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560" windowHeight="7650" firstSheet="2" activeTab="3"/>
    <workbookView xWindow="7545" yWindow="-15" windowWidth="7590" windowHeight="7650" firstSheet="2" activeTab="3"/>
  </bookViews>
  <sheets>
    <sheet name="Update Page" sheetId="25" r:id="rId1"/>
    <sheet name="Initial Structure" sheetId="31" r:id="rId2"/>
    <sheet name="Booking Structure" sheetId="32" r:id="rId3"/>
    <sheet name="WIP2" sheetId="36" r:id="rId4"/>
    <sheet name="Roll_Hedge" sheetId="42" r:id="rId5"/>
    <sheet name="Pricing" sheetId="30" r:id="rId6"/>
    <sheet name="Phys Test" sheetId="40" r:id="rId7"/>
    <sheet name="Phys Test Summary" sheetId="41" r:id="rId8"/>
    <sheet name="Physical Schedule" sheetId="38" r:id="rId9"/>
    <sheet name="Contract Discrep" sheetId="37" r:id="rId10"/>
    <sheet name="Parameters" sheetId="34" r:id="rId11"/>
    <sheet name="FetchMids" sheetId="8" r:id="rId12"/>
  </sheets>
  <externalReferences>
    <externalReference r:id="rId13"/>
    <externalReference r:id="rId14"/>
    <externalReference r:id="rId15"/>
  </externalReferences>
  <definedNames>
    <definedName name="_xlnm.Auto_Open_xlquery_DClick" hidden="1">[1]!Register.DClick</definedName>
    <definedName name="Basis">#REF!</definedName>
    <definedName name="BasisDeals">#REF!</definedName>
    <definedName name="BasisPivot">#REF!</definedName>
    <definedName name="Cash">#REF!</definedName>
    <definedName name="Count">FetchMids!$A$4</definedName>
    <definedName name="CurveCode">FetchMids!$B$4</definedName>
    <definedName name="CurvePrices">FetchMids!$D$4:$Z$10</definedName>
    <definedName name="CurveTable">FetchMids!$E$1:$AV$7</definedName>
    <definedName name="CurveType">FetchMids!$B$5</definedName>
    <definedName name="Dump">FetchMids!$B$7</definedName>
    <definedName name="Eff_Dt">#REF!</definedName>
    <definedName name="EffectiveDate">FetchMids!$B$2</definedName>
    <definedName name="Financial">[3]Pivots!$A$97:$AA$120</definedName>
    <definedName name="Fixed">[3]Pivots!$A$62:$AA$94</definedName>
    <definedName name="FixedPivot">#REF!</definedName>
    <definedName name="GD_Deals">#REF!</definedName>
    <definedName name="GDPivot">#REF!</definedName>
    <definedName name="Month">FetchMids!$B$3</definedName>
    <definedName name="MonthTable">'Update Page'!$B$17:$C$28</definedName>
    <definedName name="NewBasisPivot">#REF!</definedName>
    <definedName name="NotionalPivot">#REF!</definedName>
    <definedName name="PhysBasisPivot">#REF!,#REF!</definedName>
    <definedName name="PhysDeals">#REF!</definedName>
    <definedName name="PivotData">'Phys Test'!$C$14:$N$824</definedName>
    <definedName name="post_id1">#REF!</definedName>
    <definedName name="post_id2">#REF!</definedName>
    <definedName name="post_id3">#REF!</definedName>
    <definedName name="post_id4">#REF!</definedName>
    <definedName name="PostIDs">#REF!</definedName>
    <definedName name="PriceDeals">#REF!</definedName>
    <definedName name="PricePivot">#REF!</definedName>
    <definedName name="_xlnm.Print_Area" localSheetId="2">'Booking Structure'!$B$1:$P$40</definedName>
    <definedName name="_xlnm.Print_Area" localSheetId="9">'Contract Discrep'!$A$3:$M$24</definedName>
    <definedName name="_xlnm.Print_Area" localSheetId="11">FetchMids!$A$2:$BC$7</definedName>
    <definedName name="_xlnm.Print_Area" localSheetId="1">'Initial Structure'!$B$5:$N$57</definedName>
    <definedName name="_xlnm.Print_Area" localSheetId="8">'Physical Schedule'!$C$21:$R$327</definedName>
    <definedName name="_xlnm.Print_Area" localSheetId="5">Pricing!$A$2:$O$44</definedName>
    <definedName name="_xlnm.Print_Area" localSheetId="4">Roll_Hedge!$A$1:$F$31</definedName>
    <definedName name="_xlnm.Print_Area" localSheetId="3">'WIP2'!$A$2:$T$79</definedName>
    <definedName name="_xlnm.Print_Titles" localSheetId="8">'Physical Schedule'!$B:$B,'Physical Schedule'!$2:$16</definedName>
    <definedName name="_xlnm.Print_Titles">[2]PriceDeals!#REF!</definedName>
    <definedName name="PW">#REF!</definedName>
    <definedName name="_PW1">#REF!</definedName>
    <definedName name="_PW2">#REF!</definedName>
    <definedName name="_PW3">#REF!</definedName>
    <definedName name="_PW4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Region">#REF!</definedName>
    <definedName name="RiskType">FetchMids!$B$6</definedName>
    <definedName name="StopMonth">FetchMids!$B$9</definedName>
    <definedName name="testpivot">#REF!</definedName>
    <definedName name="UID">#REF!</definedName>
    <definedName name="_UID1">#REF!</definedName>
    <definedName name="_UID2">#REF!</definedName>
    <definedName name="_UID3">#REF!</definedName>
    <definedName name="_UID4">#REF!</definedName>
    <definedName name="xbasis">#REF!</definedName>
    <definedName name="xfin">[3]Pivots!$A$97:$AA$97</definedName>
    <definedName name="xFixed">#REF!</definedName>
    <definedName name="xGD">#REF!</definedName>
    <definedName name="xNotional">#REF!</definedName>
    <definedName name="xPrice">#REF!</definedName>
    <definedName name="ybasis">#REF!</definedName>
    <definedName name="yfin">[3]Pivots!$A$97:$A$120</definedName>
    <definedName name="yFixed">#REF!</definedName>
    <definedName name="yGD">#REF!</definedName>
    <definedName name="yNotional">#REF!</definedName>
    <definedName name="yPrice">#REF!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B4" i="32" l="1"/>
  <c r="P18" i="32"/>
  <c r="B5" i="32" s="1"/>
  <c r="B7" i="32" s="1"/>
  <c r="P27" i="32"/>
  <c r="B6" i="32" s="1"/>
  <c r="G7" i="37"/>
  <c r="M7" i="37"/>
  <c r="G8" i="37"/>
  <c r="M8" i="37"/>
  <c r="M9" i="37"/>
  <c r="C10" i="37"/>
  <c r="E10" i="37"/>
  <c r="I10" i="37"/>
  <c r="I18" i="37" s="1"/>
  <c r="K10" i="37"/>
  <c r="M10" i="37"/>
  <c r="G11" i="37"/>
  <c r="M11" i="37"/>
  <c r="C12" i="37"/>
  <c r="I12" i="37"/>
  <c r="M12" i="37" s="1"/>
  <c r="K12" i="37"/>
  <c r="G14" i="37"/>
  <c r="M14" i="37"/>
  <c r="C16" i="37"/>
  <c r="E16" i="37"/>
  <c r="I16" i="37"/>
  <c r="M16" i="37" s="1"/>
  <c r="K16" i="37"/>
  <c r="K18" i="37" s="1"/>
  <c r="F1" i="8"/>
  <c r="G1" i="8"/>
  <c r="E2" i="8"/>
  <c r="AX8" i="8"/>
  <c r="BA8" i="8"/>
  <c r="BC8" i="8" s="1"/>
  <c r="BB8" i="8"/>
  <c r="AX9" i="8"/>
  <c r="AY9" i="8"/>
  <c r="AZ9" i="8"/>
  <c r="BB9" i="8" s="1"/>
  <c r="BA9" i="8"/>
  <c r="BC9" i="8"/>
  <c r="AX10" i="8"/>
  <c r="AY10" i="8"/>
  <c r="AZ10" i="8"/>
  <c r="BA10" i="8"/>
  <c r="AX11" i="8"/>
  <c r="AY11" i="8"/>
  <c r="BC11" i="8" s="1"/>
  <c r="AZ11" i="8"/>
  <c r="BA11" i="8"/>
  <c r="BB11" i="8"/>
  <c r="AX12" i="8"/>
  <c r="AY12" i="8"/>
  <c r="BC12" i="8" s="1"/>
  <c r="AZ12" i="8"/>
  <c r="BA12" i="8"/>
  <c r="BB12" i="8"/>
  <c r="AX13" i="8"/>
  <c r="AY13" i="8"/>
  <c r="AZ13" i="8"/>
  <c r="BA13" i="8"/>
  <c r="AX14" i="8"/>
  <c r="AY14" i="8"/>
  <c r="AZ14" i="8"/>
  <c r="BA14" i="8"/>
  <c r="BB14" i="8"/>
  <c r="BC14" i="8"/>
  <c r="AX15" i="8"/>
  <c r="AY15" i="8"/>
  <c r="AZ15" i="8"/>
  <c r="BB15" i="8" s="1"/>
  <c r="BA15" i="8"/>
  <c r="AX16" i="8"/>
  <c r="AY16" i="8"/>
  <c r="AZ16" i="8"/>
  <c r="BA16" i="8"/>
  <c r="BC16" i="8" s="1"/>
  <c r="AX17" i="8"/>
  <c r="AY17" i="8"/>
  <c r="AZ17" i="8"/>
  <c r="BA17" i="8"/>
  <c r="BB17" i="8"/>
  <c r="BC17" i="8"/>
  <c r="AX18" i="8"/>
  <c r="AY18" i="8"/>
  <c r="BC18" i="8" s="1"/>
  <c r="AZ18" i="8"/>
  <c r="BA18" i="8"/>
  <c r="BB18" i="8"/>
  <c r="AX19" i="8"/>
  <c r="AY19" i="8"/>
  <c r="AZ19" i="8"/>
  <c r="BA19" i="8"/>
  <c r="BB19" i="8" s="1"/>
  <c r="AX20" i="8"/>
  <c r="AY20" i="8"/>
  <c r="AZ20" i="8"/>
  <c r="BA20" i="8"/>
  <c r="BB20" i="8" s="1"/>
  <c r="AX21" i="8"/>
  <c r="AY21" i="8"/>
  <c r="AZ21" i="8"/>
  <c r="BA21" i="8"/>
  <c r="AX22" i="8"/>
  <c r="AY22" i="8"/>
  <c r="AZ22" i="8"/>
  <c r="BA22" i="8"/>
  <c r="AX23" i="8"/>
  <c r="AY23" i="8"/>
  <c r="BC23" i="8" s="1"/>
  <c r="AZ23" i="8"/>
  <c r="BA23" i="8"/>
  <c r="BB23" i="8"/>
  <c r="AX24" i="8"/>
  <c r="AY24" i="8"/>
  <c r="AZ24" i="8"/>
  <c r="BA24" i="8"/>
  <c r="BB24" i="8" s="1"/>
  <c r="AX25" i="8"/>
  <c r="AY25" i="8"/>
  <c r="AZ25" i="8"/>
  <c r="BA25" i="8"/>
  <c r="AX26" i="8"/>
  <c r="AY26" i="8"/>
  <c r="BC26" i="8" s="1"/>
  <c r="AZ26" i="8"/>
  <c r="BA26" i="8"/>
  <c r="BB26" i="8"/>
  <c r="AX27" i="8"/>
  <c r="AY27" i="8"/>
  <c r="AZ27" i="8"/>
  <c r="BB27" i="8" s="1"/>
  <c r="BA27" i="8"/>
  <c r="AX28" i="8"/>
  <c r="AY28" i="8"/>
  <c r="AZ28" i="8"/>
  <c r="BA28" i="8"/>
  <c r="BB28" i="8"/>
  <c r="AX29" i="8"/>
  <c r="AY29" i="8"/>
  <c r="AZ29" i="8"/>
  <c r="BA29" i="8"/>
  <c r="BC29" i="8"/>
  <c r="AX30" i="8"/>
  <c r="AY30" i="8"/>
  <c r="BC30" i="8" s="1"/>
  <c r="AZ30" i="8"/>
  <c r="BA30" i="8"/>
  <c r="BB30" i="8"/>
  <c r="F48" i="31"/>
  <c r="J50" i="31"/>
  <c r="J51" i="31"/>
  <c r="J52" i="31" s="1"/>
  <c r="J55" i="31" s="1"/>
  <c r="F56" i="31"/>
  <c r="C3" i="34"/>
  <c r="D3" i="34"/>
  <c r="D7" i="34"/>
  <c r="F13" i="34" s="1"/>
  <c r="E7" i="34"/>
  <c r="C13" i="34"/>
  <c r="D13" i="34"/>
  <c r="E13" i="34"/>
  <c r="D14" i="34"/>
  <c r="C15" i="34"/>
  <c r="D15" i="34"/>
  <c r="E15" i="34"/>
  <c r="F15" i="34"/>
  <c r="C25" i="34"/>
  <c r="D25" i="34"/>
  <c r="E25" i="34"/>
  <c r="F25" i="34"/>
  <c r="F27" i="34" s="1"/>
  <c r="C27" i="34"/>
  <c r="D27" i="34"/>
  <c r="E27" i="34"/>
  <c r="L5" i="40"/>
  <c r="N5" i="40"/>
  <c r="F7" i="40"/>
  <c r="G7" i="40"/>
  <c r="H7" i="40"/>
  <c r="I7" i="40"/>
  <c r="A15" i="40"/>
  <c r="B15" i="40" s="1"/>
  <c r="C15" i="40"/>
  <c r="D15" i="40"/>
  <c r="G15" i="40"/>
  <c r="C16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E35" i="40"/>
  <c r="E36" i="40"/>
  <c r="G36" i="40"/>
  <c r="E37" i="40"/>
  <c r="E38" i="40"/>
  <c r="G38" i="40"/>
  <c r="E39" i="40"/>
  <c r="E40" i="40"/>
  <c r="G40" i="40"/>
  <c r="E41" i="40"/>
  <c r="E42" i="40"/>
  <c r="G42" i="40"/>
  <c r="E43" i="40"/>
  <c r="E44" i="40"/>
  <c r="G44" i="40"/>
  <c r="E45" i="40"/>
  <c r="G45" i="40"/>
  <c r="E46" i="40"/>
  <c r="E47" i="40"/>
  <c r="E48" i="40"/>
  <c r="G48" i="40"/>
  <c r="E49" i="40"/>
  <c r="G49" i="40"/>
  <c r="E50" i="40"/>
  <c r="E51" i="40"/>
  <c r="E52" i="40"/>
  <c r="G52" i="40"/>
  <c r="E53" i="40"/>
  <c r="E54" i="40"/>
  <c r="G54" i="40"/>
  <c r="E55" i="40"/>
  <c r="E56" i="40"/>
  <c r="E57" i="40"/>
  <c r="G57" i="40"/>
  <c r="E58" i="40"/>
  <c r="E59" i="40"/>
  <c r="G59" i="40" s="1"/>
  <c r="E60" i="40"/>
  <c r="G60" i="40"/>
  <c r="E61" i="40"/>
  <c r="G61" i="40"/>
  <c r="E62" i="40"/>
  <c r="G62" i="40"/>
  <c r="E63" i="40"/>
  <c r="E64" i="40"/>
  <c r="E65" i="40"/>
  <c r="G65" i="40" s="1"/>
  <c r="E66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E126" i="40"/>
  <c r="G126" i="40"/>
  <c r="E127" i="40"/>
  <c r="E128" i="40"/>
  <c r="E129" i="40"/>
  <c r="G129" i="40" s="1"/>
  <c r="E130" i="40"/>
  <c r="E131" i="40"/>
  <c r="G131" i="40"/>
  <c r="E132" i="40"/>
  <c r="G132" i="40"/>
  <c r="E133" i="40"/>
  <c r="G133" i="40"/>
  <c r="E134" i="40"/>
  <c r="G134" i="40"/>
  <c r="E135" i="40"/>
  <c r="G135" i="40"/>
  <c r="E136" i="40"/>
  <c r="E137" i="40"/>
  <c r="G137" i="40" s="1"/>
  <c r="E138" i="40"/>
  <c r="G138" i="40"/>
  <c r="E139" i="40"/>
  <c r="G139" i="40"/>
  <c r="E140" i="40"/>
  <c r="G140" i="40"/>
  <c r="E141" i="40"/>
  <c r="G141" i="40"/>
  <c r="E142" i="40"/>
  <c r="G142" i="40" s="1"/>
  <c r="E143" i="40"/>
  <c r="G143" i="40"/>
  <c r="E144" i="40"/>
  <c r="E145" i="40"/>
  <c r="E146" i="40"/>
  <c r="E147" i="40"/>
  <c r="G147" i="40"/>
  <c r="E148" i="40"/>
  <c r="G148" i="40"/>
  <c r="E149" i="40"/>
  <c r="G149" i="40"/>
  <c r="E150" i="40"/>
  <c r="G150" i="40" s="1"/>
  <c r="E151" i="40"/>
  <c r="E152" i="40"/>
  <c r="E153" i="40"/>
  <c r="E154" i="40"/>
  <c r="G154" i="40"/>
  <c r="E155" i="40"/>
  <c r="G155" i="40"/>
  <c r="E156" i="40"/>
  <c r="G156" i="40"/>
  <c r="E157" i="40"/>
  <c r="G157" i="40"/>
  <c r="E158" i="40"/>
  <c r="G158" i="40" s="1"/>
  <c r="E159" i="40"/>
  <c r="E160" i="40"/>
  <c r="E161" i="40"/>
  <c r="E162" i="40"/>
  <c r="G162" i="40"/>
  <c r="E163" i="40"/>
  <c r="G163" i="40"/>
  <c r="E164" i="40"/>
  <c r="G164" i="40"/>
  <c r="E165" i="40"/>
  <c r="G165" i="40"/>
  <c r="E166" i="40"/>
  <c r="G166" i="40" s="1"/>
  <c r="E167" i="40"/>
  <c r="G167" i="40"/>
  <c r="E168" i="40"/>
  <c r="E169" i="40"/>
  <c r="E170" i="40"/>
  <c r="G170" i="40"/>
  <c r="E171" i="40"/>
  <c r="G171" i="40"/>
  <c r="E172" i="40"/>
  <c r="G172" i="40"/>
  <c r="E173" i="40"/>
  <c r="G173" i="40"/>
  <c r="E174" i="40"/>
  <c r="G174" i="40" s="1"/>
  <c r="E175" i="40"/>
  <c r="E176" i="40"/>
  <c r="E177" i="40"/>
  <c r="E178" i="40"/>
  <c r="G178" i="40"/>
  <c r="E179" i="40"/>
  <c r="G179" i="40"/>
  <c r="E180" i="40"/>
  <c r="G180" i="40"/>
  <c r="E181" i="40"/>
  <c r="G181" i="40"/>
  <c r="E182" i="40"/>
  <c r="G182" i="40" s="1"/>
  <c r="E183" i="40"/>
  <c r="G183" i="40"/>
  <c r="E184" i="40"/>
  <c r="E185" i="40"/>
  <c r="E186" i="40"/>
  <c r="G186" i="40"/>
  <c r="E187" i="40"/>
  <c r="G187" i="40"/>
  <c r="E188" i="40"/>
  <c r="G188" i="40"/>
  <c r="E189" i="40"/>
  <c r="G189" i="40"/>
  <c r="E190" i="40"/>
  <c r="G190" i="40" s="1"/>
  <c r="E191" i="40"/>
  <c r="G191" i="40"/>
  <c r="E192" i="40"/>
  <c r="E193" i="40"/>
  <c r="E194" i="40"/>
  <c r="E195" i="40"/>
  <c r="G195" i="40"/>
  <c r="E196" i="40"/>
  <c r="E197" i="40"/>
  <c r="G197" i="40"/>
  <c r="E198" i="40"/>
  <c r="G198" i="40" s="1"/>
  <c r="E199" i="40"/>
  <c r="G199" i="40"/>
  <c r="E200" i="40"/>
  <c r="G200" i="40"/>
  <c r="E201" i="40"/>
  <c r="E202" i="40"/>
  <c r="E203" i="40"/>
  <c r="G203" i="40"/>
  <c r="E204" i="40"/>
  <c r="E205" i="40"/>
  <c r="G205" i="40"/>
  <c r="E206" i="40"/>
  <c r="G206" i="40" s="1"/>
  <c r="E207" i="40"/>
  <c r="G207" i="40"/>
  <c r="E208" i="40"/>
  <c r="E209" i="40"/>
  <c r="E210" i="40"/>
  <c r="G210" i="40"/>
  <c r="E211" i="40"/>
  <c r="G211" i="40"/>
  <c r="E212" i="40"/>
  <c r="E213" i="40"/>
  <c r="E214" i="40"/>
  <c r="E215" i="40"/>
  <c r="G215" i="40"/>
  <c r="E216" i="40"/>
  <c r="E217" i="40"/>
  <c r="E218" i="40"/>
  <c r="G218" i="40"/>
  <c r="E219" i="40"/>
  <c r="G219" i="40"/>
  <c r="E220" i="40"/>
  <c r="G220" i="40"/>
  <c r="E221" i="40"/>
  <c r="G221" i="40"/>
  <c r="E222" i="40"/>
  <c r="E223" i="40"/>
  <c r="G223" i="40"/>
  <c r="E224" i="40"/>
  <c r="E225" i="40"/>
  <c r="E226" i="40"/>
  <c r="G226" i="40"/>
  <c r="E227" i="40"/>
  <c r="G227" i="40"/>
  <c r="E228" i="40"/>
  <c r="G228" i="40"/>
  <c r="E229" i="40"/>
  <c r="E230" i="40"/>
  <c r="E231" i="40"/>
  <c r="G231" i="40"/>
  <c r="E232" i="40"/>
  <c r="E233" i="40"/>
  <c r="E234" i="40"/>
  <c r="E235" i="40"/>
  <c r="G235" i="40"/>
  <c r="E236" i="40"/>
  <c r="E237" i="40"/>
  <c r="G237" i="40"/>
  <c r="E238" i="40"/>
  <c r="E239" i="40"/>
  <c r="G239" i="40"/>
  <c r="E240" i="40"/>
  <c r="E241" i="40"/>
  <c r="G241" i="40"/>
  <c r="E242" i="40"/>
  <c r="E243" i="40"/>
  <c r="G243" i="40"/>
  <c r="E244" i="40"/>
  <c r="E245" i="40"/>
  <c r="E246" i="40"/>
  <c r="E247" i="40"/>
  <c r="G247" i="40"/>
  <c r="E248" i="40"/>
  <c r="E249" i="40"/>
  <c r="E250" i="40"/>
  <c r="E251" i="40"/>
  <c r="G251" i="40"/>
  <c r="E252" i="40"/>
  <c r="E253" i="40"/>
  <c r="G253" i="40"/>
  <c r="E254" i="40"/>
  <c r="E255" i="40"/>
  <c r="G255" i="40"/>
  <c r="E256" i="40"/>
  <c r="E257" i="40"/>
  <c r="G257" i="40"/>
  <c r="E258" i="40"/>
  <c r="E259" i="40"/>
  <c r="G259" i="40"/>
  <c r="E260" i="40"/>
  <c r="E261" i="40"/>
  <c r="E262" i="40"/>
  <c r="E263" i="40"/>
  <c r="G263" i="40"/>
  <c r="E264" i="40"/>
  <c r="E265" i="40"/>
  <c r="E266" i="40"/>
  <c r="E267" i="40"/>
  <c r="G267" i="40"/>
  <c r="E268" i="40"/>
  <c r="G268" i="40"/>
  <c r="E269" i="40"/>
  <c r="E270" i="40"/>
  <c r="E271" i="40"/>
  <c r="E272" i="40"/>
  <c r="G272" i="40"/>
  <c r="E273" i="40"/>
  <c r="E274" i="40"/>
  <c r="G274" i="40"/>
  <c r="E275" i="40"/>
  <c r="G275" i="40"/>
  <c r="E276" i="40"/>
  <c r="G276" i="40"/>
  <c r="E277" i="40"/>
  <c r="E278" i="40"/>
  <c r="G279" i="40"/>
  <c r="L279" i="40"/>
  <c r="M279" i="40"/>
  <c r="N279" i="40"/>
  <c r="G280" i="40"/>
  <c r="L280" i="40"/>
  <c r="M280" i="40"/>
  <c r="N280" i="40"/>
  <c r="G281" i="40"/>
  <c r="L281" i="40"/>
  <c r="M281" i="40"/>
  <c r="N281" i="40"/>
  <c r="G282" i="40"/>
  <c r="L282" i="40"/>
  <c r="M282" i="40"/>
  <c r="N282" i="40"/>
  <c r="G283" i="40"/>
  <c r="L283" i="40"/>
  <c r="M283" i="40"/>
  <c r="N283" i="40"/>
  <c r="G284" i="40"/>
  <c r="L284" i="40"/>
  <c r="M284" i="40"/>
  <c r="N284" i="40"/>
  <c r="G285" i="40"/>
  <c r="L285" i="40"/>
  <c r="M285" i="40"/>
  <c r="N285" i="40"/>
  <c r="G286" i="40"/>
  <c r="L286" i="40"/>
  <c r="M286" i="40"/>
  <c r="N286" i="40"/>
  <c r="G287" i="40"/>
  <c r="L287" i="40"/>
  <c r="M287" i="40"/>
  <c r="N287" i="40"/>
  <c r="G288" i="40"/>
  <c r="L288" i="40"/>
  <c r="M288" i="40"/>
  <c r="N288" i="40"/>
  <c r="G289" i="40"/>
  <c r="L289" i="40"/>
  <c r="M289" i="40"/>
  <c r="N289" i="40"/>
  <c r="G290" i="40"/>
  <c r="L290" i="40"/>
  <c r="M290" i="40"/>
  <c r="N290" i="40"/>
  <c r="G291" i="40"/>
  <c r="L291" i="40"/>
  <c r="M291" i="40"/>
  <c r="N291" i="40"/>
  <c r="G292" i="40"/>
  <c r="L292" i="40"/>
  <c r="M292" i="40"/>
  <c r="N292" i="40"/>
  <c r="G293" i="40"/>
  <c r="L293" i="40"/>
  <c r="M293" i="40"/>
  <c r="N293" i="40"/>
  <c r="G294" i="40"/>
  <c r="L294" i="40"/>
  <c r="M294" i="40"/>
  <c r="N294" i="40"/>
  <c r="G295" i="40"/>
  <c r="L295" i="40"/>
  <c r="M295" i="40"/>
  <c r="N295" i="40"/>
  <c r="G296" i="40"/>
  <c r="L296" i="40"/>
  <c r="M296" i="40"/>
  <c r="N296" i="40"/>
  <c r="G297" i="40"/>
  <c r="L297" i="40"/>
  <c r="M297" i="40"/>
  <c r="N297" i="40"/>
  <c r="G298" i="40"/>
  <c r="L298" i="40"/>
  <c r="M298" i="40"/>
  <c r="N298" i="40"/>
  <c r="G299" i="40"/>
  <c r="L299" i="40"/>
  <c r="M299" i="40"/>
  <c r="N299" i="40"/>
  <c r="G300" i="40"/>
  <c r="L300" i="40"/>
  <c r="M300" i="40"/>
  <c r="N300" i="40"/>
  <c r="G301" i="40"/>
  <c r="L301" i="40"/>
  <c r="M301" i="40"/>
  <c r="N301" i="40"/>
  <c r="G302" i="40"/>
  <c r="L302" i="40"/>
  <c r="M302" i="40"/>
  <c r="N302" i="40"/>
  <c r="G303" i="40"/>
  <c r="L303" i="40"/>
  <c r="M303" i="40"/>
  <c r="N303" i="40"/>
  <c r="G304" i="40"/>
  <c r="L304" i="40"/>
  <c r="M304" i="40"/>
  <c r="N304" i="40"/>
  <c r="G305" i="40"/>
  <c r="L305" i="40"/>
  <c r="M305" i="40"/>
  <c r="N305" i="40"/>
  <c r="G306" i="40"/>
  <c r="L306" i="40"/>
  <c r="M306" i="40"/>
  <c r="N306" i="40"/>
  <c r="G307" i="40"/>
  <c r="L307" i="40"/>
  <c r="M307" i="40"/>
  <c r="N307" i="40"/>
  <c r="G308" i="40"/>
  <c r="L308" i="40"/>
  <c r="M308" i="40"/>
  <c r="N308" i="40"/>
  <c r="G309" i="40"/>
  <c r="L309" i="40"/>
  <c r="M309" i="40"/>
  <c r="N309" i="40"/>
  <c r="G310" i="40"/>
  <c r="L310" i="40"/>
  <c r="M310" i="40"/>
  <c r="N310" i="40"/>
  <c r="G311" i="40"/>
  <c r="L311" i="40"/>
  <c r="M311" i="40"/>
  <c r="N311" i="40"/>
  <c r="G312" i="40"/>
  <c r="L312" i="40"/>
  <c r="M312" i="40"/>
  <c r="N312" i="40"/>
  <c r="G313" i="40"/>
  <c r="L313" i="40"/>
  <c r="M313" i="40"/>
  <c r="N313" i="40"/>
  <c r="G314" i="40"/>
  <c r="L314" i="40"/>
  <c r="M314" i="40"/>
  <c r="N314" i="40"/>
  <c r="G315" i="40"/>
  <c r="L315" i="40"/>
  <c r="M315" i="40"/>
  <c r="N315" i="40"/>
  <c r="G316" i="40"/>
  <c r="L316" i="40"/>
  <c r="M316" i="40"/>
  <c r="N316" i="40"/>
  <c r="G317" i="40"/>
  <c r="L317" i="40"/>
  <c r="M317" i="40"/>
  <c r="N317" i="40"/>
  <c r="G318" i="40"/>
  <c r="L318" i="40"/>
  <c r="M318" i="40"/>
  <c r="N318" i="40"/>
  <c r="G319" i="40"/>
  <c r="L319" i="40"/>
  <c r="M319" i="40"/>
  <c r="N319" i="40"/>
  <c r="G320" i="40"/>
  <c r="L320" i="40"/>
  <c r="M320" i="40"/>
  <c r="N320" i="40"/>
  <c r="G321" i="40"/>
  <c r="L321" i="40"/>
  <c r="M321" i="40"/>
  <c r="N321" i="40"/>
  <c r="G322" i="40"/>
  <c r="L322" i="40"/>
  <c r="M322" i="40"/>
  <c r="N322" i="40"/>
  <c r="G323" i="40"/>
  <c r="L323" i="40"/>
  <c r="M323" i="40"/>
  <c r="N323" i="40"/>
  <c r="G324" i="40"/>
  <c r="L324" i="40"/>
  <c r="M324" i="40"/>
  <c r="N324" i="40"/>
  <c r="G325" i="40"/>
  <c r="L325" i="40"/>
  <c r="M325" i="40"/>
  <c r="N325" i="40"/>
  <c r="G326" i="40"/>
  <c r="L326" i="40"/>
  <c r="M326" i="40"/>
  <c r="N326" i="40"/>
  <c r="G327" i="40"/>
  <c r="L327" i="40"/>
  <c r="M327" i="40"/>
  <c r="N327" i="40"/>
  <c r="G328" i="40"/>
  <c r="L328" i="40"/>
  <c r="M328" i="40"/>
  <c r="N328" i="40"/>
  <c r="G329" i="40"/>
  <c r="L329" i="40"/>
  <c r="M329" i="40"/>
  <c r="N329" i="40"/>
  <c r="G330" i="40"/>
  <c r="L330" i="40"/>
  <c r="M330" i="40"/>
  <c r="N330" i="40"/>
  <c r="G331" i="40"/>
  <c r="L331" i="40"/>
  <c r="M331" i="40"/>
  <c r="N331" i="40"/>
  <c r="G332" i="40"/>
  <c r="L332" i="40"/>
  <c r="M332" i="40"/>
  <c r="N332" i="40"/>
  <c r="G333" i="40"/>
  <c r="L333" i="40"/>
  <c r="M333" i="40"/>
  <c r="N333" i="40"/>
  <c r="G334" i="40"/>
  <c r="L334" i="40"/>
  <c r="M334" i="40"/>
  <c r="N334" i="40"/>
  <c r="G335" i="40"/>
  <c r="L335" i="40"/>
  <c r="M335" i="40"/>
  <c r="N335" i="40"/>
  <c r="G336" i="40"/>
  <c r="L336" i="40"/>
  <c r="M336" i="40"/>
  <c r="N336" i="40"/>
  <c r="G337" i="40"/>
  <c r="L337" i="40"/>
  <c r="M337" i="40"/>
  <c r="N337" i="40"/>
  <c r="G338" i="40"/>
  <c r="L338" i="40"/>
  <c r="M338" i="40"/>
  <c r="N338" i="40"/>
  <c r="G339" i="40"/>
  <c r="L339" i="40"/>
  <c r="M339" i="40"/>
  <c r="N339" i="40"/>
  <c r="G340" i="40"/>
  <c r="L340" i="40"/>
  <c r="M340" i="40"/>
  <c r="N340" i="40"/>
  <c r="G341" i="40"/>
  <c r="L341" i="40"/>
  <c r="M341" i="40"/>
  <c r="N341" i="40"/>
  <c r="G342" i="40"/>
  <c r="L342" i="40"/>
  <c r="M342" i="40"/>
  <c r="N342" i="40"/>
  <c r="G343" i="40"/>
  <c r="L343" i="40"/>
  <c r="M343" i="40"/>
  <c r="N343" i="40"/>
  <c r="G344" i="40"/>
  <c r="L344" i="40"/>
  <c r="M344" i="40"/>
  <c r="N344" i="40"/>
  <c r="G345" i="40"/>
  <c r="L345" i="40"/>
  <c r="M345" i="40"/>
  <c r="N345" i="40"/>
  <c r="G346" i="40"/>
  <c r="L346" i="40"/>
  <c r="M346" i="40"/>
  <c r="N346" i="40"/>
  <c r="G347" i="40"/>
  <c r="L347" i="40"/>
  <c r="M347" i="40"/>
  <c r="N347" i="40"/>
  <c r="G348" i="40"/>
  <c r="L348" i="40"/>
  <c r="M348" i="40"/>
  <c r="N348" i="40"/>
  <c r="G349" i="40"/>
  <c r="L349" i="40"/>
  <c r="M349" i="40"/>
  <c r="N349" i="40"/>
  <c r="G350" i="40"/>
  <c r="L350" i="40"/>
  <c r="M350" i="40"/>
  <c r="N350" i="40"/>
  <c r="G351" i="40"/>
  <c r="L351" i="40"/>
  <c r="M351" i="40"/>
  <c r="N351" i="40"/>
  <c r="G352" i="40"/>
  <c r="L352" i="40"/>
  <c r="M352" i="40"/>
  <c r="N352" i="40"/>
  <c r="G353" i="40"/>
  <c r="L353" i="40"/>
  <c r="M353" i="40"/>
  <c r="N353" i="40"/>
  <c r="G354" i="40"/>
  <c r="L354" i="40"/>
  <c r="M354" i="40"/>
  <c r="N354" i="40"/>
  <c r="G355" i="40"/>
  <c r="L355" i="40"/>
  <c r="M355" i="40"/>
  <c r="N355" i="40"/>
  <c r="G356" i="40"/>
  <c r="L356" i="40"/>
  <c r="M356" i="40"/>
  <c r="N356" i="40"/>
  <c r="G357" i="40"/>
  <c r="L357" i="40"/>
  <c r="M357" i="40"/>
  <c r="N357" i="40"/>
  <c r="G358" i="40"/>
  <c r="L358" i="40"/>
  <c r="M358" i="40"/>
  <c r="N358" i="40"/>
  <c r="G359" i="40"/>
  <c r="L359" i="40"/>
  <c r="M359" i="40"/>
  <c r="N359" i="40"/>
  <c r="G360" i="40"/>
  <c r="L360" i="40"/>
  <c r="M360" i="40"/>
  <c r="N360" i="40"/>
  <c r="G361" i="40"/>
  <c r="L361" i="40"/>
  <c r="M361" i="40"/>
  <c r="N361" i="40"/>
  <c r="G362" i="40"/>
  <c r="L362" i="40"/>
  <c r="M362" i="40"/>
  <c r="N362" i="40"/>
  <c r="G363" i="40"/>
  <c r="L363" i="40"/>
  <c r="M363" i="40"/>
  <c r="N363" i="40"/>
  <c r="G364" i="40"/>
  <c r="L364" i="40"/>
  <c r="M364" i="40"/>
  <c r="N364" i="40"/>
  <c r="G365" i="40"/>
  <c r="L365" i="40"/>
  <c r="M365" i="40"/>
  <c r="N365" i="40"/>
  <c r="G366" i="40"/>
  <c r="L366" i="40"/>
  <c r="M366" i="40"/>
  <c r="N366" i="40"/>
  <c r="G367" i="40"/>
  <c r="L367" i="40"/>
  <c r="M367" i="40"/>
  <c r="N367" i="40"/>
  <c r="G368" i="40"/>
  <c r="L368" i="40"/>
  <c r="M368" i="40"/>
  <c r="N368" i="40"/>
  <c r="G369" i="40"/>
  <c r="L369" i="40"/>
  <c r="M369" i="40"/>
  <c r="N369" i="40"/>
  <c r="E370" i="40"/>
  <c r="G370" i="40"/>
  <c r="E371" i="40"/>
  <c r="G371" i="40"/>
  <c r="E372" i="40"/>
  <c r="E373" i="40"/>
  <c r="E374" i="40"/>
  <c r="G374" i="40"/>
  <c r="E375" i="40"/>
  <c r="E376" i="40"/>
  <c r="G376" i="40" s="1"/>
  <c r="E377" i="40"/>
  <c r="G377" i="40" s="1"/>
  <c r="E378" i="40"/>
  <c r="G378" i="40"/>
  <c r="E379" i="40"/>
  <c r="E380" i="40"/>
  <c r="G380" i="40"/>
  <c r="E381" i="40"/>
  <c r="E382" i="40"/>
  <c r="G382" i="40"/>
  <c r="E383" i="40"/>
  <c r="G383" i="40"/>
  <c r="E384" i="40"/>
  <c r="G384" i="40" s="1"/>
  <c r="E385" i="40"/>
  <c r="G385" i="40" s="1"/>
  <c r="E386" i="40"/>
  <c r="G386" i="40"/>
  <c r="E387" i="40"/>
  <c r="G387" i="40" s="1"/>
  <c r="E388" i="40"/>
  <c r="G388" i="40"/>
  <c r="E389" i="40"/>
  <c r="E390" i="40"/>
  <c r="G390" i="40"/>
  <c r="E391" i="40"/>
  <c r="G391" i="40" s="1"/>
  <c r="E392" i="40"/>
  <c r="G392" i="40"/>
  <c r="E393" i="40"/>
  <c r="E394" i="40"/>
  <c r="G394" i="40"/>
  <c r="E395" i="40"/>
  <c r="G395" i="40"/>
  <c r="E396" i="40"/>
  <c r="E397" i="40"/>
  <c r="G397" i="40" s="1"/>
  <c r="E398" i="40"/>
  <c r="G398" i="40"/>
  <c r="E399" i="40"/>
  <c r="G399" i="40"/>
  <c r="E400" i="40"/>
  <c r="G400" i="40"/>
  <c r="E401" i="40"/>
  <c r="E402" i="40"/>
  <c r="G402" i="40"/>
  <c r="E403" i="40"/>
  <c r="G403" i="40"/>
  <c r="E404" i="40"/>
  <c r="G404" i="40"/>
  <c r="E405" i="40"/>
  <c r="E406" i="40"/>
  <c r="G406" i="40"/>
  <c r="E407" i="40"/>
  <c r="E408" i="40"/>
  <c r="G408" i="40" s="1"/>
  <c r="E409" i="40"/>
  <c r="G409" i="40" s="1"/>
  <c r="E410" i="40"/>
  <c r="G410" i="40"/>
  <c r="E411" i="40"/>
  <c r="E412" i="40"/>
  <c r="G412" i="40"/>
  <c r="E413" i="40"/>
  <c r="E414" i="40"/>
  <c r="G414" i="40"/>
  <c r="E415" i="40"/>
  <c r="E416" i="40"/>
  <c r="G416" i="40"/>
  <c r="E417" i="40"/>
  <c r="E418" i="40"/>
  <c r="G418" i="40"/>
  <c r="E419" i="40"/>
  <c r="G419" i="40" s="1"/>
  <c r="E420" i="40"/>
  <c r="G420" i="40"/>
  <c r="E421" i="40"/>
  <c r="G421" i="40" s="1"/>
  <c r="E422" i="40"/>
  <c r="G422" i="40"/>
  <c r="E423" i="40"/>
  <c r="G423" i="40"/>
  <c r="E424" i="40"/>
  <c r="E425" i="40"/>
  <c r="E426" i="40"/>
  <c r="G426" i="40"/>
  <c r="E427" i="40"/>
  <c r="G427" i="40"/>
  <c r="E428" i="40"/>
  <c r="E429" i="40"/>
  <c r="G429" i="40" s="1"/>
  <c r="E430" i="40"/>
  <c r="G430" i="40"/>
  <c r="E431" i="40"/>
  <c r="G431" i="40"/>
  <c r="E432" i="40"/>
  <c r="G432" i="40"/>
  <c r="E433" i="40"/>
  <c r="E434" i="40"/>
  <c r="G434" i="40"/>
  <c r="E435" i="40"/>
  <c r="G435" i="40"/>
  <c r="E436" i="40"/>
  <c r="E437" i="40"/>
  <c r="E438" i="40"/>
  <c r="G438" i="40"/>
  <c r="E439" i="40"/>
  <c r="E440" i="40"/>
  <c r="G440" i="40" s="1"/>
  <c r="E441" i="40"/>
  <c r="G441" i="40" s="1"/>
  <c r="E442" i="40"/>
  <c r="G442" i="40"/>
  <c r="E443" i="40"/>
  <c r="E444" i="40"/>
  <c r="G444" i="40"/>
  <c r="E445" i="40"/>
  <c r="E446" i="40"/>
  <c r="G446" i="40"/>
  <c r="E447" i="40"/>
  <c r="G447" i="40"/>
  <c r="E448" i="40"/>
  <c r="G448" i="40" s="1"/>
  <c r="E449" i="40"/>
  <c r="G449" i="40" s="1"/>
  <c r="E450" i="40"/>
  <c r="G450" i="40"/>
  <c r="E451" i="40"/>
  <c r="G451" i="40" s="1"/>
  <c r="E452" i="40"/>
  <c r="G452" i="40"/>
  <c r="E453" i="40"/>
  <c r="E454" i="40"/>
  <c r="G454" i="40"/>
  <c r="E455" i="40"/>
  <c r="G455" i="40" s="1"/>
  <c r="E456" i="40"/>
  <c r="G456" i="40"/>
  <c r="E457" i="40"/>
  <c r="E458" i="40"/>
  <c r="G458" i="40"/>
  <c r="E459" i="40"/>
  <c r="G459" i="40"/>
  <c r="G460" i="40"/>
  <c r="L460" i="40"/>
  <c r="M460" i="40"/>
  <c r="N460" i="40"/>
  <c r="G461" i="40"/>
  <c r="L461" i="40"/>
  <c r="M461" i="40"/>
  <c r="N461" i="40"/>
  <c r="G462" i="40"/>
  <c r="L462" i="40"/>
  <c r="M462" i="40"/>
  <c r="N462" i="40"/>
  <c r="G463" i="40"/>
  <c r="L463" i="40"/>
  <c r="M463" i="40"/>
  <c r="N463" i="40"/>
  <c r="G464" i="40"/>
  <c r="L464" i="40"/>
  <c r="M464" i="40"/>
  <c r="N464" i="40"/>
  <c r="G465" i="40"/>
  <c r="L465" i="40"/>
  <c r="M465" i="40"/>
  <c r="N465" i="40"/>
  <c r="G466" i="40"/>
  <c r="L466" i="40"/>
  <c r="M466" i="40"/>
  <c r="N466" i="40"/>
  <c r="G467" i="40"/>
  <c r="L467" i="40"/>
  <c r="M467" i="40"/>
  <c r="N467" i="40"/>
  <c r="G468" i="40"/>
  <c r="L468" i="40"/>
  <c r="M468" i="40"/>
  <c r="N468" i="40"/>
  <c r="G469" i="40"/>
  <c r="L469" i="40"/>
  <c r="M469" i="40"/>
  <c r="N469" i="40"/>
  <c r="G470" i="40"/>
  <c r="L470" i="40"/>
  <c r="M470" i="40"/>
  <c r="N470" i="40"/>
  <c r="G471" i="40"/>
  <c r="L471" i="40"/>
  <c r="M471" i="40"/>
  <c r="N471" i="40"/>
  <c r="G472" i="40"/>
  <c r="L472" i="40"/>
  <c r="M472" i="40"/>
  <c r="N472" i="40"/>
  <c r="G473" i="40"/>
  <c r="L473" i="40"/>
  <c r="M473" i="40"/>
  <c r="N473" i="40"/>
  <c r="G474" i="40"/>
  <c r="L474" i="40"/>
  <c r="M474" i="40"/>
  <c r="N474" i="40"/>
  <c r="G475" i="40"/>
  <c r="L475" i="40"/>
  <c r="M475" i="40"/>
  <c r="N475" i="40"/>
  <c r="G476" i="40"/>
  <c r="L476" i="40"/>
  <c r="M476" i="40"/>
  <c r="N476" i="40"/>
  <c r="G477" i="40"/>
  <c r="L477" i="40"/>
  <c r="M477" i="40"/>
  <c r="N477" i="40"/>
  <c r="G478" i="40"/>
  <c r="L478" i="40"/>
  <c r="M478" i="40"/>
  <c r="N478" i="40"/>
  <c r="G479" i="40"/>
  <c r="L479" i="40"/>
  <c r="M479" i="40"/>
  <c r="N479" i="40"/>
  <c r="G480" i="40"/>
  <c r="L480" i="40"/>
  <c r="M480" i="40"/>
  <c r="N480" i="40"/>
  <c r="G481" i="40"/>
  <c r="L481" i="40"/>
  <c r="M481" i="40"/>
  <c r="N481" i="40"/>
  <c r="G482" i="40"/>
  <c r="L482" i="40"/>
  <c r="M482" i="40"/>
  <c r="N482" i="40"/>
  <c r="G483" i="40"/>
  <c r="L483" i="40"/>
  <c r="M483" i="40"/>
  <c r="N483" i="40"/>
  <c r="G484" i="40"/>
  <c r="L484" i="40"/>
  <c r="M484" i="40"/>
  <c r="N484" i="40"/>
  <c r="G485" i="40"/>
  <c r="L485" i="40"/>
  <c r="M485" i="40"/>
  <c r="N485" i="40"/>
  <c r="G486" i="40"/>
  <c r="L486" i="40"/>
  <c r="M486" i="40"/>
  <c r="N486" i="40"/>
  <c r="G487" i="40"/>
  <c r="L487" i="40"/>
  <c r="M487" i="40"/>
  <c r="N487" i="40"/>
  <c r="G488" i="40"/>
  <c r="L488" i="40"/>
  <c r="M488" i="40"/>
  <c r="N488" i="40"/>
  <c r="G489" i="40"/>
  <c r="L489" i="40"/>
  <c r="M489" i="40"/>
  <c r="N489" i="40"/>
  <c r="G490" i="40"/>
  <c r="L490" i="40"/>
  <c r="M490" i="40"/>
  <c r="N490" i="40"/>
  <c r="E491" i="40"/>
  <c r="E492" i="40"/>
  <c r="E493" i="40"/>
  <c r="G493" i="40"/>
  <c r="E494" i="40"/>
  <c r="G494" i="40" s="1"/>
  <c r="E495" i="40"/>
  <c r="G495" i="40"/>
  <c r="E496" i="40"/>
  <c r="G496" i="40" s="1"/>
  <c r="E497" i="40"/>
  <c r="G497" i="40"/>
  <c r="E498" i="40"/>
  <c r="G498" i="40"/>
  <c r="E499" i="40"/>
  <c r="E500" i="40"/>
  <c r="E501" i="40"/>
  <c r="G501" i="40"/>
  <c r="E502" i="40"/>
  <c r="G502" i="40"/>
  <c r="E503" i="40"/>
  <c r="E504" i="40"/>
  <c r="E505" i="40"/>
  <c r="G505" i="40"/>
  <c r="E506" i="40"/>
  <c r="G506" i="40"/>
  <c r="E507" i="40"/>
  <c r="G507" i="40"/>
  <c r="E508" i="40"/>
  <c r="G508" i="40" s="1"/>
  <c r="E509" i="40"/>
  <c r="G509" i="40"/>
  <c r="E510" i="40"/>
  <c r="G510" i="40" s="1"/>
  <c r="E511" i="40"/>
  <c r="G511" i="40"/>
  <c r="E512" i="40"/>
  <c r="G512" i="40" s="1"/>
  <c r="E513" i="40"/>
  <c r="G513" i="40" s="1"/>
  <c r="E514" i="40"/>
  <c r="G514" i="40"/>
  <c r="E515" i="40"/>
  <c r="G515" i="40"/>
  <c r="E516" i="40"/>
  <c r="G516" i="40"/>
  <c r="E517" i="40"/>
  <c r="G517" i="40"/>
  <c r="E518" i="40"/>
  <c r="G518" i="40"/>
  <c r="E519" i="40"/>
  <c r="E520" i="40"/>
  <c r="E521" i="40"/>
  <c r="G521" i="40"/>
  <c r="E522" i="40"/>
  <c r="G522" i="40"/>
  <c r="E523" i="40"/>
  <c r="G523" i="40"/>
  <c r="E524" i="40"/>
  <c r="G524" i="40" s="1"/>
  <c r="E525" i="40"/>
  <c r="G525" i="40"/>
  <c r="E526" i="40"/>
  <c r="G526" i="40" s="1"/>
  <c r="E527" i="40"/>
  <c r="G527" i="40"/>
  <c r="E528" i="40"/>
  <c r="G528" i="40" s="1"/>
  <c r="E529" i="40"/>
  <c r="G529" i="40" s="1"/>
  <c r="E530" i="40"/>
  <c r="G530" i="40"/>
  <c r="E531" i="40"/>
  <c r="G531" i="40"/>
  <c r="E532" i="40"/>
  <c r="G532" i="40"/>
  <c r="E533" i="40"/>
  <c r="G533" i="40"/>
  <c r="E534" i="40"/>
  <c r="G534" i="40"/>
  <c r="E535" i="40"/>
  <c r="E536" i="40"/>
  <c r="E537" i="40"/>
  <c r="G537" i="40"/>
  <c r="E538" i="40"/>
  <c r="G538" i="40"/>
  <c r="E539" i="40"/>
  <c r="E540" i="40"/>
  <c r="G540" i="40" s="1"/>
  <c r="E541" i="40"/>
  <c r="G541" i="40"/>
  <c r="E542" i="40"/>
  <c r="G542" i="40" s="1"/>
  <c r="E543" i="40"/>
  <c r="G543" i="40" s="1"/>
  <c r="E544" i="40"/>
  <c r="G544" i="40"/>
  <c r="E545" i="40"/>
  <c r="G545" i="40" s="1"/>
  <c r="E546" i="40"/>
  <c r="E547" i="40"/>
  <c r="G547" i="40" s="1"/>
  <c r="E548" i="40"/>
  <c r="G548" i="40"/>
  <c r="E549" i="40"/>
  <c r="E550" i="40"/>
  <c r="G550" i="40" s="1"/>
  <c r="E551" i="40"/>
  <c r="G551" i="40" s="1"/>
  <c r="E552" i="40"/>
  <c r="G552" i="40"/>
  <c r="E553" i="40"/>
  <c r="G553" i="40"/>
  <c r="E554" i="40"/>
  <c r="E555" i="40"/>
  <c r="G555" i="40" s="1"/>
  <c r="E556" i="40"/>
  <c r="G556" i="40"/>
  <c r="E557" i="40"/>
  <c r="E558" i="40"/>
  <c r="G558" i="40" s="1"/>
  <c r="E559" i="40"/>
  <c r="E560" i="40"/>
  <c r="G560" i="40"/>
  <c r="E561" i="40"/>
  <c r="G561" i="40"/>
  <c r="E562" i="40"/>
  <c r="E563" i="40"/>
  <c r="G563" i="40" s="1"/>
  <c r="E564" i="40"/>
  <c r="G564" i="40"/>
  <c r="E565" i="40"/>
  <c r="E566" i="40"/>
  <c r="G566" i="40" s="1"/>
  <c r="E567" i="40"/>
  <c r="E568" i="40"/>
  <c r="G568" i="40"/>
  <c r="E569" i="40"/>
  <c r="E570" i="40"/>
  <c r="E571" i="40"/>
  <c r="G571" i="40" s="1"/>
  <c r="E572" i="40"/>
  <c r="G572" i="40"/>
  <c r="E573" i="40"/>
  <c r="G573" i="40"/>
  <c r="E574" i="40"/>
  <c r="G574" i="40" s="1"/>
  <c r="E575" i="40"/>
  <c r="G575" i="40" s="1"/>
  <c r="E576" i="40"/>
  <c r="G576" i="40"/>
  <c r="E577" i="40"/>
  <c r="G577" i="40"/>
  <c r="E578" i="40"/>
  <c r="E579" i="40"/>
  <c r="G579" i="40" s="1"/>
  <c r="E580" i="40"/>
  <c r="E581" i="40"/>
  <c r="G581" i="40"/>
  <c r="E582" i="40"/>
  <c r="G582" i="40" s="1"/>
  <c r="E583" i="40"/>
  <c r="E584" i="40"/>
  <c r="G584" i="40"/>
  <c r="E585" i="40"/>
  <c r="G585" i="40"/>
  <c r="E586" i="40"/>
  <c r="E587" i="40"/>
  <c r="G587" i="40" s="1"/>
  <c r="E588" i="40"/>
  <c r="G588" i="40"/>
  <c r="E589" i="40"/>
  <c r="G589" i="40"/>
  <c r="E590" i="40"/>
  <c r="G590" i="40" s="1"/>
  <c r="E591" i="40"/>
  <c r="E592" i="40"/>
  <c r="G592" i="40"/>
  <c r="E593" i="40"/>
  <c r="E594" i="40"/>
  <c r="E595" i="40"/>
  <c r="G595" i="40" s="1"/>
  <c r="E596" i="40"/>
  <c r="G596" i="40"/>
  <c r="E597" i="40"/>
  <c r="E598" i="40"/>
  <c r="G598" i="40" s="1"/>
  <c r="E599" i="40"/>
  <c r="E600" i="40"/>
  <c r="G600" i="40"/>
  <c r="E601" i="40"/>
  <c r="E602" i="40"/>
  <c r="E603" i="40"/>
  <c r="G603" i="40" s="1"/>
  <c r="E604" i="40"/>
  <c r="G604" i="40"/>
  <c r="E605" i="40"/>
  <c r="G605" i="40"/>
  <c r="E606" i="40"/>
  <c r="G606" i="40" s="1"/>
  <c r="E607" i="40"/>
  <c r="G607" i="40" s="1"/>
  <c r="E608" i="40"/>
  <c r="G608" i="40"/>
  <c r="E609" i="40"/>
  <c r="G609" i="40"/>
  <c r="E610" i="40"/>
  <c r="E611" i="40"/>
  <c r="G611" i="40" s="1"/>
  <c r="E612" i="40"/>
  <c r="E613" i="40"/>
  <c r="G613" i="40"/>
  <c r="E614" i="40"/>
  <c r="E615" i="40"/>
  <c r="E616" i="40"/>
  <c r="G616" i="40"/>
  <c r="E617" i="40"/>
  <c r="E618" i="40"/>
  <c r="E619" i="40"/>
  <c r="E620" i="40"/>
  <c r="G620" i="40"/>
  <c r="E621" i="40"/>
  <c r="G621" i="40"/>
  <c r="E622" i="40"/>
  <c r="G622" i="40"/>
  <c r="E623" i="40"/>
  <c r="G623" i="40"/>
  <c r="E624" i="40"/>
  <c r="G624" i="40"/>
  <c r="E625" i="40"/>
  <c r="G625" i="40"/>
  <c r="E626" i="40"/>
  <c r="G626" i="40"/>
  <c r="E627" i="40"/>
  <c r="G627" i="40" s="1"/>
  <c r="E628" i="40"/>
  <c r="E629" i="40"/>
  <c r="G629" i="40"/>
  <c r="E630" i="40"/>
  <c r="G630" i="40"/>
  <c r="E631" i="40"/>
  <c r="G631" i="40"/>
  <c r="E632" i="40"/>
  <c r="G632" i="40"/>
  <c r="E633" i="40"/>
  <c r="E634" i="40"/>
  <c r="E635" i="40"/>
  <c r="E636" i="40"/>
  <c r="G636" i="40"/>
  <c r="E637" i="40"/>
  <c r="G637" i="40"/>
  <c r="E638" i="40"/>
  <c r="G638" i="40"/>
  <c r="E639" i="40"/>
  <c r="G639" i="40"/>
  <c r="E640" i="40"/>
  <c r="G640" i="40"/>
  <c r="E641" i="40"/>
  <c r="G641" i="40"/>
  <c r="E642" i="40"/>
  <c r="E643" i="40"/>
  <c r="E644" i="40"/>
  <c r="E645" i="40"/>
  <c r="G645" i="40"/>
  <c r="E646" i="40"/>
  <c r="E647" i="40"/>
  <c r="G647" i="40"/>
  <c r="E648" i="40"/>
  <c r="G648" i="40"/>
  <c r="E649" i="40"/>
  <c r="E650" i="40"/>
  <c r="G650" i="40" s="1"/>
  <c r="E651" i="40"/>
  <c r="E652" i="40"/>
  <c r="G652" i="40"/>
  <c r="E653" i="40"/>
  <c r="G653" i="40"/>
  <c r="E654" i="40"/>
  <c r="G654" i="40"/>
  <c r="E655" i="40"/>
  <c r="G655" i="40"/>
  <c r="E656" i="40"/>
  <c r="G656" i="40"/>
  <c r="E657" i="40"/>
  <c r="G657" i="40" s="1"/>
  <c r="E658" i="40"/>
  <c r="G658" i="40"/>
  <c r="E659" i="40"/>
  <c r="G659" i="40"/>
  <c r="E660" i="40"/>
  <c r="E661" i="40"/>
  <c r="G661" i="40"/>
  <c r="E662" i="40"/>
  <c r="G662" i="40"/>
  <c r="E663" i="40"/>
  <c r="G663" i="40"/>
  <c r="E664" i="40"/>
  <c r="G664" i="40"/>
  <c r="E665" i="40"/>
  <c r="E666" i="40"/>
  <c r="E667" i="40"/>
  <c r="E668" i="40"/>
  <c r="G668" i="40"/>
  <c r="E669" i="40"/>
  <c r="G669" i="40"/>
  <c r="E670" i="40"/>
  <c r="G670" i="40"/>
  <c r="E671" i="40"/>
  <c r="G671" i="40"/>
  <c r="E672" i="40"/>
  <c r="G672" i="40"/>
  <c r="E673" i="40"/>
  <c r="G673" i="40" s="1"/>
  <c r="G674" i="40"/>
  <c r="L674" i="40"/>
  <c r="M674" i="40"/>
  <c r="N674" i="40"/>
  <c r="G675" i="40"/>
  <c r="L675" i="40"/>
  <c r="M675" i="40"/>
  <c r="N675" i="40"/>
  <c r="G676" i="40"/>
  <c r="L676" i="40"/>
  <c r="M676" i="40"/>
  <c r="N676" i="40"/>
  <c r="G677" i="40"/>
  <c r="L677" i="40"/>
  <c r="M677" i="40"/>
  <c r="N677" i="40"/>
  <c r="G678" i="40"/>
  <c r="L678" i="40"/>
  <c r="M678" i="40"/>
  <c r="N678" i="40"/>
  <c r="G679" i="40"/>
  <c r="L679" i="40"/>
  <c r="M679" i="40"/>
  <c r="N679" i="40"/>
  <c r="G680" i="40"/>
  <c r="L680" i="40"/>
  <c r="M680" i="40"/>
  <c r="N680" i="40"/>
  <c r="G681" i="40"/>
  <c r="L681" i="40"/>
  <c r="M681" i="40"/>
  <c r="N681" i="40"/>
  <c r="G682" i="40"/>
  <c r="L682" i="40"/>
  <c r="M682" i="40"/>
  <c r="N682" i="40"/>
  <c r="G683" i="40"/>
  <c r="L683" i="40"/>
  <c r="M683" i="40"/>
  <c r="N683" i="40"/>
  <c r="G684" i="40"/>
  <c r="L684" i="40"/>
  <c r="M684" i="40"/>
  <c r="N684" i="40"/>
  <c r="G685" i="40"/>
  <c r="L685" i="40"/>
  <c r="M685" i="40"/>
  <c r="N685" i="40"/>
  <c r="G686" i="40"/>
  <c r="L686" i="40"/>
  <c r="M686" i="40"/>
  <c r="N686" i="40"/>
  <c r="G687" i="40"/>
  <c r="L687" i="40"/>
  <c r="M687" i="40"/>
  <c r="N687" i="40"/>
  <c r="G688" i="40"/>
  <c r="L688" i="40"/>
  <c r="M688" i="40"/>
  <c r="N688" i="40"/>
  <c r="G689" i="40"/>
  <c r="L689" i="40"/>
  <c r="M689" i="40"/>
  <c r="N689" i="40"/>
  <c r="G690" i="40"/>
  <c r="L690" i="40"/>
  <c r="M690" i="40"/>
  <c r="N690" i="40"/>
  <c r="G691" i="40"/>
  <c r="L691" i="40"/>
  <c r="M691" i="40"/>
  <c r="N691" i="40"/>
  <c r="G692" i="40"/>
  <c r="L692" i="40"/>
  <c r="M692" i="40"/>
  <c r="N692" i="40"/>
  <c r="G693" i="40"/>
  <c r="L693" i="40"/>
  <c r="M693" i="40"/>
  <c r="N693" i="40"/>
  <c r="G694" i="40"/>
  <c r="L694" i="40"/>
  <c r="M694" i="40"/>
  <c r="N694" i="40"/>
  <c r="G695" i="40"/>
  <c r="L695" i="40"/>
  <c r="M695" i="40"/>
  <c r="N695" i="40"/>
  <c r="G696" i="40"/>
  <c r="L696" i="40"/>
  <c r="M696" i="40"/>
  <c r="N696" i="40"/>
  <c r="G697" i="40"/>
  <c r="L697" i="40"/>
  <c r="M697" i="40"/>
  <c r="N697" i="40"/>
  <c r="G698" i="40"/>
  <c r="L698" i="40"/>
  <c r="M698" i="40"/>
  <c r="N698" i="40"/>
  <c r="G699" i="40"/>
  <c r="L699" i="40"/>
  <c r="M699" i="40"/>
  <c r="N699" i="40"/>
  <c r="G700" i="40"/>
  <c r="L700" i="40"/>
  <c r="M700" i="40"/>
  <c r="N700" i="40"/>
  <c r="G701" i="40"/>
  <c r="L701" i="40"/>
  <c r="M701" i="40"/>
  <c r="N701" i="40"/>
  <c r="G702" i="40"/>
  <c r="L702" i="40"/>
  <c r="M702" i="40"/>
  <c r="N702" i="40"/>
  <c r="G703" i="40"/>
  <c r="L703" i="40"/>
  <c r="M703" i="40"/>
  <c r="N703" i="40"/>
  <c r="G704" i="40"/>
  <c r="L704" i="40"/>
  <c r="M704" i="40"/>
  <c r="N704" i="40"/>
  <c r="G705" i="40"/>
  <c r="L705" i="40"/>
  <c r="M705" i="40"/>
  <c r="N705" i="40"/>
  <c r="G706" i="40"/>
  <c r="L706" i="40"/>
  <c r="M706" i="40"/>
  <c r="N706" i="40"/>
  <c r="G707" i="40"/>
  <c r="L707" i="40"/>
  <c r="M707" i="40"/>
  <c r="N707" i="40"/>
  <c r="G708" i="40"/>
  <c r="L708" i="40"/>
  <c r="M708" i="40"/>
  <c r="N708" i="40"/>
  <c r="G709" i="40"/>
  <c r="L709" i="40"/>
  <c r="M709" i="40"/>
  <c r="N709" i="40"/>
  <c r="G710" i="40"/>
  <c r="L710" i="40"/>
  <c r="M710" i="40"/>
  <c r="N710" i="40"/>
  <c r="G711" i="40"/>
  <c r="L711" i="40"/>
  <c r="M711" i="40"/>
  <c r="N711" i="40"/>
  <c r="G712" i="40"/>
  <c r="L712" i="40"/>
  <c r="M712" i="40"/>
  <c r="N712" i="40"/>
  <c r="G713" i="40"/>
  <c r="L713" i="40"/>
  <c r="M713" i="40"/>
  <c r="N713" i="40"/>
  <c r="G714" i="40"/>
  <c r="L714" i="40"/>
  <c r="M714" i="40"/>
  <c r="N714" i="40"/>
  <c r="G715" i="40"/>
  <c r="L715" i="40"/>
  <c r="M715" i="40"/>
  <c r="N715" i="40"/>
  <c r="G716" i="40"/>
  <c r="L716" i="40"/>
  <c r="M716" i="40"/>
  <c r="N716" i="40"/>
  <c r="G717" i="40"/>
  <c r="L717" i="40"/>
  <c r="M717" i="40"/>
  <c r="N717" i="40"/>
  <c r="G718" i="40"/>
  <c r="L718" i="40"/>
  <c r="M718" i="40"/>
  <c r="N718" i="40"/>
  <c r="G719" i="40"/>
  <c r="L719" i="40"/>
  <c r="M719" i="40"/>
  <c r="N719" i="40"/>
  <c r="G720" i="40"/>
  <c r="L720" i="40"/>
  <c r="M720" i="40"/>
  <c r="N720" i="40"/>
  <c r="G721" i="40"/>
  <c r="L721" i="40"/>
  <c r="M721" i="40"/>
  <c r="N721" i="40"/>
  <c r="G722" i="40"/>
  <c r="L722" i="40"/>
  <c r="M722" i="40"/>
  <c r="N722" i="40"/>
  <c r="G723" i="40"/>
  <c r="L723" i="40"/>
  <c r="M723" i="40"/>
  <c r="N723" i="40"/>
  <c r="G724" i="40"/>
  <c r="L724" i="40"/>
  <c r="M724" i="40"/>
  <c r="N724" i="40"/>
  <c r="G725" i="40"/>
  <c r="L725" i="40"/>
  <c r="M725" i="40"/>
  <c r="N725" i="40"/>
  <c r="G726" i="40"/>
  <c r="L726" i="40"/>
  <c r="M726" i="40"/>
  <c r="N726" i="40"/>
  <c r="G727" i="40"/>
  <c r="L727" i="40"/>
  <c r="M727" i="40"/>
  <c r="N727" i="40"/>
  <c r="G728" i="40"/>
  <c r="L728" i="40"/>
  <c r="M728" i="40"/>
  <c r="N728" i="40"/>
  <c r="G729" i="40"/>
  <c r="L729" i="40"/>
  <c r="M729" i="40"/>
  <c r="N729" i="40"/>
  <c r="G730" i="40"/>
  <c r="L730" i="40"/>
  <c r="M730" i="40"/>
  <c r="N730" i="40"/>
  <c r="G731" i="40"/>
  <c r="L731" i="40"/>
  <c r="M731" i="40"/>
  <c r="N731" i="40"/>
  <c r="G732" i="40"/>
  <c r="L732" i="40"/>
  <c r="M732" i="40"/>
  <c r="N732" i="40"/>
  <c r="G733" i="40"/>
  <c r="L733" i="40"/>
  <c r="M733" i="40"/>
  <c r="N733" i="40"/>
  <c r="G734" i="40"/>
  <c r="L734" i="40"/>
  <c r="M734" i="40"/>
  <c r="N734" i="40"/>
  <c r="E735" i="40"/>
  <c r="G735" i="40"/>
  <c r="E736" i="40"/>
  <c r="G736" i="40"/>
  <c r="E737" i="40"/>
  <c r="G737" i="40"/>
  <c r="E738" i="40"/>
  <c r="E739" i="40"/>
  <c r="G739" i="40"/>
  <c r="E740" i="40"/>
  <c r="G740" i="40"/>
  <c r="E741" i="40"/>
  <c r="E742" i="40"/>
  <c r="G742" i="40" s="1"/>
  <c r="E743" i="40"/>
  <c r="G743" i="40"/>
  <c r="E744" i="40"/>
  <c r="G744" i="40"/>
  <c r="E745" i="40"/>
  <c r="E746" i="40"/>
  <c r="G746" i="40"/>
  <c r="E747" i="40"/>
  <c r="G747" i="40"/>
  <c r="E748" i="40"/>
  <c r="G748" i="40"/>
  <c r="E749" i="40"/>
  <c r="E750" i="40"/>
  <c r="E751" i="40"/>
  <c r="G751" i="40"/>
  <c r="E752" i="40"/>
  <c r="G752" i="40"/>
  <c r="E753" i="40"/>
  <c r="G753" i="40"/>
  <c r="E754" i="40"/>
  <c r="G754" i="40"/>
  <c r="E755" i="40"/>
  <c r="G755" i="40"/>
  <c r="E756" i="40"/>
  <c r="E757" i="40"/>
  <c r="E758" i="40"/>
  <c r="G758" i="40" s="1"/>
  <c r="E759" i="40"/>
  <c r="E760" i="40"/>
  <c r="G760" i="40"/>
  <c r="E761" i="40"/>
  <c r="G761" i="40"/>
  <c r="E762" i="40"/>
  <c r="G762" i="40"/>
  <c r="E763" i="40"/>
  <c r="G763" i="40"/>
  <c r="E764" i="40"/>
  <c r="G764" i="40"/>
  <c r="E765" i="40"/>
  <c r="E766" i="40"/>
  <c r="G766" i="40" s="1"/>
  <c r="E767" i="40"/>
  <c r="G767" i="40"/>
  <c r="E768" i="40"/>
  <c r="G768" i="40"/>
  <c r="E769" i="40"/>
  <c r="G769" i="40"/>
  <c r="E770" i="40"/>
  <c r="E771" i="40"/>
  <c r="G771" i="40"/>
  <c r="E772" i="40"/>
  <c r="E773" i="40"/>
  <c r="G773" i="40"/>
  <c r="E774" i="40"/>
  <c r="E775" i="40"/>
  <c r="G775" i="40"/>
  <c r="E776" i="40"/>
  <c r="G776" i="40"/>
  <c r="E777" i="40"/>
  <c r="G777" i="40"/>
  <c r="E778" i="40"/>
  <c r="G778" i="40"/>
  <c r="E779" i="40"/>
  <c r="G779" i="40"/>
  <c r="E780" i="40"/>
  <c r="G780" i="40"/>
  <c r="E781" i="40"/>
  <c r="G781" i="40"/>
  <c r="E782" i="40"/>
  <c r="G782" i="40" s="1"/>
  <c r="E783" i="40"/>
  <c r="G783" i="40"/>
  <c r="E784" i="40"/>
  <c r="G784" i="40"/>
  <c r="E785" i="40"/>
  <c r="G785" i="40"/>
  <c r="E786" i="40"/>
  <c r="E787" i="40"/>
  <c r="G787" i="40"/>
  <c r="E788" i="40"/>
  <c r="G788" i="40"/>
  <c r="E789" i="40"/>
  <c r="G789" i="40"/>
  <c r="E790" i="40"/>
  <c r="G790" i="40" s="1"/>
  <c r="E791" i="40"/>
  <c r="G791" i="40"/>
  <c r="E792" i="40"/>
  <c r="G792" i="40"/>
  <c r="E793" i="40"/>
  <c r="E794" i="40"/>
  <c r="G794" i="40"/>
  <c r="E795" i="40"/>
  <c r="G795" i="40"/>
  <c r="E796" i="40"/>
  <c r="G796" i="40"/>
  <c r="E797" i="40"/>
  <c r="G797" i="40"/>
  <c r="E798" i="40"/>
  <c r="E799" i="40"/>
  <c r="G799" i="40"/>
  <c r="E800" i="40"/>
  <c r="E801" i="40"/>
  <c r="E802" i="40"/>
  <c r="G802" i="40"/>
  <c r="E803" i="40"/>
  <c r="G803" i="40"/>
  <c r="E804" i="40"/>
  <c r="G804" i="40"/>
  <c r="E805" i="40"/>
  <c r="G805" i="40"/>
  <c r="E806" i="40"/>
  <c r="G806" i="40" s="1"/>
  <c r="E807" i="40"/>
  <c r="G807" i="40"/>
  <c r="E808" i="40"/>
  <c r="E809" i="40"/>
  <c r="E810" i="40"/>
  <c r="G810" i="40"/>
  <c r="E811" i="40"/>
  <c r="G811" i="40"/>
  <c r="E812" i="40"/>
  <c r="G812" i="40"/>
  <c r="E813" i="40"/>
  <c r="G813" i="40" s="1"/>
  <c r="E814" i="40"/>
  <c r="E815" i="40"/>
  <c r="G815" i="40"/>
  <c r="E816" i="40"/>
  <c r="E817" i="40"/>
  <c r="E818" i="40"/>
  <c r="G818" i="40"/>
  <c r="E819" i="40"/>
  <c r="G819" i="40"/>
  <c r="E820" i="40"/>
  <c r="G820" i="40"/>
  <c r="E821" i="40"/>
  <c r="G821" i="40"/>
  <c r="E822" i="40"/>
  <c r="G822" i="40" s="1"/>
  <c r="E823" i="40"/>
  <c r="G823" i="40"/>
  <c r="E824" i="40"/>
  <c r="E7" i="41"/>
  <c r="F7" i="41" s="1"/>
  <c r="G7" i="41" s="1"/>
  <c r="H7" i="41" s="1"/>
  <c r="I7" i="41"/>
  <c r="J7" i="41" s="1"/>
  <c r="K7" i="41" s="1"/>
  <c r="L7" i="41"/>
  <c r="M7" i="41" s="1"/>
  <c r="N7" i="41" s="1"/>
  <c r="O7" i="41" s="1"/>
  <c r="P7" i="41" s="1"/>
  <c r="Q7" i="41" s="1"/>
  <c r="R7" i="41" s="1"/>
  <c r="S7" i="41" s="1"/>
  <c r="T7" i="41" s="1"/>
  <c r="U7" i="41" s="1"/>
  <c r="V7" i="41" s="1"/>
  <c r="W7" i="41" s="1"/>
  <c r="X7" i="41" s="1"/>
  <c r="Y7" i="41" s="1"/>
  <c r="Z7" i="41" s="1"/>
  <c r="AA7" i="41" s="1"/>
  <c r="AB7" i="41" s="1"/>
  <c r="AC7" i="41" s="1"/>
  <c r="F8" i="41"/>
  <c r="F6" i="38"/>
  <c r="K6" i="38"/>
  <c r="F7" i="38"/>
  <c r="K7" i="38"/>
  <c r="C14" i="38"/>
  <c r="E14" i="38"/>
  <c r="I14" i="38"/>
  <c r="K14" i="38"/>
  <c r="M14" i="38"/>
  <c r="P14" i="38"/>
  <c r="K16" i="38"/>
  <c r="K20" i="38"/>
  <c r="B22" i="38"/>
  <c r="P22" i="38"/>
  <c r="B23" i="38"/>
  <c r="B24" i="38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7" i="38" s="1"/>
  <c r="B298" i="38" s="1"/>
  <c r="B299" i="38" s="1"/>
  <c r="B300" i="38" s="1"/>
  <c r="B301" i="38" s="1"/>
  <c r="B302" i="38" s="1"/>
  <c r="B303" i="38" s="1"/>
  <c r="B304" i="38" s="1"/>
  <c r="B305" i="38" s="1"/>
  <c r="B306" i="38" s="1"/>
  <c r="B307" i="38" s="1"/>
  <c r="B308" i="38" s="1"/>
  <c r="B309" i="38" s="1"/>
  <c r="B310" i="38" s="1"/>
  <c r="B311" i="38" s="1"/>
  <c r="B312" i="38" s="1"/>
  <c r="B313" i="38" s="1"/>
  <c r="B314" i="38" s="1"/>
  <c r="B315" i="38" s="1"/>
  <c r="B316" i="38" s="1"/>
  <c r="B317" i="38" s="1"/>
  <c r="B318" i="38" s="1"/>
  <c r="B319" i="38" s="1"/>
  <c r="B320" i="38" s="1"/>
  <c r="B321" i="38" s="1"/>
  <c r="B322" i="38" s="1"/>
  <c r="B323" i="38" s="1"/>
  <c r="B324" i="38" s="1"/>
  <c r="B325" i="38" s="1"/>
  <c r="B326" i="38" s="1"/>
  <c r="P25" i="38"/>
  <c r="P26" i="38"/>
  <c r="P28" i="38"/>
  <c r="P30" i="38"/>
  <c r="P33" i="38"/>
  <c r="P36" i="38"/>
  <c r="P37" i="38"/>
  <c r="P40" i="38"/>
  <c r="P42" i="38"/>
  <c r="P44" i="38"/>
  <c r="P45" i="38"/>
  <c r="P46" i="38"/>
  <c r="P48" i="38"/>
  <c r="P50" i="38"/>
  <c r="P56" i="38"/>
  <c r="P57" i="38"/>
  <c r="P58" i="38"/>
  <c r="P60" i="38"/>
  <c r="P61" i="38"/>
  <c r="P62" i="38"/>
  <c r="P64" i="38"/>
  <c r="P65" i="38"/>
  <c r="P66" i="38"/>
  <c r="P68" i="38"/>
  <c r="P69" i="38"/>
  <c r="P70" i="38"/>
  <c r="P72" i="38"/>
  <c r="P73" i="38"/>
  <c r="P74" i="38"/>
  <c r="P76" i="38"/>
  <c r="P77" i="38"/>
  <c r="P78" i="38"/>
  <c r="P80" i="38"/>
  <c r="P81" i="38"/>
  <c r="P82" i="38"/>
  <c r="P84" i="38"/>
  <c r="P88" i="38"/>
  <c r="P89" i="38"/>
  <c r="P90" i="38"/>
  <c r="P92" i="38"/>
  <c r="P93" i="38"/>
  <c r="P94" i="38"/>
  <c r="P95" i="38"/>
  <c r="Q95" i="38" s="1"/>
  <c r="R95" i="38"/>
  <c r="P96" i="38"/>
  <c r="P97" i="38"/>
  <c r="P99" i="38"/>
  <c r="P100" i="38"/>
  <c r="P101" i="38"/>
  <c r="P102" i="38"/>
  <c r="P103" i="38"/>
  <c r="P105" i="38"/>
  <c r="P106" i="38"/>
  <c r="P107" i="38"/>
  <c r="P109" i="38"/>
  <c r="P110" i="38"/>
  <c r="P111" i="38"/>
  <c r="P113" i="38"/>
  <c r="P114" i="38"/>
  <c r="P115" i="38"/>
  <c r="P117" i="38"/>
  <c r="P118" i="38"/>
  <c r="P119" i="38"/>
  <c r="C123" i="38"/>
  <c r="C124" i="38" s="1"/>
  <c r="D123" i="38"/>
  <c r="E123" i="38"/>
  <c r="I123" i="38"/>
  <c r="J123" i="38"/>
  <c r="K123" i="38"/>
  <c r="K124" i="38" s="1"/>
  <c r="K125" i="38" s="1"/>
  <c r="P123" i="38"/>
  <c r="P124" i="38" s="1"/>
  <c r="E124" i="38"/>
  <c r="I124" i="38"/>
  <c r="P125" i="38"/>
  <c r="K126" i="38"/>
  <c r="K127" i="38" s="1"/>
  <c r="K128" i="38" s="1"/>
  <c r="K129" i="38" s="1"/>
  <c r="K130" i="38" s="1"/>
  <c r="K131" i="38" s="1"/>
  <c r="K132" i="38" s="1"/>
  <c r="K133" i="38" s="1"/>
  <c r="K134" i="38" s="1"/>
  <c r="K135" i="38" s="1"/>
  <c r="K136" i="38" s="1"/>
  <c r="K137" i="38" s="1"/>
  <c r="K138" i="38" s="1"/>
  <c r="K139" i="38" s="1"/>
  <c r="K140" i="38" s="1"/>
  <c r="K141" i="38" s="1"/>
  <c r="K142" i="38" s="1"/>
  <c r="K143" i="38" s="1"/>
  <c r="K144" i="38" s="1"/>
  <c r="K145" i="38" s="1"/>
  <c r="K146" i="38" s="1"/>
  <c r="K147" i="38" s="1"/>
  <c r="K148" i="38" s="1"/>
  <c r="K149" i="38" s="1"/>
  <c r="K150" i="38" s="1"/>
  <c r="K151" i="38" s="1"/>
  <c r="K152" i="38" s="1"/>
  <c r="K153" i="38" s="1"/>
  <c r="C157" i="38"/>
  <c r="C158" i="38" s="1"/>
  <c r="E157" i="38"/>
  <c r="E158" i="38" s="1"/>
  <c r="I157" i="38"/>
  <c r="I158" i="38" s="1"/>
  <c r="K157" i="38"/>
  <c r="P157" i="38"/>
  <c r="K158" i="38"/>
  <c r="K159" i="38" s="1"/>
  <c r="K160" i="38" s="1"/>
  <c r="K161" i="38" s="1"/>
  <c r="K162" i="38" s="1"/>
  <c r="K163" i="38" s="1"/>
  <c r="K164" i="38" s="1"/>
  <c r="K165" i="38" s="1"/>
  <c r="K166" i="38" s="1"/>
  <c r="K167" i="38" s="1"/>
  <c r="K168" i="38" s="1"/>
  <c r="K169" i="38" s="1"/>
  <c r="P158" i="38"/>
  <c r="C159" i="38"/>
  <c r="C160" i="38"/>
  <c r="C161" i="38" s="1"/>
  <c r="C162" i="38" s="1"/>
  <c r="C163" i="38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K170" i="38"/>
  <c r="K171" i="38" s="1"/>
  <c r="K172" i="38" s="1"/>
  <c r="K173" i="38" s="1"/>
  <c r="K174" i="38" s="1"/>
  <c r="K175" i="38" s="1"/>
  <c r="K176" i="38" s="1"/>
  <c r="K177" i="38" s="1"/>
  <c r="K178" i="38" s="1"/>
  <c r="K179" i="38" s="1"/>
  <c r="K180" i="38" s="1"/>
  <c r="K181" i="38" s="1"/>
  <c r="K182" i="38" s="1"/>
  <c r="K183" i="38" s="1"/>
  <c r="K184" i="38" s="1"/>
  <c r="K185" i="38" s="1"/>
  <c r="K186" i="38" s="1"/>
  <c r="K187" i="38" s="1"/>
  <c r="K188" i="38" s="1"/>
  <c r="C192" i="38"/>
  <c r="E192" i="38"/>
  <c r="I192" i="38"/>
  <c r="I193" i="38" s="1"/>
  <c r="K192" i="38"/>
  <c r="K193" i="38" s="1"/>
  <c r="P192" i="38"/>
  <c r="P193" i="38" s="1"/>
  <c r="C193" i="38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E193" i="38"/>
  <c r="E194" i="38"/>
  <c r="K194" i="38"/>
  <c r="K195" i="38" s="1"/>
  <c r="K196" i="38" s="1"/>
  <c r="K197" i="38" s="1"/>
  <c r="K198" i="38" s="1"/>
  <c r="P194" i="38"/>
  <c r="P195" i="38"/>
  <c r="P196" i="38" s="1"/>
  <c r="K199" i="38"/>
  <c r="K200" i="38"/>
  <c r="K201" i="38" s="1"/>
  <c r="K202" i="38" s="1"/>
  <c r="K203" i="38" s="1"/>
  <c r="K204" i="38" s="1"/>
  <c r="K205" i="38" s="1"/>
  <c r="K206" i="38" s="1"/>
  <c r="K207" i="38" s="1"/>
  <c r="K208" i="38" s="1"/>
  <c r="K209" i="38" s="1"/>
  <c r="K210" i="38" s="1"/>
  <c r="K211" i="38" s="1"/>
  <c r="K212" i="38" s="1"/>
  <c r="K213" i="38" s="1"/>
  <c r="K214" i="38" s="1"/>
  <c r="K215" i="38" s="1"/>
  <c r="K216" i="38" s="1"/>
  <c r="K217" i="38" s="1"/>
  <c r="K218" i="38" s="1"/>
  <c r="K219" i="38" s="1"/>
  <c r="K220" i="38" s="1"/>
  <c r="K221" i="38" s="1"/>
  <c r="K222" i="38" s="1"/>
  <c r="C208" i="38"/>
  <c r="C209" i="38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6" i="38"/>
  <c r="E226" i="38"/>
  <c r="I226" i="38"/>
  <c r="I227" i="38" s="1"/>
  <c r="K226" i="38"/>
  <c r="K227" i="38" s="1"/>
  <c r="P226" i="38"/>
  <c r="C227" i="38"/>
  <c r="C228" i="38" s="1"/>
  <c r="C229" i="38" s="1"/>
  <c r="C230" i="38" s="1"/>
  <c r="C231" i="38" s="1"/>
  <c r="C232" i="38" s="1"/>
  <c r="E227" i="38"/>
  <c r="P227" i="38"/>
  <c r="I228" i="38"/>
  <c r="I229" i="38" s="1"/>
  <c r="I230" i="38" s="1"/>
  <c r="I231" i="38" s="1"/>
  <c r="I232" i="38" s="1"/>
  <c r="C233" i="38"/>
  <c r="C234" i="38" s="1"/>
  <c r="E233" i="38"/>
  <c r="I233" i="38"/>
  <c r="I234" i="38" s="1"/>
  <c r="I235" i="38" s="1"/>
  <c r="I236" i="38" s="1"/>
  <c r="I237" i="38" s="1"/>
  <c r="I238" i="38" s="1"/>
  <c r="I239" i="38" s="1"/>
  <c r="I240" i="38" s="1"/>
  <c r="I241" i="38" s="1"/>
  <c r="I242" i="38" s="1"/>
  <c r="I243" i="38" s="1"/>
  <c r="I244" i="38" s="1"/>
  <c r="K233" i="38"/>
  <c r="E234" i="38"/>
  <c r="E235" i="38" s="1"/>
  <c r="E236" i="38" s="1"/>
  <c r="E237" i="38" s="1"/>
  <c r="E238" i="38" s="1"/>
  <c r="E239" i="38" s="1"/>
  <c r="E240" i="38" s="1"/>
  <c r="E241" i="38" s="1"/>
  <c r="K234" i="38"/>
  <c r="K235" i="38" s="1"/>
  <c r="K236" i="38" s="1"/>
  <c r="K237" i="38" s="1"/>
  <c r="K238" i="38" s="1"/>
  <c r="K239" i="38" s="1"/>
  <c r="K240" i="38" s="1"/>
  <c r="K241" i="38" s="1"/>
  <c r="K242" i="38" s="1"/>
  <c r="K243" i="38" s="1"/>
  <c r="K244" i="38" s="1"/>
  <c r="K245" i="38" s="1"/>
  <c r="K246" i="38" s="1"/>
  <c r="K247" i="38" s="1"/>
  <c r="K248" i="38" s="1"/>
  <c r="K249" i="38" s="1"/>
  <c r="K250" i="38" s="1"/>
  <c r="K251" i="38" s="1"/>
  <c r="K252" i="38" s="1"/>
  <c r="K253" i="38" s="1"/>
  <c r="K254" i="38" s="1"/>
  <c r="K255" i="38" s="1"/>
  <c r="K256" i="38" s="1"/>
  <c r="K257" i="38" s="1"/>
  <c r="K261" i="38" s="1"/>
  <c r="K262" i="38" s="1"/>
  <c r="C235" i="38"/>
  <c r="C236" i="38" s="1"/>
  <c r="C237" i="38" s="1"/>
  <c r="C238" i="38" s="1"/>
  <c r="C239" i="38" s="1"/>
  <c r="C240" i="38"/>
  <c r="C241" i="38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61" i="38" s="1"/>
  <c r="C262" i="38" s="1"/>
  <c r="E242" i="38"/>
  <c r="E243" i="38"/>
  <c r="E244" i="38" s="1"/>
  <c r="E245" i="38" s="1"/>
  <c r="E246" i="38" s="1"/>
  <c r="E247" i="38" s="1"/>
  <c r="E248" i="38" s="1"/>
  <c r="E249" i="38" s="1"/>
  <c r="E250" i="38" s="1"/>
  <c r="E251" i="38" s="1"/>
  <c r="E252" i="38" s="1"/>
  <c r="E253" i="38" s="1"/>
  <c r="E254" i="38" s="1"/>
  <c r="E255" i="38" s="1"/>
  <c r="E256" i="38" s="1"/>
  <c r="E257" i="38" s="1"/>
  <c r="E261" i="38" s="1"/>
  <c r="E262" i="38" s="1"/>
  <c r="I245" i="38"/>
  <c r="I246" i="38"/>
  <c r="I247" i="38" s="1"/>
  <c r="I248" i="38" s="1"/>
  <c r="I249" i="38" s="1"/>
  <c r="I250" i="38" s="1"/>
  <c r="I251" i="38" s="1"/>
  <c r="I252" i="38" s="1"/>
  <c r="I253" i="38" s="1"/>
  <c r="I254" i="38" s="1"/>
  <c r="I255" i="38" s="1"/>
  <c r="I256" i="38" s="1"/>
  <c r="I257" i="38" s="1"/>
  <c r="I261" i="38" s="1"/>
  <c r="I262" i="38" s="1"/>
  <c r="P261" i="38"/>
  <c r="P262" i="38"/>
  <c r="P263" i="38" s="1"/>
  <c r="P296" i="38"/>
  <c r="P297" i="38" s="1"/>
  <c r="P298" i="38"/>
  <c r="P299" i="38"/>
  <c r="P300" i="38" s="1"/>
  <c r="C318" i="38"/>
  <c r="E318" i="38"/>
  <c r="I318" i="38"/>
  <c r="I319" i="38" s="1"/>
  <c r="K318" i="38"/>
  <c r="C319" i="38"/>
  <c r="E319" i="38"/>
  <c r="E320" i="38" s="1"/>
  <c r="K319" i="38"/>
  <c r="K320" i="38" s="1"/>
  <c r="K321" i="38" s="1"/>
  <c r="K322" i="38" s="1"/>
  <c r="K323" i="38" s="1"/>
  <c r="K324" i="38" s="1"/>
  <c r="K325" i="38" s="1"/>
  <c r="K326" i="38" s="1"/>
  <c r="C320" i="38"/>
  <c r="C321" i="38" s="1"/>
  <c r="C322" i="38" s="1"/>
  <c r="C323" i="38" s="1"/>
  <c r="C324" i="38" s="1"/>
  <c r="C325" i="38" s="1"/>
  <c r="C326" i="38" s="1"/>
  <c r="I320" i="38"/>
  <c r="I321" i="38" s="1"/>
  <c r="I322" i="38" s="1"/>
  <c r="I323" i="38" s="1"/>
  <c r="I324" i="38" s="1"/>
  <c r="I325" i="38" s="1"/>
  <c r="I326" i="38" s="1"/>
  <c r="E321" i="38"/>
  <c r="E322" i="38" s="1"/>
  <c r="E323" i="38" s="1"/>
  <c r="E324" i="38" s="1"/>
  <c r="E325" i="38" s="1"/>
  <c r="E326" i="38" s="1"/>
  <c r="B11" i="30"/>
  <c r="C11" i="30"/>
  <c r="C16" i="30" s="1"/>
  <c r="C30" i="30" s="1"/>
  <c r="D11" i="30"/>
  <c r="D13" i="30" s="1"/>
  <c r="D15" i="30" s="1"/>
  <c r="B12" i="30"/>
  <c r="B15" i="30" s="1"/>
  <c r="B18" i="30" s="1"/>
  <c r="B40" i="30" s="1"/>
  <c r="C13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B20" i="30"/>
  <c r="B21" i="30" s="1"/>
  <c r="B44" i="30" s="1"/>
  <c r="B25" i="30"/>
  <c r="C25" i="30"/>
  <c r="B26" i="30"/>
  <c r="D26" i="30"/>
  <c r="E26" i="30"/>
  <c r="F26" i="30"/>
  <c r="I26" i="30"/>
  <c r="I29" i="30" s="1"/>
  <c r="K26" i="30"/>
  <c r="L26" i="30"/>
  <c r="M26" i="30"/>
  <c r="N26" i="30"/>
  <c r="C28" i="30"/>
  <c r="C29" i="30" s="1"/>
  <c r="D28" i="30"/>
  <c r="E28" i="30"/>
  <c r="F28" i="30"/>
  <c r="G28" i="30"/>
  <c r="G29" i="30" s="1"/>
  <c r="H28" i="30"/>
  <c r="I28" i="30"/>
  <c r="J28" i="30"/>
  <c r="K28" i="30"/>
  <c r="L28" i="30"/>
  <c r="M28" i="30"/>
  <c r="N28" i="30"/>
  <c r="B29" i="30"/>
  <c r="H29" i="30"/>
  <c r="J29" i="30"/>
  <c r="B38" i="30"/>
  <c r="C38" i="30"/>
  <c r="C5" i="42"/>
  <c r="D5" i="42"/>
  <c r="E5" i="42"/>
  <c r="C6" i="42"/>
  <c r="D6" i="42"/>
  <c r="C7" i="42"/>
  <c r="D7" i="42"/>
  <c r="D11" i="42"/>
  <c r="D13" i="42"/>
  <c r="C20" i="42"/>
  <c r="D25" i="42" s="1"/>
  <c r="C21" i="42"/>
  <c r="D21" i="42"/>
  <c r="E21" i="42"/>
  <c r="C22" i="42"/>
  <c r="E22" i="42" s="1"/>
  <c r="D22" i="42"/>
  <c r="D23" i="42"/>
  <c r="F4" i="36"/>
  <c r="K4" i="36"/>
  <c r="F5" i="36"/>
  <c r="K5" i="36"/>
  <c r="D16" i="36"/>
  <c r="C17" i="36" s="1"/>
  <c r="G17" i="36" s="1"/>
  <c r="D17" i="36"/>
  <c r="E17" i="36"/>
  <c r="F17" i="36"/>
  <c r="A18" i="36"/>
  <c r="E18" i="36"/>
  <c r="F18" i="36"/>
  <c r="K18" i="36"/>
  <c r="L18" i="36"/>
  <c r="R18" i="36" s="1"/>
  <c r="N18" i="36"/>
  <c r="S18" i="36"/>
  <c r="A19" i="36"/>
  <c r="A20" i="36" s="1"/>
  <c r="A21" i="36" s="1"/>
  <c r="A22" i="36" s="1"/>
  <c r="E19" i="36"/>
  <c r="K19" i="36"/>
  <c r="L19" i="36"/>
  <c r="F19" i="36" s="1"/>
  <c r="S19" i="36"/>
  <c r="T19" i="36"/>
  <c r="F20" i="36"/>
  <c r="K20" i="36"/>
  <c r="N20" i="36" s="1"/>
  <c r="R20" i="36"/>
  <c r="S20" i="36"/>
  <c r="T20" i="36"/>
  <c r="F21" i="36"/>
  <c r="K21" i="36"/>
  <c r="L21" i="36"/>
  <c r="F22" i="36"/>
  <c r="K22" i="36"/>
  <c r="E22" i="36" s="1"/>
  <c r="L22" i="36"/>
  <c r="N22" i="36" s="1"/>
  <c r="R22" i="36"/>
  <c r="T22" i="36"/>
  <c r="A23" i="36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E23" i="36"/>
  <c r="F23" i="36"/>
  <c r="L23" i="36"/>
  <c r="N23" i="36"/>
  <c r="R23" i="36"/>
  <c r="S23" i="36"/>
  <c r="T23" i="36"/>
  <c r="E24" i="36"/>
  <c r="L24" i="36"/>
  <c r="F24" i="36" s="1"/>
  <c r="N24" i="36"/>
  <c r="R24" i="36"/>
  <c r="S24" i="36"/>
  <c r="T24" i="36"/>
  <c r="E25" i="36"/>
  <c r="F25" i="36"/>
  <c r="K25" i="36"/>
  <c r="R25" i="36" s="1"/>
  <c r="L25" i="36"/>
  <c r="N25" i="36"/>
  <c r="S25" i="36"/>
  <c r="T25" i="36"/>
  <c r="E26" i="36"/>
  <c r="K26" i="36"/>
  <c r="L26" i="36"/>
  <c r="F26" i="36" s="1"/>
  <c r="F27" i="36"/>
  <c r="K27" i="36"/>
  <c r="E27" i="36" s="1"/>
  <c r="L27" i="36"/>
  <c r="N27" i="36" s="1"/>
  <c r="E28" i="36"/>
  <c r="K28" i="36"/>
  <c r="L28" i="36"/>
  <c r="F28" i="36" s="1"/>
  <c r="F29" i="36"/>
  <c r="K29" i="36"/>
  <c r="E29" i="36" s="1"/>
  <c r="L29" i="36"/>
  <c r="S29" i="36" s="1"/>
  <c r="R29" i="36"/>
  <c r="T29" i="36"/>
  <c r="E30" i="36"/>
  <c r="K30" i="36"/>
  <c r="L30" i="36"/>
  <c r="R30" i="36" s="1"/>
  <c r="N30" i="36"/>
  <c r="S30" i="36"/>
  <c r="K31" i="36"/>
  <c r="L31" i="36"/>
  <c r="E32" i="36"/>
  <c r="K32" i="36"/>
  <c r="L32" i="36"/>
  <c r="F32" i="36" s="1"/>
  <c r="N32" i="36"/>
  <c r="E33" i="36"/>
  <c r="F33" i="36"/>
  <c r="K33" i="36"/>
  <c r="R33" i="36" s="1"/>
  <c r="L33" i="36"/>
  <c r="N33" i="36"/>
  <c r="S33" i="36"/>
  <c r="T33" i="36"/>
  <c r="E34" i="36"/>
  <c r="K34" i="36"/>
  <c r="R34" i="36" s="1"/>
  <c r="L34" i="36"/>
  <c r="F34" i="36" s="1"/>
  <c r="S34" i="36"/>
  <c r="T34" i="36"/>
  <c r="E35" i="36"/>
  <c r="K35" i="36"/>
  <c r="T35" i="36" s="1"/>
  <c r="L35" i="36"/>
  <c r="F35" i="36" s="1"/>
  <c r="N35" i="36"/>
  <c r="R35" i="36"/>
  <c r="F36" i="36"/>
  <c r="K36" i="36"/>
  <c r="E36" i="36" s="1"/>
  <c r="L36" i="36"/>
  <c r="N36" i="36"/>
  <c r="R36" i="36"/>
  <c r="S36" i="36"/>
  <c r="T36" i="36"/>
  <c r="E37" i="36"/>
  <c r="K37" i="36"/>
  <c r="R37" i="36" s="1"/>
  <c r="L37" i="36"/>
  <c r="F37" i="36" s="1"/>
  <c r="S37" i="36"/>
  <c r="T37" i="36"/>
  <c r="E38" i="36"/>
  <c r="K38" i="36"/>
  <c r="L38" i="36"/>
  <c r="F38" i="36" s="1"/>
  <c r="R38" i="36"/>
  <c r="S38" i="36"/>
  <c r="K39" i="36"/>
  <c r="L39" i="36"/>
  <c r="F39" i="36" s="1"/>
  <c r="K40" i="36"/>
  <c r="L40" i="36"/>
  <c r="F40" i="36" s="1"/>
  <c r="K41" i="36"/>
  <c r="L41" i="36"/>
  <c r="F41" i="36" s="1"/>
  <c r="R41" i="36"/>
  <c r="S41" i="36"/>
  <c r="E42" i="36"/>
  <c r="F42" i="36"/>
  <c r="K42" i="36"/>
  <c r="L42" i="36"/>
  <c r="S42" i="36" s="1"/>
  <c r="R42" i="36"/>
  <c r="T42" i="36"/>
  <c r="E43" i="36"/>
  <c r="K43" i="36"/>
  <c r="L43" i="36"/>
  <c r="R43" i="36" s="1"/>
  <c r="N43" i="36"/>
  <c r="S43" i="36"/>
  <c r="M44" i="36"/>
  <c r="D51" i="36"/>
  <c r="C52" i="36"/>
  <c r="F52" i="36"/>
  <c r="K52" i="36"/>
  <c r="M52" i="36" s="1"/>
  <c r="M79" i="36" s="1"/>
  <c r="A53" i="36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E53" i="36"/>
  <c r="F53" i="36"/>
  <c r="K53" i="36"/>
  <c r="N53" i="36"/>
  <c r="R53" i="36"/>
  <c r="S53" i="36"/>
  <c r="T53" i="36"/>
  <c r="F54" i="36"/>
  <c r="K54" i="36"/>
  <c r="E54" i="36" s="1"/>
  <c r="L54" i="36"/>
  <c r="S54" i="36" s="1"/>
  <c r="N54" i="36"/>
  <c r="R54" i="36"/>
  <c r="E55" i="36"/>
  <c r="K55" i="36"/>
  <c r="N55" i="36" s="1"/>
  <c r="L55" i="36"/>
  <c r="R55" i="36" s="1"/>
  <c r="S55" i="36"/>
  <c r="T55" i="36"/>
  <c r="E56" i="36"/>
  <c r="K56" i="36"/>
  <c r="L56" i="36"/>
  <c r="F56" i="36" s="1"/>
  <c r="R56" i="36"/>
  <c r="S56" i="36"/>
  <c r="K57" i="36"/>
  <c r="L57" i="36"/>
  <c r="F57" i="36" s="1"/>
  <c r="E58" i="36"/>
  <c r="F58" i="36"/>
  <c r="K58" i="36"/>
  <c r="L58" i="36"/>
  <c r="N58" i="36" s="1"/>
  <c r="R58" i="36"/>
  <c r="S58" i="36"/>
  <c r="T58" i="36"/>
  <c r="E59" i="36"/>
  <c r="L59" i="36"/>
  <c r="F59" i="36" s="1"/>
  <c r="N59" i="36"/>
  <c r="R59" i="36"/>
  <c r="S59" i="36"/>
  <c r="T59" i="36"/>
  <c r="F60" i="36"/>
  <c r="K60" i="36"/>
  <c r="L60" i="36"/>
  <c r="E61" i="36"/>
  <c r="F61" i="36"/>
  <c r="K61" i="36"/>
  <c r="L61" i="36"/>
  <c r="E62" i="36"/>
  <c r="F62" i="36"/>
  <c r="K62" i="36"/>
  <c r="L62" i="36"/>
  <c r="N62" i="36" s="1"/>
  <c r="E63" i="36"/>
  <c r="K63" i="36"/>
  <c r="L63" i="36"/>
  <c r="F63" i="36" s="1"/>
  <c r="F64" i="36"/>
  <c r="K64" i="36"/>
  <c r="E64" i="36" s="1"/>
  <c r="L64" i="36"/>
  <c r="S64" i="36" s="1"/>
  <c r="R64" i="36"/>
  <c r="T64" i="36"/>
  <c r="E65" i="36"/>
  <c r="K65" i="36"/>
  <c r="L65" i="36"/>
  <c r="R65" i="36" s="1"/>
  <c r="N65" i="36"/>
  <c r="S65" i="36"/>
  <c r="K66" i="36"/>
  <c r="L66" i="36"/>
  <c r="E67" i="36"/>
  <c r="K67" i="36"/>
  <c r="L67" i="36"/>
  <c r="F67" i="36" s="1"/>
  <c r="N67" i="36"/>
  <c r="E68" i="36"/>
  <c r="F68" i="36"/>
  <c r="K68" i="36"/>
  <c r="R68" i="36" s="1"/>
  <c r="L68" i="36"/>
  <c r="N68" i="36"/>
  <c r="S68" i="36"/>
  <c r="T68" i="36"/>
  <c r="E69" i="36"/>
  <c r="K69" i="36"/>
  <c r="R69" i="36" s="1"/>
  <c r="L69" i="36"/>
  <c r="F69" i="36" s="1"/>
  <c r="S69" i="36"/>
  <c r="T69" i="36"/>
  <c r="E70" i="36"/>
  <c r="K70" i="36"/>
  <c r="T70" i="36" s="1"/>
  <c r="L70" i="36"/>
  <c r="F70" i="36" s="1"/>
  <c r="N70" i="36"/>
  <c r="R70" i="36"/>
  <c r="F71" i="36"/>
  <c r="K71" i="36"/>
  <c r="E71" i="36" s="1"/>
  <c r="L71" i="36"/>
  <c r="N71" i="36"/>
  <c r="R71" i="36"/>
  <c r="S71" i="36"/>
  <c r="T71" i="36"/>
  <c r="E72" i="36"/>
  <c r="K72" i="36"/>
  <c r="R72" i="36" s="1"/>
  <c r="L72" i="36"/>
  <c r="F72" i="36" s="1"/>
  <c r="S72" i="36"/>
  <c r="T72" i="36"/>
  <c r="E73" i="36"/>
  <c r="K73" i="36"/>
  <c r="L73" i="36"/>
  <c r="F73" i="36" s="1"/>
  <c r="R73" i="36"/>
  <c r="S73" i="36"/>
  <c r="K74" i="36"/>
  <c r="L74" i="36"/>
  <c r="F74" i="36" s="1"/>
  <c r="K75" i="36"/>
  <c r="L75" i="36"/>
  <c r="F75" i="36" s="1"/>
  <c r="K76" i="36"/>
  <c r="L76" i="36"/>
  <c r="F76" i="36" s="1"/>
  <c r="R76" i="36"/>
  <c r="S76" i="36"/>
  <c r="F77" i="36"/>
  <c r="K77" i="36"/>
  <c r="E77" i="36" s="1"/>
  <c r="L77" i="36"/>
  <c r="S77" i="36" s="1"/>
  <c r="N77" i="36"/>
  <c r="T77" i="36"/>
  <c r="K78" i="36"/>
  <c r="E78" i="36" s="1"/>
  <c r="L78" i="36"/>
  <c r="S78" i="36" s="1"/>
  <c r="N78" i="36"/>
  <c r="R78" i="36"/>
  <c r="P301" i="38" l="1"/>
  <c r="C263" i="38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6" i="38" s="1"/>
  <c r="C297" i="38" s="1"/>
  <c r="K263" i="38"/>
  <c r="K264" i="38" s="1"/>
  <c r="K265" i="38" s="1"/>
  <c r="K266" i="38" s="1"/>
  <c r="K267" i="38" s="1"/>
  <c r="K268" i="38" s="1"/>
  <c r="K269" i="38" s="1"/>
  <c r="K270" i="38" s="1"/>
  <c r="K271" i="38" s="1"/>
  <c r="K272" i="38" s="1"/>
  <c r="K273" i="38" s="1"/>
  <c r="K274" i="38" s="1"/>
  <c r="K275" i="38" s="1"/>
  <c r="K276" i="38" s="1"/>
  <c r="K277" i="38" s="1"/>
  <c r="K278" i="38" s="1"/>
  <c r="K279" i="38" s="1"/>
  <c r="K280" i="38" s="1"/>
  <c r="K281" i="38" s="1"/>
  <c r="K282" i="38" s="1"/>
  <c r="K283" i="38" s="1"/>
  <c r="K284" i="38" s="1"/>
  <c r="K285" i="38" s="1"/>
  <c r="K286" i="38" s="1"/>
  <c r="K287" i="38" s="1"/>
  <c r="K288" i="38" s="1"/>
  <c r="K289" i="38" s="1"/>
  <c r="K290" i="38" s="1"/>
  <c r="K291" i="38" s="1"/>
  <c r="K292" i="38" s="1"/>
  <c r="K296" i="38" s="1"/>
  <c r="K297" i="38" s="1"/>
  <c r="G750" i="40"/>
  <c r="R66" i="36"/>
  <c r="S66" i="36"/>
  <c r="T66" i="36"/>
  <c r="F66" i="36"/>
  <c r="N39" i="36"/>
  <c r="E39" i="36"/>
  <c r="N31" i="36"/>
  <c r="E31" i="36"/>
  <c r="H17" i="36"/>
  <c r="C18" i="36"/>
  <c r="I263" i="38"/>
  <c r="I264" i="38" s="1"/>
  <c r="I265" i="38" s="1"/>
  <c r="I266" i="38" s="1"/>
  <c r="I267" i="38" s="1"/>
  <c r="I268" i="38" s="1"/>
  <c r="I269" i="38" s="1"/>
  <c r="I270" i="38" s="1"/>
  <c r="I271" i="38" s="1"/>
  <c r="I272" i="38" s="1"/>
  <c r="I273" i="38" s="1"/>
  <c r="I274" i="38" s="1"/>
  <c r="I275" i="38" s="1"/>
  <c r="I276" i="38" s="1"/>
  <c r="I277" i="38" s="1"/>
  <c r="I278" i="38" s="1"/>
  <c r="I279" i="38" s="1"/>
  <c r="I280" i="38" s="1"/>
  <c r="I281" i="38" s="1"/>
  <c r="I282" i="38" s="1"/>
  <c r="I283" i="38" s="1"/>
  <c r="I284" i="38" s="1"/>
  <c r="I285" i="38" s="1"/>
  <c r="I286" i="38" s="1"/>
  <c r="I287" i="38" s="1"/>
  <c r="I288" i="38" s="1"/>
  <c r="I289" i="38" s="1"/>
  <c r="I290" i="38" s="1"/>
  <c r="I291" i="38" s="1"/>
  <c r="I292" i="38" s="1"/>
  <c r="I296" i="38" s="1"/>
  <c r="I297" i="38" s="1"/>
  <c r="I293" i="38"/>
  <c r="K228" i="38"/>
  <c r="K229" i="38" s="1"/>
  <c r="K230" i="38" s="1"/>
  <c r="K231" i="38" s="1"/>
  <c r="K232" i="38" s="1"/>
  <c r="K258" i="38"/>
  <c r="P197" i="38"/>
  <c r="I159" i="38"/>
  <c r="I160" i="38" s="1"/>
  <c r="I161" i="38" s="1"/>
  <c r="I162" i="38" s="1"/>
  <c r="I163" i="38" s="1"/>
  <c r="I164" i="38" s="1"/>
  <c r="I165" i="38" s="1"/>
  <c r="I166" i="38" s="1"/>
  <c r="I167" i="38" s="1"/>
  <c r="I168" i="38" s="1"/>
  <c r="I169" i="38" s="1"/>
  <c r="I170" i="38" s="1"/>
  <c r="I171" i="38" s="1"/>
  <c r="I172" i="38" s="1"/>
  <c r="I173" i="38" s="1"/>
  <c r="I174" i="38" s="1"/>
  <c r="I175" i="38" s="1"/>
  <c r="I176" i="38" s="1"/>
  <c r="I177" i="38" s="1"/>
  <c r="I178" i="38" s="1"/>
  <c r="I179" i="38" s="1"/>
  <c r="I180" i="38" s="1"/>
  <c r="I181" i="38" s="1"/>
  <c r="I182" i="38" s="1"/>
  <c r="I183" i="38" s="1"/>
  <c r="I184" i="38" s="1"/>
  <c r="I185" i="38" s="1"/>
  <c r="I186" i="38" s="1"/>
  <c r="I187" i="38" s="1"/>
  <c r="I188" i="38" s="1"/>
  <c r="I189" i="38"/>
  <c r="M189" i="38" s="1"/>
  <c r="R79" i="36"/>
  <c r="I258" i="38"/>
  <c r="M258" i="38" s="1"/>
  <c r="G644" i="40"/>
  <c r="N40" i="36"/>
  <c r="E40" i="36"/>
  <c r="B32" i="30"/>
  <c r="B39" i="30" s="1"/>
  <c r="B34" i="30"/>
  <c r="B35" i="30" s="1"/>
  <c r="B43" i="30" s="1"/>
  <c r="N74" i="36"/>
  <c r="E74" i="36"/>
  <c r="N66" i="36"/>
  <c r="E66" i="36"/>
  <c r="K154" i="38"/>
  <c r="G425" i="40"/>
  <c r="N75" i="36"/>
  <c r="E75" i="36"/>
  <c r="T21" i="36"/>
  <c r="E21" i="36"/>
  <c r="N21" i="36"/>
  <c r="R21" i="36"/>
  <c r="S21" i="36"/>
  <c r="P264" i="38"/>
  <c r="R31" i="36"/>
  <c r="S31" i="36"/>
  <c r="S44" i="36" s="1"/>
  <c r="T31" i="36"/>
  <c r="F31" i="36"/>
  <c r="D52" i="36"/>
  <c r="G52" i="36"/>
  <c r="C125" i="38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/>
  <c r="G154" i="38" s="1"/>
  <c r="G557" i="40"/>
  <c r="C223" i="38"/>
  <c r="E223" i="38"/>
  <c r="E195" i="38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E210" i="38" s="1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P159" i="38"/>
  <c r="E263" i="38"/>
  <c r="E264" i="38" s="1"/>
  <c r="E265" i="38" s="1"/>
  <c r="E266" i="38" s="1"/>
  <c r="E267" i="38" s="1"/>
  <c r="E268" i="38" s="1"/>
  <c r="E269" i="38" s="1"/>
  <c r="E270" i="38" s="1"/>
  <c r="E271" i="38" s="1"/>
  <c r="E272" i="38" s="1"/>
  <c r="E273" i="38" s="1"/>
  <c r="E274" i="38" s="1"/>
  <c r="E275" i="38" s="1"/>
  <c r="E276" i="38" s="1"/>
  <c r="E277" i="38" s="1"/>
  <c r="E278" i="38" s="1"/>
  <c r="E279" i="38" s="1"/>
  <c r="E280" i="38" s="1"/>
  <c r="E281" i="38" s="1"/>
  <c r="E282" i="38" s="1"/>
  <c r="E283" i="38" s="1"/>
  <c r="E284" i="38" s="1"/>
  <c r="E285" i="38" s="1"/>
  <c r="E286" i="38" s="1"/>
  <c r="E287" i="38" s="1"/>
  <c r="E288" i="38" s="1"/>
  <c r="E289" i="38" s="1"/>
  <c r="E290" i="38" s="1"/>
  <c r="E291" i="38" s="1"/>
  <c r="E292" i="38" s="1"/>
  <c r="E296" i="38" s="1"/>
  <c r="E297" i="38" s="1"/>
  <c r="E293" i="38"/>
  <c r="R60" i="36"/>
  <c r="N60" i="36"/>
  <c r="T60" i="36"/>
  <c r="S60" i="36"/>
  <c r="E60" i="36"/>
  <c r="C23" i="42"/>
  <c r="E23" i="42" s="1"/>
  <c r="T57" i="36"/>
  <c r="N57" i="36"/>
  <c r="R57" i="36"/>
  <c r="S57" i="36"/>
  <c r="E57" i="36"/>
  <c r="N76" i="36"/>
  <c r="E76" i="36"/>
  <c r="S79" i="36"/>
  <c r="N41" i="36"/>
  <c r="E41" i="36"/>
  <c r="E6" i="42"/>
  <c r="D12" i="42"/>
  <c r="D14" i="42" s="1"/>
  <c r="E20" i="42"/>
  <c r="G757" i="40"/>
  <c r="D25" i="30"/>
  <c r="C258" i="38"/>
  <c r="G258" i="38" s="1"/>
  <c r="G800" i="40"/>
  <c r="G749" i="40"/>
  <c r="G660" i="40"/>
  <c r="G580" i="40"/>
  <c r="G567" i="40"/>
  <c r="R77" i="36"/>
  <c r="N73" i="36"/>
  <c r="N72" i="36"/>
  <c r="N64" i="36"/>
  <c r="N56" i="36"/>
  <c r="T54" i="36"/>
  <c r="N42" i="36"/>
  <c r="N38" i="36"/>
  <c r="N37" i="36"/>
  <c r="N29" i="36"/>
  <c r="R19" i="36"/>
  <c r="T18" i="36"/>
  <c r="C17" i="30"/>
  <c r="C31" i="30" s="1"/>
  <c r="C34" i="30" s="1"/>
  <c r="C15" i="30"/>
  <c r="E11" i="30"/>
  <c r="E228" i="38"/>
  <c r="E229" i="38" s="1"/>
  <c r="E230" i="38" s="1"/>
  <c r="E231" i="38" s="1"/>
  <c r="E232" i="38" s="1"/>
  <c r="E258" i="38"/>
  <c r="G407" i="40"/>
  <c r="F65" i="36"/>
  <c r="N34" i="36"/>
  <c r="F30" i="36"/>
  <c r="N26" i="36"/>
  <c r="N19" i="36"/>
  <c r="G14" i="38"/>
  <c r="O14" i="38" s="1"/>
  <c r="C15" i="38"/>
  <c r="C21" i="38" s="1"/>
  <c r="D21" i="38" s="1"/>
  <c r="I16" i="38"/>
  <c r="G824" i="40"/>
  <c r="G770" i="40"/>
  <c r="G569" i="40"/>
  <c r="G559" i="40"/>
  <c r="D16" i="30"/>
  <c r="J124" i="38"/>
  <c r="I125" i="38"/>
  <c r="G814" i="40"/>
  <c r="N63" i="36"/>
  <c r="N28" i="36"/>
  <c r="T78" i="36"/>
  <c r="N61" i="36"/>
  <c r="E7" i="42"/>
  <c r="K223" i="38"/>
  <c r="E159" i="38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25" i="38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/>
  <c r="G745" i="40"/>
  <c r="G492" i="40"/>
  <c r="G375" i="40"/>
  <c r="K189" i="38"/>
  <c r="G610" i="40"/>
  <c r="P126" i="38"/>
  <c r="G759" i="40"/>
  <c r="G593" i="40"/>
  <c r="G539" i="40"/>
  <c r="G415" i="40"/>
  <c r="N69" i="36"/>
  <c r="F43" i="36"/>
  <c r="F78" i="36"/>
  <c r="E52" i="36"/>
  <c r="E20" i="36"/>
  <c r="C4" i="42"/>
  <c r="E4" i="42" s="1"/>
  <c r="T73" i="36"/>
  <c r="S70" i="36"/>
  <c r="T65" i="36"/>
  <c r="T56" i="36"/>
  <c r="F55" i="36"/>
  <c r="T43" i="36"/>
  <c r="T38" i="36"/>
  <c r="S35" i="36"/>
  <c r="T30" i="36"/>
  <c r="D28" i="42"/>
  <c r="D30" i="42" s="1"/>
  <c r="P228" i="38"/>
  <c r="I194" i="38"/>
  <c r="I195" i="38" s="1"/>
  <c r="I196" i="38" s="1"/>
  <c r="I197" i="38" s="1"/>
  <c r="I198" i="38" s="1"/>
  <c r="I199" i="38" s="1"/>
  <c r="I200" i="38" s="1"/>
  <c r="I201" i="38" s="1"/>
  <c r="I202" i="38" s="1"/>
  <c r="I203" i="38" s="1"/>
  <c r="I204" i="38" s="1"/>
  <c r="I205" i="38" s="1"/>
  <c r="I206" i="38" s="1"/>
  <c r="I207" i="38" s="1"/>
  <c r="I208" i="38" s="1"/>
  <c r="I209" i="38" s="1"/>
  <c r="I210" i="38" s="1"/>
  <c r="I211" i="38" s="1"/>
  <c r="I212" i="38" s="1"/>
  <c r="I213" i="38" s="1"/>
  <c r="I214" i="38" s="1"/>
  <c r="I215" i="38" s="1"/>
  <c r="I216" i="38" s="1"/>
  <c r="I217" i="38" s="1"/>
  <c r="I218" i="38" s="1"/>
  <c r="I219" i="38" s="1"/>
  <c r="I220" i="38" s="1"/>
  <c r="I221" i="38" s="1"/>
  <c r="I222" i="38" s="1"/>
  <c r="C189" i="38"/>
  <c r="D124" i="38"/>
  <c r="C16" i="38"/>
  <c r="G809" i="40"/>
  <c r="G801" i="40"/>
  <c r="G633" i="40"/>
  <c r="G599" i="40"/>
  <c r="T41" i="36"/>
  <c r="E15" i="38"/>
  <c r="E21" i="38" s="1"/>
  <c r="F21" i="38" s="1"/>
  <c r="K15" i="38"/>
  <c r="E16" i="38"/>
  <c r="G774" i="40"/>
  <c r="G666" i="40"/>
  <c r="G646" i="40"/>
  <c r="G597" i="40"/>
  <c r="G491" i="40"/>
  <c r="G816" i="40"/>
  <c r="G793" i="40"/>
  <c r="G786" i="40"/>
  <c r="G756" i="40"/>
  <c r="G628" i="40"/>
  <c r="G436" i="40"/>
  <c r="G417" i="40"/>
  <c r="G411" i="40"/>
  <c r="G817" i="40"/>
  <c r="G808" i="40"/>
  <c r="G798" i="40"/>
  <c r="G433" i="40"/>
  <c r="T76" i="36"/>
  <c r="S22" i="36"/>
  <c r="P23" i="38"/>
  <c r="P31" i="38"/>
  <c r="P39" i="38"/>
  <c r="P27" i="38"/>
  <c r="P38" i="38"/>
  <c r="P41" i="38"/>
  <c r="P51" i="38"/>
  <c r="P59" i="38"/>
  <c r="P67" i="38"/>
  <c r="P75" i="38"/>
  <c r="P83" i="38"/>
  <c r="P91" i="38"/>
  <c r="P98" i="38"/>
  <c r="P104" i="38"/>
  <c r="P112" i="38"/>
  <c r="P21" i="38"/>
  <c r="P24" i="38"/>
  <c r="P35" i="38"/>
  <c r="P29" i="38"/>
  <c r="P32" i="38"/>
  <c r="P43" i="38"/>
  <c r="P49" i="38"/>
  <c r="P34" i="38"/>
  <c r="P47" i="38"/>
  <c r="P55" i="38"/>
  <c r="P63" i="38"/>
  <c r="P71" i="38"/>
  <c r="P79" i="38"/>
  <c r="P108" i="38"/>
  <c r="P116" i="38"/>
  <c r="G772" i="40"/>
  <c r="G665" i="40"/>
  <c r="G614" i="40"/>
  <c r="G453" i="40"/>
  <c r="G393" i="40"/>
  <c r="G233" i="40"/>
  <c r="G667" i="40"/>
  <c r="G649" i="40"/>
  <c r="G617" i="40"/>
  <c r="G583" i="40"/>
  <c r="G578" i="40"/>
  <c r="G546" i="40"/>
  <c r="G500" i="40"/>
  <c r="G424" i="40"/>
  <c r="G651" i="40"/>
  <c r="G642" i="40"/>
  <c r="G618" i="40"/>
  <c r="G591" i="40"/>
  <c r="G586" i="40"/>
  <c r="G549" i="40"/>
  <c r="G457" i="40"/>
  <c r="G439" i="40"/>
  <c r="G389" i="40"/>
  <c r="I15" i="38"/>
  <c r="I21" i="38" s="1"/>
  <c r="G741" i="40"/>
  <c r="G643" i="40"/>
  <c r="G619" i="40"/>
  <c r="G612" i="40"/>
  <c r="G601" i="40"/>
  <c r="G396" i="40"/>
  <c r="G765" i="40"/>
  <c r="G738" i="40"/>
  <c r="G635" i="40"/>
  <c r="G615" i="40"/>
  <c r="G565" i="40"/>
  <c r="G401" i="40"/>
  <c r="G372" i="40"/>
  <c r="C19" i="37"/>
  <c r="G594" i="40"/>
  <c r="G562" i="40"/>
  <c r="G499" i="40"/>
  <c r="G437" i="40"/>
  <c r="G373" i="40"/>
  <c r="G249" i="40"/>
  <c r="G194" i="40"/>
  <c r="G159" i="40"/>
  <c r="G602" i="40"/>
  <c r="G570" i="40"/>
  <c r="G554" i="40"/>
  <c r="G445" i="40"/>
  <c r="G443" i="40"/>
  <c r="G381" i="40"/>
  <c r="G379" i="40"/>
  <c r="G278" i="40"/>
  <c r="G634" i="40"/>
  <c r="G428" i="40"/>
  <c r="G265" i="40"/>
  <c r="G262" i="40"/>
  <c r="G258" i="40"/>
  <c r="G405" i="40"/>
  <c r="G260" i="40"/>
  <c r="G222" i="40"/>
  <c r="G536" i="40"/>
  <c r="G535" i="40"/>
  <c r="G520" i="40"/>
  <c r="G519" i="40"/>
  <c r="G504" i="40"/>
  <c r="G503" i="40"/>
  <c r="G413" i="40"/>
  <c r="G273" i="40"/>
  <c r="G256" i="40"/>
  <c r="G271" i="40"/>
  <c r="G246" i="40"/>
  <c r="G230" i="40"/>
  <c r="G160" i="40"/>
  <c r="G270" i="40"/>
  <c r="G245" i="40"/>
  <c r="G213" i="40"/>
  <c r="G193" i="40"/>
  <c r="G152" i="40"/>
  <c r="G277" i="40"/>
  <c r="G240" i="40"/>
  <c r="G175" i="40"/>
  <c r="G236" i="40"/>
  <c r="G192" i="40"/>
  <c r="G177" i="40"/>
  <c r="G229" i="40"/>
  <c r="G185" i="40"/>
  <c r="G176" i="40"/>
  <c r="G169" i="40"/>
  <c r="G261" i="40"/>
  <c r="G234" i="40"/>
  <c r="G212" i="40"/>
  <c r="G184" i="40"/>
  <c r="G63" i="40"/>
  <c r="G269" i="40"/>
  <c r="G266" i="40"/>
  <c r="G252" i="40"/>
  <c r="G242" i="40"/>
  <c r="G208" i="40"/>
  <c r="G201" i="40"/>
  <c r="G153" i="40"/>
  <c r="G254" i="40"/>
  <c r="G248" i="40"/>
  <c r="G216" i="40"/>
  <c r="G209" i="40"/>
  <c r="G250" i="40"/>
  <c r="G244" i="40"/>
  <c r="G202" i="40"/>
  <c r="G264" i="40"/>
  <c r="G238" i="40"/>
  <c r="G232" i="40"/>
  <c r="G151" i="40"/>
  <c r="G46" i="40"/>
  <c r="G37" i="40"/>
  <c r="G217" i="40"/>
  <c r="G196" i="40"/>
  <c r="G145" i="40"/>
  <c r="G225" i="40"/>
  <c r="G204" i="40"/>
  <c r="G168" i="40"/>
  <c r="G224" i="40"/>
  <c r="G214" i="40"/>
  <c r="G161" i="40"/>
  <c r="G144" i="40"/>
  <c r="G128" i="40"/>
  <c r="G16" i="37"/>
  <c r="M18" i="37"/>
  <c r="G146" i="40"/>
  <c r="G64" i="40"/>
  <c r="G50" i="40"/>
  <c r="G136" i="40"/>
  <c r="BB25" i="8"/>
  <c r="BC25" i="8"/>
  <c r="BB21" i="8"/>
  <c r="BC21" i="8"/>
  <c r="G130" i="40"/>
  <c r="G127" i="40"/>
  <c r="G51" i="40"/>
  <c r="G47" i="40"/>
  <c r="BC10" i="8"/>
  <c r="BB10" i="8"/>
  <c r="C17" i="40"/>
  <c r="A16" i="40"/>
  <c r="B16" i="40" s="1"/>
  <c r="G55" i="40"/>
  <c r="H1" i="8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B7" i="8"/>
  <c r="B4" i="8"/>
  <c r="E67" i="40"/>
  <c r="G66" i="40"/>
  <c r="G56" i="40"/>
  <c r="G43" i="40"/>
  <c r="G58" i="40"/>
  <c r="G41" i="40"/>
  <c r="BC13" i="8"/>
  <c r="BB13" i="8"/>
  <c r="BB16" i="8"/>
  <c r="I19" i="37"/>
  <c r="BC28" i="8"/>
  <c r="BC19" i="8"/>
  <c r="G39" i="40"/>
  <c r="BC24" i="8"/>
  <c r="E18" i="37"/>
  <c r="E12" i="37"/>
  <c r="E19" i="37" s="1"/>
  <c r="J15" i="40"/>
  <c r="H15" i="40"/>
  <c r="C14" i="34"/>
  <c r="F14" i="34"/>
  <c r="E14" i="34"/>
  <c r="BB22" i="8"/>
  <c r="BC22" i="8"/>
  <c r="G53" i="40"/>
  <c r="G35" i="40"/>
  <c r="BB29" i="8"/>
  <c r="G10" i="37"/>
  <c r="BC20" i="8"/>
  <c r="E3" i="8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F2" i="8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K19" i="37"/>
  <c r="BC27" i="8"/>
  <c r="C18" i="37"/>
  <c r="BC15" i="8"/>
  <c r="G21" i="38" l="1"/>
  <c r="C35" i="30"/>
  <c r="C43" i="30" s="1"/>
  <c r="D30" i="30"/>
  <c r="D17" i="30"/>
  <c r="D38" i="30"/>
  <c r="D27" i="30"/>
  <c r="D29" i="30" s="1"/>
  <c r="K298" i="38"/>
  <c r="K299" i="38" s="1"/>
  <c r="K300" i="38" s="1"/>
  <c r="K301" i="38" s="1"/>
  <c r="K302" i="38" s="1"/>
  <c r="K303" i="38" s="1"/>
  <c r="K304" i="38" s="1"/>
  <c r="K305" i="38" s="1"/>
  <c r="K306" i="38" s="1"/>
  <c r="K307" i="38" s="1"/>
  <c r="K308" i="38" s="1"/>
  <c r="K309" i="38" s="1"/>
  <c r="K310" i="38" s="1"/>
  <c r="K311" i="38" s="1"/>
  <c r="K312" i="38" s="1"/>
  <c r="K313" i="38" s="1"/>
  <c r="K314" i="38" s="1"/>
  <c r="K315" i="38" s="1"/>
  <c r="K316" i="38" s="1"/>
  <c r="G18" i="37"/>
  <c r="M19" i="37"/>
  <c r="C22" i="37"/>
  <c r="B6" i="8"/>
  <c r="T44" i="36"/>
  <c r="P265" i="38"/>
  <c r="I298" i="38"/>
  <c r="I299" i="38" s="1"/>
  <c r="I300" i="38" s="1"/>
  <c r="I301" i="38" s="1"/>
  <c r="I302" i="38" s="1"/>
  <c r="I303" i="38" s="1"/>
  <c r="I304" i="38" s="1"/>
  <c r="I305" i="38" s="1"/>
  <c r="I306" i="38" s="1"/>
  <c r="I307" i="38" s="1"/>
  <c r="I308" i="38" s="1"/>
  <c r="I309" i="38" s="1"/>
  <c r="I310" i="38" s="1"/>
  <c r="I311" i="38" s="1"/>
  <c r="I312" i="38" s="1"/>
  <c r="I313" i="38" s="1"/>
  <c r="I314" i="38" s="1"/>
  <c r="I315" i="38" s="1"/>
  <c r="I316" i="38" s="1"/>
  <c r="I327" i="38"/>
  <c r="K293" i="38"/>
  <c r="M293" i="38" s="1"/>
  <c r="C20" i="30"/>
  <c r="C18" i="30"/>
  <c r="C40" i="30" s="1"/>
  <c r="Q14" i="38"/>
  <c r="R14" i="38"/>
  <c r="T79" i="36"/>
  <c r="G223" i="38"/>
  <c r="G19" i="37"/>
  <c r="E22" i="37" s="1"/>
  <c r="P127" i="38"/>
  <c r="R44" i="36"/>
  <c r="D18" i="36"/>
  <c r="G18" i="36"/>
  <c r="G12" i="37"/>
  <c r="E22" i="38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D125" i="38"/>
  <c r="I126" i="38"/>
  <c r="I127" i="38" s="1"/>
  <c r="I128" i="38" s="1"/>
  <c r="I129" i="38" s="1"/>
  <c r="I130" i="38" s="1"/>
  <c r="I131" i="38" s="1"/>
  <c r="I132" i="38" s="1"/>
  <c r="I133" i="38" s="1"/>
  <c r="I134" i="38" s="1"/>
  <c r="I135" i="38" s="1"/>
  <c r="I136" i="38" s="1"/>
  <c r="I137" i="38" s="1"/>
  <c r="I138" i="38" s="1"/>
  <c r="I139" i="38" s="1"/>
  <c r="I140" i="38" s="1"/>
  <c r="I141" i="38" s="1"/>
  <c r="I142" i="38" s="1"/>
  <c r="I143" i="38" s="1"/>
  <c r="I144" i="38" s="1"/>
  <c r="I145" i="38" s="1"/>
  <c r="I146" i="38" s="1"/>
  <c r="I147" i="38" s="1"/>
  <c r="I148" i="38" s="1"/>
  <c r="I149" i="38" s="1"/>
  <c r="I150" i="38" s="1"/>
  <c r="I151" i="38" s="1"/>
  <c r="I152" i="38" s="1"/>
  <c r="I153" i="38" s="1"/>
  <c r="C32" i="30"/>
  <c r="C39" i="30" s="1"/>
  <c r="C293" i="38"/>
  <c r="G293" i="38" s="1"/>
  <c r="G8" i="41"/>
  <c r="K21" i="38"/>
  <c r="L21" i="38"/>
  <c r="C298" i="38"/>
  <c r="C299" i="38" s="1"/>
  <c r="C300" i="38" s="1"/>
  <c r="C301" i="38" s="1"/>
  <c r="C302" i="38" s="1"/>
  <c r="C303" i="38" s="1"/>
  <c r="C304" i="38" s="1"/>
  <c r="C305" i="38" s="1"/>
  <c r="C306" i="38" s="1"/>
  <c r="C307" i="38" s="1"/>
  <c r="C308" i="38" s="1"/>
  <c r="C309" i="38" s="1"/>
  <c r="C310" i="38" s="1"/>
  <c r="C311" i="38" s="1"/>
  <c r="C312" i="38" s="1"/>
  <c r="C313" i="38" s="1"/>
  <c r="C314" i="38" s="1"/>
  <c r="C315" i="38" s="1"/>
  <c r="C316" i="38" s="1"/>
  <c r="C327" i="38"/>
  <c r="I22" i="38"/>
  <c r="I23" i="38" s="1"/>
  <c r="I24" i="38" s="1"/>
  <c r="I25" i="38" s="1"/>
  <c r="I26" i="38" s="1"/>
  <c r="I27" i="38" s="1"/>
  <c r="I28" i="38" s="1"/>
  <c r="I29" i="38" s="1"/>
  <c r="I30" i="38" s="1"/>
  <c r="I31" i="38" s="1"/>
  <c r="I32" i="38" s="1"/>
  <c r="I33" i="38" s="1"/>
  <c r="I34" i="38" s="1"/>
  <c r="I35" i="38" s="1"/>
  <c r="I36" i="38" s="1"/>
  <c r="I37" i="38" s="1"/>
  <c r="I38" i="38" s="1"/>
  <c r="I39" i="38" s="1"/>
  <c r="I40" i="38" s="1"/>
  <c r="I41" i="38" s="1"/>
  <c r="I42" i="38" s="1"/>
  <c r="I43" i="38" s="1"/>
  <c r="I44" i="38" s="1"/>
  <c r="I45" i="38" s="1"/>
  <c r="I46" i="38" s="1"/>
  <c r="I47" i="38" s="1"/>
  <c r="I48" i="38" s="1"/>
  <c r="I49" i="38" s="1"/>
  <c r="I50" i="38" s="1"/>
  <c r="I51" i="38" s="1"/>
  <c r="I55" i="38" s="1"/>
  <c r="J21" i="38"/>
  <c r="G189" i="38"/>
  <c r="J125" i="38"/>
  <c r="P160" i="38"/>
  <c r="AO2" i="8"/>
  <c r="AP2" i="8" s="1"/>
  <c r="AQ2" i="8" s="1"/>
  <c r="AR2" i="8" s="1"/>
  <c r="AS2" i="8" s="1"/>
  <c r="AT2" i="8" s="1"/>
  <c r="AU2" i="8"/>
  <c r="C22" i="38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5" i="38" s="1"/>
  <c r="Q3" i="8"/>
  <c r="R3" i="8" s="1"/>
  <c r="S3" i="8" s="1"/>
  <c r="V3" i="8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P229" i="38"/>
  <c r="H52" i="36"/>
  <c r="C53" i="36"/>
  <c r="D8" i="41"/>
  <c r="K15" i="40"/>
  <c r="I15" i="40"/>
  <c r="D16" i="40"/>
  <c r="G67" i="40"/>
  <c r="E68" i="40"/>
  <c r="B5" i="8"/>
  <c r="C18" i="40"/>
  <c r="A17" i="40"/>
  <c r="B17" i="40" s="1"/>
  <c r="I223" i="38"/>
  <c r="M223" i="38" s="1"/>
  <c r="E189" i="38"/>
  <c r="F11" i="30"/>
  <c r="E16" i="30"/>
  <c r="E13" i="30"/>
  <c r="E15" i="30" s="1"/>
  <c r="E25" i="30"/>
  <c r="E298" i="38"/>
  <c r="E299" i="38" s="1"/>
  <c r="E300" i="38" s="1"/>
  <c r="E301" i="38" s="1"/>
  <c r="E302" i="38" s="1"/>
  <c r="E303" i="38" s="1"/>
  <c r="E304" i="38" s="1"/>
  <c r="E305" i="38" s="1"/>
  <c r="E306" i="38" s="1"/>
  <c r="E307" i="38" s="1"/>
  <c r="E308" i="38" s="1"/>
  <c r="E309" i="38" s="1"/>
  <c r="E310" i="38" s="1"/>
  <c r="E311" i="38" s="1"/>
  <c r="E312" i="38" s="1"/>
  <c r="E313" i="38" s="1"/>
  <c r="E314" i="38" s="1"/>
  <c r="E315" i="38" s="1"/>
  <c r="E316" i="38" s="1"/>
  <c r="P198" i="38"/>
  <c r="P302" i="38"/>
  <c r="AV2" i="8" l="1"/>
  <c r="B2" i="8"/>
  <c r="K22" i="38"/>
  <c r="K23" i="38" s="1"/>
  <c r="K24" i="38" s="1"/>
  <c r="K25" i="38" s="1"/>
  <c r="K26" i="38" s="1"/>
  <c r="K27" i="38" s="1"/>
  <c r="K28" i="38" s="1"/>
  <c r="K29" i="38" s="1"/>
  <c r="K30" i="38" s="1"/>
  <c r="K31" i="38" s="1"/>
  <c r="K32" i="38" s="1"/>
  <c r="K33" i="38" s="1"/>
  <c r="K34" i="38" s="1"/>
  <c r="K35" i="38" s="1"/>
  <c r="K36" i="38" s="1"/>
  <c r="K37" i="38" s="1"/>
  <c r="K38" i="38" s="1"/>
  <c r="K39" i="38" s="1"/>
  <c r="K40" i="38" s="1"/>
  <c r="K41" i="38" s="1"/>
  <c r="K42" i="38" s="1"/>
  <c r="K43" i="38" s="1"/>
  <c r="K44" i="38" s="1"/>
  <c r="K45" i="38" s="1"/>
  <c r="K46" i="38" s="1"/>
  <c r="K47" i="38" s="1"/>
  <c r="K48" i="38" s="1"/>
  <c r="K49" i="38" s="1"/>
  <c r="K50" i="38" s="1"/>
  <c r="K51" i="38" s="1"/>
  <c r="C19" i="40"/>
  <c r="A18" i="40"/>
  <c r="B18" i="40" s="1"/>
  <c r="D126" i="38"/>
  <c r="D31" i="30"/>
  <c r="D18" i="30"/>
  <c r="D40" i="30" s="1"/>
  <c r="D20" i="30"/>
  <c r="D21" i="30" s="1"/>
  <c r="D44" i="30" s="1"/>
  <c r="F25" i="30"/>
  <c r="G11" i="30"/>
  <c r="F16" i="30"/>
  <c r="F13" i="30"/>
  <c r="F15" i="30" s="1"/>
  <c r="L15" i="40"/>
  <c r="M15" i="40"/>
  <c r="N15" i="40"/>
  <c r="I52" i="38"/>
  <c r="D32" i="30"/>
  <c r="D39" i="30" s="1"/>
  <c r="D34" i="30"/>
  <c r="D35" i="30" s="1"/>
  <c r="D43" i="30" s="1"/>
  <c r="P199" i="38"/>
  <c r="AU3" i="8"/>
  <c r="AO3" i="8"/>
  <c r="AP3" i="8" s="1"/>
  <c r="AQ3" i="8" s="1"/>
  <c r="AR3" i="8" s="1"/>
  <c r="AS3" i="8" s="1"/>
  <c r="AT3" i="8" s="1"/>
  <c r="P161" i="38"/>
  <c r="M21" i="38"/>
  <c r="J22" i="38"/>
  <c r="E52" i="38"/>
  <c r="H18" i="36"/>
  <c r="C19" i="36"/>
  <c r="P303" i="38"/>
  <c r="J126" i="38"/>
  <c r="J127" i="38" s="1"/>
  <c r="J128" i="38" s="1"/>
  <c r="J129" i="38" s="1"/>
  <c r="J130" i="38" s="1"/>
  <c r="J131" i="38" s="1"/>
  <c r="J132" i="38" s="1"/>
  <c r="J133" i="38" s="1"/>
  <c r="J134" i="38" s="1"/>
  <c r="J135" i="38" s="1"/>
  <c r="J136" i="38" s="1"/>
  <c r="J137" i="38" s="1"/>
  <c r="J138" i="38" s="1"/>
  <c r="J139" i="38" s="1"/>
  <c r="J140" i="38" s="1"/>
  <c r="J141" i="38" s="1"/>
  <c r="J142" i="38" s="1"/>
  <c r="J143" i="38" s="1"/>
  <c r="J144" i="38" s="1"/>
  <c r="J145" i="38" s="1"/>
  <c r="J146" i="38" s="1"/>
  <c r="J147" i="38" s="1"/>
  <c r="J148" i="38" s="1"/>
  <c r="J149" i="38" s="1"/>
  <c r="J150" i="38" s="1"/>
  <c r="J151" i="38" s="1"/>
  <c r="J152" i="38" s="1"/>
  <c r="J153" i="38" s="1"/>
  <c r="J157" i="38" s="1"/>
  <c r="J158" i="38" s="1"/>
  <c r="D53" i="36"/>
  <c r="G53" i="36"/>
  <c r="E18" i="30"/>
  <c r="E40" i="30" s="1"/>
  <c r="H16" i="40"/>
  <c r="J16" i="40"/>
  <c r="E30" i="30"/>
  <c r="E17" i="30"/>
  <c r="E31" i="30" s="1"/>
  <c r="P230" i="38"/>
  <c r="E69" i="40"/>
  <c r="G68" i="40"/>
  <c r="K55" i="38"/>
  <c r="K56" i="38" s="1"/>
  <c r="I56" i="38"/>
  <c r="G22" i="37"/>
  <c r="G24" i="37" s="1"/>
  <c r="C56" i="38"/>
  <c r="E55" i="38"/>
  <c r="E56" i="38" s="1"/>
  <c r="P128" i="38"/>
  <c r="P266" i="38"/>
  <c r="D22" i="38"/>
  <c r="E327" i="38"/>
  <c r="G327" i="38" s="1"/>
  <c r="C52" i="38"/>
  <c r="O21" i="38"/>
  <c r="E38" i="30"/>
  <c r="E27" i="30"/>
  <c r="E29" i="30" s="1"/>
  <c r="I154" i="38"/>
  <c r="M154" i="38" s="1"/>
  <c r="C21" i="30"/>
  <c r="C44" i="30" s="1"/>
  <c r="K327" i="38"/>
  <c r="M327" i="38" s="1"/>
  <c r="F22" i="38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5" i="38" s="1"/>
  <c r="F56" i="38" s="1"/>
  <c r="P200" i="38" l="1"/>
  <c r="F20" i="30"/>
  <c r="G22" i="38"/>
  <c r="O22" i="38" s="1"/>
  <c r="D23" i="38"/>
  <c r="P231" i="38"/>
  <c r="J23" i="38"/>
  <c r="M22" i="38"/>
  <c r="F17" i="30"/>
  <c r="F31" i="30" s="1"/>
  <c r="F30" i="30"/>
  <c r="P267" i="38"/>
  <c r="I57" i="38"/>
  <c r="I58" i="38" s="1"/>
  <c r="I59" i="38" s="1"/>
  <c r="I60" i="38" s="1"/>
  <c r="I61" i="38" s="1"/>
  <c r="I62" i="38" s="1"/>
  <c r="I63" i="38" s="1"/>
  <c r="I64" i="38" s="1"/>
  <c r="I65" i="38" s="1"/>
  <c r="I66" i="38" s="1"/>
  <c r="I67" i="38" s="1"/>
  <c r="I68" i="38" s="1"/>
  <c r="I69" i="38" s="1"/>
  <c r="I70" i="38" s="1"/>
  <c r="I71" i="38" s="1"/>
  <c r="I72" i="38" s="1"/>
  <c r="I73" i="38" s="1"/>
  <c r="I74" i="38" s="1"/>
  <c r="I75" i="38" s="1"/>
  <c r="I76" i="38" s="1"/>
  <c r="I77" i="38" s="1"/>
  <c r="I78" i="38" s="1"/>
  <c r="I79" i="38" s="1"/>
  <c r="I80" i="38" s="1"/>
  <c r="I81" i="38" s="1"/>
  <c r="I82" i="38" s="1"/>
  <c r="I83" i="38" s="1"/>
  <c r="I84" i="38" s="1"/>
  <c r="I88" i="38" s="1"/>
  <c r="I89" i="38" s="1"/>
  <c r="I90" i="38" s="1"/>
  <c r="I91" i="38" s="1"/>
  <c r="I85" i="38"/>
  <c r="C54" i="36"/>
  <c r="H53" i="36"/>
  <c r="G16" i="30"/>
  <c r="G13" i="30"/>
  <c r="G15" i="30" s="1"/>
  <c r="H11" i="30"/>
  <c r="G25" i="30"/>
  <c r="G38" i="30" s="1"/>
  <c r="C20" i="40"/>
  <c r="A19" i="40"/>
  <c r="B19" i="40" s="1"/>
  <c r="L22" i="38"/>
  <c r="L23" i="38" s="1"/>
  <c r="L24" i="38" s="1"/>
  <c r="L25" i="38" s="1"/>
  <c r="L26" i="38" s="1"/>
  <c r="L27" i="38" s="1"/>
  <c r="L28" i="38" s="1"/>
  <c r="L29" i="38" s="1"/>
  <c r="L30" i="38" s="1"/>
  <c r="L31" i="38" s="1"/>
  <c r="L32" i="38" s="1"/>
  <c r="L33" i="38" s="1"/>
  <c r="L34" i="38" s="1"/>
  <c r="L35" i="38" s="1"/>
  <c r="L36" i="38" s="1"/>
  <c r="L37" i="38" s="1"/>
  <c r="L38" i="38" s="1"/>
  <c r="L39" i="38" s="1"/>
  <c r="L40" i="38" s="1"/>
  <c r="L41" i="38" s="1"/>
  <c r="L42" i="38" s="1"/>
  <c r="L43" i="38" s="1"/>
  <c r="L44" i="38" s="1"/>
  <c r="L45" i="38" s="1"/>
  <c r="L46" i="38" s="1"/>
  <c r="L47" i="38" s="1"/>
  <c r="L48" i="38" s="1"/>
  <c r="L49" i="38" s="1"/>
  <c r="L50" i="38" s="1"/>
  <c r="L51" i="38" s="1"/>
  <c r="L55" i="38" s="1"/>
  <c r="L56" i="38" s="1"/>
  <c r="K57" i="38"/>
  <c r="K58" i="38" s="1"/>
  <c r="K59" i="38" s="1"/>
  <c r="K60" i="38" s="1"/>
  <c r="K61" i="38" s="1"/>
  <c r="K62" i="38" s="1"/>
  <c r="K63" i="38" s="1"/>
  <c r="K64" i="38" s="1"/>
  <c r="K65" i="38" s="1"/>
  <c r="K66" i="38" s="1"/>
  <c r="K67" i="38" s="1"/>
  <c r="K68" i="38" s="1"/>
  <c r="K69" i="38" s="1"/>
  <c r="K70" i="38" s="1"/>
  <c r="K71" i="38" s="1"/>
  <c r="K72" i="38" s="1"/>
  <c r="K73" i="38" s="1"/>
  <c r="K74" i="38" s="1"/>
  <c r="K75" i="38" s="1"/>
  <c r="K76" i="38" s="1"/>
  <c r="K77" i="38" s="1"/>
  <c r="K78" i="38" s="1"/>
  <c r="K79" i="38" s="1"/>
  <c r="K80" i="38" s="1"/>
  <c r="K81" i="38" s="1"/>
  <c r="K82" i="38" s="1"/>
  <c r="K83" i="38" s="1"/>
  <c r="K84" i="38" s="1"/>
  <c r="K88" i="38" s="1"/>
  <c r="K89" i="38" s="1"/>
  <c r="K90" i="38" s="1"/>
  <c r="K91" i="38" s="1"/>
  <c r="J159" i="38"/>
  <c r="F27" i="30"/>
  <c r="F29" i="30" s="1"/>
  <c r="F38" i="30"/>
  <c r="K52" i="38"/>
  <c r="M52" i="38" s="1"/>
  <c r="G69" i="40"/>
  <c r="E70" i="40"/>
  <c r="P304" i="38"/>
  <c r="P162" i="38"/>
  <c r="K16" i="40"/>
  <c r="I16" i="40"/>
  <c r="D17" i="40"/>
  <c r="G19" i="36"/>
  <c r="D19" i="36"/>
  <c r="AV3" i="8"/>
  <c r="B3" i="8"/>
  <c r="C57" i="38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8" i="38" s="1"/>
  <c r="C89" i="38" s="1"/>
  <c r="C90" i="38" s="1"/>
  <c r="C91" i="38" s="1"/>
  <c r="C85" i="38"/>
  <c r="E32" i="30"/>
  <c r="E39" i="30" s="1"/>
  <c r="E34" i="30"/>
  <c r="E35" i="30" s="1"/>
  <c r="E43" i="30" s="1"/>
  <c r="P129" i="38"/>
  <c r="Q21" i="38"/>
  <c r="R21" i="38"/>
  <c r="G52" i="38"/>
  <c r="E57" i="38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8" i="38" s="1"/>
  <c r="E89" i="38" s="1"/>
  <c r="E90" i="38" s="1"/>
  <c r="E91" i="38" s="1"/>
  <c r="E85" i="38"/>
  <c r="E20" i="30"/>
  <c r="E21" i="30" s="1"/>
  <c r="E44" i="30" s="1"/>
  <c r="D127" i="38"/>
  <c r="F34" i="30" l="1"/>
  <c r="F32" i="30"/>
  <c r="F39" i="30" s="1"/>
  <c r="E92" i="38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D128" i="38"/>
  <c r="P130" i="38"/>
  <c r="H19" i="36"/>
  <c r="C20" i="36"/>
  <c r="C21" i="40"/>
  <c r="A20" i="40"/>
  <c r="B20" i="40" s="1"/>
  <c r="I92" i="38"/>
  <c r="I93" i="38" s="1"/>
  <c r="I94" i="38" s="1"/>
  <c r="I95" i="38" s="1"/>
  <c r="I96" i="38" s="1"/>
  <c r="I97" i="38" s="1"/>
  <c r="I98" i="38" s="1"/>
  <c r="I99" i="38" s="1"/>
  <c r="I100" i="38" s="1"/>
  <c r="I101" i="38" s="1"/>
  <c r="I120" i="38"/>
  <c r="P232" i="38"/>
  <c r="H13" i="30"/>
  <c r="H15" i="30" s="1"/>
  <c r="H25" i="30"/>
  <c r="H38" i="30" s="1"/>
  <c r="H16" i="30"/>
  <c r="I11" i="30"/>
  <c r="G85" i="38"/>
  <c r="M16" i="40"/>
  <c r="L16" i="40"/>
  <c r="N16" i="40"/>
  <c r="G70" i="40"/>
  <c r="E71" i="40"/>
  <c r="F18" i="30"/>
  <c r="F40" i="30" s="1"/>
  <c r="F57" i="38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8" i="38" s="1"/>
  <c r="F89" i="38" s="1"/>
  <c r="F90" i="38" s="1"/>
  <c r="F91" i="38" s="1"/>
  <c r="K85" i="38"/>
  <c r="M85" i="38" s="1"/>
  <c r="J17" i="40"/>
  <c r="H17" i="40"/>
  <c r="J160" i="38"/>
  <c r="Q22" i="38"/>
  <c r="R22" i="38"/>
  <c r="K92" i="38"/>
  <c r="K93" i="38" s="1"/>
  <c r="K94" i="38" s="1"/>
  <c r="K95" i="38" s="1"/>
  <c r="K96" i="38" s="1"/>
  <c r="K97" i="38" s="1"/>
  <c r="K98" i="38" s="1"/>
  <c r="K99" i="38" s="1"/>
  <c r="K100" i="38" s="1"/>
  <c r="K101" i="38" s="1"/>
  <c r="K102" i="38" s="1"/>
  <c r="K103" i="38" s="1"/>
  <c r="K104" i="38" s="1"/>
  <c r="K105" i="38" s="1"/>
  <c r="K106" i="38" s="1"/>
  <c r="K107" i="38" s="1"/>
  <c r="K108" i="38" s="1"/>
  <c r="K109" i="38" s="1"/>
  <c r="K110" i="38" s="1"/>
  <c r="K111" i="38" s="1"/>
  <c r="K112" i="38" s="1"/>
  <c r="K113" i="38" s="1"/>
  <c r="K114" i="38" s="1"/>
  <c r="K115" i="38" s="1"/>
  <c r="K116" i="38" s="1"/>
  <c r="K117" i="38" s="1"/>
  <c r="K118" i="38" s="1"/>
  <c r="K119" i="38" s="1"/>
  <c r="G30" i="30"/>
  <c r="G17" i="30"/>
  <c r="G31" i="30" s="1"/>
  <c r="C92" i="38"/>
  <c r="C93" i="38" s="1"/>
  <c r="C94" i="38" s="1"/>
  <c r="C95" i="38" s="1"/>
  <c r="C96" i="38" s="1"/>
  <c r="C97" i="38" s="1"/>
  <c r="C98" i="38" s="1"/>
  <c r="C99" i="38" s="1"/>
  <c r="C100" i="38" s="1"/>
  <c r="C101" i="38" s="1"/>
  <c r="P163" i="38"/>
  <c r="L57" i="38"/>
  <c r="L58" i="38" s="1"/>
  <c r="L59" i="38" s="1"/>
  <c r="L60" i="38" s="1"/>
  <c r="L61" i="38" s="1"/>
  <c r="L62" i="38" s="1"/>
  <c r="L63" i="38" s="1"/>
  <c r="L64" i="38" s="1"/>
  <c r="L65" i="38" s="1"/>
  <c r="L66" i="38" s="1"/>
  <c r="L67" i="38" s="1"/>
  <c r="L68" i="38" s="1"/>
  <c r="L69" i="38" s="1"/>
  <c r="L70" i="38" s="1"/>
  <c r="L71" i="38" s="1"/>
  <c r="L72" i="38" s="1"/>
  <c r="L73" i="38" s="1"/>
  <c r="L74" i="38" s="1"/>
  <c r="L75" i="38" s="1"/>
  <c r="L76" i="38" s="1"/>
  <c r="L77" i="38" s="1"/>
  <c r="L78" i="38" s="1"/>
  <c r="L79" i="38" s="1"/>
  <c r="L80" i="38" s="1"/>
  <c r="L81" i="38" s="1"/>
  <c r="L82" i="38" s="1"/>
  <c r="L83" i="38" s="1"/>
  <c r="L84" i="38" s="1"/>
  <c r="L88" i="38" s="1"/>
  <c r="L89" i="38" s="1"/>
  <c r="L90" i="38" s="1"/>
  <c r="L91" i="38" s="1"/>
  <c r="L92" i="38" s="1"/>
  <c r="L93" i="38" s="1"/>
  <c r="L94" i="38" s="1"/>
  <c r="L95" i="38" s="1"/>
  <c r="L96" i="38" s="1"/>
  <c r="L97" i="38" s="1"/>
  <c r="L98" i="38" s="1"/>
  <c r="L99" i="38" s="1"/>
  <c r="L100" i="38" s="1"/>
  <c r="L101" i="38" s="1"/>
  <c r="L102" i="38" s="1"/>
  <c r="L103" i="38" s="1"/>
  <c r="D54" i="36"/>
  <c r="G54" i="36"/>
  <c r="M23" i="38"/>
  <c r="J24" i="38"/>
  <c r="P201" i="38"/>
  <c r="P305" i="38"/>
  <c r="P268" i="38"/>
  <c r="D24" i="38"/>
  <c r="G23" i="38"/>
  <c r="G20" i="30"/>
  <c r="G18" i="30" l="1"/>
  <c r="G40" i="30" s="1"/>
  <c r="P202" i="38"/>
  <c r="J161" i="38"/>
  <c r="G71" i="40"/>
  <c r="E72" i="40"/>
  <c r="J11" i="30"/>
  <c r="I13" i="30"/>
  <c r="I15" i="30" s="1"/>
  <c r="I25" i="30"/>
  <c r="I38" i="30" s="1"/>
  <c r="I16" i="30"/>
  <c r="O23" i="38"/>
  <c r="J25" i="38"/>
  <c r="M24" i="38"/>
  <c r="C120" i="38"/>
  <c r="G120" i="38" s="1"/>
  <c r="H17" i="30"/>
  <c r="H31" i="30" s="1"/>
  <c r="H30" i="30"/>
  <c r="C22" i="40"/>
  <c r="A21" i="40"/>
  <c r="B21" i="40" s="1"/>
  <c r="F21" i="30"/>
  <c r="F44" i="30" s="1"/>
  <c r="P306" i="38"/>
  <c r="G34" i="30"/>
  <c r="G35" i="30" s="1"/>
  <c r="G43" i="30" s="1"/>
  <c r="G32" i="30"/>
  <c r="G39" i="30" s="1"/>
  <c r="D18" i="40"/>
  <c r="I17" i="40"/>
  <c r="K17" i="40"/>
  <c r="P269" i="38"/>
  <c r="H18" i="30"/>
  <c r="H40" i="30" s="1"/>
  <c r="E120" i="38"/>
  <c r="P164" i="38"/>
  <c r="D129" i="38"/>
  <c r="G24" i="38"/>
  <c r="O24" i="38" s="1"/>
  <c r="D25" i="38"/>
  <c r="D20" i="36"/>
  <c r="G20" i="36"/>
  <c r="H54" i="36"/>
  <c r="C55" i="36"/>
  <c r="P131" i="38"/>
  <c r="L104" i="38"/>
  <c r="M103" i="38"/>
  <c r="K120" i="38"/>
  <c r="M120" i="38" s="1"/>
  <c r="F92" i="38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P233" i="38"/>
  <c r="F35" i="30"/>
  <c r="F43" i="30" s="1"/>
  <c r="I30" i="30" l="1"/>
  <c r="I17" i="30"/>
  <c r="I31" i="30" s="1"/>
  <c r="P234" i="38"/>
  <c r="H18" i="40"/>
  <c r="J18" i="40"/>
  <c r="C23" i="40"/>
  <c r="A22" i="40"/>
  <c r="B22" i="40" s="1"/>
  <c r="G103" i="38"/>
  <c r="O103" i="38" s="1"/>
  <c r="F104" i="38"/>
  <c r="I18" i="30"/>
  <c r="I40" i="30" s="1"/>
  <c r="I20" i="30"/>
  <c r="I21" i="30" s="1"/>
  <c r="I44" i="30" s="1"/>
  <c r="J162" i="38"/>
  <c r="H34" i="30"/>
  <c r="H32" i="30"/>
  <c r="H39" i="30" s="1"/>
  <c r="H20" i="30"/>
  <c r="H21" i="30" s="1"/>
  <c r="H44" i="30" s="1"/>
  <c r="D130" i="38"/>
  <c r="Q23" i="38"/>
  <c r="R23" i="38"/>
  <c r="D55" i="36"/>
  <c r="G55" i="36"/>
  <c r="L17" i="40"/>
  <c r="N17" i="40"/>
  <c r="M17" i="40"/>
  <c r="E73" i="40"/>
  <c r="G72" i="40"/>
  <c r="P165" i="38"/>
  <c r="C21" i="36"/>
  <c r="H20" i="36"/>
  <c r="K11" i="30"/>
  <c r="J25" i="30"/>
  <c r="J38" i="30" s="1"/>
  <c r="J16" i="30"/>
  <c r="J13" i="30"/>
  <c r="J15" i="30" s="1"/>
  <c r="P203" i="38"/>
  <c r="G25" i="38"/>
  <c r="D26" i="38"/>
  <c r="L105" i="38"/>
  <c r="M104" i="38"/>
  <c r="Q24" i="38"/>
  <c r="R24" i="38"/>
  <c r="P132" i="38"/>
  <c r="P270" i="38"/>
  <c r="P307" i="38"/>
  <c r="J26" i="38"/>
  <c r="M25" i="38"/>
  <c r="G21" i="30"/>
  <c r="G44" i="30" s="1"/>
  <c r="H35" i="30" l="1"/>
  <c r="H43" i="30" s="1"/>
  <c r="C24" i="40"/>
  <c r="A23" i="40"/>
  <c r="B23" i="40" s="1"/>
  <c r="M26" i="38"/>
  <c r="J27" i="38"/>
  <c r="J17" i="30"/>
  <c r="J31" i="30" s="1"/>
  <c r="J30" i="30"/>
  <c r="H55" i="36"/>
  <c r="C56" i="36"/>
  <c r="P308" i="38"/>
  <c r="E74" i="40"/>
  <c r="G73" i="40"/>
  <c r="J163" i="38"/>
  <c r="K18" i="40"/>
  <c r="D19" i="40"/>
  <c r="I18" i="40"/>
  <c r="K16" i="30"/>
  <c r="L11" i="30"/>
  <c r="K13" i="30"/>
  <c r="K15" i="30" s="1"/>
  <c r="K25" i="30"/>
  <c r="D27" i="38"/>
  <c r="G26" i="38"/>
  <c r="D21" i="36"/>
  <c r="G21" i="36"/>
  <c r="P133" i="38"/>
  <c r="P166" i="38"/>
  <c r="M105" i="38"/>
  <c r="L106" i="38"/>
  <c r="P235" i="38"/>
  <c r="P271" i="38"/>
  <c r="O25" i="38"/>
  <c r="D131" i="38"/>
  <c r="G104" i="38"/>
  <c r="O104" i="38" s="1"/>
  <c r="F105" i="38"/>
  <c r="I34" i="30"/>
  <c r="I32" i="30"/>
  <c r="I39" i="30" s="1"/>
  <c r="P204" i="38"/>
  <c r="Q103" i="38"/>
  <c r="R103" i="38"/>
  <c r="J32" i="30" l="1"/>
  <c r="J39" i="30" s="1"/>
  <c r="J34" i="30"/>
  <c r="J35" i="30" s="1"/>
  <c r="J43" i="30" s="1"/>
  <c r="I35" i="30"/>
  <c r="I43" i="30" s="1"/>
  <c r="P236" i="38"/>
  <c r="E75" i="40"/>
  <c r="G74" i="40"/>
  <c r="J28" i="38"/>
  <c r="M27" i="38"/>
  <c r="F106" i="38"/>
  <c r="G105" i="38"/>
  <c r="O105" i="38" s="1"/>
  <c r="C22" i="36"/>
  <c r="H21" i="36"/>
  <c r="H19" i="40"/>
  <c r="J19" i="40"/>
  <c r="Q104" i="38"/>
  <c r="R104" i="38"/>
  <c r="M106" i="38"/>
  <c r="L107" i="38"/>
  <c r="O26" i="38"/>
  <c r="L18" i="40"/>
  <c r="M18" i="40"/>
  <c r="N18" i="40"/>
  <c r="P309" i="38"/>
  <c r="K17" i="30"/>
  <c r="K31" i="30" s="1"/>
  <c r="K30" i="30"/>
  <c r="D132" i="38"/>
  <c r="G56" i="36"/>
  <c r="D56" i="36"/>
  <c r="P134" i="38"/>
  <c r="P205" i="38"/>
  <c r="P272" i="38"/>
  <c r="G27" i="38"/>
  <c r="D28" i="38"/>
  <c r="A24" i="40"/>
  <c r="B24" i="40" s="1"/>
  <c r="C25" i="40"/>
  <c r="K27" i="30"/>
  <c r="K29" i="30" s="1"/>
  <c r="K38" i="30"/>
  <c r="J164" i="38"/>
  <c r="Q25" i="38"/>
  <c r="R25" i="38"/>
  <c r="P167" i="38"/>
  <c r="K18" i="30"/>
  <c r="K40" i="30" s="1"/>
  <c r="K20" i="30"/>
  <c r="K21" i="30" s="1"/>
  <c r="K44" i="30" s="1"/>
  <c r="J20" i="30"/>
  <c r="L13" i="30"/>
  <c r="L15" i="30" s="1"/>
  <c r="M11" i="30"/>
  <c r="L16" i="30"/>
  <c r="L25" i="30"/>
  <c r="J18" i="30"/>
  <c r="J40" i="30" s="1"/>
  <c r="L18" i="30" l="1"/>
  <c r="L40" i="30" s="1"/>
  <c r="J21" i="30"/>
  <c r="J44" i="30" s="1"/>
  <c r="J165" i="38"/>
  <c r="P273" i="38"/>
  <c r="Q26" i="38"/>
  <c r="R26" i="38"/>
  <c r="G22" i="36"/>
  <c r="D22" i="36"/>
  <c r="L108" i="38"/>
  <c r="M107" i="38"/>
  <c r="Q105" i="38"/>
  <c r="R105" i="38"/>
  <c r="E76" i="40"/>
  <c r="G75" i="40"/>
  <c r="K34" i="30"/>
  <c r="K32" i="30"/>
  <c r="K39" i="30" s="1"/>
  <c r="P206" i="38"/>
  <c r="G106" i="38"/>
  <c r="O106" i="38" s="1"/>
  <c r="F107" i="38"/>
  <c r="P237" i="38"/>
  <c r="P135" i="38"/>
  <c r="L38" i="30"/>
  <c r="L27" i="30"/>
  <c r="L29" i="30" s="1"/>
  <c r="M28" i="38"/>
  <c r="J29" i="38"/>
  <c r="P310" i="38"/>
  <c r="C57" i="36"/>
  <c r="H56" i="36"/>
  <c r="D133" i="38"/>
  <c r="A25" i="40"/>
  <c r="B25" i="40" s="1"/>
  <c r="C26" i="40"/>
  <c r="P168" i="38"/>
  <c r="L30" i="30"/>
  <c r="L17" i="30"/>
  <c r="L31" i="30" s="1"/>
  <c r="D29" i="38"/>
  <c r="G28" i="38"/>
  <c r="O28" i="38" s="1"/>
  <c r="N11" i="30"/>
  <c r="M13" i="30"/>
  <c r="M15" i="30" s="1"/>
  <c r="M16" i="30"/>
  <c r="M17" i="30" s="1"/>
  <c r="M25" i="30"/>
  <c r="O27" i="38"/>
  <c r="D20" i="40"/>
  <c r="I19" i="40"/>
  <c r="K19" i="40"/>
  <c r="M38" i="30" l="1"/>
  <c r="M27" i="30"/>
  <c r="M29" i="30" s="1"/>
  <c r="P311" i="38"/>
  <c r="L19" i="40"/>
  <c r="N19" i="40"/>
  <c r="M19" i="40"/>
  <c r="Q28" i="38"/>
  <c r="R28" i="38"/>
  <c r="D134" i="38"/>
  <c r="L32" i="30"/>
  <c r="L39" i="30" s="1"/>
  <c r="L34" i="30"/>
  <c r="G29" i="38"/>
  <c r="O29" i="38" s="1"/>
  <c r="D30" i="38"/>
  <c r="P207" i="38"/>
  <c r="H20" i="40"/>
  <c r="J20" i="40"/>
  <c r="P136" i="38"/>
  <c r="P274" i="38"/>
  <c r="Q27" i="38"/>
  <c r="R27" i="38"/>
  <c r="D57" i="36"/>
  <c r="G57" i="36"/>
  <c r="K35" i="30"/>
  <c r="K43" i="30" s="1"/>
  <c r="J166" i="38"/>
  <c r="M31" i="30"/>
  <c r="M30" i="30"/>
  <c r="P238" i="38"/>
  <c r="C23" i="36"/>
  <c r="H22" i="36"/>
  <c r="A26" i="40"/>
  <c r="B26" i="40" s="1"/>
  <c r="C27" i="40"/>
  <c r="L109" i="38"/>
  <c r="M108" i="38"/>
  <c r="P169" i="38"/>
  <c r="M18" i="30"/>
  <c r="M40" i="30" s="1"/>
  <c r="M20" i="30"/>
  <c r="M21" i="30" s="1"/>
  <c r="M44" i="30" s="1"/>
  <c r="M29" i="38"/>
  <c r="J30" i="38"/>
  <c r="G107" i="38"/>
  <c r="O107" i="38" s="1"/>
  <c r="F108" i="38"/>
  <c r="N25" i="30"/>
  <c r="N16" i="30"/>
  <c r="O11" i="30"/>
  <c r="O16" i="30" s="1"/>
  <c r="N13" i="30"/>
  <c r="N15" i="30" s="1"/>
  <c r="Q106" i="38"/>
  <c r="R106" i="38"/>
  <c r="E77" i="40"/>
  <c r="G76" i="40"/>
  <c r="L20" i="30"/>
  <c r="L21" i="30" s="1"/>
  <c r="L44" i="30" s="1"/>
  <c r="P208" i="38" l="1"/>
  <c r="R107" i="38"/>
  <c r="Q107" i="38"/>
  <c r="M109" i="38"/>
  <c r="L110" i="38"/>
  <c r="P275" i="38"/>
  <c r="G30" i="38"/>
  <c r="D31" i="38"/>
  <c r="J31" i="38"/>
  <c r="M30" i="38"/>
  <c r="A27" i="40"/>
  <c r="B27" i="40" s="1"/>
  <c r="C28" i="40"/>
  <c r="J167" i="38"/>
  <c r="Q29" i="38"/>
  <c r="R29" i="38"/>
  <c r="L35" i="30"/>
  <c r="L43" i="30" s="1"/>
  <c r="F109" i="38"/>
  <c r="G108" i="38"/>
  <c r="O108" i="38" s="1"/>
  <c r="N20" i="30"/>
  <c r="N18" i="30"/>
  <c r="N40" i="30" s="1"/>
  <c r="P137" i="38"/>
  <c r="P312" i="38"/>
  <c r="D23" i="36"/>
  <c r="G23" i="36"/>
  <c r="D135" i="38"/>
  <c r="E78" i="40"/>
  <c r="G77" i="40"/>
  <c r="N17" i="30"/>
  <c r="N31" i="30" s="1"/>
  <c r="N30" i="30"/>
  <c r="H57" i="36"/>
  <c r="C58" i="36"/>
  <c r="K20" i="40"/>
  <c r="D21" i="40"/>
  <c r="I20" i="40"/>
  <c r="M32" i="30"/>
  <c r="M39" i="30" s="1"/>
  <c r="M34" i="30"/>
  <c r="N27" i="30"/>
  <c r="N29" i="30" s="1"/>
  <c r="N38" i="30"/>
  <c r="P170" i="38"/>
  <c r="P239" i="38"/>
  <c r="P276" i="38" l="1"/>
  <c r="N32" i="30"/>
  <c r="N39" i="30" s="1"/>
  <c r="N34" i="30"/>
  <c r="N35" i="30" s="1"/>
  <c r="N43" i="30" s="1"/>
  <c r="N21" i="30"/>
  <c r="N44" i="30" s="1"/>
  <c r="M110" i="38"/>
  <c r="L111" i="38"/>
  <c r="M35" i="30"/>
  <c r="M43" i="30" s="1"/>
  <c r="Q108" i="38"/>
  <c r="R108" i="38"/>
  <c r="G58" i="36"/>
  <c r="D58" i="36"/>
  <c r="J168" i="38"/>
  <c r="D136" i="38"/>
  <c r="A28" i="40"/>
  <c r="B28" i="40" s="1"/>
  <c r="C29" i="40"/>
  <c r="H23" i="36"/>
  <c r="C24" i="36"/>
  <c r="F110" i="38"/>
  <c r="G109" i="38"/>
  <c r="O109" i="38" s="1"/>
  <c r="G78" i="40"/>
  <c r="E79" i="40"/>
  <c r="J32" i="38"/>
  <c r="M31" i="38"/>
  <c r="P240" i="38"/>
  <c r="H21" i="40"/>
  <c r="J21" i="40"/>
  <c r="P313" i="38"/>
  <c r="D32" i="38"/>
  <c r="G31" i="38"/>
  <c r="O31" i="38" s="1"/>
  <c r="P171" i="38"/>
  <c r="N20" i="40"/>
  <c r="L20" i="40"/>
  <c r="M20" i="40"/>
  <c r="P138" i="38"/>
  <c r="O30" i="38"/>
  <c r="P209" i="38"/>
  <c r="G32" i="38" l="1"/>
  <c r="D33" i="38"/>
  <c r="D24" i="36"/>
  <c r="G24" i="36"/>
  <c r="K21" i="40"/>
  <c r="D22" i="40"/>
  <c r="I21" i="40"/>
  <c r="E80" i="40"/>
  <c r="G79" i="40"/>
  <c r="D137" i="38"/>
  <c r="P172" i="38"/>
  <c r="M111" i="38"/>
  <c r="L112" i="38"/>
  <c r="P210" i="38"/>
  <c r="P241" i="38"/>
  <c r="Q109" i="38"/>
  <c r="R109" i="38"/>
  <c r="J169" i="38"/>
  <c r="Q30" i="38"/>
  <c r="R30" i="38"/>
  <c r="Q31" i="38"/>
  <c r="R31" i="38"/>
  <c r="G110" i="38"/>
  <c r="O110" i="38" s="1"/>
  <c r="F111" i="38"/>
  <c r="M32" i="38"/>
  <c r="J33" i="38"/>
  <c r="C59" i="36"/>
  <c r="H58" i="36"/>
  <c r="P139" i="38"/>
  <c r="P314" i="38"/>
  <c r="A29" i="40"/>
  <c r="B29" i="40" s="1"/>
  <c r="C30" i="40"/>
  <c r="P277" i="38"/>
  <c r="P278" i="38" l="1"/>
  <c r="G111" i="38"/>
  <c r="O111" i="38" s="1"/>
  <c r="F112" i="38"/>
  <c r="P173" i="38"/>
  <c r="P315" i="38"/>
  <c r="Q110" i="38"/>
  <c r="R110" i="38"/>
  <c r="P140" i="38"/>
  <c r="H22" i="40"/>
  <c r="J22" i="40"/>
  <c r="P242" i="38"/>
  <c r="D138" i="38"/>
  <c r="L21" i="40"/>
  <c r="M21" i="40"/>
  <c r="N21" i="40"/>
  <c r="P211" i="38"/>
  <c r="D59" i="36"/>
  <c r="G59" i="36"/>
  <c r="H24" i="36"/>
  <c r="C25" i="36"/>
  <c r="C31" i="40"/>
  <c r="A30" i="40"/>
  <c r="B30" i="40" s="1"/>
  <c r="J34" i="38"/>
  <c r="M33" i="38"/>
  <c r="J170" i="38"/>
  <c r="L113" i="38"/>
  <c r="M112" i="38"/>
  <c r="E81" i="40"/>
  <c r="G80" i="40"/>
  <c r="G33" i="38"/>
  <c r="D34" i="38"/>
  <c r="O32" i="38"/>
  <c r="H59" i="36" l="1"/>
  <c r="C60" i="36"/>
  <c r="P316" i="38"/>
  <c r="M34" i="38"/>
  <c r="J35" i="38"/>
  <c r="I22" i="40"/>
  <c r="D23" i="40"/>
  <c r="K22" i="40"/>
  <c r="P174" i="38"/>
  <c r="J171" i="38"/>
  <c r="P243" i="38"/>
  <c r="P212" i="38"/>
  <c r="G81" i="40"/>
  <c r="E82" i="40"/>
  <c r="C32" i="40"/>
  <c r="A31" i="40"/>
  <c r="B31" i="40" s="1"/>
  <c r="F113" i="38"/>
  <c r="G112" i="38"/>
  <c r="O112" i="38" s="1"/>
  <c r="Q32" i="38"/>
  <c r="R32" i="38"/>
  <c r="D25" i="36"/>
  <c r="G25" i="36"/>
  <c r="P141" i="38"/>
  <c r="Q111" i="38"/>
  <c r="R111" i="38"/>
  <c r="D35" i="38"/>
  <c r="G34" i="38"/>
  <c r="O34" i="38" s="1"/>
  <c r="M113" i="38"/>
  <c r="L114" i="38"/>
  <c r="P279" i="38"/>
  <c r="O33" i="38"/>
  <c r="D139" i="38"/>
  <c r="P142" i="38" l="1"/>
  <c r="P280" i="38"/>
  <c r="C33" i="40"/>
  <c r="A32" i="40"/>
  <c r="B32" i="40" s="1"/>
  <c r="P244" i="38"/>
  <c r="M114" i="38"/>
  <c r="L115" i="38"/>
  <c r="E83" i="40"/>
  <c r="G82" i="40"/>
  <c r="J36" i="38"/>
  <c r="M35" i="38"/>
  <c r="H25" i="36"/>
  <c r="C26" i="36"/>
  <c r="J23" i="40"/>
  <c r="H23" i="40"/>
  <c r="Q34" i="38"/>
  <c r="R34" i="38"/>
  <c r="J172" i="38"/>
  <c r="P317" i="38"/>
  <c r="D140" i="38"/>
  <c r="D36" i="38"/>
  <c r="G35" i="38"/>
  <c r="O35" i="38" s="1"/>
  <c r="P175" i="38"/>
  <c r="Q112" i="38"/>
  <c r="R112" i="38"/>
  <c r="D60" i="36"/>
  <c r="G60" i="36"/>
  <c r="Q33" i="38"/>
  <c r="R33" i="38"/>
  <c r="F114" i="38"/>
  <c r="G113" i="38"/>
  <c r="O113" i="38" s="1"/>
  <c r="P213" i="38"/>
  <c r="N22" i="40"/>
  <c r="L22" i="40"/>
  <c r="M22" i="40"/>
  <c r="G114" i="38" l="1"/>
  <c r="O114" i="38" s="1"/>
  <c r="F115" i="38"/>
  <c r="P176" i="38"/>
  <c r="M36" i="38"/>
  <c r="J37" i="38"/>
  <c r="D37" i="38"/>
  <c r="G36" i="38"/>
  <c r="O36" i="38" s="1"/>
  <c r="K23" i="40"/>
  <c r="D24" i="40"/>
  <c r="I23" i="40"/>
  <c r="A33" i="40"/>
  <c r="B33" i="40" s="1"/>
  <c r="C34" i="40"/>
  <c r="J173" i="38"/>
  <c r="P245" i="38"/>
  <c r="Q35" i="38"/>
  <c r="R35" i="38"/>
  <c r="H60" i="36"/>
  <c r="C61" i="36"/>
  <c r="D141" i="38"/>
  <c r="G26" i="36"/>
  <c r="D26" i="36"/>
  <c r="G83" i="40"/>
  <c r="E84" i="40"/>
  <c r="P281" i="38"/>
  <c r="P214" i="38"/>
  <c r="P318" i="38"/>
  <c r="L116" i="38"/>
  <c r="M115" i="38"/>
  <c r="P143" i="38"/>
  <c r="Q113" i="38"/>
  <c r="R113" i="38"/>
  <c r="G84" i="40" l="1"/>
  <c r="E85" i="40"/>
  <c r="P144" i="38"/>
  <c r="P246" i="38"/>
  <c r="Q36" i="38"/>
  <c r="R36" i="38"/>
  <c r="P282" i="38"/>
  <c r="D142" i="38"/>
  <c r="D38" i="38"/>
  <c r="G37" i="38"/>
  <c r="J174" i="38"/>
  <c r="M37" i="38"/>
  <c r="J38" i="38"/>
  <c r="L117" i="38"/>
  <c r="M116" i="38"/>
  <c r="G61" i="36"/>
  <c r="D61" i="36"/>
  <c r="C35" i="40"/>
  <c r="A34" i="40"/>
  <c r="B34" i="40" s="1"/>
  <c r="P319" i="38"/>
  <c r="P177" i="38"/>
  <c r="H24" i="40"/>
  <c r="J24" i="40"/>
  <c r="G115" i="38"/>
  <c r="O115" i="38" s="1"/>
  <c r="F116" i="38"/>
  <c r="P215" i="38"/>
  <c r="H26" i="36"/>
  <c r="C27" i="36"/>
  <c r="L23" i="40"/>
  <c r="N23" i="40"/>
  <c r="M23" i="40"/>
  <c r="Q114" i="38"/>
  <c r="R114" i="38"/>
  <c r="E86" i="40" l="1"/>
  <c r="G85" i="40"/>
  <c r="I24" i="40"/>
  <c r="D25" i="40"/>
  <c r="K24" i="40"/>
  <c r="G38" i="38"/>
  <c r="D39" i="38"/>
  <c r="G27" i="36"/>
  <c r="D27" i="36"/>
  <c r="D143" i="38"/>
  <c r="P178" i="38"/>
  <c r="L118" i="38"/>
  <c r="M117" i="38"/>
  <c r="P145" i="38"/>
  <c r="P320" i="38"/>
  <c r="J39" i="38"/>
  <c r="M38" i="38"/>
  <c r="P216" i="38"/>
  <c r="P283" i="38"/>
  <c r="F117" i="38"/>
  <c r="G116" i="38"/>
  <c r="O116" i="38" s="1"/>
  <c r="J175" i="38"/>
  <c r="Q115" i="38"/>
  <c r="R115" i="38"/>
  <c r="C36" i="40"/>
  <c r="A35" i="40"/>
  <c r="B35" i="40" s="1"/>
  <c r="H61" i="36"/>
  <c r="C62" i="36"/>
  <c r="O37" i="38"/>
  <c r="P247" i="38"/>
  <c r="P248" i="38" l="1"/>
  <c r="J176" i="38"/>
  <c r="P179" i="38"/>
  <c r="L24" i="40"/>
  <c r="M24" i="40"/>
  <c r="N24" i="40"/>
  <c r="Q37" i="38"/>
  <c r="R37" i="38"/>
  <c r="M39" i="38"/>
  <c r="J40" i="38"/>
  <c r="J25" i="40"/>
  <c r="H25" i="40"/>
  <c r="G62" i="36"/>
  <c r="D62" i="36"/>
  <c r="Q116" i="38"/>
  <c r="R116" i="38"/>
  <c r="P321" i="38"/>
  <c r="D144" i="38"/>
  <c r="F118" i="38"/>
  <c r="G117" i="38"/>
  <c r="O117" i="38" s="1"/>
  <c r="P284" i="38"/>
  <c r="C28" i="36"/>
  <c r="H27" i="36"/>
  <c r="C37" i="40"/>
  <c r="A36" i="40"/>
  <c r="B36" i="40" s="1"/>
  <c r="P146" i="38"/>
  <c r="D40" i="38"/>
  <c r="G39" i="38"/>
  <c r="G86" i="40"/>
  <c r="E87" i="40"/>
  <c r="P217" i="38"/>
  <c r="M118" i="38"/>
  <c r="L119" i="38"/>
  <c r="O38" i="38"/>
  <c r="D145" i="38" l="1"/>
  <c r="I25" i="40"/>
  <c r="D26" i="40"/>
  <c r="K25" i="40"/>
  <c r="C38" i="40"/>
  <c r="A37" i="40"/>
  <c r="B37" i="40" s="1"/>
  <c r="P180" i="38"/>
  <c r="Q38" i="38"/>
  <c r="R38" i="38"/>
  <c r="M40" i="38"/>
  <c r="J41" i="38"/>
  <c r="F119" i="38"/>
  <c r="G118" i="38"/>
  <c r="O118" i="38" s="1"/>
  <c r="E88" i="40"/>
  <c r="G87" i="40"/>
  <c r="M119" i="38"/>
  <c r="M123" i="38" s="1"/>
  <c r="L123" i="38"/>
  <c r="L124" i="38" s="1"/>
  <c r="G28" i="36"/>
  <c r="D28" i="36"/>
  <c r="P322" i="38"/>
  <c r="J177" i="38"/>
  <c r="O39" i="38"/>
  <c r="P285" i="38"/>
  <c r="G40" i="38"/>
  <c r="O40" i="38" s="1"/>
  <c r="D41" i="38"/>
  <c r="P218" i="38"/>
  <c r="P147" i="38"/>
  <c r="Q117" i="38"/>
  <c r="R117" i="38"/>
  <c r="C63" i="36"/>
  <c r="H62" i="36"/>
  <c r="P249" i="38"/>
  <c r="G63" i="36" l="1"/>
  <c r="D63" i="36"/>
  <c r="H28" i="36"/>
  <c r="C29" i="36"/>
  <c r="P286" i="38"/>
  <c r="L125" i="38"/>
  <c r="M124" i="38"/>
  <c r="G119" i="38"/>
  <c r="F123" i="38"/>
  <c r="F124" i="38" s="1"/>
  <c r="A38" i="40"/>
  <c r="B38" i="40" s="1"/>
  <c r="C39" i="40"/>
  <c r="P148" i="38"/>
  <c r="Q39" i="38"/>
  <c r="R39" i="38"/>
  <c r="J42" i="38"/>
  <c r="M41" i="38"/>
  <c r="L25" i="40"/>
  <c r="M25" i="40"/>
  <c r="N25" i="40"/>
  <c r="Q40" i="38"/>
  <c r="R40" i="38"/>
  <c r="G88" i="40"/>
  <c r="E89" i="40"/>
  <c r="Q118" i="38"/>
  <c r="R118" i="38"/>
  <c r="H26" i="40"/>
  <c r="J26" i="40"/>
  <c r="P219" i="38"/>
  <c r="J178" i="38"/>
  <c r="P250" i="38"/>
  <c r="P323" i="38"/>
  <c r="G41" i="38"/>
  <c r="D42" i="38"/>
  <c r="P181" i="38"/>
  <c r="D146" i="38"/>
  <c r="A39" i="40" l="1"/>
  <c r="B39" i="40" s="1"/>
  <c r="C40" i="40"/>
  <c r="P324" i="38"/>
  <c r="K26" i="40"/>
  <c r="D27" i="40"/>
  <c r="I26" i="40"/>
  <c r="L126" i="38"/>
  <c r="M125" i="38"/>
  <c r="P251" i="38"/>
  <c r="P287" i="38"/>
  <c r="D147" i="38"/>
  <c r="P149" i="38"/>
  <c r="G29" i="36"/>
  <c r="D29" i="36"/>
  <c r="P182" i="38"/>
  <c r="J179" i="38"/>
  <c r="G89" i="40"/>
  <c r="E90" i="40"/>
  <c r="D43" i="38"/>
  <c r="G42" i="38"/>
  <c r="P220" i="38"/>
  <c r="F125" i="38"/>
  <c r="G124" i="38"/>
  <c r="O124" i="38" s="1"/>
  <c r="H63" i="36"/>
  <c r="C64" i="36"/>
  <c r="O41" i="38"/>
  <c r="M42" i="38"/>
  <c r="J43" i="38"/>
  <c r="O119" i="38"/>
  <c r="G123" i="38"/>
  <c r="O123" i="38" s="1"/>
  <c r="Q119" i="38" l="1"/>
  <c r="R119" i="38"/>
  <c r="P221" i="38"/>
  <c r="P150" i="38"/>
  <c r="M126" i="38"/>
  <c r="L127" i="38"/>
  <c r="M43" i="38"/>
  <c r="J44" i="38"/>
  <c r="P183" i="38"/>
  <c r="F126" i="38"/>
  <c r="G125" i="38"/>
  <c r="O125" i="38" s="1"/>
  <c r="O42" i="38"/>
  <c r="J180" i="38"/>
  <c r="D148" i="38"/>
  <c r="J27" i="40"/>
  <c r="H27" i="40"/>
  <c r="Q41" i="38"/>
  <c r="R41" i="38"/>
  <c r="G43" i="38"/>
  <c r="O43" i="38" s="1"/>
  <c r="D44" i="38"/>
  <c r="P288" i="38"/>
  <c r="L26" i="40"/>
  <c r="N26" i="40"/>
  <c r="M26" i="40"/>
  <c r="G64" i="36"/>
  <c r="D64" i="36"/>
  <c r="E91" i="40"/>
  <c r="G90" i="40"/>
  <c r="C30" i="36"/>
  <c r="H29" i="36"/>
  <c r="P252" i="38"/>
  <c r="P325" i="38"/>
  <c r="Q124" i="38"/>
  <c r="R124" i="38"/>
  <c r="A40" i="40"/>
  <c r="B40" i="40" s="1"/>
  <c r="C41" i="40"/>
  <c r="Q123" i="38"/>
  <c r="R123" i="38"/>
  <c r="Q43" i="38" l="1"/>
  <c r="R43" i="38"/>
  <c r="M127" i="38"/>
  <c r="L128" i="38"/>
  <c r="A41" i="40"/>
  <c r="B41" i="40" s="1"/>
  <c r="C42" i="40"/>
  <c r="I27" i="40"/>
  <c r="D28" i="40"/>
  <c r="K27" i="40"/>
  <c r="P151" i="38"/>
  <c r="C65" i="36"/>
  <c r="H64" i="36"/>
  <c r="J181" i="38"/>
  <c r="Q42" i="38"/>
  <c r="R42" i="38"/>
  <c r="D30" i="36"/>
  <c r="G30" i="36"/>
  <c r="F127" i="38"/>
  <c r="G126" i="38"/>
  <c r="O126" i="38" s="1"/>
  <c r="D149" i="38"/>
  <c r="P184" i="38"/>
  <c r="P222" i="38"/>
  <c r="Q125" i="38"/>
  <c r="R125" i="38"/>
  <c r="P326" i="38"/>
  <c r="P289" i="38"/>
  <c r="J45" i="38"/>
  <c r="M44" i="38"/>
  <c r="P253" i="38"/>
  <c r="E92" i="40"/>
  <c r="G91" i="40"/>
  <c r="G44" i="38"/>
  <c r="O44" i="38" s="1"/>
  <c r="D45" i="38"/>
  <c r="A42" i="40" l="1"/>
  <c r="B42" i="40" s="1"/>
  <c r="C43" i="40"/>
  <c r="P290" i="38"/>
  <c r="P185" i="38"/>
  <c r="H28" i="40"/>
  <c r="J28" i="40"/>
  <c r="D150" i="38"/>
  <c r="J182" i="38"/>
  <c r="P254" i="38"/>
  <c r="D65" i="36"/>
  <c r="G65" i="36"/>
  <c r="L129" i="38"/>
  <c r="M128" i="38"/>
  <c r="G45" i="38"/>
  <c r="D46" i="38"/>
  <c r="F128" i="38"/>
  <c r="G127" i="38"/>
  <c r="O127" i="38" s="1"/>
  <c r="Q44" i="38"/>
  <c r="R44" i="38"/>
  <c r="P152" i="38"/>
  <c r="Q126" i="38"/>
  <c r="R126" i="38"/>
  <c r="J46" i="38"/>
  <c r="M45" i="38"/>
  <c r="H30" i="36"/>
  <c r="C31" i="36"/>
  <c r="G92" i="40"/>
  <c r="E93" i="40"/>
  <c r="L27" i="40"/>
  <c r="M27" i="40"/>
  <c r="N27" i="40"/>
  <c r="D151" i="38" l="1"/>
  <c r="C44" i="40"/>
  <c r="A43" i="40"/>
  <c r="B43" i="40" s="1"/>
  <c r="H65" i="36"/>
  <c r="C66" i="36"/>
  <c r="K28" i="40"/>
  <c r="I28" i="40"/>
  <c r="D29" i="40"/>
  <c r="Q127" i="38"/>
  <c r="R127" i="38"/>
  <c r="G93" i="40"/>
  <c r="E94" i="40"/>
  <c r="M46" i="38"/>
  <c r="J47" i="38"/>
  <c r="F129" i="38"/>
  <c r="G128" i="38"/>
  <c r="O128" i="38" s="1"/>
  <c r="P255" i="38"/>
  <c r="P186" i="38"/>
  <c r="D47" i="38"/>
  <c r="G46" i="38"/>
  <c r="O46" i="38" s="1"/>
  <c r="J183" i="38"/>
  <c r="P291" i="38"/>
  <c r="O45" i="38"/>
  <c r="G31" i="36"/>
  <c r="D31" i="36"/>
  <c r="P153" i="38"/>
  <c r="M129" i="38"/>
  <c r="L130" i="38"/>
  <c r="P292" i="38" l="1"/>
  <c r="G66" i="36"/>
  <c r="D66" i="36"/>
  <c r="C45" i="40"/>
  <c r="A44" i="40"/>
  <c r="B44" i="40" s="1"/>
  <c r="P187" i="38"/>
  <c r="G94" i="40"/>
  <c r="E8" i="41" s="1"/>
  <c r="Q45" i="38"/>
  <c r="R45" i="38"/>
  <c r="L28" i="40"/>
  <c r="M28" i="40"/>
  <c r="N28" i="40"/>
  <c r="M130" i="38"/>
  <c r="L131" i="38"/>
  <c r="P256" i="38"/>
  <c r="Q128" i="38"/>
  <c r="R128" i="38"/>
  <c r="J184" i="38"/>
  <c r="F130" i="38"/>
  <c r="G129" i="38"/>
  <c r="O129" i="38" s="1"/>
  <c r="Q46" i="38"/>
  <c r="R46" i="38"/>
  <c r="M47" i="38"/>
  <c r="J48" i="38"/>
  <c r="H31" i="36"/>
  <c r="C32" i="36"/>
  <c r="G47" i="38"/>
  <c r="O47" i="38" s="1"/>
  <c r="D48" i="38"/>
  <c r="J29" i="40"/>
  <c r="H29" i="40"/>
  <c r="D152" i="38"/>
  <c r="D30" i="40" l="1"/>
  <c r="I29" i="40"/>
  <c r="K29" i="40"/>
  <c r="Q47" i="38"/>
  <c r="R47" i="38"/>
  <c r="M131" i="38"/>
  <c r="L132" i="38"/>
  <c r="D32" i="36"/>
  <c r="G32" i="36"/>
  <c r="F131" i="38"/>
  <c r="G130" i="38"/>
  <c r="O130" i="38" s="1"/>
  <c r="D153" i="38"/>
  <c r="J49" i="38"/>
  <c r="M48" i="38"/>
  <c r="P188" i="38"/>
  <c r="C46" i="40"/>
  <c r="A45" i="40"/>
  <c r="B45" i="40" s="1"/>
  <c r="D49" i="38"/>
  <c r="G48" i="38"/>
  <c r="O48" i="38" s="1"/>
  <c r="P257" i="38"/>
  <c r="C67" i="36"/>
  <c r="H66" i="36"/>
  <c r="Q129" i="38"/>
  <c r="R129" i="38"/>
  <c r="J185" i="38"/>
  <c r="D67" i="36" l="1"/>
  <c r="G67" i="36"/>
  <c r="C33" i="36"/>
  <c r="H32" i="36"/>
  <c r="L133" i="38"/>
  <c r="M132" i="38"/>
  <c r="Q48" i="38"/>
  <c r="R48" i="38"/>
  <c r="D157" i="38"/>
  <c r="D158" i="38" s="1"/>
  <c r="D50" i="38"/>
  <c r="G49" i="38"/>
  <c r="O49" i="38" s="1"/>
  <c r="J186" i="38"/>
  <c r="M49" i="38"/>
  <c r="J50" i="38"/>
  <c r="Q130" i="38"/>
  <c r="R130" i="38"/>
  <c r="L29" i="40"/>
  <c r="M29" i="40"/>
  <c r="N29" i="40"/>
  <c r="C47" i="40"/>
  <c r="A46" i="40"/>
  <c r="B46" i="40" s="1"/>
  <c r="F132" i="38"/>
  <c r="G131" i="38"/>
  <c r="O131" i="38" s="1"/>
  <c r="H30" i="40"/>
  <c r="J30" i="40"/>
  <c r="C48" i="40" l="1"/>
  <c r="A47" i="40"/>
  <c r="B47" i="40" s="1"/>
  <c r="J187" i="38"/>
  <c r="Q49" i="38"/>
  <c r="R49" i="38"/>
  <c r="L134" i="38"/>
  <c r="M133" i="38"/>
  <c r="D31" i="40"/>
  <c r="I30" i="40"/>
  <c r="K30" i="40"/>
  <c r="G50" i="38"/>
  <c r="D51" i="38"/>
  <c r="D159" i="38"/>
  <c r="D33" i="36"/>
  <c r="G33" i="36"/>
  <c r="Q131" i="38"/>
  <c r="R131" i="38"/>
  <c r="F133" i="38"/>
  <c r="G132" i="38"/>
  <c r="O132" i="38" s="1"/>
  <c r="J51" i="38"/>
  <c r="M50" i="38"/>
  <c r="C68" i="36"/>
  <c r="H67" i="36"/>
  <c r="M30" i="40" l="1"/>
  <c r="L30" i="40"/>
  <c r="N30" i="40"/>
  <c r="J188" i="38"/>
  <c r="D68" i="36"/>
  <c r="G68" i="36"/>
  <c r="H33" i="36"/>
  <c r="C34" i="36"/>
  <c r="M134" i="38"/>
  <c r="L135" i="38"/>
  <c r="J55" i="38"/>
  <c r="J56" i="38" s="1"/>
  <c r="M51" i="38"/>
  <c r="M55" i="38" s="1"/>
  <c r="D160" i="38"/>
  <c r="Q132" i="38"/>
  <c r="R132" i="38"/>
  <c r="G51" i="38"/>
  <c r="D55" i="38"/>
  <c r="D56" i="38" s="1"/>
  <c r="F134" i="38"/>
  <c r="G133" i="38"/>
  <c r="O133" i="38" s="1"/>
  <c r="O50" i="38"/>
  <c r="J31" i="40"/>
  <c r="H31" i="40"/>
  <c r="A48" i="40"/>
  <c r="B48" i="40" s="1"/>
  <c r="C49" i="40"/>
  <c r="A49" i="40" l="1"/>
  <c r="B49" i="40" s="1"/>
  <c r="C50" i="40"/>
  <c r="O51" i="38"/>
  <c r="G55" i="38"/>
  <c r="O55" i="38" s="1"/>
  <c r="I31" i="40"/>
  <c r="K31" i="40"/>
  <c r="D32" i="40"/>
  <c r="D161" i="38"/>
  <c r="Q50" i="38"/>
  <c r="R50" i="38"/>
  <c r="H68" i="36"/>
  <c r="C69" i="36"/>
  <c r="Q133" i="38"/>
  <c r="R133" i="38"/>
  <c r="F135" i="38"/>
  <c r="G134" i="38"/>
  <c r="O134" i="38" s="1"/>
  <c r="M56" i="38"/>
  <c r="J57" i="38"/>
  <c r="J192" i="38"/>
  <c r="J193" i="38" s="1"/>
  <c r="D57" i="38"/>
  <c r="G56" i="38"/>
  <c r="L136" i="38"/>
  <c r="M135" i="38"/>
  <c r="G34" i="36"/>
  <c r="D34" i="36"/>
  <c r="M57" i="38" l="1"/>
  <c r="J58" i="38"/>
  <c r="Q51" i="38"/>
  <c r="R51" i="38"/>
  <c r="L137" i="38"/>
  <c r="M136" i="38"/>
  <c r="F136" i="38"/>
  <c r="G135" i="38"/>
  <c r="O135" i="38" s="1"/>
  <c r="O56" i="38"/>
  <c r="H32" i="40"/>
  <c r="J32" i="40"/>
  <c r="G57" i="38"/>
  <c r="O57" i="38" s="1"/>
  <c r="D58" i="38"/>
  <c r="L31" i="40"/>
  <c r="M31" i="40"/>
  <c r="N31" i="40"/>
  <c r="G69" i="36"/>
  <c r="D69" i="36"/>
  <c r="J194" i="38"/>
  <c r="Q55" i="38"/>
  <c r="R55" i="38"/>
  <c r="H34" i="36"/>
  <c r="C35" i="36"/>
  <c r="C51" i="40"/>
  <c r="A50" i="40"/>
  <c r="B50" i="40" s="1"/>
  <c r="Q134" i="38"/>
  <c r="R134" i="38"/>
  <c r="D162" i="38"/>
  <c r="J195" i="38" l="1"/>
  <c r="D35" i="36"/>
  <c r="G35" i="36"/>
  <c r="Q135" i="38"/>
  <c r="R135" i="38"/>
  <c r="F137" i="38"/>
  <c r="G136" i="38"/>
  <c r="O136" i="38" s="1"/>
  <c r="D59" i="38"/>
  <c r="G58" i="38"/>
  <c r="O58" i="38" s="1"/>
  <c r="M137" i="38"/>
  <c r="L138" i="38"/>
  <c r="Q57" i="38"/>
  <c r="R57" i="38"/>
  <c r="D163" i="38"/>
  <c r="H69" i="36"/>
  <c r="C70" i="36"/>
  <c r="I32" i="40"/>
  <c r="K32" i="40"/>
  <c r="D33" i="40"/>
  <c r="J59" i="38"/>
  <c r="M58" i="38"/>
  <c r="C52" i="40"/>
  <c r="A51" i="40"/>
  <c r="B51" i="40" s="1"/>
  <c r="Q56" i="38"/>
  <c r="R56" i="38"/>
  <c r="C36" i="36" l="1"/>
  <c r="H35" i="36"/>
  <c r="R58" i="38"/>
  <c r="Q58" i="38"/>
  <c r="C53" i="40"/>
  <c r="A52" i="40"/>
  <c r="B52" i="40" s="1"/>
  <c r="D164" i="38"/>
  <c r="Q136" i="38"/>
  <c r="R136" i="38"/>
  <c r="F138" i="38"/>
  <c r="G137" i="38"/>
  <c r="O137" i="38" s="1"/>
  <c r="M59" i="38"/>
  <c r="J60" i="38"/>
  <c r="J33" i="40"/>
  <c r="H33" i="40"/>
  <c r="M32" i="40"/>
  <c r="L32" i="40"/>
  <c r="N32" i="40"/>
  <c r="M138" i="38"/>
  <c r="L139" i="38"/>
  <c r="D70" i="36"/>
  <c r="G70" i="36"/>
  <c r="G59" i="38"/>
  <c r="O59" i="38" s="1"/>
  <c r="D60" i="38"/>
  <c r="J196" i="38"/>
  <c r="H70" i="36" l="1"/>
  <c r="C71" i="36"/>
  <c r="M60" i="38"/>
  <c r="J61" i="38"/>
  <c r="F139" i="38"/>
  <c r="G138" i="38"/>
  <c r="O138" i="38" s="1"/>
  <c r="Q59" i="38"/>
  <c r="R59" i="38"/>
  <c r="D34" i="40"/>
  <c r="I33" i="40"/>
  <c r="K33" i="40"/>
  <c r="D165" i="38"/>
  <c r="M139" i="38"/>
  <c r="L140" i="38"/>
  <c r="C54" i="40"/>
  <c r="A53" i="40"/>
  <c r="B53" i="40" s="1"/>
  <c r="Q137" i="38"/>
  <c r="R137" i="38"/>
  <c r="J197" i="38"/>
  <c r="G60" i="38"/>
  <c r="O60" i="38" s="1"/>
  <c r="D61" i="38"/>
  <c r="D36" i="36"/>
  <c r="G36" i="36"/>
  <c r="Q60" i="38" l="1"/>
  <c r="R60" i="38"/>
  <c r="H36" i="36"/>
  <c r="C37" i="36"/>
  <c r="C55" i="40"/>
  <c r="A54" i="40"/>
  <c r="B54" i="40" s="1"/>
  <c r="G61" i="38"/>
  <c r="D62" i="38"/>
  <c r="L141" i="38"/>
  <c r="M140" i="38"/>
  <c r="Q138" i="38"/>
  <c r="R138" i="38"/>
  <c r="F140" i="38"/>
  <c r="G139" i="38"/>
  <c r="O139" i="38" s="1"/>
  <c r="J198" i="38"/>
  <c r="D166" i="38"/>
  <c r="J62" i="38"/>
  <c r="M61" i="38"/>
  <c r="L33" i="40"/>
  <c r="N33" i="40"/>
  <c r="M33" i="40"/>
  <c r="D71" i="36"/>
  <c r="G71" i="36"/>
  <c r="H34" i="40"/>
  <c r="J34" i="40"/>
  <c r="Q139" i="38" l="1"/>
  <c r="R139" i="38"/>
  <c r="M62" i="38"/>
  <c r="J63" i="38"/>
  <c r="K34" i="40"/>
  <c r="D35" i="40"/>
  <c r="I34" i="40"/>
  <c r="D167" i="38"/>
  <c r="M141" i="38"/>
  <c r="L142" i="38"/>
  <c r="C72" i="36"/>
  <c r="H71" i="36"/>
  <c r="J199" i="38"/>
  <c r="G62" i="38"/>
  <c r="D63" i="38"/>
  <c r="O61" i="38"/>
  <c r="F141" i="38"/>
  <c r="G140" i="38"/>
  <c r="O140" i="38" s="1"/>
  <c r="C56" i="40"/>
  <c r="A55" i="40"/>
  <c r="B55" i="40" s="1"/>
  <c r="D37" i="36"/>
  <c r="G37" i="36"/>
  <c r="F142" i="38" l="1"/>
  <c r="G141" i="38"/>
  <c r="O141" i="38" s="1"/>
  <c r="M142" i="38"/>
  <c r="L143" i="38"/>
  <c r="Q61" i="38"/>
  <c r="R61" i="38"/>
  <c r="D64" i="38"/>
  <c r="G63" i="38"/>
  <c r="O62" i="38"/>
  <c r="D168" i="38"/>
  <c r="H37" i="36"/>
  <c r="C38" i="36"/>
  <c r="J200" i="38"/>
  <c r="H35" i="40"/>
  <c r="J35" i="40"/>
  <c r="C8" i="41"/>
  <c r="A56" i="40"/>
  <c r="B56" i="40" s="1"/>
  <c r="C57" i="40"/>
  <c r="N34" i="40"/>
  <c r="M34" i="40"/>
  <c r="L34" i="40"/>
  <c r="Q140" i="38"/>
  <c r="R140" i="38"/>
  <c r="D72" i="36"/>
  <c r="G72" i="36"/>
  <c r="J64" i="38"/>
  <c r="M63" i="38"/>
  <c r="K35" i="40" l="1"/>
  <c r="D36" i="40"/>
  <c r="I35" i="40"/>
  <c r="O63" i="38"/>
  <c r="J201" i="38"/>
  <c r="D65" i="38"/>
  <c r="G64" i="38"/>
  <c r="O64" i="38" s="1"/>
  <c r="G38" i="36"/>
  <c r="D38" i="36"/>
  <c r="J65" i="38"/>
  <c r="M64" i="38"/>
  <c r="A57" i="40"/>
  <c r="B57" i="40" s="1"/>
  <c r="C58" i="40"/>
  <c r="M143" i="38"/>
  <c r="L144" i="38"/>
  <c r="H72" i="36"/>
  <c r="C73" i="36"/>
  <c r="D169" i="38"/>
  <c r="Q141" i="38"/>
  <c r="R141" i="38"/>
  <c r="Q62" i="38"/>
  <c r="R62" i="38"/>
  <c r="F143" i="38"/>
  <c r="G142" i="38"/>
  <c r="O142" i="38" s="1"/>
  <c r="C59" i="40" l="1"/>
  <c r="A58" i="40"/>
  <c r="B58" i="40" s="1"/>
  <c r="J202" i="38"/>
  <c r="L145" i="38"/>
  <c r="M144" i="38"/>
  <c r="Q64" i="38"/>
  <c r="R64" i="38"/>
  <c r="D66" i="38"/>
  <c r="G65" i="38"/>
  <c r="O65" i="38" s="1"/>
  <c r="D170" i="38"/>
  <c r="Q63" i="38"/>
  <c r="R63" i="38"/>
  <c r="M65" i="38"/>
  <c r="J66" i="38"/>
  <c r="Q142" i="38"/>
  <c r="R142" i="38"/>
  <c r="G73" i="36"/>
  <c r="D73" i="36"/>
  <c r="H38" i="36"/>
  <c r="C39" i="36"/>
  <c r="H36" i="40"/>
  <c r="J36" i="40"/>
  <c r="F144" i="38"/>
  <c r="G143" i="38"/>
  <c r="O143" i="38" s="1"/>
  <c r="N35" i="40"/>
  <c r="L35" i="40"/>
  <c r="M35" i="40"/>
  <c r="D39" i="36" l="1"/>
  <c r="G39" i="36"/>
  <c r="Q143" i="38"/>
  <c r="R143" i="38"/>
  <c r="Q65" i="38"/>
  <c r="R65" i="38"/>
  <c r="J67" i="38"/>
  <c r="M66" i="38"/>
  <c r="K36" i="40"/>
  <c r="I36" i="40"/>
  <c r="D37" i="40"/>
  <c r="L146" i="38"/>
  <c r="M145" i="38"/>
  <c r="H73" i="36"/>
  <c r="C74" i="36"/>
  <c r="D171" i="38"/>
  <c r="J203" i="38"/>
  <c r="F145" i="38"/>
  <c r="G144" i="38"/>
  <c r="O144" i="38" s="1"/>
  <c r="G66" i="38"/>
  <c r="O66" i="38" s="1"/>
  <c r="D67" i="38"/>
  <c r="C60" i="40"/>
  <c r="A59" i="40"/>
  <c r="B59" i="40" s="1"/>
  <c r="J204" i="38" l="1"/>
  <c r="A60" i="40"/>
  <c r="B60" i="40" s="1"/>
  <c r="C61" i="40"/>
  <c r="G67" i="38"/>
  <c r="O67" i="38" s="1"/>
  <c r="D68" i="38"/>
  <c r="D74" i="36"/>
  <c r="G74" i="36"/>
  <c r="M67" i="38"/>
  <c r="J68" i="38"/>
  <c r="Q66" i="38"/>
  <c r="R66" i="38"/>
  <c r="Q144" i="38"/>
  <c r="R144" i="38"/>
  <c r="F146" i="38"/>
  <c r="G145" i="38"/>
  <c r="O145" i="38" s="1"/>
  <c r="M146" i="38"/>
  <c r="L147" i="38"/>
  <c r="J37" i="40"/>
  <c r="H37" i="40"/>
  <c r="D172" i="38"/>
  <c r="N36" i="40"/>
  <c r="L36" i="40"/>
  <c r="M36" i="40"/>
  <c r="C40" i="36"/>
  <c r="H39" i="36"/>
  <c r="Q145" i="38" l="1"/>
  <c r="R145" i="38"/>
  <c r="F147" i="38"/>
  <c r="G146" i="38"/>
  <c r="O146" i="38" s="1"/>
  <c r="C75" i="36"/>
  <c r="H74" i="36"/>
  <c r="G68" i="38"/>
  <c r="D69" i="38"/>
  <c r="D173" i="38"/>
  <c r="Q67" i="38"/>
  <c r="R67" i="38"/>
  <c r="I37" i="40"/>
  <c r="K37" i="40"/>
  <c r="D38" i="40"/>
  <c r="C62" i="40"/>
  <c r="A61" i="40"/>
  <c r="B61" i="40" s="1"/>
  <c r="D40" i="36"/>
  <c r="G40" i="36"/>
  <c r="L148" i="38"/>
  <c r="M147" i="38"/>
  <c r="J69" i="38"/>
  <c r="M68" i="38"/>
  <c r="J205" i="38"/>
  <c r="J70" i="38" l="1"/>
  <c r="M69" i="38"/>
  <c r="H40" i="36"/>
  <c r="C41" i="36"/>
  <c r="J206" i="38"/>
  <c r="C63" i="40"/>
  <c r="A62" i="40"/>
  <c r="B62" i="40" s="1"/>
  <c r="D70" i="38"/>
  <c r="G69" i="38"/>
  <c r="O69" i="38" s="1"/>
  <c r="J38" i="40"/>
  <c r="H38" i="40"/>
  <c r="O68" i="38"/>
  <c r="N37" i="40"/>
  <c r="M37" i="40"/>
  <c r="L37" i="40"/>
  <c r="D75" i="36"/>
  <c r="G75" i="36"/>
  <c r="L149" i="38"/>
  <c r="M148" i="38"/>
  <c r="Q146" i="38"/>
  <c r="R146" i="38"/>
  <c r="F148" i="38"/>
  <c r="G147" i="38"/>
  <c r="O147" i="38" s="1"/>
  <c r="D174" i="38"/>
  <c r="F149" i="38" l="1"/>
  <c r="G148" i="38"/>
  <c r="O148" i="38" s="1"/>
  <c r="A63" i="40"/>
  <c r="B63" i="40" s="1"/>
  <c r="C64" i="40"/>
  <c r="Q147" i="38"/>
  <c r="R147" i="38"/>
  <c r="J207" i="38"/>
  <c r="Q68" i="38"/>
  <c r="R68" i="38"/>
  <c r="I38" i="40"/>
  <c r="D39" i="40"/>
  <c r="K38" i="40"/>
  <c r="D41" i="36"/>
  <c r="G41" i="36"/>
  <c r="M149" i="38"/>
  <c r="L150" i="38"/>
  <c r="Q69" i="38"/>
  <c r="R69" i="38"/>
  <c r="D175" i="38"/>
  <c r="H75" i="36"/>
  <c r="C76" i="36"/>
  <c r="D71" i="38"/>
  <c r="G70" i="38"/>
  <c r="M70" i="38"/>
  <c r="J71" i="38"/>
  <c r="M71" i="38" l="1"/>
  <c r="J72" i="38"/>
  <c r="G71" i="38"/>
  <c r="O71" i="38" s="1"/>
  <c r="D72" i="38"/>
  <c r="J208" i="38"/>
  <c r="D76" i="36"/>
  <c r="G76" i="36"/>
  <c r="C42" i="36"/>
  <c r="H41" i="36"/>
  <c r="L38" i="40"/>
  <c r="M38" i="40"/>
  <c r="N38" i="40"/>
  <c r="D176" i="38"/>
  <c r="J39" i="40"/>
  <c r="H39" i="40"/>
  <c r="A64" i="40"/>
  <c r="B64" i="40" s="1"/>
  <c r="C65" i="40"/>
  <c r="Q148" i="38"/>
  <c r="R148" i="38"/>
  <c r="O70" i="38"/>
  <c r="M150" i="38"/>
  <c r="L151" i="38"/>
  <c r="F150" i="38"/>
  <c r="G149" i="38"/>
  <c r="O149" i="38" s="1"/>
  <c r="J209" i="38" l="1"/>
  <c r="M151" i="38"/>
  <c r="L152" i="38"/>
  <c r="D177" i="38"/>
  <c r="D73" i="38"/>
  <c r="G72" i="38"/>
  <c r="A65" i="40"/>
  <c r="B65" i="40" s="1"/>
  <c r="C66" i="40"/>
  <c r="Q71" i="38"/>
  <c r="R71" i="38"/>
  <c r="H76" i="36"/>
  <c r="C77" i="36"/>
  <c r="Q70" i="38"/>
  <c r="R70" i="38"/>
  <c r="Q149" i="38"/>
  <c r="R149" i="38"/>
  <c r="M72" i="38"/>
  <c r="J73" i="38"/>
  <c r="F151" i="38"/>
  <c r="G150" i="38"/>
  <c r="O150" i="38" s="1"/>
  <c r="I39" i="40"/>
  <c r="D40" i="40"/>
  <c r="K39" i="40"/>
  <c r="G42" i="36"/>
  <c r="D42" i="36"/>
  <c r="C43" i="36" l="1"/>
  <c r="H42" i="36"/>
  <c r="J40" i="40"/>
  <c r="H40" i="40"/>
  <c r="O72" i="38"/>
  <c r="G73" i="38"/>
  <c r="O73" i="38" s="1"/>
  <c r="D74" i="38"/>
  <c r="Q150" i="38"/>
  <c r="R150" i="38"/>
  <c r="D77" i="36"/>
  <c r="G77" i="36"/>
  <c r="D178" i="38"/>
  <c r="F152" i="38"/>
  <c r="G151" i="38"/>
  <c r="O151" i="38" s="1"/>
  <c r="M73" i="38"/>
  <c r="J74" i="38"/>
  <c r="L153" i="38"/>
  <c r="M152" i="38"/>
  <c r="C67" i="40"/>
  <c r="A66" i="40"/>
  <c r="B66" i="40" s="1"/>
  <c r="N39" i="40"/>
  <c r="L39" i="40"/>
  <c r="M39" i="40"/>
  <c r="J210" i="38"/>
  <c r="F153" i="38" l="1"/>
  <c r="G152" i="38"/>
  <c r="O152" i="38" s="1"/>
  <c r="Q151" i="38"/>
  <c r="R151" i="38"/>
  <c r="D75" i="38"/>
  <c r="G74" i="38"/>
  <c r="O74" i="38" s="1"/>
  <c r="D179" i="38"/>
  <c r="Q72" i="38"/>
  <c r="R72" i="38"/>
  <c r="C68" i="40"/>
  <c r="A67" i="40"/>
  <c r="B67" i="40" s="1"/>
  <c r="D41" i="40"/>
  <c r="K40" i="40"/>
  <c r="I40" i="40"/>
  <c r="Q73" i="38"/>
  <c r="R73" i="38"/>
  <c r="L157" i="38"/>
  <c r="L158" i="38" s="1"/>
  <c r="M153" i="38"/>
  <c r="M157" i="38" s="1"/>
  <c r="H77" i="36"/>
  <c r="C78" i="36"/>
  <c r="J211" i="38"/>
  <c r="J75" i="38"/>
  <c r="M74" i="38"/>
  <c r="D43" i="36"/>
  <c r="G43" i="36"/>
  <c r="J212" i="38" l="1"/>
  <c r="Q74" i="38"/>
  <c r="R74" i="38"/>
  <c r="D76" i="38"/>
  <c r="G75" i="38"/>
  <c r="O75" i="38" s="1"/>
  <c r="M75" i="38"/>
  <c r="J76" i="38"/>
  <c r="D180" i="38"/>
  <c r="M40" i="40"/>
  <c r="L40" i="40"/>
  <c r="N40" i="40"/>
  <c r="D78" i="36"/>
  <c r="G78" i="36"/>
  <c r="J41" i="40"/>
  <c r="H41" i="40"/>
  <c r="C69" i="40"/>
  <c r="A68" i="40"/>
  <c r="B68" i="40" s="1"/>
  <c r="H43" i="36"/>
  <c r="C44" i="36"/>
  <c r="L159" i="38"/>
  <c r="M158" i="38"/>
  <c r="Q152" i="38"/>
  <c r="R152" i="38"/>
  <c r="F157" i="38"/>
  <c r="F158" i="38" s="1"/>
  <c r="G153" i="38"/>
  <c r="M76" i="38" l="1"/>
  <c r="J77" i="38"/>
  <c r="L160" i="38"/>
  <c r="M159" i="38"/>
  <c r="Q75" i="38"/>
  <c r="R75" i="38"/>
  <c r="G76" i="38"/>
  <c r="O76" i="38" s="1"/>
  <c r="D77" i="38"/>
  <c r="C79" i="36"/>
  <c r="H78" i="36"/>
  <c r="O153" i="38"/>
  <c r="G157" i="38"/>
  <c r="O157" i="38" s="1"/>
  <c r="F159" i="38"/>
  <c r="G158" i="38"/>
  <c r="O158" i="38" s="1"/>
  <c r="C70" i="40"/>
  <c r="A69" i="40"/>
  <c r="B69" i="40" s="1"/>
  <c r="D181" i="38"/>
  <c r="K41" i="40"/>
  <c r="D42" i="40"/>
  <c r="I41" i="40"/>
  <c r="J213" i="38"/>
  <c r="D78" i="38" l="1"/>
  <c r="G77" i="38"/>
  <c r="O77" i="38" s="1"/>
  <c r="A70" i="40"/>
  <c r="B70" i="40" s="1"/>
  <c r="C71" i="40"/>
  <c r="Q76" i="38"/>
  <c r="R76" i="38"/>
  <c r="J214" i="38"/>
  <c r="H42" i="40"/>
  <c r="J42" i="40"/>
  <c r="Q157" i="38"/>
  <c r="R157" i="38"/>
  <c r="Q158" i="38"/>
  <c r="R158" i="38"/>
  <c r="F160" i="38"/>
  <c r="G159" i="38"/>
  <c r="O159" i="38" s="1"/>
  <c r="N41" i="40"/>
  <c r="M41" i="40"/>
  <c r="L41" i="40"/>
  <c r="Q153" i="38"/>
  <c r="R153" i="38"/>
  <c r="L161" i="38"/>
  <c r="M160" i="38"/>
  <c r="J78" i="38"/>
  <c r="M77" i="38"/>
  <c r="D182" i="38"/>
  <c r="M78" i="38" l="1"/>
  <c r="J79" i="38"/>
  <c r="Q159" i="38"/>
  <c r="R159" i="38"/>
  <c r="J215" i="38"/>
  <c r="F161" i="38"/>
  <c r="G160" i="38"/>
  <c r="O160" i="38" s="1"/>
  <c r="L162" i="38"/>
  <c r="M161" i="38"/>
  <c r="A71" i="40"/>
  <c r="B71" i="40" s="1"/>
  <c r="C72" i="40"/>
  <c r="D183" i="38"/>
  <c r="Q77" i="38"/>
  <c r="R77" i="38"/>
  <c r="D43" i="40"/>
  <c r="I42" i="40"/>
  <c r="K42" i="40"/>
  <c r="G78" i="38"/>
  <c r="O78" i="38" s="1"/>
  <c r="D79" i="38"/>
  <c r="J216" i="38" l="1"/>
  <c r="L42" i="40"/>
  <c r="M42" i="40"/>
  <c r="N42" i="40"/>
  <c r="Q160" i="38"/>
  <c r="R160" i="38"/>
  <c r="F162" i="38"/>
  <c r="G161" i="38"/>
  <c r="O161" i="38" s="1"/>
  <c r="D80" i="38"/>
  <c r="G79" i="38"/>
  <c r="D184" i="38"/>
  <c r="Q78" i="38"/>
  <c r="R78" i="38"/>
  <c r="A72" i="40"/>
  <c r="B72" i="40" s="1"/>
  <c r="C73" i="40"/>
  <c r="J80" i="38"/>
  <c r="M79" i="38"/>
  <c r="H43" i="40"/>
  <c r="J43" i="40"/>
  <c r="L163" i="38"/>
  <c r="M162" i="38"/>
  <c r="F163" i="38" l="1"/>
  <c r="G162" i="38"/>
  <c r="O162" i="38" s="1"/>
  <c r="K43" i="40"/>
  <c r="I43" i="40"/>
  <c r="D44" i="40"/>
  <c r="D185" i="38"/>
  <c r="L164" i="38"/>
  <c r="M163" i="38"/>
  <c r="O79" i="38"/>
  <c r="M80" i="38"/>
  <c r="J81" i="38"/>
  <c r="D81" i="38"/>
  <c r="G80" i="38"/>
  <c r="O80" i="38" s="1"/>
  <c r="J217" i="38"/>
  <c r="A73" i="40"/>
  <c r="B73" i="40" s="1"/>
  <c r="C74" i="40"/>
  <c r="Q161" i="38"/>
  <c r="R161" i="38"/>
  <c r="N43" i="40" l="1"/>
  <c r="L43" i="40"/>
  <c r="M43" i="40"/>
  <c r="Q79" i="38"/>
  <c r="R79" i="38"/>
  <c r="J218" i="38"/>
  <c r="L165" i="38"/>
  <c r="M164" i="38"/>
  <c r="D186" i="38"/>
  <c r="Q80" i="38"/>
  <c r="R80" i="38"/>
  <c r="G81" i="38"/>
  <c r="O81" i="38" s="1"/>
  <c r="D82" i="38"/>
  <c r="H44" i="40"/>
  <c r="J44" i="40"/>
  <c r="M81" i="38"/>
  <c r="J82" i="38"/>
  <c r="A74" i="40"/>
  <c r="B74" i="40" s="1"/>
  <c r="C75" i="40"/>
  <c r="Q162" i="38"/>
  <c r="R162" i="38"/>
  <c r="F164" i="38"/>
  <c r="G163" i="38"/>
  <c r="O163" i="38" s="1"/>
  <c r="Q81" i="38" l="1"/>
  <c r="R81" i="38"/>
  <c r="A75" i="40"/>
  <c r="B75" i="40" s="1"/>
  <c r="C76" i="40"/>
  <c r="F165" i="38"/>
  <c r="G164" i="38"/>
  <c r="O164" i="38" s="1"/>
  <c r="D45" i="40"/>
  <c r="K44" i="40"/>
  <c r="I44" i="40"/>
  <c r="L166" i="38"/>
  <c r="M165" i="38"/>
  <c r="G82" i="38"/>
  <c r="D83" i="38"/>
  <c r="J219" i="38"/>
  <c r="M82" i="38"/>
  <c r="J83" i="38"/>
  <c r="D187" i="38"/>
  <c r="Q163" i="38"/>
  <c r="R163" i="38"/>
  <c r="J220" i="38" l="1"/>
  <c r="D188" i="38"/>
  <c r="N44" i="40"/>
  <c r="L44" i="40"/>
  <c r="M44" i="40"/>
  <c r="H45" i="40"/>
  <c r="J45" i="40"/>
  <c r="Q164" i="38"/>
  <c r="R164" i="38"/>
  <c r="G83" i="38"/>
  <c r="D84" i="38"/>
  <c r="F166" i="38"/>
  <c r="G165" i="38"/>
  <c r="O165" i="38" s="1"/>
  <c r="O82" i="38"/>
  <c r="C77" i="40"/>
  <c r="A76" i="40"/>
  <c r="B76" i="40" s="1"/>
  <c r="L167" i="38"/>
  <c r="M166" i="38"/>
  <c r="M83" i="38"/>
  <c r="J84" i="38"/>
  <c r="J88" i="38" l="1"/>
  <c r="J89" i="38" s="1"/>
  <c r="M84" i="38"/>
  <c r="M88" i="38" s="1"/>
  <c r="F167" i="38"/>
  <c r="G166" i="38"/>
  <c r="O166" i="38" s="1"/>
  <c r="L168" i="38"/>
  <c r="M167" i="38"/>
  <c r="D192" i="38"/>
  <c r="D193" i="38" s="1"/>
  <c r="Q82" i="38"/>
  <c r="R82" i="38"/>
  <c r="I45" i="40"/>
  <c r="D46" i="40"/>
  <c r="K45" i="40"/>
  <c r="Q165" i="38"/>
  <c r="R165" i="38"/>
  <c r="G84" i="38"/>
  <c r="D88" i="38"/>
  <c r="D89" i="38" s="1"/>
  <c r="O83" i="38"/>
  <c r="A77" i="40"/>
  <c r="B77" i="40" s="1"/>
  <c r="C78" i="40"/>
  <c r="J221" i="38"/>
  <c r="J222" i="38" l="1"/>
  <c r="G88" i="38"/>
  <c r="O88" i="38" s="1"/>
  <c r="O84" i="38"/>
  <c r="D194" i="38"/>
  <c r="M45" i="40"/>
  <c r="L45" i="40"/>
  <c r="N45" i="40"/>
  <c r="L169" i="38"/>
  <c r="M168" i="38"/>
  <c r="C79" i="40"/>
  <c r="A78" i="40"/>
  <c r="B78" i="40" s="1"/>
  <c r="H46" i="40"/>
  <c r="J46" i="40"/>
  <c r="Q166" i="38"/>
  <c r="R166" i="38"/>
  <c r="F168" i="38"/>
  <c r="G167" i="38"/>
  <c r="O167" i="38" s="1"/>
  <c r="Q83" i="38"/>
  <c r="R83" i="38"/>
  <c r="D90" i="38"/>
  <c r="G89" i="38"/>
  <c r="M89" i="38"/>
  <c r="J90" i="38"/>
  <c r="G90" i="38" l="1"/>
  <c r="D91" i="38"/>
  <c r="K46" i="40"/>
  <c r="D47" i="40"/>
  <c r="I46" i="40"/>
  <c r="O89" i="38"/>
  <c r="A79" i="40"/>
  <c r="B79" i="40" s="1"/>
  <c r="C80" i="40"/>
  <c r="Q84" i="38"/>
  <c r="R84" i="38"/>
  <c r="D195" i="38"/>
  <c r="Q167" i="38"/>
  <c r="R167" i="38"/>
  <c r="Q88" i="38"/>
  <c r="R88" i="38"/>
  <c r="F169" i="38"/>
  <c r="G168" i="38"/>
  <c r="O168" i="38" s="1"/>
  <c r="L170" i="38"/>
  <c r="M169" i="38"/>
  <c r="J226" i="38"/>
  <c r="J227" i="38" s="1"/>
  <c r="J91" i="38"/>
  <c r="M90" i="38"/>
  <c r="M91" i="38" l="1"/>
  <c r="J92" i="38"/>
  <c r="D196" i="38"/>
  <c r="J47" i="40"/>
  <c r="H47" i="40"/>
  <c r="A80" i="40"/>
  <c r="B80" i="40" s="1"/>
  <c r="C81" i="40"/>
  <c r="J228" i="38"/>
  <c r="Q89" i="38"/>
  <c r="R89" i="38"/>
  <c r="L171" i="38"/>
  <c r="M170" i="38"/>
  <c r="L46" i="40"/>
  <c r="M46" i="40"/>
  <c r="N46" i="40"/>
  <c r="Q168" i="38"/>
  <c r="R168" i="38"/>
  <c r="G91" i="38"/>
  <c r="O91" i="38" s="1"/>
  <c r="D92" i="38"/>
  <c r="F170" i="38"/>
  <c r="G169" i="38"/>
  <c r="O169" i="38" s="1"/>
  <c r="O90" i="38"/>
  <c r="C82" i="40" l="1"/>
  <c r="A81" i="40"/>
  <c r="B81" i="40" s="1"/>
  <c r="F171" i="38"/>
  <c r="G170" i="38"/>
  <c r="O170" i="38" s="1"/>
  <c r="L172" i="38"/>
  <c r="M171" i="38"/>
  <c r="Q91" i="38"/>
  <c r="R91" i="38"/>
  <c r="D197" i="38"/>
  <c r="Q90" i="38"/>
  <c r="R90" i="38"/>
  <c r="Q169" i="38"/>
  <c r="R169" i="38"/>
  <c r="K47" i="40"/>
  <c r="I47" i="40"/>
  <c r="D48" i="40"/>
  <c r="G92" i="38"/>
  <c r="O92" i="38" s="1"/>
  <c r="D93" i="38"/>
  <c r="J93" i="38"/>
  <c r="M92" i="38"/>
  <c r="J229" i="38"/>
  <c r="D94" i="38" l="1"/>
  <c r="G93" i="38"/>
  <c r="Q92" i="38"/>
  <c r="R92" i="38"/>
  <c r="J230" i="38"/>
  <c r="L47" i="40"/>
  <c r="M47" i="40"/>
  <c r="N47" i="40"/>
  <c r="L173" i="38"/>
  <c r="M172" i="38"/>
  <c r="J94" i="38"/>
  <c r="M93" i="38"/>
  <c r="Q170" i="38"/>
  <c r="R170" i="38"/>
  <c r="F172" i="38"/>
  <c r="G171" i="38"/>
  <c r="O171" i="38" s="1"/>
  <c r="J48" i="40"/>
  <c r="H48" i="40"/>
  <c r="D198" i="38"/>
  <c r="C83" i="40"/>
  <c r="A82" i="40"/>
  <c r="B82" i="40" s="1"/>
  <c r="F173" i="38" l="1"/>
  <c r="G172" i="38"/>
  <c r="O172" i="38" s="1"/>
  <c r="A83" i="40"/>
  <c r="B83" i="40" s="1"/>
  <c r="C84" i="40"/>
  <c r="J231" i="38"/>
  <c r="D199" i="38"/>
  <c r="M94" i="38"/>
  <c r="J95" i="38"/>
  <c r="D49" i="40"/>
  <c r="I48" i="40"/>
  <c r="K48" i="40"/>
  <c r="L174" i="38"/>
  <c r="M173" i="38"/>
  <c r="O93" i="38"/>
  <c r="Q171" i="38"/>
  <c r="R171" i="38"/>
  <c r="G94" i="38"/>
  <c r="O94" i="38" s="1"/>
  <c r="D95" i="38"/>
  <c r="Q94" i="38" l="1"/>
  <c r="R94" i="38"/>
  <c r="J49" i="40"/>
  <c r="H49" i="40"/>
  <c r="Q93" i="38"/>
  <c r="R93" i="38"/>
  <c r="D200" i="38"/>
  <c r="L175" i="38"/>
  <c r="M174" i="38"/>
  <c r="J232" i="38"/>
  <c r="M48" i="40"/>
  <c r="L48" i="40"/>
  <c r="N48" i="40"/>
  <c r="D96" i="38"/>
  <c r="G95" i="38"/>
  <c r="C85" i="40"/>
  <c r="A84" i="40"/>
  <c r="B84" i="40" s="1"/>
  <c r="M95" i="38"/>
  <c r="J96" i="38"/>
  <c r="Q172" i="38"/>
  <c r="R172" i="38"/>
  <c r="F174" i="38"/>
  <c r="G173" i="38"/>
  <c r="O173" i="38" s="1"/>
  <c r="F175" i="38" l="1"/>
  <c r="G174" i="38"/>
  <c r="O174" i="38" s="1"/>
  <c r="G96" i="38"/>
  <c r="D97" i="38"/>
  <c r="D201" i="38"/>
  <c r="M96" i="38"/>
  <c r="J97" i="38"/>
  <c r="J233" i="38"/>
  <c r="K49" i="40"/>
  <c r="D50" i="40"/>
  <c r="I49" i="40"/>
  <c r="C86" i="40"/>
  <c r="A85" i="40"/>
  <c r="B85" i="40" s="1"/>
  <c r="Q173" i="38"/>
  <c r="R173" i="38"/>
  <c r="L176" i="38"/>
  <c r="M175" i="38"/>
  <c r="J98" i="38" l="1"/>
  <c r="M97" i="38"/>
  <c r="D202" i="38"/>
  <c r="H50" i="40"/>
  <c r="J50" i="40"/>
  <c r="D98" i="38"/>
  <c r="G97" i="38"/>
  <c r="O97" i="38" s="1"/>
  <c r="C87" i="40"/>
  <c r="A86" i="40"/>
  <c r="B86" i="40" s="1"/>
  <c r="N49" i="40"/>
  <c r="L49" i="40"/>
  <c r="M49" i="40"/>
  <c r="O96" i="38"/>
  <c r="L177" i="38"/>
  <c r="M176" i="38"/>
  <c r="Q174" i="38"/>
  <c r="R174" i="38"/>
  <c r="J234" i="38"/>
  <c r="F176" i="38"/>
  <c r="G175" i="38"/>
  <c r="O175" i="38" s="1"/>
  <c r="Q96" i="38" l="1"/>
  <c r="R96" i="38"/>
  <c r="Q97" i="38"/>
  <c r="R97" i="38"/>
  <c r="L178" i="38"/>
  <c r="M177" i="38"/>
  <c r="G98" i="38"/>
  <c r="D99" i="38"/>
  <c r="F177" i="38"/>
  <c r="G176" i="38"/>
  <c r="O176" i="38" s="1"/>
  <c r="K50" i="40"/>
  <c r="D51" i="40"/>
  <c r="I50" i="40"/>
  <c r="D203" i="38"/>
  <c r="Q175" i="38"/>
  <c r="R175" i="38"/>
  <c r="J235" i="38"/>
  <c r="A87" i="40"/>
  <c r="B87" i="40" s="1"/>
  <c r="C88" i="40"/>
  <c r="J99" i="38"/>
  <c r="M98" i="38"/>
  <c r="C89" i="40" l="1"/>
  <c r="A88" i="40"/>
  <c r="B88" i="40" s="1"/>
  <c r="G99" i="38"/>
  <c r="O99" i="38" s="1"/>
  <c r="D100" i="38"/>
  <c r="D204" i="38"/>
  <c r="O98" i="38"/>
  <c r="H51" i="40"/>
  <c r="J51" i="40"/>
  <c r="M99" i="38"/>
  <c r="J100" i="38"/>
  <c r="L179" i="38"/>
  <c r="M178" i="38"/>
  <c r="L50" i="40"/>
  <c r="M50" i="40"/>
  <c r="N50" i="40"/>
  <c r="J236" i="38"/>
  <c r="Q176" i="38"/>
  <c r="R176" i="38"/>
  <c r="F178" i="38"/>
  <c r="G177" i="38"/>
  <c r="O177" i="38" s="1"/>
  <c r="Q99" i="38" l="1"/>
  <c r="R99" i="38"/>
  <c r="K51" i="40"/>
  <c r="I51" i="40"/>
  <c r="D52" i="40"/>
  <c r="Q98" i="38"/>
  <c r="R98" i="38"/>
  <c r="F179" i="38"/>
  <c r="G178" i="38"/>
  <c r="O178" i="38" s="1"/>
  <c r="D205" i="38"/>
  <c r="L180" i="38"/>
  <c r="M179" i="38"/>
  <c r="G100" i="38"/>
  <c r="O100" i="38" s="1"/>
  <c r="D101" i="38"/>
  <c r="Q177" i="38"/>
  <c r="R177" i="38"/>
  <c r="J101" i="38"/>
  <c r="M100" i="38"/>
  <c r="J237" i="38"/>
  <c r="A89" i="40"/>
  <c r="B89" i="40" s="1"/>
  <c r="C90" i="40"/>
  <c r="F180" i="38" l="1"/>
  <c r="G179" i="38"/>
  <c r="O179" i="38" s="1"/>
  <c r="A90" i="40"/>
  <c r="B90" i="40" s="1"/>
  <c r="C91" i="40"/>
  <c r="G101" i="38"/>
  <c r="O101" i="38" s="1"/>
  <c r="D102" i="38"/>
  <c r="G102" i="38" s="1"/>
  <c r="Q100" i="38"/>
  <c r="R100" i="38"/>
  <c r="H52" i="40"/>
  <c r="J52" i="40"/>
  <c r="J238" i="38"/>
  <c r="L181" i="38"/>
  <c r="M180" i="38"/>
  <c r="L51" i="40"/>
  <c r="N51" i="40"/>
  <c r="M51" i="40"/>
  <c r="M101" i="38"/>
  <c r="J102" i="38"/>
  <c r="M102" i="38" s="1"/>
  <c r="D206" i="38"/>
  <c r="Q178" i="38"/>
  <c r="R178" i="38"/>
  <c r="O102" i="38" l="1"/>
  <c r="L182" i="38"/>
  <c r="M181" i="38"/>
  <c r="Q101" i="38"/>
  <c r="R101" i="38"/>
  <c r="D207" i="38"/>
  <c r="J239" i="38"/>
  <c r="C92" i="40"/>
  <c r="A91" i="40"/>
  <c r="B91" i="40" s="1"/>
  <c r="Q179" i="38"/>
  <c r="R179" i="38"/>
  <c r="K52" i="40"/>
  <c r="I52" i="40"/>
  <c r="D53" i="40"/>
  <c r="F181" i="38"/>
  <c r="G180" i="38"/>
  <c r="O180" i="38" s="1"/>
  <c r="J53" i="40" l="1"/>
  <c r="H53" i="40"/>
  <c r="N52" i="40"/>
  <c r="L52" i="40"/>
  <c r="M52" i="40"/>
  <c r="D208" i="38"/>
  <c r="Q180" i="38"/>
  <c r="R180" i="38"/>
  <c r="C93" i="40"/>
  <c r="A92" i="40"/>
  <c r="B92" i="40" s="1"/>
  <c r="L183" i="38"/>
  <c r="M182" i="38"/>
  <c r="F182" i="38"/>
  <c r="G181" i="38"/>
  <c r="O181" i="38" s="1"/>
  <c r="J240" i="38"/>
  <c r="Q102" i="38"/>
  <c r="R102" i="38"/>
  <c r="Q181" i="38" l="1"/>
  <c r="R181" i="38"/>
  <c r="F183" i="38"/>
  <c r="G182" i="38"/>
  <c r="O182" i="38" s="1"/>
  <c r="D209" i="38"/>
  <c r="L184" i="38"/>
  <c r="M183" i="38"/>
  <c r="A93" i="40"/>
  <c r="B93" i="40" s="1"/>
  <c r="C94" i="40"/>
  <c r="I53" i="40"/>
  <c r="K53" i="40"/>
  <c r="D54" i="40"/>
  <c r="J241" i="38"/>
  <c r="L185" i="38" l="1"/>
  <c r="M184" i="38"/>
  <c r="J242" i="38"/>
  <c r="D210" i="38"/>
  <c r="J54" i="40"/>
  <c r="H54" i="40"/>
  <c r="N53" i="40"/>
  <c r="L53" i="40"/>
  <c r="M53" i="40"/>
  <c r="Q182" i="38"/>
  <c r="R182" i="38"/>
  <c r="F184" i="38"/>
  <c r="G183" i="38"/>
  <c r="O183" i="38" s="1"/>
  <c r="A94" i="40"/>
  <c r="B94" i="40" s="1"/>
  <c r="C95" i="40"/>
  <c r="Q183" i="38" l="1"/>
  <c r="R183" i="38"/>
  <c r="I54" i="40"/>
  <c r="D55" i="40"/>
  <c r="K54" i="40"/>
  <c r="D211" i="38"/>
  <c r="F185" i="38"/>
  <c r="G184" i="38"/>
  <c r="O184" i="38" s="1"/>
  <c r="J243" i="38"/>
  <c r="A95" i="40"/>
  <c r="B95" i="40" s="1"/>
  <c r="C96" i="40"/>
  <c r="L186" i="38"/>
  <c r="M185" i="38"/>
  <c r="F186" i="38" l="1"/>
  <c r="G185" i="38"/>
  <c r="O185" i="38" s="1"/>
  <c r="D212" i="38"/>
  <c r="J55" i="40"/>
  <c r="H55" i="40"/>
  <c r="L187" i="38"/>
  <c r="M186" i="38"/>
  <c r="A96" i="40"/>
  <c r="B96" i="40" s="1"/>
  <c r="C97" i="40"/>
  <c r="M54" i="40"/>
  <c r="N54" i="40"/>
  <c r="L54" i="40"/>
  <c r="J244" i="38"/>
  <c r="Q184" i="38"/>
  <c r="R184" i="38"/>
  <c r="J245" i="38" l="1"/>
  <c r="A97" i="40"/>
  <c r="B97" i="40" s="1"/>
  <c r="C98" i="40"/>
  <c r="L188" i="38"/>
  <c r="M187" i="38"/>
  <c r="K55" i="40"/>
  <c r="I55" i="40"/>
  <c r="D56" i="40"/>
  <c r="D213" i="38"/>
  <c r="Q185" i="38"/>
  <c r="R185" i="38"/>
  <c r="F187" i="38"/>
  <c r="G186" i="38"/>
  <c r="O186" i="38" s="1"/>
  <c r="Q186" i="38" l="1"/>
  <c r="R186" i="38"/>
  <c r="N55" i="40"/>
  <c r="M55" i="40"/>
  <c r="L55" i="40"/>
  <c r="F188" i="38"/>
  <c r="G187" i="38"/>
  <c r="O187" i="38" s="1"/>
  <c r="L192" i="38"/>
  <c r="L193" i="38" s="1"/>
  <c r="M188" i="38"/>
  <c r="M192" i="38" s="1"/>
  <c r="A98" i="40"/>
  <c r="B98" i="40" s="1"/>
  <c r="C99" i="40"/>
  <c r="D214" i="38"/>
  <c r="J56" i="40"/>
  <c r="H56" i="40"/>
  <c r="J246" i="38"/>
  <c r="L194" i="38" l="1"/>
  <c r="M193" i="38"/>
  <c r="D57" i="40"/>
  <c r="K56" i="40"/>
  <c r="I56" i="40"/>
  <c r="Q187" i="38"/>
  <c r="R187" i="38"/>
  <c r="F192" i="38"/>
  <c r="F193" i="38" s="1"/>
  <c r="G188" i="38"/>
  <c r="D215" i="38"/>
  <c r="A99" i="40"/>
  <c r="B99" i="40" s="1"/>
  <c r="C100" i="40"/>
  <c r="J247" i="38"/>
  <c r="F194" i="38" l="1"/>
  <c r="G193" i="38"/>
  <c r="O193" i="38" s="1"/>
  <c r="J248" i="38"/>
  <c r="C101" i="40"/>
  <c r="A100" i="40"/>
  <c r="B100" i="40" s="1"/>
  <c r="M56" i="40"/>
  <c r="L56" i="40"/>
  <c r="N56" i="40"/>
  <c r="J57" i="40"/>
  <c r="H57" i="40"/>
  <c r="D216" i="38"/>
  <c r="G192" i="38"/>
  <c r="O192" i="38" s="1"/>
  <c r="O188" i="38"/>
  <c r="L195" i="38"/>
  <c r="M194" i="38"/>
  <c r="L196" i="38" l="1"/>
  <c r="M195" i="38"/>
  <c r="Q188" i="38"/>
  <c r="R188" i="38"/>
  <c r="Q192" i="38"/>
  <c r="R192" i="38"/>
  <c r="A101" i="40"/>
  <c r="B101" i="40" s="1"/>
  <c r="C102" i="40"/>
  <c r="D217" i="38"/>
  <c r="J249" i="38"/>
  <c r="D58" i="40"/>
  <c r="I57" i="40"/>
  <c r="K57" i="40"/>
  <c r="Q193" i="38"/>
  <c r="R193" i="38"/>
  <c r="F195" i="38"/>
  <c r="G194" i="38"/>
  <c r="O194" i="38" s="1"/>
  <c r="A102" i="40" l="1"/>
  <c r="B102" i="40" s="1"/>
  <c r="C103" i="40"/>
  <c r="H58" i="40"/>
  <c r="J58" i="40"/>
  <c r="J250" i="38"/>
  <c r="L57" i="40"/>
  <c r="M57" i="40"/>
  <c r="N57" i="40"/>
  <c r="Q194" i="38"/>
  <c r="R194" i="38"/>
  <c r="F196" i="38"/>
  <c r="G195" i="38"/>
  <c r="O195" i="38" s="1"/>
  <c r="D218" i="38"/>
  <c r="L197" i="38"/>
  <c r="M196" i="38"/>
  <c r="L198" i="38" l="1"/>
  <c r="M197" i="38"/>
  <c r="D219" i="38"/>
  <c r="Q195" i="38"/>
  <c r="R195" i="38"/>
  <c r="J251" i="38"/>
  <c r="F197" i="38"/>
  <c r="G196" i="38"/>
  <c r="O196" i="38" s="1"/>
  <c r="D59" i="40"/>
  <c r="I58" i="40"/>
  <c r="K58" i="40"/>
  <c r="A103" i="40"/>
  <c r="B103" i="40" s="1"/>
  <c r="C104" i="40"/>
  <c r="J252" i="38" l="1"/>
  <c r="L58" i="40"/>
  <c r="N58" i="40"/>
  <c r="M58" i="40"/>
  <c r="D220" i="38"/>
  <c r="C105" i="40"/>
  <c r="A104" i="40"/>
  <c r="B104" i="40" s="1"/>
  <c r="H59" i="40"/>
  <c r="J59" i="40"/>
  <c r="Q196" i="38"/>
  <c r="R196" i="38"/>
  <c r="F198" i="38"/>
  <c r="G197" i="38"/>
  <c r="O197" i="38" s="1"/>
  <c r="L199" i="38"/>
  <c r="M198" i="38"/>
  <c r="L200" i="38" l="1"/>
  <c r="M199" i="38"/>
  <c r="A105" i="40"/>
  <c r="B105" i="40" s="1"/>
  <c r="C106" i="40"/>
  <c r="Q197" i="38"/>
  <c r="R197" i="38"/>
  <c r="F199" i="38"/>
  <c r="G198" i="38"/>
  <c r="O198" i="38" s="1"/>
  <c r="D221" i="38"/>
  <c r="K59" i="40"/>
  <c r="I59" i="40"/>
  <c r="D60" i="40"/>
  <c r="J253" i="38"/>
  <c r="Q198" i="38" l="1"/>
  <c r="R198" i="38"/>
  <c r="F200" i="38"/>
  <c r="G199" i="38"/>
  <c r="O199" i="38" s="1"/>
  <c r="J254" i="38"/>
  <c r="J60" i="40"/>
  <c r="H60" i="40"/>
  <c r="A106" i="40"/>
  <c r="B106" i="40" s="1"/>
  <c r="C107" i="40"/>
  <c r="N59" i="40"/>
  <c r="M59" i="40"/>
  <c r="L59" i="40"/>
  <c r="D222" i="38"/>
  <c r="L201" i="38"/>
  <c r="M200" i="38"/>
  <c r="J255" i="38" l="1"/>
  <c r="L202" i="38"/>
  <c r="M201" i="38"/>
  <c r="K60" i="40"/>
  <c r="D61" i="40"/>
  <c r="I60" i="40"/>
  <c r="D226" i="38"/>
  <c r="D227" i="38" s="1"/>
  <c r="Q199" i="38"/>
  <c r="R199" i="38"/>
  <c r="F201" i="38"/>
  <c r="G200" i="38"/>
  <c r="O200" i="38" s="1"/>
  <c r="A107" i="40"/>
  <c r="B107" i="40" s="1"/>
  <c r="C108" i="40"/>
  <c r="Q200" i="38" l="1"/>
  <c r="R200" i="38"/>
  <c r="F202" i="38"/>
  <c r="G201" i="38"/>
  <c r="O201" i="38" s="1"/>
  <c r="C109" i="40"/>
  <c r="A108" i="40"/>
  <c r="B108" i="40" s="1"/>
  <c r="H61" i="40"/>
  <c r="J61" i="40"/>
  <c r="N60" i="40"/>
  <c r="L60" i="40"/>
  <c r="M60" i="40"/>
  <c r="L203" i="38"/>
  <c r="M202" i="38"/>
  <c r="J256" i="38"/>
  <c r="D228" i="38"/>
  <c r="D229" i="38" l="1"/>
  <c r="J257" i="38"/>
  <c r="I61" i="40"/>
  <c r="D62" i="40"/>
  <c r="K61" i="40"/>
  <c r="A109" i="40"/>
  <c r="B109" i="40" s="1"/>
  <c r="C110" i="40"/>
  <c r="L204" i="38"/>
  <c r="M203" i="38"/>
  <c r="Q201" i="38"/>
  <c r="R201" i="38"/>
  <c r="F203" i="38"/>
  <c r="G202" i="38"/>
  <c r="O202" i="38" s="1"/>
  <c r="N61" i="40" l="1"/>
  <c r="L61" i="40"/>
  <c r="M61" i="40"/>
  <c r="F204" i="38"/>
  <c r="G203" i="38"/>
  <c r="O203" i="38" s="1"/>
  <c r="Q202" i="38"/>
  <c r="R202" i="38"/>
  <c r="J62" i="40"/>
  <c r="H62" i="40"/>
  <c r="J261" i="38"/>
  <c r="J262" i="38" s="1"/>
  <c r="L205" i="38"/>
  <c r="M204" i="38"/>
  <c r="C111" i="40"/>
  <c r="A110" i="40"/>
  <c r="B110" i="40" s="1"/>
  <c r="D230" i="38"/>
  <c r="D231" i="38" l="1"/>
  <c r="A111" i="40"/>
  <c r="B111" i="40" s="1"/>
  <c r="C112" i="40"/>
  <c r="Q203" i="38"/>
  <c r="R203" i="38"/>
  <c r="L206" i="38"/>
  <c r="M205" i="38"/>
  <c r="F205" i="38"/>
  <c r="G204" i="38"/>
  <c r="O204" i="38" s="1"/>
  <c r="J263" i="38"/>
  <c r="I62" i="40"/>
  <c r="K62" i="40"/>
  <c r="D63" i="40"/>
  <c r="J63" i="40" l="1"/>
  <c r="H63" i="40"/>
  <c r="L207" i="38"/>
  <c r="M206" i="38"/>
  <c r="L62" i="40"/>
  <c r="M62" i="40"/>
  <c r="N62" i="40"/>
  <c r="J264" i="38"/>
  <c r="A112" i="40"/>
  <c r="B112" i="40" s="1"/>
  <c r="C113" i="40"/>
  <c r="Q204" i="38"/>
  <c r="R204" i="38"/>
  <c r="F206" i="38"/>
  <c r="G205" i="38"/>
  <c r="O205" i="38" s="1"/>
  <c r="D232" i="38"/>
  <c r="Q205" i="38" l="1"/>
  <c r="R205" i="38"/>
  <c r="F207" i="38"/>
  <c r="G206" i="38"/>
  <c r="O206" i="38" s="1"/>
  <c r="A113" i="40"/>
  <c r="B113" i="40" s="1"/>
  <c r="C114" i="40"/>
  <c r="L208" i="38"/>
  <c r="M207" i="38"/>
  <c r="D64" i="40"/>
  <c r="K63" i="40"/>
  <c r="I63" i="40"/>
  <c r="D233" i="38"/>
  <c r="J265" i="38"/>
  <c r="L209" i="38" l="1"/>
  <c r="M208" i="38"/>
  <c r="J266" i="38"/>
  <c r="A114" i="40"/>
  <c r="B114" i="40" s="1"/>
  <c r="C115" i="40"/>
  <c r="D234" i="38"/>
  <c r="Q206" i="38"/>
  <c r="R206" i="38"/>
  <c r="F208" i="38"/>
  <c r="G207" i="38"/>
  <c r="O207" i="38" s="1"/>
  <c r="M63" i="40"/>
  <c r="L63" i="40"/>
  <c r="N63" i="40"/>
  <c r="J64" i="40"/>
  <c r="H64" i="40"/>
  <c r="D235" i="38" l="1"/>
  <c r="F209" i="38"/>
  <c r="G208" i="38"/>
  <c r="O208" i="38" s="1"/>
  <c r="A115" i="40"/>
  <c r="B115" i="40" s="1"/>
  <c r="C116" i="40"/>
  <c r="Q207" i="38"/>
  <c r="R207" i="38"/>
  <c r="J267" i="38"/>
  <c r="I64" i="40"/>
  <c r="D65" i="40"/>
  <c r="K64" i="40"/>
  <c r="L210" i="38"/>
  <c r="M209" i="38"/>
  <c r="L211" i="38" l="1"/>
  <c r="M210" i="38"/>
  <c r="A116" i="40"/>
  <c r="B116" i="40" s="1"/>
  <c r="C117" i="40"/>
  <c r="L64" i="40"/>
  <c r="M64" i="40"/>
  <c r="N64" i="40"/>
  <c r="Q208" i="38"/>
  <c r="R208" i="38"/>
  <c r="H65" i="40"/>
  <c r="J65" i="40"/>
  <c r="F210" i="38"/>
  <c r="G209" i="38"/>
  <c r="O209" i="38" s="1"/>
  <c r="D236" i="38"/>
  <c r="J268" i="38"/>
  <c r="D237" i="38" l="1"/>
  <c r="J269" i="38"/>
  <c r="Q209" i="38"/>
  <c r="R209" i="38"/>
  <c r="F211" i="38"/>
  <c r="G210" i="38"/>
  <c r="O210" i="38" s="1"/>
  <c r="A117" i="40"/>
  <c r="B117" i="40" s="1"/>
  <c r="C118" i="40"/>
  <c r="I65" i="40"/>
  <c r="D66" i="40"/>
  <c r="K65" i="40"/>
  <c r="L212" i="38"/>
  <c r="M211" i="38"/>
  <c r="Q210" i="38" l="1"/>
  <c r="R210" i="38"/>
  <c r="F212" i="38"/>
  <c r="G211" i="38"/>
  <c r="O211" i="38" s="1"/>
  <c r="L213" i="38"/>
  <c r="M212" i="38"/>
  <c r="N65" i="40"/>
  <c r="L65" i="40"/>
  <c r="M65" i="40"/>
  <c r="H66" i="40"/>
  <c r="J66" i="40"/>
  <c r="J270" i="38"/>
  <c r="A118" i="40"/>
  <c r="B118" i="40" s="1"/>
  <c r="C119" i="40"/>
  <c r="D238" i="38"/>
  <c r="D239" i="38" l="1"/>
  <c r="A119" i="40"/>
  <c r="B119" i="40" s="1"/>
  <c r="C120" i="40"/>
  <c r="L214" i="38"/>
  <c r="M213" i="38"/>
  <c r="Q211" i="38"/>
  <c r="R211" i="38"/>
  <c r="J271" i="38"/>
  <c r="F213" i="38"/>
  <c r="G212" i="38"/>
  <c r="O212" i="38" s="1"/>
  <c r="K66" i="40"/>
  <c r="I66" i="40"/>
  <c r="D67" i="40"/>
  <c r="H67" i="40" l="1"/>
  <c r="J67" i="40"/>
  <c r="N66" i="40"/>
  <c r="L66" i="40"/>
  <c r="M66" i="40"/>
  <c r="L215" i="38"/>
  <c r="M214" i="38"/>
  <c r="Q212" i="38"/>
  <c r="R212" i="38"/>
  <c r="C121" i="40"/>
  <c r="A120" i="40"/>
  <c r="B120" i="40" s="1"/>
  <c r="F214" i="38"/>
  <c r="G213" i="38"/>
  <c r="O213" i="38" s="1"/>
  <c r="J272" i="38"/>
  <c r="D240" i="38"/>
  <c r="D241" i="38" l="1"/>
  <c r="J273" i="38"/>
  <c r="L216" i="38"/>
  <c r="M215" i="38"/>
  <c r="Q213" i="38"/>
  <c r="R213" i="38"/>
  <c r="F215" i="38"/>
  <c r="G214" i="38"/>
  <c r="O214" i="38" s="1"/>
  <c r="A121" i="40"/>
  <c r="B121" i="40" s="1"/>
  <c r="C122" i="40"/>
  <c r="I67" i="40"/>
  <c r="K67" i="40"/>
  <c r="D68" i="40"/>
  <c r="J68" i="40" l="1"/>
  <c r="H68" i="40"/>
  <c r="N67" i="40"/>
  <c r="M67" i="40"/>
  <c r="L67" i="40"/>
  <c r="L217" i="38"/>
  <c r="M216" i="38"/>
  <c r="A122" i="40"/>
  <c r="B122" i="40" s="1"/>
  <c r="C123" i="40"/>
  <c r="J274" i="38"/>
  <c r="Q214" i="38"/>
  <c r="R214" i="38"/>
  <c r="D242" i="38"/>
  <c r="F216" i="38"/>
  <c r="G215" i="38"/>
  <c r="O215" i="38" s="1"/>
  <c r="F217" i="38" l="1"/>
  <c r="G216" i="38"/>
  <c r="O216" i="38" s="1"/>
  <c r="D243" i="38"/>
  <c r="L218" i="38"/>
  <c r="M217" i="38"/>
  <c r="J275" i="38"/>
  <c r="I68" i="40"/>
  <c r="D69" i="40"/>
  <c r="K68" i="40"/>
  <c r="Q215" i="38"/>
  <c r="R215" i="38"/>
  <c r="A123" i="40"/>
  <c r="B123" i="40" s="1"/>
  <c r="C124" i="40"/>
  <c r="A124" i="40" l="1"/>
  <c r="B124" i="40" s="1"/>
  <c r="C125" i="40"/>
  <c r="J276" i="38"/>
  <c r="L219" i="38"/>
  <c r="M218" i="38"/>
  <c r="D244" i="38"/>
  <c r="L68" i="40"/>
  <c r="M68" i="40"/>
  <c r="N68" i="40"/>
  <c r="H69" i="40"/>
  <c r="J69" i="40"/>
  <c r="Q216" i="38"/>
  <c r="R216" i="38"/>
  <c r="F218" i="38"/>
  <c r="G217" i="38"/>
  <c r="O217" i="38" s="1"/>
  <c r="J277" i="38" l="1"/>
  <c r="F219" i="38"/>
  <c r="G218" i="38"/>
  <c r="O218" i="38" s="1"/>
  <c r="D245" i="38"/>
  <c r="L220" i="38"/>
  <c r="M219" i="38"/>
  <c r="D70" i="40"/>
  <c r="I69" i="40"/>
  <c r="K69" i="40"/>
  <c r="A125" i="40"/>
  <c r="B125" i="40" s="1"/>
  <c r="C126" i="40"/>
  <c r="Q217" i="38"/>
  <c r="R217" i="38"/>
  <c r="L221" i="38" l="1"/>
  <c r="M220" i="38"/>
  <c r="C127" i="40"/>
  <c r="A126" i="40"/>
  <c r="B126" i="40" s="1"/>
  <c r="D246" i="38"/>
  <c r="Q218" i="38"/>
  <c r="R218" i="38"/>
  <c r="L69" i="40"/>
  <c r="N69" i="40"/>
  <c r="M69" i="40"/>
  <c r="F220" i="38"/>
  <c r="G219" i="38"/>
  <c r="O219" i="38" s="1"/>
  <c r="H70" i="40"/>
  <c r="J70" i="40"/>
  <c r="J278" i="38"/>
  <c r="K70" i="40" l="1"/>
  <c r="D71" i="40"/>
  <c r="I70" i="40"/>
  <c r="Q219" i="38"/>
  <c r="R219" i="38"/>
  <c r="D247" i="38"/>
  <c r="F221" i="38"/>
  <c r="G220" i="38"/>
  <c r="O220" i="38" s="1"/>
  <c r="C128" i="40"/>
  <c r="A127" i="40"/>
  <c r="B127" i="40" s="1"/>
  <c r="J279" i="38"/>
  <c r="L222" i="38"/>
  <c r="M221" i="38"/>
  <c r="F222" i="38" l="1"/>
  <c r="G221" i="38"/>
  <c r="O221" i="38" s="1"/>
  <c r="L226" i="38"/>
  <c r="L227" i="38" s="1"/>
  <c r="M222" i="38"/>
  <c r="M226" i="38" s="1"/>
  <c r="D248" i="38"/>
  <c r="J280" i="38"/>
  <c r="A128" i="40"/>
  <c r="B128" i="40" s="1"/>
  <c r="C129" i="40"/>
  <c r="J71" i="40"/>
  <c r="H71" i="40"/>
  <c r="Q220" i="38"/>
  <c r="R220" i="38"/>
  <c r="M70" i="40"/>
  <c r="N70" i="40"/>
  <c r="L70" i="40"/>
  <c r="J281" i="38" l="1"/>
  <c r="D249" i="38"/>
  <c r="D72" i="40"/>
  <c r="I71" i="40"/>
  <c r="K71" i="40"/>
  <c r="L228" i="38"/>
  <c r="M227" i="38"/>
  <c r="C130" i="40"/>
  <c r="A129" i="40"/>
  <c r="B129" i="40" s="1"/>
  <c r="Q221" i="38"/>
  <c r="R221" i="38"/>
  <c r="F226" i="38"/>
  <c r="F227" i="38" s="1"/>
  <c r="G222" i="38"/>
  <c r="L229" i="38" l="1"/>
  <c r="M228" i="38"/>
  <c r="G226" i="38"/>
  <c r="O226" i="38" s="1"/>
  <c r="O222" i="38"/>
  <c r="N71" i="40"/>
  <c r="L71" i="40"/>
  <c r="M71" i="40"/>
  <c r="F228" i="38"/>
  <c r="G227" i="38"/>
  <c r="O227" i="38" s="1"/>
  <c r="H72" i="40"/>
  <c r="J72" i="40"/>
  <c r="D250" i="38"/>
  <c r="A130" i="40"/>
  <c r="B130" i="40" s="1"/>
  <c r="C131" i="40"/>
  <c r="J282" i="38"/>
  <c r="J283" i="38" l="1"/>
  <c r="A131" i="40"/>
  <c r="B131" i="40" s="1"/>
  <c r="C132" i="40"/>
  <c r="Q222" i="38"/>
  <c r="R222" i="38"/>
  <c r="F229" i="38"/>
  <c r="G228" i="38"/>
  <c r="O228" i="38" s="1"/>
  <c r="D251" i="38"/>
  <c r="Q226" i="38"/>
  <c r="R226" i="38"/>
  <c r="I72" i="40"/>
  <c r="K72" i="40"/>
  <c r="D73" i="40"/>
  <c r="Q227" i="38"/>
  <c r="R227" i="38"/>
  <c r="L230" i="38"/>
  <c r="M229" i="38"/>
  <c r="Q228" i="38" l="1"/>
  <c r="R228" i="38"/>
  <c r="H73" i="40"/>
  <c r="J73" i="40"/>
  <c r="F230" i="38"/>
  <c r="G229" i="38"/>
  <c r="O229" i="38" s="1"/>
  <c r="M72" i="40"/>
  <c r="L72" i="40"/>
  <c r="N72" i="40"/>
  <c r="C133" i="40"/>
  <c r="A132" i="40"/>
  <c r="B132" i="40" s="1"/>
  <c r="L231" i="38"/>
  <c r="M230" i="38"/>
  <c r="D252" i="38"/>
  <c r="J284" i="38"/>
  <c r="J285" i="38" l="1"/>
  <c r="D253" i="38"/>
  <c r="Q229" i="38"/>
  <c r="R229" i="38"/>
  <c r="F231" i="38"/>
  <c r="G230" i="38"/>
  <c r="O230" i="38" s="1"/>
  <c r="L232" i="38"/>
  <c r="M231" i="38"/>
  <c r="I73" i="40"/>
  <c r="D74" i="40"/>
  <c r="K73" i="40"/>
  <c r="A133" i="40"/>
  <c r="B133" i="40" s="1"/>
  <c r="C134" i="40"/>
  <c r="C135" i="40" l="1"/>
  <c r="A134" i="40"/>
  <c r="B134" i="40" s="1"/>
  <c r="F232" i="38"/>
  <c r="G231" i="38"/>
  <c r="O231" i="38" s="1"/>
  <c r="Q230" i="38"/>
  <c r="R230" i="38"/>
  <c r="L73" i="40"/>
  <c r="M73" i="40"/>
  <c r="N73" i="40"/>
  <c r="H74" i="40"/>
  <c r="J74" i="40"/>
  <c r="D254" i="38"/>
  <c r="J286" i="38"/>
  <c r="L233" i="38"/>
  <c r="M232" i="38"/>
  <c r="L234" i="38" l="1"/>
  <c r="M233" i="38"/>
  <c r="J287" i="38"/>
  <c r="D255" i="38"/>
  <c r="Q231" i="38"/>
  <c r="R231" i="38"/>
  <c r="F233" i="38"/>
  <c r="G232" i="38"/>
  <c r="O232" i="38" s="1"/>
  <c r="K74" i="40"/>
  <c r="D75" i="40"/>
  <c r="I74" i="40"/>
  <c r="C136" i="40"/>
  <c r="A135" i="40"/>
  <c r="B135" i="40" s="1"/>
  <c r="C137" i="40" l="1"/>
  <c r="A136" i="40"/>
  <c r="B136" i="40" s="1"/>
  <c r="D256" i="38"/>
  <c r="J288" i="38"/>
  <c r="J75" i="40"/>
  <c r="H75" i="40"/>
  <c r="M74" i="40"/>
  <c r="L74" i="40"/>
  <c r="N74" i="40"/>
  <c r="Q232" i="38"/>
  <c r="R232" i="38"/>
  <c r="F234" i="38"/>
  <c r="G233" i="38"/>
  <c r="O233" i="38" s="1"/>
  <c r="L235" i="38"/>
  <c r="M234" i="38"/>
  <c r="D257" i="38" l="1"/>
  <c r="L236" i="38"/>
  <c r="M235" i="38"/>
  <c r="I75" i="40"/>
  <c r="K75" i="40"/>
  <c r="D76" i="40"/>
  <c r="Q233" i="38"/>
  <c r="R233" i="38"/>
  <c r="F235" i="38"/>
  <c r="G234" i="38"/>
  <c r="O234" i="38" s="1"/>
  <c r="J289" i="38"/>
  <c r="A137" i="40"/>
  <c r="B137" i="40" s="1"/>
  <c r="C138" i="40"/>
  <c r="A138" i="40" l="1"/>
  <c r="B138" i="40" s="1"/>
  <c r="C139" i="40"/>
  <c r="H76" i="40"/>
  <c r="J76" i="40"/>
  <c r="L75" i="40"/>
  <c r="M75" i="40"/>
  <c r="N75" i="40"/>
  <c r="J290" i="38"/>
  <c r="Q234" i="38"/>
  <c r="R234" i="38"/>
  <c r="L237" i="38"/>
  <c r="M236" i="38"/>
  <c r="F236" i="38"/>
  <c r="G235" i="38"/>
  <c r="O235" i="38" s="1"/>
  <c r="D261" i="38"/>
  <c r="D262" i="38" s="1"/>
  <c r="F237" i="38" l="1"/>
  <c r="G236" i="38"/>
  <c r="O236" i="38" s="1"/>
  <c r="Q235" i="38"/>
  <c r="R235" i="38"/>
  <c r="L238" i="38"/>
  <c r="M237" i="38"/>
  <c r="I76" i="40"/>
  <c r="D77" i="40"/>
  <c r="K76" i="40"/>
  <c r="C140" i="40"/>
  <c r="A139" i="40"/>
  <c r="B139" i="40" s="1"/>
  <c r="D263" i="38"/>
  <c r="J291" i="38"/>
  <c r="J77" i="40" l="1"/>
  <c r="H77" i="40"/>
  <c r="J292" i="38"/>
  <c r="L239" i="38"/>
  <c r="M238" i="38"/>
  <c r="D264" i="38"/>
  <c r="A140" i="40"/>
  <c r="B140" i="40" s="1"/>
  <c r="C141" i="40"/>
  <c r="Q236" i="38"/>
  <c r="R236" i="38"/>
  <c r="N76" i="40"/>
  <c r="L76" i="40"/>
  <c r="M76" i="40"/>
  <c r="F238" i="38"/>
  <c r="G237" i="38"/>
  <c r="O237" i="38" s="1"/>
  <c r="J296" i="38" l="1"/>
  <c r="J297" i="38" s="1"/>
  <c r="F239" i="38"/>
  <c r="G238" i="38"/>
  <c r="O238" i="38" s="1"/>
  <c r="D265" i="38"/>
  <c r="L240" i="38"/>
  <c r="M239" i="38"/>
  <c r="A141" i="40"/>
  <c r="B141" i="40" s="1"/>
  <c r="C142" i="40"/>
  <c r="K77" i="40"/>
  <c r="D78" i="40"/>
  <c r="I77" i="40"/>
  <c r="Q237" i="38"/>
  <c r="R237" i="38"/>
  <c r="N77" i="40" l="1"/>
  <c r="M77" i="40"/>
  <c r="L77" i="40"/>
  <c r="L241" i="38"/>
  <c r="M240" i="38"/>
  <c r="D266" i="38"/>
  <c r="H78" i="40"/>
  <c r="J78" i="40"/>
  <c r="Q238" i="38"/>
  <c r="R238" i="38"/>
  <c r="F240" i="38"/>
  <c r="G239" i="38"/>
  <c r="O239" i="38" s="1"/>
  <c r="C143" i="40"/>
  <c r="A142" i="40"/>
  <c r="B142" i="40" s="1"/>
  <c r="J298" i="38"/>
  <c r="D267" i="38" l="1"/>
  <c r="J299" i="38"/>
  <c r="C144" i="40"/>
  <c r="A143" i="40"/>
  <c r="B143" i="40" s="1"/>
  <c r="Q239" i="38"/>
  <c r="R239" i="38"/>
  <c r="F241" i="38"/>
  <c r="G240" i="38"/>
  <c r="O240" i="38" s="1"/>
  <c r="L242" i="38"/>
  <c r="M241" i="38"/>
  <c r="K78" i="40"/>
  <c r="I78" i="40"/>
  <c r="D79" i="40"/>
  <c r="J79" i="40" l="1"/>
  <c r="H79" i="40"/>
  <c r="L78" i="40"/>
  <c r="N78" i="40"/>
  <c r="M78" i="40"/>
  <c r="C145" i="40"/>
  <c r="A144" i="40"/>
  <c r="B144" i="40" s="1"/>
  <c r="L243" i="38"/>
  <c r="M242" i="38"/>
  <c r="J300" i="38"/>
  <c r="Q240" i="38"/>
  <c r="R240" i="38"/>
  <c r="D268" i="38"/>
  <c r="F242" i="38"/>
  <c r="G241" i="38"/>
  <c r="O241" i="38" s="1"/>
  <c r="F243" i="38" l="1"/>
  <c r="G242" i="38"/>
  <c r="O242" i="38" s="1"/>
  <c r="D269" i="38"/>
  <c r="A145" i="40"/>
  <c r="B145" i="40" s="1"/>
  <c r="C146" i="40"/>
  <c r="L244" i="38"/>
  <c r="M243" i="38"/>
  <c r="J301" i="38"/>
  <c r="D80" i="40"/>
  <c r="I79" i="40"/>
  <c r="K79" i="40"/>
  <c r="Q241" i="38"/>
  <c r="R241" i="38"/>
  <c r="L245" i="38" l="1"/>
  <c r="M244" i="38"/>
  <c r="C147" i="40"/>
  <c r="A146" i="40"/>
  <c r="B146" i="40" s="1"/>
  <c r="N79" i="40"/>
  <c r="M79" i="40"/>
  <c r="L79" i="40"/>
  <c r="H80" i="40"/>
  <c r="J80" i="40"/>
  <c r="D270" i="38"/>
  <c r="J302" i="38"/>
  <c r="Q242" i="38"/>
  <c r="R242" i="38"/>
  <c r="F244" i="38"/>
  <c r="G243" i="38"/>
  <c r="O243" i="38" s="1"/>
  <c r="F245" i="38" l="1"/>
  <c r="G244" i="38"/>
  <c r="O244" i="38" s="1"/>
  <c r="I80" i="40"/>
  <c r="D81" i="40"/>
  <c r="K80" i="40"/>
  <c r="J303" i="38"/>
  <c r="A147" i="40"/>
  <c r="B147" i="40" s="1"/>
  <c r="C148" i="40"/>
  <c r="D271" i="38"/>
  <c r="Q243" i="38"/>
  <c r="R243" i="38"/>
  <c r="L246" i="38"/>
  <c r="M245" i="38"/>
  <c r="J304" i="38" l="1"/>
  <c r="H81" i="40"/>
  <c r="J81" i="40"/>
  <c r="L247" i="38"/>
  <c r="M246" i="38"/>
  <c r="M80" i="40"/>
  <c r="L80" i="40"/>
  <c r="N80" i="40"/>
  <c r="D272" i="38"/>
  <c r="Q244" i="38"/>
  <c r="R244" i="38"/>
  <c r="C149" i="40"/>
  <c r="A148" i="40"/>
  <c r="B148" i="40" s="1"/>
  <c r="F246" i="38"/>
  <c r="G245" i="38"/>
  <c r="O245" i="38" s="1"/>
  <c r="C150" i="40" l="1"/>
  <c r="A149" i="40"/>
  <c r="B149" i="40" s="1"/>
  <c r="L248" i="38"/>
  <c r="M247" i="38"/>
  <c r="F247" i="38"/>
  <c r="G246" i="38"/>
  <c r="O246" i="38" s="1"/>
  <c r="I81" i="40"/>
  <c r="K81" i="40"/>
  <c r="D82" i="40"/>
  <c r="D273" i="38"/>
  <c r="J305" i="38"/>
  <c r="Q245" i="38"/>
  <c r="R245" i="38"/>
  <c r="N81" i="40" l="1"/>
  <c r="L81" i="40"/>
  <c r="M81" i="40"/>
  <c r="Q246" i="38"/>
  <c r="R246" i="38"/>
  <c r="F248" i="38"/>
  <c r="G247" i="38"/>
  <c r="O247" i="38" s="1"/>
  <c r="J306" i="38"/>
  <c r="D274" i="38"/>
  <c r="L249" i="38"/>
  <c r="M248" i="38"/>
  <c r="J82" i="40"/>
  <c r="H82" i="40"/>
  <c r="C151" i="40"/>
  <c r="A150" i="40"/>
  <c r="B150" i="40" s="1"/>
  <c r="J307" i="38" l="1"/>
  <c r="K82" i="40"/>
  <c r="D83" i="40"/>
  <c r="I82" i="40"/>
  <c r="Q247" i="38"/>
  <c r="R247" i="38"/>
  <c r="C152" i="40"/>
  <c r="A151" i="40"/>
  <c r="B151" i="40" s="1"/>
  <c r="F249" i="38"/>
  <c r="G248" i="38"/>
  <c r="O248" i="38" s="1"/>
  <c r="L250" i="38"/>
  <c r="M249" i="38"/>
  <c r="D275" i="38"/>
  <c r="Q248" i="38" l="1"/>
  <c r="R248" i="38"/>
  <c r="A152" i="40"/>
  <c r="B152" i="40" s="1"/>
  <c r="C153" i="40"/>
  <c r="D276" i="38"/>
  <c r="L251" i="38"/>
  <c r="M250" i="38"/>
  <c r="H83" i="40"/>
  <c r="J83" i="40"/>
  <c r="M82" i="40"/>
  <c r="N82" i="40"/>
  <c r="L82" i="40"/>
  <c r="F250" i="38"/>
  <c r="G249" i="38"/>
  <c r="O249" i="38" s="1"/>
  <c r="J308" i="38"/>
  <c r="J309" i="38" l="1"/>
  <c r="Q249" i="38"/>
  <c r="R249" i="38"/>
  <c r="L252" i="38"/>
  <c r="M251" i="38"/>
  <c r="F251" i="38"/>
  <c r="G250" i="38"/>
  <c r="O250" i="38" s="1"/>
  <c r="D277" i="38"/>
  <c r="A153" i="40"/>
  <c r="B153" i="40" s="1"/>
  <c r="C154" i="40"/>
  <c r="I83" i="40"/>
  <c r="D84" i="40"/>
  <c r="K83" i="40"/>
  <c r="Q250" i="38" l="1"/>
  <c r="R250" i="38"/>
  <c r="N83" i="40"/>
  <c r="L83" i="40"/>
  <c r="M83" i="40"/>
  <c r="F252" i="38"/>
  <c r="G251" i="38"/>
  <c r="O251" i="38" s="1"/>
  <c r="J84" i="40"/>
  <c r="H84" i="40"/>
  <c r="L253" i="38"/>
  <c r="M252" i="38"/>
  <c r="A154" i="40"/>
  <c r="B154" i="40" s="1"/>
  <c r="C155" i="40"/>
  <c r="J310" i="38"/>
  <c r="D278" i="38"/>
  <c r="D279" i="38" l="1"/>
  <c r="J311" i="38"/>
  <c r="Q251" i="38"/>
  <c r="R251" i="38"/>
  <c r="F253" i="38"/>
  <c r="G252" i="38"/>
  <c r="O252" i="38" s="1"/>
  <c r="A155" i="40"/>
  <c r="B155" i="40" s="1"/>
  <c r="C156" i="40"/>
  <c r="L254" i="38"/>
  <c r="M253" i="38"/>
  <c r="I84" i="40"/>
  <c r="D85" i="40"/>
  <c r="K84" i="40"/>
  <c r="C157" i="40" l="1"/>
  <c r="A156" i="40"/>
  <c r="B156" i="40" s="1"/>
  <c r="Q252" i="38"/>
  <c r="R252" i="38"/>
  <c r="L84" i="40"/>
  <c r="N84" i="40"/>
  <c r="M84" i="40"/>
  <c r="F254" i="38"/>
  <c r="G253" i="38"/>
  <c r="O253" i="38" s="1"/>
  <c r="H85" i="40"/>
  <c r="J85" i="40"/>
  <c r="J312" i="38"/>
  <c r="L255" i="38"/>
  <c r="M254" i="38"/>
  <c r="D280" i="38"/>
  <c r="D281" i="38" l="1"/>
  <c r="F255" i="38"/>
  <c r="G254" i="38"/>
  <c r="O254" i="38" s="1"/>
  <c r="L256" i="38"/>
  <c r="M255" i="38"/>
  <c r="J313" i="38"/>
  <c r="D86" i="40"/>
  <c r="I85" i="40"/>
  <c r="K85" i="40"/>
  <c r="Q253" i="38"/>
  <c r="R253" i="38"/>
  <c r="C158" i="40"/>
  <c r="A157" i="40"/>
  <c r="B157" i="40" s="1"/>
  <c r="J314" i="38" l="1"/>
  <c r="Q254" i="38"/>
  <c r="R254" i="38"/>
  <c r="C159" i="40"/>
  <c r="A158" i="40"/>
  <c r="B158" i="40" s="1"/>
  <c r="L257" i="38"/>
  <c r="M256" i="38"/>
  <c r="L85" i="40"/>
  <c r="N85" i="40"/>
  <c r="M85" i="40"/>
  <c r="F256" i="38"/>
  <c r="G255" i="38"/>
  <c r="O255" i="38" s="1"/>
  <c r="D282" i="38"/>
  <c r="H86" i="40"/>
  <c r="J86" i="40"/>
  <c r="D283" i="38" l="1"/>
  <c r="L261" i="38"/>
  <c r="L262" i="38" s="1"/>
  <c r="M257" i="38"/>
  <c r="M261" i="38" s="1"/>
  <c r="D87" i="40"/>
  <c r="I86" i="40"/>
  <c r="K86" i="40"/>
  <c r="Q255" i="38"/>
  <c r="R255" i="38"/>
  <c r="C160" i="40"/>
  <c r="A159" i="40"/>
  <c r="B159" i="40" s="1"/>
  <c r="F257" i="38"/>
  <c r="G256" i="38"/>
  <c r="O256" i="38" s="1"/>
  <c r="J315" i="38"/>
  <c r="L86" i="40" l="1"/>
  <c r="M86" i="40"/>
  <c r="N86" i="40"/>
  <c r="J316" i="38"/>
  <c r="Q256" i="38"/>
  <c r="R256" i="38"/>
  <c r="J87" i="40"/>
  <c r="H87" i="40"/>
  <c r="F261" i="38"/>
  <c r="F262" i="38" s="1"/>
  <c r="G257" i="38"/>
  <c r="L263" i="38"/>
  <c r="M262" i="38"/>
  <c r="A160" i="40"/>
  <c r="B160" i="40" s="1"/>
  <c r="C161" i="40"/>
  <c r="D284" i="38"/>
  <c r="D285" i="38" l="1"/>
  <c r="A161" i="40"/>
  <c r="B161" i="40" s="1"/>
  <c r="C162" i="40"/>
  <c r="L264" i="38"/>
  <c r="M263" i="38"/>
  <c r="J317" i="38"/>
  <c r="G261" i="38"/>
  <c r="O261" i="38" s="1"/>
  <c r="O257" i="38"/>
  <c r="F263" i="38"/>
  <c r="G262" i="38"/>
  <c r="O262" i="38" s="1"/>
  <c r="D88" i="40"/>
  <c r="I87" i="40"/>
  <c r="K87" i="40"/>
  <c r="L87" i="40" l="1"/>
  <c r="M87" i="40"/>
  <c r="N87" i="40"/>
  <c r="J318" i="38"/>
  <c r="H88" i="40"/>
  <c r="J88" i="40"/>
  <c r="L265" i="38"/>
  <c r="M264" i="38"/>
  <c r="Q262" i="38"/>
  <c r="R262" i="38"/>
  <c r="A162" i="40"/>
  <c r="B162" i="40" s="1"/>
  <c r="C163" i="40"/>
  <c r="F264" i="38"/>
  <c r="G263" i="38"/>
  <c r="O263" i="38" s="1"/>
  <c r="Q257" i="38"/>
  <c r="R257" i="38"/>
  <c r="R261" i="38"/>
  <c r="Q261" i="38"/>
  <c r="D286" i="38"/>
  <c r="D89" i="40" l="1"/>
  <c r="I88" i="40"/>
  <c r="K88" i="40"/>
  <c r="A163" i="40"/>
  <c r="B163" i="40" s="1"/>
  <c r="C164" i="40"/>
  <c r="L266" i="38"/>
  <c r="M265" i="38"/>
  <c r="Q263" i="38"/>
  <c r="R263" i="38"/>
  <c r="F265" i="38"/>
  <c r="G264" i="38"/>
  <c r="O264" i="38" s="1"/>
  <c r="J319" i="38"/>
  <c r="D287" i="38"/>
  <c r="D288" i="38" l="1"/>
  <c r="L267" i="38"/>
  <c r="M266" i="38"/>
  <c r="C165" i="40"/>
  <c r="A164" i="40"/>
  <c r="B164" i="40" s="1"/>
  <c r="J320" i="38"/>
  <c r="Q264" i="38"/>
  <c r="R264" i="38"/>
  <c r="N88" i="40"/>
  <c r="M88" i="40"/>
  <c r="L88" i="40"/>
  <c r="F266" i="38"/>
  <c r="G265" i="38"/>
  <c r="O265" i="38" s="1"/>
  <c r="H89" i="40"/>
  <c r="J89" i="40"/>
  <c r="K89" i="40" l="1"/>
  <c r="D90" i="40"/>
  <c r="I89" i="40"/>
  <c r="Q265" i="38"/>
  <c r="R265" i="38"/>
  <c r="J321" i="38"/>
  <c r="F267" i="38"/>
  <c r="G266" i="38"/>
  <c r="O266" i="38" s="1"/>
  <c r="L268" i="38"/>
  <c r="M267" i="38"/>
  <c r="C166" i="40"/>
  <c r="A165" i="40"/>
  <c r="B165" i="40" s="1"/>
  <c r="D289" i="38"/>
  <c r="D290" i="38" l="1"/>
  <c r="F268" i="38"/>
  <c r="G267" i="38"/>
  <c r="O267" i="38" s="1"/>
  <c r="J322" i="38"/>
  <c r="C167" i="40"/>
  <c r="A166" i="40"/>
  <c r="B166" i="40" s="1"/>
  <c r="H90" i="40"/>
  <c r="J90" i="40"/>
  <c r="L269" i="38"/>
  <c r="M268" i="38"/>
  <c r="Q266" i="38"/>
  <c r="R266" i="38"/>
  <c r="L89" i="40"/>
  <c r="N89" i="40"/>
  <c r="M89" i="40"/>
  <c r="C168" i="40" l="1"/>
  <c r="A167" i="40"/>
  <c r="B167" i="40" s="1"/>
  <c r="J323" i="38"/>
  <c r="L270" i="38"/>
  <c r="M269" i="38"/>
  <c r="F269" i="38"/>
  <c r="G268" i="38"/>
  <c r="O268" i="38" s="1"/>
  <c r="D291" i="38"/>
  <c r="Q267" i="38"/>
  <c r="R267" i="38"/>
  <c r="K90" i="40"/>
  <c r="I90" i="40"/>
  <c r="D91" i="40"/>
  <c r="Q268" i="38" l="1"/>
  <c r="R268" i="38"/>
  <c r="F270" i="38"/>
  <c r="G269" i="38"/>
  <c r="O269" i="38" s="1"/>
  <c r="M90" i="40"/>
  <c r="L90" i="40"/>
  <c r="N90" i="40"/>
  <c r="L271" i="38"/>
  <c r="M270" i="38"/>
  <c r="J324" i="38"/>
  <c r="D292" i="38"/>
  <c r="H91" i="40"/>
  <c r="J91" i="40"/>
  <c r="A168" i="40"/>
  <c r="B168" i="40" s="1"/>
  <c r="C169" i="40"/>
  <c r="L272" i="38" l="1"/>
  <c r="M271" i="38"/>
  <c r="F271" i="38"/>
  <c r="G270" i="38"/>
  <c r="O270" i="38" s="1"/>
  <c r="A169" i="40"/>
  <c r="B169" i="40" s="1"/>
  <c r="C170" i="40"/>
  <c r="K91" i="40"/>
  <c r="D92" i="40"/>
  <c r="I91" i="40"/>
  <c r="D296" i="38"/>
  <c r="D297" i="38" s="1"/>
  <c r="Q269" i="38"/>
  <c r="R269" i="38"/>
  <c r="J325" i="38"/>
  <c r="L273" i="38" l="1"/>
  <c r="M272" i="38"/>
  <c r="H92" i="40"/>
  <c r="J92" i="40"/>
  <c r="N91" i="40"/>
  <c r="L91" i="40"/>
  <c r="M91" i="40"/>
  <c r="J326" i="38"/>
  <c r="A170" i="40"/>
  <c r="B170" i="40" s="1"/>
  <c r="C171" i="40"/>
  <c r="Q270" i="38"/>
  <c r="R270" i="38"/>
  <c r="D298" i="38"/>
  <c r="F272" i="38"/>
  <c r="G271" i="38"/>
  <c r="O271" i="38" s="1"/>
  <c r="F273" i="38" l="1"/>
  <c r="G272" i="38"/>
  <c r="O272" i="38" s="1"/>
  <c r="D299" i="38"/>
  <c r="A171" i="40"/>
  <c r="B171" i="40" s="1"/>
  <c r="C172" i="40"/>
  <c r="I92" i="40"/>
  <c r="D93" i="40"/>
  <c r="K92" i="40"/>
  <c r="Q271" i="38"/>
  <c r="R271" i="38"/>
  <c r="L274" i="38"/>
  <c r="M273" i="38"/>
  <c r="L92" i="40" l="1"/>
  <c r="M92" i="40"/>
  <c r="N92" i="40"/>
  <c r="F274" i="38"/>
  <c r="G273" i="38"/>
  <c r="O273" i="38" s="1"/>
  <c r="J93" i="40"/>
  <c r="H93" i="40"/>
  <c r="C173" i="40"/>
  <c r="A172" i="40"/>
  <c r="B172" i="40" s="1"/>
  <c r="L275" i="38"/>
  <c r="M274" i="38"/>
  <c r="D300" i="38"/>
  <c r="Q272" i="38"/>
  <c r="R272" i="38"/>
  <c r="L276" i="38" l="1"/>
  <c r="M275" i="38"/>
  <c r="C174" i="40"/>
  <c r="A173" i="40"/>
  <c r="B173" i="40" s="1"/>
  <c r="K93" i="40"/>
  <c r="I93" i="40"/>
  <c r="D94" i="40"/>
  <c r="Q273" i="38"/>
  <c r="R273" i="38"/>
  <c r="D301" i="38"/>
  <c r="F275" i="38"/>
  <c r="G274" i="38"/>
  <c r="O274" i="38" s="1"/>
  <c r="D302" i="38" l="1"/>
  <c r="C175" i="40"/>
  <c r="A174" i="40"/>
  <c r="B174" i="40" s="1"/>
  <c r="L277" i="38"/>
  <c r="M276" i="38"/>
  <c r="J94" i="40"/>
  <c r="H94" i="40"/>
  <c r="Q274" i="38"/>
  <c r="R274" i="38"/>
  <c r="N93" i="40"/>
  <c r="L93" i="40"/>
  <c r="M93" i="40"/>
  <c r="F276" i="38"/>
  <c r="G275" i="38"/>
  <c r="O275" i="38" s="1"/>
  <c r="C176" i="40" l="1"/>
  <c r="A175" i="40"/>
  <c r="B175" i="40" s="1"/>
  <c r="D303" i="38"/>
  <c r="D95" i="40"/>
  <c r="I94" i="40"/>
  <c r="K94" i="40"/>
  <c r="Q275" i="38"/>
  <c r="R275" i="38"/>
  <c r="F277" i="38"/>
  <c r="G276" i="38"/>
  <c r="O276" i="38" s="1"/>
  <c r="L278" i="38"/>
  <c r="M277" i="38"/>
  <c r="Q276" i="38" l="1"/>
  <c r="R276" i="38"/>
  <c r="D304" i="38"/>
  <c r="F278" i="38"/>
  <c r="G277" i="38"/>
  <c r="O277" i="38" s="1"/>
  <c r="A176" i="40"/>
  <c r="B176" i="40" s="1"/>
  <c r="C177" i="40"/>
  <c r="L94" i="40"/>
  <c r="M94" i="40"/>
  <c r="N94" i="40"/>
  <c r="J95" i="40"/>
  <c r="H95" i="40"/>
  <c r="L279" i="38"/>
  <c r="M278" i="38"/>
  <c r="A177" i="40" l="1"/>
  <c r="B177" i="40" s="1"/>
  <c r="C178" i="40"/>
  <c r="L280" i="38"/>
  <c r="M279" i="38"/>
  <c r="Q277" i="38"/>
  <c r="R277" i="38"/>
  <c r="K95" i="40"/>
  <c r="I95" i="40"/>
  <c r="D96" i="40"/>
  <c r="F279" i="38"/>
  <c r="G278" i="38"/>
  <c r="O278" i="38" s="1"/>
  <c r="D305" i="38"/>
  <c r="M95" i="40" l="1"/>
  <c r="N95" i="40"/>
  <c r="L95" i="40"/>
  <c r="D306" i="38"/>
  <c r="F280" i="38"/>
  <c r="G279" i="38"/>
  <c r="O279" i="38" s="1"/>
  <c r="A178" i="40"/>
  <c r="B178" i="40" s="1"/>
  <c r="C179" i="40"/>
  <c r="H96" i="40"/>
  <c r="J96" i="40"/>
  <c r="Q278" i="38"/>
  <c r="R278" i="38"/>
  <c r="L281" i="38"/>
  <c r="M280" i="38"/>
  <c r="Q279" i="38" l="1"/>
  <c r="R279" i="38"/>
  <c r="L282" i="38"/>
  <c r="M281" i="38"/>
  <c r="F281" i="38"/>
  <c r="G280" i="38"/>
  <c r="O280" i="38" s="1"/>
  <c r="D307" i="38"/>
  <c r="A179" i="40"/>
  <c r="B179" i="40" s="1"/>
  <c r="C180" i="40"/>
  <c r="D97" i="40"/>
  <c r="K96" i="40"/>
  <c r="I96" i="40"/>
  <c r="Q280" i="38" l="1"/>
  <c r="R280" i="38"/>
  <c r="F282" i="38"/>
  <c r="G281" i="38"/>
  <c r="O281" i="38" s="1"/>
  <c r="C181" i="40"/>
  <c r="A180" i="40"/>
  <c r="B180" i="40" s="1"/>
  <c r="D308" i="38"/>
  <c r="L96" i="40"/>
  <c r="M96" i="40"/>
  <c r="N96" i="40"/>
  <c r="H97" i="40"/>
  <c r="J97" i="40"/>
  <c r="L283" i="38"/>
  <c r="M282" i="38"/>
  <c r="Q281" i="38" l="1"/>
  <c r="R281" i="38"/>
  <c r="D309" i="38"/>
  <c r="L284" i="38"/>
  <c r="M283" i="38"/>
  <c r="C182" i="40"/>
  <c r="A181" i="40"/>
  <c r="B181" i="40" s="1"/>
  <c r="K97" i="40"/>
  <c r="I97" i="40"/>
  <c r="D98" i="40"/>
  <c r="F283" i="38"/>
  <c r="G282" i="38"/>
  <c r="O282" i="38" s="1"/>
  <c r="L97" i="40" l="1"/>
  <c r="M97" i="40"/>
  <c r="N97" i="40"/>
  <c r="C183" i="40"/>
  <c r="A182" i="40"/>
  <c r="B182" i="40" s="1"/>
  <c r="Q282" i="38"/>
  <c r="R282" i="38"/>
  <c r="L285" i="38"/>
  <c r="M284" i="38"/>
  <c r="F284" i="38"/>
  <c r="G283" i="38"/>
  <c r="O283" i="38" s="1"/>
  <c r="J98" i="40"/>
  <c r="H98" i="40"/>
  <c r="D310" i="38"/>
  <c r="C184" i="40" l="1"/>
  <c r="A183" i="40"/>
  <c r="B183" i="40" s="1"/>
  <c r="F285" i="38"/>
  <c r="G284" i="38"/>
  <c r="O284" i="38" s="1"/>
  <c r="L286" i="38"/>
  <c r="M285" i="38"/>
  <c r="D311" i="38"/>
  <c r="I98" i="40"/>
  <c r="K98" i="40"/>
  <c r="D99" i="40"/>
  <c r="Q283" i="38"/>
  <c r="R283" i="38"/>
  <c r="D312" i="38" l="1"/>
  <c r="Q284" i="38"/>
  <c r="R284" i="38"/>
  <c r="N98" i="40"/>
  <c r="L98" i="40"/>
  <c r="M98" i="40"/>
  <c r="A184" i="40"/>
  <c r="B184" i="40" s="1"/>
  <c r="C185" i="40"/>
  <c r="L287" i="38"/>
  <c r="M286" i="38"/>
  <c r="H99" i="40"/>
  <c r="J99" i="40"/>
  <c r="F286" i="38"/>
  <c r="G285" i="38"/>
  <c r="O285" i="38" s="1"/>
  <c r="L288" i="38" l="1"/>
  <c r="M287" i="38"/>
  <c r="D313" i="38"/>
  <c r="A185" i="40"/>
  <c r="B185" i="40" s="1"/>
  <c r="C186" i="40"/>
  <c r="Q285" i="38"/>
  <c r="R285" i="38"/>
  <c r="F287" i="38"/>
  <c r="G286" i="38"/>
  <c r="O286" i="38" s="1"/>
  <c r="K99" i="40"/>
  <c r="D100" i="40"/>
  <c r="I99" i="40"/>
  <c r="Q286" i="38" l="1"/>
  <c r="R286" i="38"/>
  <c r="F288" i="38"/>
  <c r="G287" i="38"/>
  <c r="O287" i="38" s="1"/>
  <c r="L289" i="38"/>
  <c r="M288" i="38"/>
  <c r="A186" i="40"/>
  <c r="B186" i="40" s="1"/>
  <c r="C187" i="40"/>
  <c r="D314" i="38"/>
  <c r="H100" i="40"/>
  <c r="J100" i="40"/>
  <c r="L99" i="40"/>
  <c r="M99" i="40"/>
  <c r="N99" i="40"/>
  <c r="A187" i="40" l="1"/>
  <c r="B187" i="40" s="1"/>
  <c r="C188" i="40"/>
  <c r="F289" i="38"/>
  <c r="G288" i="38"/>
  <c r="O288" i="38" s="1"/>
  <c r="L290" i="38"/>
  <c r="M289" i="38"/>
  <c r="Q287" i="38"/>
  <c r="R287" i="38"/>
  <c r="I100" i="40"/>
  <c r="D101" i="40"/>
  <c r="K100" i="40"/>
  <c r="D315" i="38"/>
  <c r="J101" i="40" l="1"/>
  <c r="H101" i="40"/>
  <c r="D316" i="38"/>
  <c r="L291" i="38"/>
  <c r="M290" i="38"/>
  <c r="Q288" i="38"/>
  <c r="R288" i="38"/>
  <c r="N100" i="40"/>
  <c r="L100" i="40"/>
  <c r="M100" i="40"/>
  <c r="F290" i="38"/>
  <c r="G289" i="38"/>
  <c r="O289" i="38" s="1"/>
  <c r="C189" i="40"/>
  <c r="A188" i="40"/>
  <c r="B188" i="40" s="1"/>
  <c r="A189" i="40" l="1"/>
  <c r="B189" i="40" s="1"/>
  <c r="C190" i="40"/>
  <c r="L292" i="38"/>
  <c r="M291" i="38"/>
  <c r="F291" i="38"/>
  <c r="G290" i="38"/>
  <c r="O290" i="38" s="1"/>
  <c r="D317" i="38"/>
  <c r="K101" i="40"/>
  <c r="D102" i="40"/>
  <c r="I101" i="40"/>
  <c r="Q289" i="38"/>
  <c r="R289" i="38"/>
  <c r="A190" i="40" l="1"/>
  <c r="B190" i="40" s="1"/>
  <c r="C191" i="40"/>
  <c r="Q290" i="38"/>
  <c r="R290" i="38"/>
  <c r="F292" i="38"/>
  <c r="G291" i="38"/>
  <c r="O291" i="38" s="1"/>
  <c r="D318" i="38"/>
  <c r="J102" i="40"/>
  <c r="H102" i="40"/>
  <c r="N101" i="40"/>
  <c r="M101" i="40"/>
  <c r="L101" i="40"/>
  <c r="L296" i="38"/>
  <c r="L297" i="38" s="1"/>
  <c r="M292" i="38"/>
  <c r="M296" i="38" s="1"/>
  <c r="K102" i="40" l="1"/>
  <c r="D103" i="40"/>
  <c r="I102" i="40"/>
  <c r="C192" i="40"/>
  <c r="A191" i="40"/>
  <c r="B191" i="40" s="1"/>
  <c r="D319" i="38"/>
  <c r="L298" i="38"/>
  <c r="M297" i="38"/>
  <c r="F296" i="38"/>
  <c r="F297" i="38" s="1"/>
  <c r="G292" i="38"/>
  <c r="Q291" i="38"/>
  <c r="R291" i="38"/>
  <c r="L299" i="38" l="1"/>
  <c r="M298" i="38"/>
  <c r="L102" i="40"/>
  <c r="N102" i="40"/>
  <c r="M102" i="40"/>
  <c r="D320" i="38"/>
  <c r="A192" i="40"/>
  <c r="B192" i="40" s="1"/>
  <c r="C193" i="40"/>
  <c r="O292" i="38"/>
  <c r="G296" i="38"/>
  <c r="O296" i="38" s="1"/>
  <c r="F298" i="38"/>
  <c r="G297" i="38"/>
  <c r="O297" i="38" s="1"/>
  <c r="H103" i="40"/>
  <c r="J103" i="40"/>
  <c r="K103" i="40" l="1"/>
  <c r="D104" i="40"/>
  <c r="I103" i="40"/>
  <c r="Q297" i="38"/>
  <c r="R297" i="38"/>
  <c r="F299" i="38"/>
  <c r="G298" i="38"/>
  <c r="O298" i="38" s="1"/>
  <c r="Q292" i="38"/>
  <c r="R292" i="38"/>
  <c r="A193" i="40"/>
  <c r="B193" i="40" s="1"/>
  <c r="C194" i="40"/>
  <c r="L300" i="38"/>
  <c r="M299" i="38"/>
  <c r="D321" i="38"/>
  <c r="R296" i="38"/>
  <c r="Q296" i="38"/>
  <c r="L103" i="40" l="1"/>
  <c r="M103" i="40"/>
  <c r="N103" i="40"/>
  <c r="Q298" i="38"/>
  <c r="R298" i="38"/>
  <c r="F300" i="38"/>
  <c r="G299" i="38"/>
  <c r="O299" i="38" s="1"/>
  <c r="L301" i="38"/>
  <c r="M300" i="38"/>
  <c r="H104" i="40"/>
  <c r="J104" i="40"/>
  <c r="D322" i="38"/>
  <c r="A194" i="40"/>
  <c r="B194" i="40" s="1"/>
  <c r="C195" i="40"/>
  <c r="F301" i="38" l="1"/>
  <c r="G300" i="38"/>
  <c r="O300" i="38" s="1"/>
  <c r="D323" i="38"/>
  <c r="I104" i="40"/>
  <c r="K104" i="40"/>
  <c r="D105" i="40"/>
  <c r="L302" i="38"/>
  <c r="M301" i="38"/>
  <c r="C196" i="40"/>
  <c r="A195" i="40"/>
  <c r="B195" i="40" s="1"/>
  <c r="Q299" i="38"/>
  <c r="R299" i="38"/>
  <c r="C197" i="40" l="1"/>
  <c r="A196" i="40"/>
  <c r="B196" i="40" s="1"/>
  <c r="Q300" i="38"/>
  <c r="R300" i="38"/>
  <c r="F302" i="38"/>
  <c r="G301" i="38"/>
  <c r="O301" i="38" s="1"/>
  <c r="L303" i="38"/>
  <c r="M302" i="38"/>
  <c r="J105" i="40"/>
  <c r="H105" i="40"/>
  <c r="L104" i="40"/>
  <c r="M104" i="40"/>
  <c r="N104" i="40"/>
  <c r="D324" i="38"/>
  <c r="A197" i="40" l="1"/>
  <c r="B197" i="40" s="1"/>
  <c r="C198" i="40"/>
  <c r="D325" i="38"/>
  <c r="L304" i="38"/>
  <c r="M303" i="38"/>
  <c r="Q301" i="38"/>
  <c r="R301" i="38"/>
  <c r="K105" i="40"/>
  <c r="I105" i="40"/>
  <c r="D106" i="40"/>
  <c r="F303" i="38"/>
  <c r="G302" i="38"/>
  <c r="O302" i="38" s="1"/>
  <c r="Q302" i="38" l="1"/>
  <c r="R302" i="38"/>
  <c r="F304" i="38"/>
  <c r="G303" i="38"/>
  <c r="O303" i="38" s="1"/>
  <c r="D326" i="38"/>
  <c r="H106" i="40"/>
  <c r="J106" i="40"/>
  <c r="C199" i="40"/>
  <c r="A198" i="40"/>
  <c r="B198" i="40" s="1"/>
  <c r="L305" i="38"/>
  <c r="M304" i="38"/>
  <c r="N105" i="40"/>
  <c r="L105" i="40"/>
  <c r="M105" i="40"/>
  <c r="K106" i="40" l="1"/>
  <c r="D107" i="40"/>
  <c r="I106" i="40"/>
  <c r="Q303" i="38"/>
  <c r="R303" i="38"/>
  <c r="L306" i="38"/>
  <c r="M305" i="38"/>
  <c r="F305" i="38"/>
  <c r="G304" i="38"/>
  <c r="O304" i="38" s="1"/>
  <c r="C200" i="40"/>
  <c r="A199" i="40"/>
  <c r="B199" i="40" s="1"/>
  <c r="F306" i="38" l="1"/>
  <c r="G305" i="38"/>
  <c r="O305" i="38" s="1"/>
  <c r="N106" i="40"/>
  <c r="L106" i="40"/>
  <c r="M106" i="40"/>
  <c r="L307" i="38"/>
  <c r="M306" i="38"/>
  <c r="A200" i="40"/>
  <c r="B200" i="40" s="1"/>
  <c r="C201" i="40"/>
  <c r="Q304" i="38"/>
  <c r="R304" i="38"/>
  <c r="J107" i="40"/>
  <c r="H107" i="40"/>
  <c r="K107" i="40" l="1"/>
  <c r="I107" i="40"/>
  <c r="D108" i="40"/>
  <c r="L308" i="38"/>
  <c r="M307" i="38"/>
  <c r="Q305" i="38"/>
  <c r="R305" i="38"/>
  <c r="A201" i="40"/>
  <c r="B201" i="40" s="1"/>
  <c r="C202" i="40"/>
  <c r="F307" i="38"/>
  <c r="G306" i="38"/>
  <c r="O306" i="38" s="1"/>
  <c r="L309" i="38" l="1"/>
  <c r="M308" i="38"/>
  <c r="H108" i="40"/>
  <c r="J108" i="40"/>
  <c r="Q306" i="38"/>
  <c r="R306" i="38"/>
  <c r="F308" i="38"/>
  <c r="G307" i="38"/>
  <c r="O307" i="38" s="1"/>
  <c r="A202" i="40"/>
  <c r="B202" i="40" s="1"/>
  <c r="C203" i="40"/>
  <c r="L107" i="40"/>
  <c r="N107" i="40"/>
  <c r="M107" i="40"/>
  <c r="F309" i="38" l="1"/>
  <c r="G308" i="38"/>
  <c r="O308" i="38" s="1"/>
  <c r="Q307" i="38"/>
  <c r="R307" i="38"/>
  <c r="D109" i="40"/>
  <c r="I108" i="40"/>
  <c r="K108" i="40"/>
  <c r="C204" i="40"/>
  <c r="A203" i="40"/>
  <c r="B203" i="40" s="1"/>
  <c r="L310" i="38"/>
  <c r="M309" i="38"/>
  <c r="L311" i="38" l="1"/>
  <c r="M310" i="38"/>
  <c r="C205" i="40"/>
  <c r="A204" i="40"/>
  <c r="B204" i="40" s="1"/>
  <c r="L108" i="40"/>
  <c r="M108" i="40"/>
  <c r="N108" i="40"/>
  <c r="H109" i="40"/>
  <c r="J109" i="40"/>
  <c r="Q308" i="38"/>
  <c r="R308" i="38"/>
  <c r="F310" i="38"/>
  <c r="G309" i="38"/>
  <c r="O309" i="38" s="1"/>
  <c r="Q309" i="38" l="1"/>
  <c r="R309" i="38"/>
  <c r="C206" i="40"/>
  <c r="A205" i="40"/>
  <c r="B205" i="40" s="1"/>
  <c r="K109" i="40"/>
  <c r="I109" i="40"/>
  <c r="D110" i="40"/>
  <c r="F311" i="38"/>
  <c r="G310" i="38"/>
  <c r="O310" i="38" s="1"/>
  <c r="L312" i="38"/>
  <c r="M311" i="38"/>
  <c r="J110" i="40" l="1"/>
  <c r="H110" i="40"/>
  <c r="C207" i="40"/>
  <c r="A206" i="40"/>
  <c r="B206" i="40" s="1"/>
  <c r="F312" i="38"/>
  <c r="G311" i="38"/>
  <c r="O311" i="38" s="1"/>
  <c r="N109" i="40"/>
  <c r="L109" i="40"/>
  <c r="M109" i="40"/>
  <c r="L313" i="38"/>
  <c r="M312" i="38"/>
  <c r="Q310" i="38"/>
  <c r="R310" i="38"/>
  <c r="Q311" i="38" l="1"/>
  <c r="R311" i="38"/>
  <c r="F313" i="38"/>
  <c r="G312" i="38"/>
  <c r="O312" i="38" s="1"/>
  <c r="A207" i="40"/>
  <c r="B207" i="40" s="1"/>
  <c r="C208" i="40"/>
  <c r="L314" i="38"/>
  <c r="M313" i="38"/>
  <c r="I110" i="40"/>
  <c r="K110" i="40"/>
  <c r="D111" i="40"/>
  <c r="L315" i="38" l="1"/>
  <c r="M314" i="38"/>
  <c r="F314" i="38"/>
  <c r="G313" i="38"/>
  <c r="O313" i="38" s="1"/>
  <c r="A208" i="40"/>
  <c r="B208" i="40" s="1"/>
  <c r="C209" i="40"/>
  <c r="Q312" i="38"/>
  <c r="R312" i="38"/>
  <c r="J111" i="40"/>
  <c r="H111" i="40"/>
  <c r="M110" i="40"/>
  <c r="N110" i="40"/>
  <c r="L110" i="40"/>
  <c r="Q313" i="38" l="1"/>
  <c r="R313" i="38"/>
  <c r="F315" i="38"/>
  <c r="G314" i="38"/>
  <c r="O314" i="38" s="1"/>
  <c r="C210" i="40"/>
  <c r="A209" i="40"/>
  <c r="B209" i="40" s="1"/>
  <c r="K111" i="40"/>
  <c r="I111" i="40"/>
  <c r="D112" i="40"/>
  <c r="L316" i="38"/>
  <c r="M315" i="38"/>
  <c r="C211" i="40" l="1"/>
  <c r="A210" i="40"/>
  <c r="B210" i="40" s="1"/>
  <c r="F316" i="38"/>
  <c r="G315" i="38"/>
  <c r="O315" i="38" s="1"/>
  <c r="L111" i="40"/>
  <c r="N111" i="40"/>
  <c r="M111" i="40"/>
  <c r="Q314" i="38"/>
  <c r="R314" i="38"/>
  <c r="L317" i="38"/>
  <c r="M316" i="38"/>
  <c r="H112" i="40"/>
  <c r="J112" i="40"/>
  <c r="D113" i="40" l="1"/>
  <c r="I112" i="40"/>
  <c r="K112" i="40"/>
  <c r="Q315" i="38"/>
  <c r="R315" i="38"/>
  <c r="F317" i="38"/>
  <c r="G316" i="38"/>
  <c r="O316" i="38" s="1"/>
  <c r="L318" i="38"/>
  <c r="M317" i="38"/>
  <c r="C212" i="40"/>
  <c r="A211" i="40"/>
  <c r="B211" i="40" s="1"/>
  <c r="L319" i="38" l="1"/>
  <c r="M318" i="38"/>
  <c r="F318" i="38"/>
  <c r="G317" i="38"/>
  <c r="O317" i="38" s="1"/>
  <c r="Q316" i="38"/>
  <c r="R316" i="38"/>
  <c r="L112" i="40"/>
  <c r="N112" i="40"/>
  <c r="M112" i="40"/>
  <c r="C213" i="40"/>
  <c r="A212" i="40"/>
  <c r="B212" i="40" s="1"/>
  <c r="J113" i="40"/>
  <c r="H113" i="40"/>
  <c r="K113" i="40" l="1"/>
  <c r="I113" i="40"/>
  <c r="D114" i="40"/>
  <c r="Q317" i="38"/>
  <c r="R317" i="38"/>
  <c r="F319" i="38"/>
  <c r="G318" i="38"/>
  <c r="O318" i="38" s="1"/>
  <c r="A213" i="40"/>
  <c r="B213" i="40" s="1"/>
  <c r="C214" i="40"/>
  <c r="L320" i="38"/>
  <c r="M319" i="38"/>
  <c r="Q318" i="38" l="1"/>
  <c r="R318" i="38"/>
  <c r="H114" i="40"/>
  <c r="J114" i="40"/>
  <c r="F320" i="38"/>
  <c r="G319" i="38"/>
  <c r="O319" i="38" s="1"/>
  <c r="L321" i="38"/>
  <c r="M320" i="38"/>
  <c r="A214" i="40"/>
  <c r="B214" i="40" s="1"/>
  <c r="C215" i="40"/>
  <c r="L113" i="40"/>
  <c r="N113" i="40"/>
  <c r="M113" i="40"/>
  <c r="L322" i="38" l="1"/>
  <c r="M321" i="38"/>
  <c r="Q319" i="38"/>
  <c r="R319" i="38"/>
  <c r="F321" i="38"/>
  <c r="G320" i="38"/>
  <c r="O320" i="38" s="1"/>
  <c r="D115" i="40"/>
  <c r="I114" i="40"/>
  <c r="K114" i="40"/>
  <c r="A215" i="40"/>
  <c r="B215" i="40" s="1"/>
  <c r="C216" i="40"/>
  <c r="Q320" i="38" l="1"/>
  <c r="R320" i="38"/>
  <c r="H115" i="40"/>
  <c r="J115" i="40"/>
  <c r="F322" i="38"/>
  <c r="G321" i="38"/>
  <c r="O321" i="38" s="1"/>
  <c r="A216" i="40"/>
  <c r="B216" i="40" s="1"/>
  <c r="C217" i="40"/>
  <c r="N114" i="40"/>
  <c r="M114" i="40"/>
  <c r="L114" i="40"/>
  <c r="L323" i="38"/>
  <c r="M322" i="38"/>
  <c r="C218" i="40" l="1"/>
  <c r="A217" i="40"/>
  <c r="B217" i="40" s="1"/>
  <c r="L324" i="38"/>
  <c r="M323" i="38"/>
  <c r="Q321" i="38"/>
  <c r="R321" i="38"/>
  <c r="F323" i="38"/>
  <c r="G322" i="38"/>
  <c r="O322" i="38" s="1"/>
  <c r="K115" i="40"/>
  <c r="I115" i="40"/>
  <c r="D116" i="40"/>
  <c r="Q322" i="38" l="1"/>
  <c r="R322" i="38"/>
  <c r="F324" i="38"/>
  <c r="G323" i="38"/>
  <c r="O323" i="38" s="1"/>
  <c r="L325" i="38"/>
  <c r="M324" i="38"/>
  <c r="H116" i="40"/>
  <c r="J116" i="40"/>
  <c r="L115" i="40"/>
  <c r="M115" i="40"/>
  <c r="N115" i="40"/>
  <c r="C219" i="40"/>
  <c r="A218" i="40"/>
  <c r="B218" i="40" s="1"/>
  <c r="K116" i="40" l="1"/>
  <c r="I116" i="40"/>
  <c r="D117" i="40"/>
  <c r="L326" i="38"/>
  <c r="M326" i="38" s="1"/>
  <c r="M325" i="38"/>
  <c r="C220" i="40"/>
  <c r="A219" i="40"/>
  <c r="B219" i="40" s="1"/>
  <c r="Q323" i="38"/>
  <c r="R323" i="38"/>
  <c r="F325" i="38"/>
  <c r="G324" i="38"/>
  <c r="O324" i="38" s="1"/>
  <c r="C221" i="40" l="1"/>
  <c r="A220" i="40"/>
  <c r="B220" i="40" s="1"/>
  <c r="Q324" i="38"/>
  <c r="R324" i="38"/>
  <c r="H117" i="40"/>
  <c r="J117" i="40"/>
  <c r="F326" i="38"/>
  <c r="G326" i="38" s="1"/>
  <c r="O326" i="38" s="1"/>
  <c r="G325" i="38"/>
  <c r="O325" i="38" s="1"/>
  <c r="M116" i="40"/>
  <c r="L116" i="40"/>
  <c r="N116" i="40"/>
  <c r="Q326" i="38" l="1"/>
  <c r="R326" i="38"/>
  <c r="Q325" i="38"/>
  <c r="R325" i="38"/>
  <c r="K117" i="40"/>
  <c r="D118" i="40"/>
  <c r="I117" i="40"/>
  <c r="A221" i="40"/>
  <c r="B221" i="40" s="1"/>
  <c r="C222" i="40"/>
  <c r="J118" i="40" l="1"/>
  <c r="H118" i="40"/>
  <c r="L117" i="40"/>
  <c r="M117" i="40"/>
  <c r="N117" i="40"/>
  <c r="A222" i="40"/>
  <c r="B222" i="40" s="1"/>
  <c r="C223" i="40"/>
  <c r="A223" i="40" l="1"/>
  <c r="B223" i="40" s="1"/>
  <c r="C224" i="40"/>
  <c r="I118" i="40"/>
  <c r="K118" i="40"/>
  <c r="D119" i="40"/>
  <c r="J119" i="40" l="1"/>
  <c r="H119" i="40"/>
  <c r="M118" i="40"/>
  <c r="L118" i="40"/>
  <c r="N118" i="40"/>
  <c r="A224" i="40"/>
  <c r="B224" i="40" s="1"/>
  <c r="C225" i="40"/>
  <c r="C226" i="40" l="1"/>
  <c r="A225" i="40"/>
  <c r="B225" i="40" s="1"/>
  <c r="K119" i="40"/>
  <c r="I119" i="40"/>
  <c r="D120" i="40"/>
  <c r="M119" i="40" l="1"/>
  <c r="L119" i="40"/>
  <c r="N119" i="40"/>
  <c r="H120" i="40"/>
  <c r="J120" i="40"/>
  <c r="C227" i="40"/>
  <c r="A226" i="40"/>
  <c r="B226" i="40" s="1"/>
  <c r="C228" i="40" l="1"/>
  <c r="A227" i="40"/>
  <c r="B227" i="40" s="1"/>
  <c r="I120" i="40"/>
  <c r="D121" i="40"/>
  <c r="K120" i="40"/>
  <c r="L120" i="40" l="1"/>
  <c r="M120" i="40"/>
  <c r="N120" i="40"/>
  <c r="H121" i="40"/>
  <c r="J121" i="40"/>
  <c r="C229" i="40"/>
  <c r="A228" i="40"/>
  <c r="B228" i="40" s="1"/>
  <c r="A229" i="40" l="1"/>
  <c r="B229" i="40" s="1"/>
  <c r="C230" i="40"/>
  <c r="K121" i="40"/>
  <c r="D122" i="40"/>
  <c r="I121" i="40"/>
  <c r="M121" i="40" l="1"/>
  <c r="N121" i="40"/>
  <c r="L121" i="40"/>
  <c r="H122" i="40"/>
  <c r="J122" i="40"/>
  <c r="A230" i="40"/>
  <c r="B230" i="40" s="1"/>
  <c r="C231" i="40"/>
  <c r="A231" i="40" l="1"/>
  <c r="B231" i="40" s="1"/>
  <c r="C232" i="40"/>
  <c r="I122" i="40"/>
  <c r="K122" i="40"/>
  <c r="D123" i="40"/>
  <c r="H123" i="40" l="1"/>
  <c r="J123" i="40"/>
  <c r="L122" i="40"/>
  <c r="M122" i="40"/>
  <c r="N122" i="40"/>
  <c r="C233" i="40"/>
  <c r="A232" i="40"/>
  <c r="B232" i="40" s="1"/>
  <c r="A233" i="40" l="1"/>
  <c r="B233" i="40" s="1"/>
  <c r="C234" i="40"/>
  <c r="K123" i="40"/>
  <c r="D124" i="40"/>
  <c r="I123" i="40"/>
  <c r="J124" i="40" l="1"/>
  <c r="H124" i="40"/>
  <c r="L123" i="40"/>
  <c r="M123" i="40"/>
  <c r="N123" i="40"/>
  <c r="A234" i="40"/>
  <c r="B234" i="40" s="1"/>
  <c r="C235" i="40"/>
  <c r="A235" i="40" l="1"/>
  <c r="B235" i="40" s="1"/>
  <c r="C236" i="40"/>
  <c r="K124" i="40"/>
  <c r="D125" i="40"/>
  <c r="I124" i="40"/>
  <c r="M124" i="40" l="1"/>
  <c r="L124" i="40"/>
  <c r="N124" i="40"/>
  <c r="J125" i="40"/>
  <c r="H125" i="40"/>
  <c r="C237" i="40"/>
  <c r="A236" i="40"/>
  <c r="B236" i="40" s="1"/>
  <c r="A237" i="40" l="1"/>
  <c r="B237" i="40" s="1"/>
  <c r="C238" i="40"/>
  <c r="K125" i="40"/>
  <c r="D126" i="40"/>
  <c r="I125" i="40"/>
  <c r="L125" i="40" l="1"/>
  <c r="M125" i="40"/>
  <c r="N125" i="40"/>
  <c r="H126" i="40"/>
  <c r="J126" i="40"/>
  <c r="A238" i="40"/>
  <c r="B238" i="40" s="1"/>
  <c r="C239" i="40"/>
  <c r="A239" i="40" l="1"/>
  <c r="B239" i="40" s="1"/>
  <c r="C240" i="40"/>
  <c r="D127" i="40"/>
  <c r="I126" i="40"/>
  <c r="K126" i="40"/>
  <c r="N126" i="40" l="1"/>
  <c r="L126" i="40"/>
  <c r="M126" i="40"/>
  <c r="H127" i="40"/>
  <c r="J127" i="40"/>
  <c r="C241" i="40"/>
  <c r="A240" i="40"/>
  <c r="B240" i="40" s="1"/>
  <c r="I127" i="40" l="1"/>
  <c r="K127" i="40"/>
  <c r="D128" i="40"/>
  <c r="A241" i="40"/>
  <c r="B241" i="40" s="1"/>
  <c r="C242" i="40"/>
  <c r="A242" i="40" l="1"/>
  <c r="B242" i="40" s="1"/>
  <c r="C243" i="40"/>
  <c r="J128" i="40"/>
  <c r="H128" i="40"/>
  <c r="L127" i="40"/>
  <c r="M127" i="40"/>
  <c r="N127" i="40"/>
  <c r="K128" i="40" l="1"/>
  <c r="D129" i="40"/>
  <c r="I128" i="40"/>
  <c r="A243" i="40"/>
  <c r="B243" i="40" s="1"/>
  <c r="C244" i="40"/>
  <c r="C245" i="40" l="1"/>
  <c r="A244" i="40"/>
  <c r="B244" i="40" s="1"/>
  <c r="H129" i="40"/>
  <c r="J129" i="40"/>
  <c r="N128" i="40"/>
  <c r="M128" i="40"/>
  <c r="L128" i="40"/>
  <c r="I129" i="40" l="1"/>
  <c r="D130" i="40"/>
  <c r="K129" i="40"/>
  <c r="A245" i="40"/>
  <c r="B245" i="40" s="1"/>
  <c r="C246" i="40"/>
  <c r="A246" i="40" l="1"/>
  <c r="B246" i="40" s="1"/>
  <c r="C247" i="40"/>
  <c r="L129" i="40"/>
  <c r="M129" i="40"/>
  <c r="N129" i="40"/>
  <c r="J130" i="40"/>
  <c r="H130" i="40"/>
  <c r="D131" i="40" l="1"/>
  <c r="I130" i="40"/>
  <c r="K130" i="40"/>
  <c r="A247" i="40"/>
  <c r="B247" i="40" s="1"/>
  <c r="C248" i="40"/>
  <c r="C249" i="40" l="1"/>
  <c r="A248" i="40"/>
  <c r="B248" i="40" s="1"/>
  <c r="L130" i="40"/>
  <c r="M130" i="40"/>
  <c r="N130" i="40"/>
  <c r="J131" i="40"/>
  <c r="H131" i="40"/>
  <c r="I131" i="40" l="1"/>
  <c r="D132" i="40"/>
  <c r="K131" i="40"/>
  <c r="A249" i="40"/>
  <c r="B249" i="40" s="1"/>
  <c r="C250" i="40"/>
  <c r="A250" i="40" l="1"/>
  <c r="B250" i="40" s="1"/>
  <c r="C251" i="40"/>
  <c r="L131" i="40"/>
  <c r="N131" i="40"/>
  <c r="M131" i="40"/>
  <c r="H132" i="40"/>
  <c r="J132" i="40"/>
  <c r="I132" i="40" l="1"/>
  <c r="D133" i="40"/>
  <c r="K132" i="40"/>
  <c r="A251" i="40"/>
  <c r="B251" i="40" s="1"/>
  <c r="C252" i="40"/>
  <c r="C253" i="40" l="1"/>
  <c r="A252" i="40"/>
  <c r="B252" i="40" s="1"/>
  <c r="N132" i="40"/>
  <c r="L132" i="40"/>
  <c r="M132" i="40"/>
  <c r="J133" i="40"/>
  <c r="H133" i="40"/>
  <c r="K133" i="40" l="1"/>
  <c r="D134" i="40"/>
  <c r="I133" i="40"/>
  <c r="A253" i="40"/>
  <c r="B253" i="40" s="1"/>
  <c r="C254" i="40"/>
  <c r="A254" i="40" l="1"/>
  <c r="B254" i="40" s="1"/>
  <c r="C255" i="40"/>
  <c r="H134" i="40"/>
  <c r="J134" i="40"/>
  <c r="M133" i="40"/>
  <c r="L133" i="40"/>
  <c r="N133" i="40"/>
  <c r="I134" i="40" l="1"/>
  <c r="D135" i="40"/>
  <c r="K134" i="40"/>
  <c r="A255" i="40"/>
  <c r="B255" i="40" s="1"/>
  <c r="C256" i="40"/>
  <c r="C257" i="40" l="1"/>
  <c r="A256" i="40"/>
  <c r="B256" i="40" s="1"/>
  <c r="N134" i="40"/>
  <c r="M134" i="40"/>
  <c r="L134" i="40"/>
  <c r="H135" i="40"/>
  <c r="J135" i="40"/>
  <c r="I135" i="40" l="1"/>
  <c r="K135" i="40"/>
  <c r="D136" i="40"/>
  <c r="A257" i="40"/>
  <c r="B257" i="40" s="1"/>
  <c r="C258" i="40"/>
  <c r="A258" i="40" l="1"/>
  <c r="B258" i="40" s="1"/>
  <c r="C259" i="40"/>
  <c r="H136" i="40"/>
  <c r="J136" i="40"/>
  <c r="N135" i="40"/>
  <c r="L135" i="40"/>
  <c r="M135" i="40"/>
  <c r="I136" i="40" l="1"/>
  <c r="D137" i="40"/>
  <c r="K136" i="40"/>
  <c r="A259" i="40"/>
  <c r="B259" i="40" s="1"/>
  <c r="C260" i="40"/>
  <c r="C261" i="40" l="1"/>
  <c r="A260" i="40"/>
  <c r="B260" i="40" s="1"/>
  <c r="N136" i="40"/>
  <c r="M136" i="40"/>
  <c r="L136" i="40"/>
  <c r="J137" i="40"/>
  <c r="H137" i="40"/>
  <c r="A261" i="40" l="1"/>
  <c r="B261" i="40" s="1"/>
  <c r="C262" i="40"/>
  <c r="K137" i="40"/>
  <c r="D138" i="40"/>
  <c r="I137" i="40"/>
  <c r="L137" i="40" l="1"/>
  <c r="M137" i="40"/>
  <c r="N137" i="40"/>
  <c r="A262" i="40"/>
  <c r="B262" i="40" s="1"/>
  <c r="C263" i="40"/>
  <c r="J138" i="40"/>
  <c r="H138" i="40"/>
  <c r="D139" i="40" l="1"/>
  <c r="I138" i="40"/>
  <c r="K138" i="40"/>
  <c r="A263" i="40"/>
  <c r="B263" i="40" s="1"/>
  <c r="C264" i="40"/>
  <c r="C265" i="40" l="1"/>
  <c r="A264" i="40"/>
  <c r="B264" i="40" s="1"/>
  <c r="L138" i="40"/>
  <c r="M138" i="40"/>
  <c r="N138" i="40"/>
  <c r="H139" i="40"/>
  <c r="J139" i="40"/>
  <c r="D140" i="40" l="1"/>
  <c r="I139" i="40"/>
  <c r="K139" i="40"/>
  <c r="A265" i="40"/>
  <c r="B265" i="40" s="1"/>
  <c r="C266" i="40"/>
  <c r="A266" i="40" l="1"/>
  <c r="B266" i="40" s="1"/>
  <c r="C267" i="40"/>
  <c r="L139" i="40"/>
  <c r="M139" i="40"/>
  <c r="N139" i="40"/>
  <c r="H140" i="40"/>
  <c r="J140" i="40"/>
  <c r="D141" i="40" l="1"/>
  <c r="K140" i="40"/>
  <c r="I140" i="40"/>
  <c r="A267" i="40"/>
  <c r="B267" i="40" s="1"/>
  <c r="C268" i="40"/>
  <c r="C269" i="40" l="1"/>
  <c r="A268" i="40"/>
  <c r="B268" i="40" s="1"/>
  <c r="N140" i="40"/>
  <c r="L140" i="40"/>
  <c r="M140" i="40"/>
  <c r="H141" i="40"/>
  <c r="J141" i="40"/>
  <c r="K141" i="40" l="1"/>
  <c r="I141" i="40"/>
  <c r="D142" i="40"/>
  <c r="C270" i="40"/>
  <c r="A269" i="40"/>
  <c r="B269" i="40" s="1"/>
  <c r="A270" i="40" l="1"/>
  <c r="B270" i="40" s="1"/>
  <c r="C271" i="40"/>
  <c r="H142" i="40"/>
  <c r="J142" i="40"/>
  <c r="N141" i="40"/>
  <c r="L141" i="40"/>
  <c r="M141" i="40"/>
  <c r="I142" i="40" l="1"/>
  <c r="D143" i="40"/>
  <c r="K142" i="40"/>
  <c r="A271" i="40"/>
  <c r="B271" i="40" s="1"/>
  <c r="C272" i="40"/>
  <c r="C273" i="40" l="1"/>
  <c r="A272" i="40"/>
  <c r="B272" i="40" s="1"/>
  <c r="M142" i="40"/>
  <c r="L142" i="40"/>
  <c r="N142" i="40"/>
  <c r="H143" i="40"/>
  <c r="J143" i="40"/>
  <c r="K143" i="40" l="1"/>
  <c r="I143" i="40"/>
  <c r="D144" i="40"/>
  <c r="C274" i="40"/>
  <c r="A273" i="40"/>
  <c r="B273" i="40" s="1"/>
  <c r="A274" i="40" l="1"/>
  <c r="B274" i="40" s="1"/>
  <c r="C275" i="40"/>
  <c r="H144" i="40"/>
  <c r="J144" i="40"/>
  <c r="L143" i="40"/>
  <c r="M143" i="40"/>
  <c r="N143" i="40"/>
  <c r="I144" i="40" l="1"/>
  <c r="K144" i="40"/>
  <c r="D145" i="40"/>
  <c r="C276" i="40"/>
  <c r="A275" i="40"/>
  <c r="B275" i="40" s="1"/>
  <c r="C277" i="40" l="1"/>
  <c r="A276" i="40"/>
  <c r="B276" i="40" s="1"/>
  <c r="J145" i="40"/>
  <c r="H145" i="40"/>
  <c r="M144" i="40"/>
  <c r="L144" i="40"/>
  <c r="N144" i="40"/>
  <c r="D146" i="40" l="1"/>
  <c r="K145" i="40"/>
  <c r="I145" i="40"/>
  <c r="A277" i="40"/>
  <c r="B277" i="40" s="1"/>
  <c r="C278" i="40"/>
  <c r="A278" i="40" l="1"/>
  <c r="B278" i="40" s="1"/>
  <c r="C279" i="40"/>
  <c r="M145" i="40"/>
  <c r="N145" i="40"/>
  <c r="L145" i="40"/>
  <c r="H146" i="40"/>
  <c r="J146" i="40"/>
  <c r="I146" i="40" l="1"/>
  <c r="K146" i="40"/>
  <c r="D147" i="40"/>
  <c r="A279" i="40"/>
  <c r="B279" i="40" s="1"/>
  <c r="C280" i="40"/>
  <c r="A280" i="40" l="1"/>
  <c r="B280" i="40" s="1"/>
  <c r="C281" i="40"/>
  <c r="H147" i="40"/>
  <c r="J147" i="40"/>
  <c r="N146" i="40"/>
  <c r="L146" i="40"/>
  <c r="M146" i="40"/>
  <c r="K147" i="40" l="1"/>
  <c r="D148" i="40"/>
  <c r="I147" i="40"/>
  <c r="A281" i="40"/>
  <c r="B281" i="40" s="1"/>
  <c r="C282" i="40"/>
  <c r="C283" i="40" l="1"/>
  <c r="A282" i="40"/>
  <c r="B282" i="40" s="1"/>
  <c r="H148" i="40"/>
  <c r="J148" i="40"/>
  <c r="L147" i="40"/>
  <c r="N147" i="40"/>
  <c r="M147" i="40"/>
  <c r="I148" i="40" l="1"/>
  <c r="K148" i="40"/>
  <c r="D149" i="40"/>
  <c r="A283" i="40"/>
  <c r="B283" i="40" s="1"/>
  <c r="C284" i="40"/>
  <c r="A284" i="40" l="1"/>
  <c r="B284" i="40" s="1"/>
  <c r="C285" i="40"/>
  <c r="J149" i="40"/>
  <c r="H149" i="40"/>
  <c r="M148" i="40"/>
  <c r="N148" i="40"/>
  <c r="L148" i="40"/>
  <c r="K149" i="40" l="1"/>
  <c r="D150" i="40"/>
  <c r="I149" i="40"/>
  <c r="A285" i="40"/>
  <c r="B285" i="40" s="1"/>
  <c r="C286" i="40"/>
  <c r="C287" i="40" l="1"/>
  <c r="A286" i="40"/>
  <c r="B286" i="40" s="1"/>
  <c r="J150" i="40"/>
  <c r="H150" i="40"/>
  <c r="N149" i="40"/>
  <c r="M149" i="40"/>
  <c r="L149" i="40"/>
  <c r="I150" i="40" l="1"/>
  <c r="D151" i="40"/>
  <c r="K150" i="40"/>
  <c r="A287" i="40"/>
  <c r="B287" i="40" s="1"/>
  <c r="C288" i="40"/>
  <c r="A288" i="40" l="1"/>
  <c r="B288" i="40" s="1"/>
  <c r="C289" i="40"/>
  <c r="N150" i="40"/>
  <c r="L150" i="40"/>
  <c r="M150" i="40"/>
  <c r="J151" i="40"/>
  <c r="H151" i="40"/>
  <c r="I151" i="40" l="1"/>
  <c r="D152" i="40"/>
  <c r="K151" i="40"/>
  <c r="A289" i="40"/>
  <c r="B289" i="40" s="1"/>
  <c r="C290" i="40"/>
  <c r="A290" i="40" l="1"/>
  <c r="B290" i="40" s="1"/>
  <c r="C291" i="40"/>
  <c r="M151" i="40"/>
  <c r="L151" i="40"/>
  <c r="N151" i="40"/>
  <c r="J152" i="40"/>
  <c r="H152" i="40"/>
  <c r="A291" i="40" l="1"/>
  <c r="B291" i="40" s="1"/>
  <c r="C292" i="40"/>
  <c r="I152" i="40"/>
  <c r="D153" i="40"/>
  <c r="K152" i="40"/>
  <c r="M152" i="40" l="1"/>
  <c r="L152" i="40"/>
  <c r="N152" i="40"/>
  <c r="H153" i="40"/>
  <c r="J153" i="40"/>
  <c r="A292" i="40"/>
  <c r="B292" i="40" s="1"/>
  <c r="C293" i="40"/>
  <c r="A293" i="40" l="1"/>
  <c r="B293" i="40" s="1"/>
  <c r="C294" i="40"/>
  <c r="D154" i="40"/>
  <c r="I153" i="40"/>
  <c r="K153" i="40"/>
  <c r="J154" i="40" l="1"/>
  <c r="H154" i="40"/>
  <c r="L153" i="40"/>
  <c r="M153" i="40"/>
  <c r="N153" i="40"/>
  <c r="A294" i="40"/>
  <c r="B294" i="40" s="1"/>
  <c r="C295" i="40"/>
  <c r="A295" i="40" l="1"/>
  <c r="B295" i="40" s="1"/>
  <c r="C296" i="40"/>
  <c r="D155" i="40"/>
  <c r="K154" i="40"/>
  <c r="I154" i="40"/>
  <c r="H155" i="40" l="1"/>
  <c r="J155" i="40"/>
  <c r="N154" i="40"/>
  <c r="M154" i="40"/>
  <c r="L154" i="40"/>
  <c r="A296" i="40"/>
  <c r="B296" i="40" s="1"/>
  <c r="C297" i="40"/>
  <c r="A297" i="40" l="1"/>
  <c r="B297" i="40" s="1"/>
  <c r="C298" i="40"/>
  <c r="K155" i="40"/>
  <c r="D156" i="40"/>
  <c r="I155" i="40"/>
  <c r="M155" i="40" l="1"/>
  <c r="N155" i="40"/>
  <c r="L155" i="40"/>
  <c r="H156" i="40"/>
  <c r="J156" i="40"/>
  <c r="A298" i="40"/>
  <c r="B298" i="40" s="1"/>
  <c r="C299" i="40"/>
  <c r="A299" i="40" l="1"/>
  <c r="B299" i="40" s="1"/>
  <c r="C300" i="40"/>
  <c r="I156" i="40"/>
  <c r="K156" i="40"/>
  <c r="D157" i="40"/>
  <c r="J157" i="40" l="1"/>
  <c r="H157" i="40"/>
  <c r="N156" i="40"/>
  <c r="L156" i="40"/>
  <c r="M156" i="40"/>
  <c r="A300" i="40"/>
  <c r="B300" i="40" s="1"/>
  <c r="C301" i="40"/>
  <c r="A301" i="40" l="1"/>
  <c r="B301" i="40" s="1"/>
  <c r="C302" i="40"/>
  <c r="K157" i="40"/>
  <c r="I157" i="40"/>
  <c r="D158" i="40"/>
  <c r="N157" i="40" l="1"/>
  <c r="M157" i="40"/>
  <c r="L157" i="40"/>
  <c r="J158" i="40"/>
  <c r="H158" i="40"/>
  <c r="C303" i="40"/>
  <c r="A302" i="40"/>
  <c r="B302" i="40" s="1"/>
  <c r="A303" i="40" l="1"/>
  <c r="B303" i="40" s="1"/>
  <c r="C304" i="40"/>
  <c r="I158" i="40"/>
  <c r="K158" i="40"/>
  <c r="D159" i="40"/>
  <c r="N158" i="40" l="1"/>
  <c r="M158" i="40"/>
  <c r="L158" i="40"/>
  <c r="J159" i="40"/>
  <c r="H159" i="40"/>
  <c r="A304" i="40"/>
  <c r="B304" i="40" s="1"/>
  <c r="C305" i="40"/>
  <c r="A305" i="40" l="1"/>
  <c r="B305" i="40" s="1"/>
  <c r="C306" i="40"/>
  <c r="I159" i="40"/>
  <c r="D160" i="40"/>
  <c r="K159" i="40"/>
  <c r="L159" i="40" l="1"/>
  <c r="N159" i="40"/>
  <c r="M159" i="40"/>
  <c r="J160" i="40"/>
  <c r="H160" i="40"/>
  <c r="A306" i="40"/>
  <c r="B306" i="40" s="1"/>
  <c r="C307" i="40"/>
  <c r="A307" i="40" l="1"/>
  <c r="B307" i="40" s="1"/>
  <c r="C308" i="40"/>
  <c r="I160" i="40"/>
  <c r="D161" i="40"/>
  <c r="K160" i="40"/>
  <c r="A308" i="40" l="1"/>
  <c r="B308" i="40" s="1"/>
  <c r="C309" i="40"/>
  <c r="M160" i="40"/>
  <c r="L160" i="40"/>
  <c r="N160" i="40"/>
  <c r="H161" i="40"/>
  <c r="J161" i="40"/>
  <c r="D162" i="40" l="1"/>
  <c r="I161" i="40"/>
  <c r="K161" i="40"/>
  <c r="A309" i="40"/>
  <c r="B309" i="40" s="1"/>
  <c r="C310" i="40"/>
  <c r="C311" i="40" l="1"/>
  <c r="A310" i="40"/>
  <c r="B310" i="40" s="1"/>
  <c r="L161" i="40"/>
  <c r="M161" i="40"/>
  <c r="N161" i="40"/>
  <c r="J162" i="40"/>
  <c r="H162" i="40"/>
  <c r="D163" i="40" l="1"/>
  <c r="K162" i="40"/>
  <c r="I162" i="40"/>
  <c r="A311" i="40"/>
  <c r="B311" i="40" s="1"/>
  <c r="C312" i="40"/>
  <c r="C313" i="40" l="1"/>
  <c r="A312" i="40"/>
  <c r="B312" i="40" s="1"/>
  <c r="L162" i="40"/>
  <c r="M162" i="40"/>
  <c r="N162" i="40"/>
  <c r="H163" i="40"/>
  <c r="J163" i="40"/>
  <c r="I163" i="40" l="1"/>
  <c r="D164" i="40"/>
  <c r="K163" i="40"/>
  <c r="A313" i="40"/>
  <c r="B313" i="40" s="1"/>
  <c r="C314" i="40"/>
  <c r="C315" i="40" l="1"/>
  <c r="A314" i="40"/>
  <c r="B314" i="40" s="1"/>
  <c r="M163" i="40"/>
  <c r="N163" i="40"/>
  <c r="L163" i="40"/>
  <c r="H164" i="40"/>
  <c r="J164" i="40"/>
  <c r="I164" i="40" l="1"/>
  <c r="K164" i="40"/>
  <c r="D165" i="40"/>
  <c r="A315" i="40"/>
  <c r="B315" i="40" s="1"/>
  <c r="C316" i="40"/>
  <c r="A316" i="40" l="1"/>
  <c r="B316" i="40" s="1"/>
  <c r="C317" i="40"/>
  <c r="J165" i="40"/>
  <c r="H165" i="40"/>
  <c r="M164" i="40"/>
  <c r="L164" i="40"/>
  <c r="N164" i="40"/>
  <c r="K165" i="40" l="1"/>
  <c r="D166" i="40"/>
  <c r="I165" i="40"/>
  <c r="A317" i="40"/>
  <c r="B317" i="40" s="1"/>
  <c r="C318" i="40"/>
  <c r="A318" i="40" l="1"/>
  <c r="B318" i="40" s="1"/>
  <c r="C319" i="40"/>
  <c r="J166" i="40"/>
  <c r="H166" i="40"/>
  <c r="N165" i="40"/>
  <c r="M165" i="40"/>
  <c r="L165" i="40"/>
  <c r="I166" i="40" l="1"/>
  <c r="D167" i="40"/>
  <c r="K166" i="40"/>
  <c r="A319" i="40"/>
  <c r="B319" i="40" s="1"/>
  <c r="C320" i="40"/>
  <c r="A320" i="40" l="1"/>
  <c r="B320" i="40" s="1"/>
  <c r="C321" i="40"/>
  <c r="N166" i="40"/>
  <c r="M166" i="40"/>
  <c r="L166" i="40"/>
  <c r="J167" i="40"/>
  <c r="H167" i="40"/>
  <c r="I167" i="40" l="1"/>
  <c r="D168" i="40"/>
  <c r="K167" i="40"/>
  <c r="A321" i="40"/>
  <c r="B321" i="40" s="1"/>
  <c r="C322" i="40"/>
  <c r="A322" i="40" l="1"/>
  <c r="B322" i="40" s="1"/>
  <c r="C323" i="40"/>
  <c r="N167" i="40"/>
  <c r="M167" i="40"/>
  <c r="L167" i="40"/>
  <c r="J168" i="40"/>
  <c r="H168" i="40"/>
  <c r="I168" i="40" l="1"/>
  <c r="D169" i="40"/>
  <c r="K168" i="40"/>
  <c r="A323" i="40"/>
  <c r="B323" i="40" s="1"/>
  <c r="C324" i="40"/>
  <c r="A324" i="40" l="1"/>
  <c r="B324" i="40" s="1"/>
  <c r="C325" i="40"/>
  <c r="N168" i="40"/>
  <c r="M168" i="40"/>
  <c r="L168" i="40"/>
  <c r="H169" i="40"/>
  <c r="J169" i="40"/>
  <c r="A325" i="40" l="1"/>
  <c r="B325" i="40" s="1"/>
  <c r="C326" i="40"/>
  <c r="D170" i="40"/>
  <c r="I169" i="40"/>
  <c r="K169" i="40"/>
  <c r="N169" i="40" l="1"/>
  <c r="L169" i="40"/>
  <c r="M169" i="40"/>
  <c r="J170" i="40"/>
  <c r="H170" i="40"/>
  <c r="A326" i="40"/>
  <c r="B326" i="40" s="1"/>
  <c r="C327" i="40"/>
  <c r="A327" i="40" l="1"/>
  <c r="B327" i="40" s="1"/>
  <c r="C328" i="40"/>
  <c r="D171" i="40"/>
  <c r="K170" i="40"/>
  <c r="I170" i="40"/>
  <c r="H171" i="40" l="1"/>
  <c r="J171" i="40"/>
  <c r="N170" i="40"/>
  <c r="L170" i="40"/>
  <c r="M170" i="40"/>
  <c r="A328" i="40"/>
  <c r="B328" i="40" s="1"/>
  <c r="C329" i="40"/>
  <c r="A329" i="40" l="1"/>
  <c r="B329" i="40" s="1"/>
  <c r="C330" i="40"/>
  <c r="I171" i="40"/>
  <c r="K171" i="40"/>
  <c r="D172" i="40"/>
  <c r="H172" i="40" l="1"/>
  <c r="J172" i="40"/>
  <c r="M171" i="40"/>
  <c r="N171" i="40"/>
  <c r="L171" i="40"/>
  <c r="A330" i="40"/>
  <c r="B330" i="40" s="1"/>
  <c r="C331" i="40"/>
  <c r="A331" i="40" l="1"/>
  <c r="B331" i="40" s="1"/>
  <c r="C332" i="40"/>
  <c r="I172" i="40"/>
  <c r="K172" i="40"/>
  <c r="D173" i="40"/>
  <c r="J173" i="40" l="1"/>
  <c r="H173" i="40"/>
  <c r="N172" i="40"/>
  <c r="L172" i="40"/>
  <c r="M172" i="40"/>
  <c r="A332" i="40"/>
  <c r="B332" i="40" s="1"/>
  <c r="C333" i="40"/>
  <c r="A333" i="40" l="1"/>
  <c r="B333" i="40" s="1"/>
  <c r="C334" i="40"/>
  <c r="K173" i="40"/>
  <c r="I173" i="40"/>
  <c r="D174" i="40"/>
  <c r="J174" i="40" l="1"/>
  <c r="H174" i="40"/>
  <c r="N173" i="40"/>
  <c r="M173" i="40"/>
  <c r="L173" i="40"/>
  <c r="A334" i="40"/>
  <c r="B334" i="40" s="1"/>
  <c r="C335" i="40"/>
  <c r="A335" i="40" l="1"/>
  <c r="B335" i="40" s="1"/>
  <c r="C336" i="40"/>
  <c r="I174" i="40"/>
  <c r="K174" i="40"/>
  <c r="D175" i="40"/>
  <c r="J175" i="40" l="1"/>
  <c r="H175" i="40"/>
  <c r="N174" i="40"/>
  <c r="M174" i="40"/>
  <c r="L174" i="40"/>
  <c r="A336" i="40"/>
  <c r="B336" i="40" s="1"/>
  <c r="C337" i="40"/>
  <c r="A337" i="40" l="1"/>
  <c r="B337" i="40" s="1"/>
  <c r="C338" i="40"/>
  <c r="I175" i="40"/>
  <c r="D176" i="40"/>
  <c r="K175" i="40"/>
  <c r="L175" i="40" l="1"/>
  <c r="M175" i="40"/>
  <c r="N175" i="40"/>
  <c r="J176" i="40"/>
  <c r="H176" i="40"/>
  <c r="A338" i="40"/>
  <c r="B338" i="40" s="1"/>
  <c r="C339" i="40"/>
  <c r="A339" i="40" l="1"/>
  <c r="B339" i="40" s="1"/>
  <c r="C340" i="40"/>
  <c r="I176" i="40"/>
  <c r="K176" i="40"/>
  <c r="D177" i="40"/>
  <c r="H177" i="40" l="1"/>
  <c r="J177" i="40"/>
  <c r="N176" i="40"/>
  <c r="L176" i="40"/>
  <c r="M176" i="40"/>
  <c r="A340" i="40"/>
  <c r="B340" i="40" s="1"/>
  <c r="C341" i="40"/>
  <c r="A341" i="40" l="1"/>
  <c r="B341" i="40" s="1"/>
  <c r="C342" i="40"/>
  <c r="D178" i="40"/>
  <c r="I177" i="40"/>
  <c r="K177" i="40"/>
  <c r="J178" i="40" l="1"/>
  <c r="H178" i="40"/>
  <c r="L177" i="40"/>
  <c r="N177" i="40"/>
  <c r="M177" i="40"/>
  <c r="A342" i="40"/>
  <c r="B342" i="40" s="1"/>
  <c r="C343" i="40"/>
  <c r="A343" i="40" l="1"/>
  <c r="B343" i="40" s="1"/>
  <c r="C344" i="40"/>
  <c r="D179" i="40"/>
  <c r="K178" i="40"/>
  <c r="I178" i="40"/>
  <c r="H179" i="40" l="1"/>
  <c r="J179" i="40"/>
  <c r="L178" i="40"/>
  <c r="N178" i="40"/>
  <c r="M178" i="40"/>
  <c r="A344" i="40"/>
  <c r="B344" i="40" s="1"/>
  <c r="C345" i="40"/>
  <c r="A345" i="40" l="1"/>
  <c r="B345" i="40" s="1"/>
  <c r="C346" i="40"/>
  <c r="I179" i="40"/>
  <c r="K179" i="40"/>
  <c r="D180" i="40"/>
  <c r="H180" i="40" l="1"/>
  <c r="J180" i="40"/>
  <c r="M179" i="40"/>
  <c r="N179" i="40"/>
  <c r="L179" i="40"/>
  <c r="A346" i="40"/>
  <c r="B346" i="40" s="1"/>
  <c r="C347" i="40"/>
  <c r="A347" i="40" l="1"/>
  <c r="B347" i="40" s="1"/>
  <c r="C348" i="40"/>
  <c r="I180" i="40"/>
  <c r="K180" i="40"/>
  <c r="D181" i="40"/>
  <c r="J181" i="40" l="1"/>
  <c r="H181" i="40"/>
  <c r="M180" i="40"/>
  <c r="L180" i="40"/>
  <c r="N180" i="40"/>
  <c r="A348" i="40"/>
  <c r="B348" i="40" s="1"/>
  <c r="C349" i="40"/>
  <c r="A349" i="40" l="1"/>
  <c r="B349" i="40" s="1"/>
  <c r="C350" i="40"/>
  <c r="K181" i="40"/>
  <c r="D182" i="40"/>
  <c r="I181" i="40"/>
  <c r="N181" i="40" l="1"/>
  <c r="M181" i="40"/>
  <c r="L181" i="40"/>
  <c r="J182" i="40"/>
  <c r="H182" i="40"/>
  <c r="A350" i="40"/>
  <c r="B350" i="40" s="1"/>
  <c r="C351" i="40"/>
  <c r="A351" i="40" l="1"/>
  <c r="B351" i="40" s="1"/>
  <c r="C352" i="40"/>
  <c r="I182" i="40"/>
  <c r="D183" i="40"/>
  <c r="K182" i="40"/>
  <c r="N182" i="40" l="1"/>
  <c r="M182" i="40"/>
  <c r="L182" i="40"/>
  <c r="J183" i="40"/>
  <c r="H183" i="40"/>
  <c r="A352" i="40"/>
  <c r="B352" i="40" s="1"/>
  <c r="C353" i="40"/>
  <c r="A353" i="40" l="1"/>
  <c r="B353" i="40" s="1"/>
  <c r="C354" i="40"/>
  <c r="I183" i="40"/>
  <c r="D184" i="40"/>
  <c r="K183" i="40"/>
  <c r="N183" i="40" l="1"/>
  <c r="M183" i="40"/>
  <c r="L183" i="40"/>
  <c r="J184" i="40"/>
  <c r="H184" i="40"/>
  <c r="A354" i="40"/>
  <c r="B354" i="40" s="1"/>
  <c r="C355" i="40"/>
  <c r="A355" i="40" l="1"/>
  <c r="B355" i="40" s="1"/>
  <c r="C356" i="40"/>
  <c r="I184" i="40"/>
  <c r="K184" i="40"/>
  <c r="D185" i="40"/>
  <c r="H185" i="40" l="1"/>
  <c r="J185" i="40"/>
  <c r="M184" i="40"/>
  <c r="N184" i="40"/>
  <c r="L184" i="40"/>
  <c r="A356" i="40"/>
  <c r="B356" i="40" s="1"/>
  <c r="C357" i="40"/>
  <c r="A357" i="40" l="1"/>
  <c r="B357" i="40" s="1"/>
  <c r="C358" i="40"/>
  <c r="D186" i="40"/>
  <c r="I185" i="40"/>
  <c r="K185" i="40"/>
  <c r="J186" i="40" l="1"/>
  <c r="H186" i="40"/>
  <c r="M185" i="40"/>
  <c r="N185" i="40"/>
  <c r="L185" i="40"/>
  <c r="A358" i="40"/>
  <c r="B358" i="40" s="1"/>
  <c r="C359" i="40"/>
  <c r="A359" i="40" l="1"/>
  <c r="B359" i="40" s="1"/>
  <c r="C360" i="40"/>
  <c r="D187" i="40"/>
  <c r="K186" i="40"/>
  <c r="I186" i="40"/>
  <c r="H187" i="40" l="1"/>
  <c r="J187" i="40"/>
  <c r="L186" i="40"/>
  <c r="N186" i="40"/>
  <c r="M186" i="40"/>
  <c r="A360" i="40"/>
  <c r="B360" i="40" s="1"/>
  <c r="C361" i="40"/>
  <c r="A361" i="40" l="1"/>
  <c r="B361" i="40" s="1"/>
  <c r="C362" i="40"/>
  <c r="I187" i="40"/>
  <c r="K187" i="40"/>
  <c r="D188" i="40"/>
  <c r="A362" i="40" l="1"/>
  <c r="B362" i="40" s="1"/>
  <c r="C363" i="40"/>
  <c r="H188" i="40"/>
  <c r="J188" i="40"/>
  <c r="M187" i="40"/>
  <c r="N187" i="40"/>
  <c r="L187" i="40"/>
  <c r="I188" i="40" l="1"/>
  <c r="K188" i="40"/>
  <c r="D189" i="40"/>
  <c r="A363" i="40"/>
  <c r="B363" i="40" s="1"/>
  <c r="C364" i="40"/>
  <c r="A364" i="40" l="1"/>
  <c r="B364" i="40" s="1"/>
  <c r="C365" i="40"/>
  <c r="J189" i="40"/>
  <c r="H189" i="40"/>
  <c r="M188" i="40"/>
  <c r="N188" i="40"/>
  <c r="L188" i="40"/>
  <c r="K189" i="40" l="1"/>
  <c r="D190" i="40"/>
  <c r="I189" i="40"/>
  <c r="A365" i="40"/>
  <c r="B365" i="40" s="1"/>
  <c r="C366" i="40"/>
  <c r="A366" i="40" l="1"/>
  <c r="B366" i="40" s="1"/>
  <c r="C367" i="40"/>
  <c r="H190" i="40"/>
  <c r="J190" i="40"/>
  <c r="M189" i="40"/>
  <c r="N189" i="40"/>
  <c r="L189" i="40"/>
  <c r="D191" i="40" l="1"/>
  <c r="I190" i="40"/>
  <c r="K190" i="40"/>
  <c r="A367" i="40"/>
  <c r="B367" i="40" s="1"/>
  <c r="C368" i="40"/>
  <c r="A368" i="40" l="1"/>
  <c r="B368" i="40" s="1"/>
  <c r="C369" i="40"/>
  <c r="N190" i="40"/>
  <c r="L190" i="40"/>
  <c r="M190" i="40"/>
  <c r="J191" i="40"/>
  <c r="H191" i="40"/>
  <c r="I191" i="40" l="1"/>
  <c r="D192" i="40"/>
  <c r="K191" i="40"/>
  <c r="A369" i="40"/>
  <c r="B369" i="40" s="1"/>
  <c r="C370" i="40"/>
  <c r="A370" i="40" l="1"/>
  <c r="B370" i="40" s="1"/>
  <c r="C371" i="40"/>
  <c r="L191" i="40"/>
  <c r="M191" i="40"/>
  <c r="N191" i="40"/>
  <c r="H192" i="40"/>
  <c r="J192" i="40"/>
  <c r="C372" i="40" l="1"/>
  <c r="A371" i="40"/>
  <c r="B371" i="40" s="1"/>
  <c r="D193" i="40"/>
  <c r="I192" i="40"/>
  <c r="K192" i="40"/>
  <c r="N192" i="40" l="1"/>
  <c r="L192" i="40"/>
  <c r="M192" i="40"/>
  <c r="H193" i="40"/>
  <c r="J193" i="40"/>
  <c r="C373" i="40"/>
  <c r="A372" i="40"/>
  <c r="B372" i="40" s="1"/>
  <c r="A373" i="40" l="1"/>
  <c r="B373" i="40" s="1"/>
  <c r="C374" i="40"/>
  <c r="K193" i="40"/>
  <c r="D194" i="40"/>
  <c r="I193" i="40"/>
  <c r="M193" i="40" l="1"/>
  <c r="N193" i="40"/>
  <c r="L193" i="40"/>
  <c r="J194" i="40"/>
  <c r="H194" i="40"/>
  <c r="A374" i="40"/>
  <c r="B374" i="40" s="1"/>
  <c r="C375" i="40"/>
  <c r="C376" i="40" l="1"/>
  <c r="A375" i="40"/>
  <c r="B375" i="40" s="1"/>
  <c r="D195" i="40"/>
  <c r="K194" i="40"/>
  <c r="I194" i="40"/>
  <c r="J195" i="40" l="1"/>
  <c r="H195" i="40"/>
  <c r="N194" i="40"/>
  <c r="L194" i="40"/>
  <c r="M194" i="40"/>
  <c r="C377" i="40"/>
  <c r="A376" i="40"/>
  <c r="B376" i="40" s="1"/>
  <c r="C378" i="40" l="1"/>
  <c r="A377" i="40"/>
  <c r="B377" i="40" s="1"/>
  <c r="D196" i="40"/>
  <c r="I195" i="40"/>
  <c r="K195" i="40"/>
  <c r="H196" i="40" l="1"/>
  <c r="J196" i="40"/>
  <c r="M195" i="40"/>
  <c r="N195" i="40"/>
  <c r="L195" i="40"/>
  <c r="A378" i="40"/>
  <c r="B378" i="40" s="1"/>
  <c r="C379" i="40"/>
  <c r="C380" i="40" l="1"/>
  <c r="A379" i="40"/>
  <c r="B379" i="40" s="1"/>
  <c r="I196" i="40"/>
  <c r="D197" i="40"/>
  <c r="K196" i="40"/>
  <c r="L196" i="40" l="1"/>
  <c r="N196" i="40"/>
  <c r="M196" i="40"/>
  <c r="J197" i="40"/>
  <c r="H197" i="40"/>
  <c r="A380" i="40"/>
  <c r="B380" i="40" s="1"/>
  <c r="C381" i="40"/>
  <c r="A381" i="40" l="1"/>
  <c r="B381" i="40" s="1"/>
  <c r="C382" i="40"/>
  <c r="K197" i="40"/>
  <c r="D198" i="40"/>
  <c r="I197" i="40"/>
  <c r="M197" i="40" l="1"/>
  <c r="N197" i="40"/>
  <c r="L197" i="40"/>
  <c r="H198" i="40"/>
  <c r="J198" i="40"/>
  <c r="A382" i="40"/>
  <c r="B382" i="40" s="1"/>
  <c r="C383" i="40"/>
  <c r="C384" i="40" l="1"/>
  <c r="A383" i="40"/>
  <c r="B383" i="40" s="1"/>
  <c r="D199" i="40"/>
  <c r="I198" i="40"/>
  <c r="K198" i="40"/>
  <c r="J199" i="40" l="1"/>
  <c r="H199" i="40"/>
  <c r="N198" i="40"/>
  <c r="L198" i="40"/>
  <c r="M198" i="40"/>
  <c r="C385" i="40"/>
  <c r="A384" i="40"/>
  <c r="B384" i="40" s="1"/>
  <c r="C386" i="40" l="1"/>
  <c r="A385" i="40"/>
  <c r="B385" i="40" s="1"/>
  <c r="I199" i="40"/>
  <c r="D200" i="40"/>
  <c r="K199" i="40"/>
  <c r="M199" i="40" l="1"/>
  <c r="N199" i="40"/>
  <c r="L199" i="40"/>
  <c r="H200" i="40"/>
  <c r="J200" i="40"/>
  <c r="A386" i="40"/>
  <c r="B386" i="40" s="1"/>
  <c r="C387" i="40"/>
  <c r="C388" i="40" l="1"/>
  <c r="A387" i="40"/>
  <c r="B387" i="40" s="1"/>
  <c r="D201" i="40"/>
  <c r="K200" i="40"/>
  <c r="I200" i="40"/>
  <c r="H201" i="40" l="1"/>
  <c r="J201" i="40"/>
  <c r="L200" i="40"/>
  <c r="N200" i="40"/>
  <c r="M200" i="40"/>
  <c r="C389" i="40"/>
  <c r="A388" i="40"/>
  <c r="B388" i="40" s="1"/>
  <c r="C390" i="40" l="1"/>
  <c r="A389" i="40"/>
  <c r="B389" i="40" s="1"/>
  <c r="K201" i="40"/>
  <c r="D202" i="40"/>
  <c r="I201" i="40"/>
  <c r="L201" i="40" l="1"/>
  <c r="N201" i="40"/>
  <c r="M201" i="40"/>
  <c r="J202" i="40"/>
  <c r="H202" i="40"/>
  <c r="A390" i="40"/>
  <c r="B390" i="40" s="1"/>
  <c r="C391" i="40"/>
  <c r="C392" i="40" l="1"/>
  <c r="A391" i="40"/>
  <c r="B391" i="40" s="1"/>
  <c r="D203" i="40"/>
  <c r="K202" i="40"/>
  <c r="I202" i="40"/>
  <c r="J203" i="40" l="1"/>
  <c r="H203" i="40"/>
  <c r="M202" i="40"/>
  <c r="L202" i="40"/>
  <c r="N202" i="40"/>
  <c r="A392" i="40"/>
  <c r="B392" i="40" s="1"/>
  <c r="C393" i="40"/>
  <c r="A393" i="40" l="1"/>
  <c r="B393" i="40" s="1"/>
  <c r="C394" i="40"/>
  <c r="D204" i="40"/>
  <c r="I203" i="40"/>
  <c r="K203" i="40"/>
  <c r="H204" i="40" l="1"/>
  <c r="J204" i="40"/>
  <c r="M203" i="40"/>
  <c r="N203" i="40"/>
  <c r="L203" i="40"/>
  <c r="A394" i="40"/>
  <c r="B394" i="40" s="1"/>
  <c r="C395" i="40"/>
  <c r="C396" i="40" l="1"/>
  <c r="A395" i="40"/>
  <c r="B395" i="40" s="1"/>
  <c r="I204" i="40"/>
  <c r="K204" i="40"/>
  <c r="D205" i="40"/>
  <c r="J205" i="40" l="1"/>
  <c r="H205" i="40"/>
  <c r="L204" i="40"/>
  <c r="N204" i="40"/>
  <c r="M204" i="40"/>
  <c r="A396" i="40"/>
  <c r="B396" i="40" s="1"/>
  <c r="C397" i="40"/>
  <c r="C398" i="40" l="1"/>
  <c r="A397" i="40"/>
  <c r="B397" i="40" s="1"/>
  <c r="K205" i="40"/>
  <c r="I205" i="40"/>
  <c r="D206" i="40"/>
  <c r="M205" i="40" l="1"/>
  <c r="N205" i="40"/>
  <c r="L205" i="40"/>
  <c r="H206" i="40"/>
  <c r="J206" i="40"/>
  <c r="A398" i="40"/>
  <c r="B398" i="40" s="1"/>
  <c r="C399" i="40"/>
  <c r="C400" i="40" l="1"/>
  <c r="A399" i="40"/>
  <c r="B399" i="40" s="1"/>
  <c r="D207" i="40"/>
  <c r="I206" i="40"/>
  <c r="K206" i="40"/>
  <c r="J207" i="40" l="1"/>
  <c r="H207" i="40"/>
  <c r="N206" i="40"/>
  <c r="L206" i="40"/>
  <c r="M206" i="40"/>
  <c r="C401" i="40"/>
  <c r="A400" i="40"/>
  <c r="B400" i="40" s="1"/>
  <c r="A401" i="40" l="1"/>
  <c r="B401" i="40" s="1"/>
  <c r="C402" i="40"/>
  <c r="I207" i="40"/>
  <c r="D208" i="40"/>
  <c r="K207" i="40"/>
  <c r="L207" i="40" l="1"/>
  <c r="M207" i="40"/>
  <c r="N207" i="40"/>
  <c r="J208" i="40"/>
  <c r="H208" i="40"/>
  <c r="A402" i="40"/>
  <c r="B402" i="40" s="1"/>
  <c r="C403" i="40"/>
  <c r="C404" i="40" l="1"/>
  <c r="A403" i="40"/>
  <c r="B403" i="40" s="1"/>
  <c r="K208" i="40"/>
  <c r="I208" i="40"/>
  <c r="D209" i="40"/>
  <c r="N208" i="40" l="1"/>
  <c r="M208" i="40"/>
  <c r="L208" i="40"/>
  <c r="H209" i="40"/>
  <c r="J209" i="40"/>
  <c r="A404" i="40"/>
  <c r="B404" i="40" s="1"/>
  <c r="C405" i="40"/>
  <c r="C406" i="40" l="1"/>
  <c r="A405" i="40"/>
  <c r="B405" i="40" s="1"/>
  <c r="K209" i="40"/>
  <c r="D210" i="40"/>
  <c r="I209" i="40"/>
  <c r="H210" i="40" l="1"/>
  <c r="J210" i="40"/>
  <c r="N209" i="40"/>
  <c r="M209" i="40"/>
  <c r="L209" i="40"/>
  <c r="A406" i="40"/>
  <c r="B406" i="40" s="1"/>
  <c r="C407" i="40"/>
  <c r="C408" i="40" l="1"/>
  <c r="A407" i="40"/>
  <c r="B407" i="40" s="1"/>
  <c r="K210" i="40"/>
  <c r="I210" i="40"/>
  <c r="D211" i="40"/>
  <c r="L210" i="40" l="1"/>
  <c r="N210" i="40"/>
  <c r="M210" i="40"/>
  <c r="H211" i="40"/>
  <c r="J211" i="40"/>
  <c r="C409" i="40"/>
  <c r="A408" i="40"/>
  <c r="B408" i="40" s="1"/>
  <c r="I211" i="40" l="1"/>
  <c r="K211" i="40"/>
  <c r="D212" i="40"/>
  <c r="C410" i="40"/>
  <c r="A409" i="40"/>
  <c r="B409" i="40" s="1"/>
  <c r="A410" i="40" l="1"/>
  <c r="B410" i="40" s="1"/>
  <c r="C411" i="40"/>
  <c r="H212" i="40"/>
  <c r="J212" i="40"/>
  <c r="N211" i="40"/>
  <c r="L211" i="40"/>
  <c r="M211" i="40"/>
  <c r="I212" i="40" l="1"/>
  <c r="D213" i="40"/>
  <c r="K212" i="40"/>
  <c r="C412" i="40"/>
  <c r="A411" i="40"/>
  <c r="B411" i="40" s="1"/>
  <c r="A412" i="40" l="1"/>
  <c r="B412" i="40" s="1"/>
  <c r="C413" i="40"/>
  <c r="N212" i="40"/>
  <c r="M212" i="40"/>
  <c r="L212" i="40"/>
  <c r="H213" i="40"/>
  <c r="J213" i="40"/>
  <c r="I213" i="40" l="1"/>
  <c r="D214" i="40"/>
  <c r="K213" i="40"/>
  <c r="A413" i="40"/>
  <c r="B413" i="40" s="1"/>
  <c r="C414" i="40"/>
  <c r="A414" i="40" l="1"/>
  <c r="B414" i="40" s="1"/>
  <c r="C415" i="40"/>
  <c r="N213" i="40"/>
  <c r="L213" i="40"/>
  <c r="M213" i="40"/>
  <c r="J214" i="40"/>
  <c r="H214" i="40"/>
  <c r="D215" i="40" l="1"/>
  <c r="K214" i="40"/>
  <c r="I214" i="40"/>
  <c r="C416" i="40"/>
  <c r="A415" i="40"/>
  <c r="B415" i="40" s="1"/>
  <c r="A416" i="40" l="1"/>
  <c r="B416" i="40" s="1"/>
  <c r="C417" i="40"/>
  <c r="L214" i="40"/>
  <c r="M214" i="40"/>
  <c r="N214" i="40"/>
  <c r="J215" i="40"/>
  <c r="H215" i="40"/>
  <c r="D216" i="40" l="1"/>
  <c r="K215" i="40"/>
  <c r="I215" i="40"/>
  <c r="A417" i="40"/>
  <c r="B417" i="40" s="1"/>
  <c r="C418" i="40"/>
  <c r="A418" i="40" l="1"/>
  <c r="B418" i="40" s="1"/>
  <c r="C419" i="40"/>
  <c r="L215" i="40"/>
  <c r="N215" i="40"/>
  <c r="M215" i="40"/>
  <c r="H216" i="40"/>
  <c r="J216" i="40"/>
  <c r="K216" i="40" l="1"/>
  <c r="D217" i="40"/>
  <c r="I216" i="40"/>
  <c r="C420" i="40"/>
  <c r="A419" i="40"/>
  <c r="B419" i="40" s="1"/>
  <c r="C421" i="40" l="1"/>
  <c r="A420" i="40"/>
  <c r="B420" i="40" s="1"/>
  <c r="H217" i="40"/>
  <c r="J217" i="40"/>
  <c r="N216" i="40"/>
  <c r="L216" i="40"/>
  <c r="M216" i="40"/>
  <c r="D218" i="40" l="1"/>
  <c r="K217" i="40"/>
  <c r="I217" i="40"/>
  <c r="C422" i="40"/>
  <c r="A421" i="40"/>
  <c r="B421" i="40" s="1"/>
  <c r="A422" i="40" l="1"/>
  <c r="B422" i="40" s="1"/>
  <c r="C423" i="40"/>
  <c r="M217" i="40"/>
  <c r="N217" i="40"/>
  <c r="L217" i="40"/>
  <c r="H218" i="40"/>
  <c r="J218" i="40"/>
  <c r="K218" i="40" l="1"/>
  <c r="D219" i="40"/>
  <c r="I218" i="40"/>
  <c r="C424" i="40"/>
  <c r="A423" i="40"/>
  <c r="B423" i="40" s="1"/>
  <c r="A424" i="40" l="1"/>
  <c r="B424" i="40" s="1"/>
  <c r="C425" i="40"/>
  <c r="H219" i="40"/>
  <c r="J219" i="40"/>
  <c r="L218" i="40"/>
  <c r="N218" i="40"/>
  <c r="M218" i="40"/>
  <c r="K219" i="40" l="1"/>
  <c r="I219" i="40"/>
  <c r="D220" i="40"/>
  <c r="A425" i="40"/>
  <c r="B425" i="40" s="1"/>
  <c r="C426" i="40"/>
  <c r="A426" i="40" l="1"/>
  <c r="B426" i="40" s="1"/>
  <c r="C427" i="40"/>
  <c r="H220" i="40"/>
  <c r="J220" i="40"/>
  <c r="N219" i="40"/>
  <c r="L219" i="40"/>
  <c r="M219" i="40"/>
  <c r="I220" i="40" l="1"/>
  <c r="D221" i="40"/>
  <c r="K220" i="40"/>
  <c r="C428" i="40"/>
  <c r="A427" i="40"/>
  <c r="B427" i="40" s="1"/>
  <c r="A428" i="40" l="1"/>
  <c r="B428" i="40" s="1"/>
  <c r="C429" i="40"/>
  <c r="N220" i="40"/>
  <c r="L220" i="40"/>
  <c r="M220" i="40"/>
  <c r="J221" i="40"/>
  <c r="H221" i="40"/>
  <c r="I221" i="40" l="1"/>
  <c r="D222" i="40"/>
  <c r="K221" i="40"/>
  <c r="A429" i="40"/>
  <c r="B429" i="40" s="1"/>
  <c r="C430" i="40"/>
  <c r="A430" i="40" l="1"/>
  <c r="B430" i="40" s="1"/>
  <c r="C431" i="40"/>
  <c r="N221" i="40"/>
  <c r="L221" i="40"/>
  <c r="M221" i="40"/>
  <c r="J222" i="40"/>
  <c r="H222" i="40"/>
  <c r="I222" i="40" l="1"/>
  <c r="K222" i="40"/>
  <c r="D223" i="40"/>
  <c r="C432" i="40"/>
  <c r="A431" i="40"/>
  <c r="B431" i="40" s="1"/>
  <c r="C433" i="40" l="1"/>
  <c r="A432" i="40"/>
  <c r="B432" i="40" s="1"/>
  <c r="J223" i="40"/>
  <c r="H223" i="40"/>
  <c r="L222" i="40"/>
  <c r="M222" i="40"/>
  <c r="N222" i="40"/>
  <c r="D224" i="40" l="1"/>
  <c r="K223" i="40"/>
  <c r="I223" i="40"/>
  <c r="A433" i="40"/>
  <c r="B433" i="40" s="1"/>
  <c r="C434" i="40"/>
  <c r="A434" i="40" l="1"/>
  <c r="B434" i="40" s="1"/>
  <c r="C435" i="40"/>
  <c r="L223" i="40"/>
  <c r="M223" i="40"/>
  <c r="N223" i="40"/>
  <c r="H224" i="40"/>
  <c r="J224" i="40"/>
  <c r="K224" i="40" l="1"/>
  <c r="D225" i="40"/>
  <c r="I224" i="40"/>
  <c r="C436" i="40"/>
  <c r="A435" i="40"/>
  <c r="B435" i="40" s="1"/>
  <c r="C437" i="40" l="1"/>
  <c r="A436" i="40"/>
  <c r="B436" i="40" s="1"/>
  <c r="H225" i="40"/>
  <c r="J225" i="40"/>
  <c r="L224" i="40"/>
  <c r="N224" i="40"/>
  <c r="M224" i="40"/>
  <c r="D226" i="40" l="1"/>
  <c r="K225" i="40"/>
  <c r="I225" i="40"/>
  <c r="A437" i="40"/>
  <c r="B437" i="40" s="1"/>
  <c r="C438" i="40"/>
  <c r="A438" i="40" l="1"/>
  <c r="B438" i="40" s="1"/>
  <c r="C439" i="40"/>
  <c r="M225" i="40"/>
  <c r="N225" i="40"/>
  <c r="L225" i="40"/>
  <c r="H226" i="40"/>
  <c r="J226" i="40"/>
  <c r="K226" i="40" l="1"/>
  <c r="D227" i="40"/>
  <c r="I226" i="40"/>
  <c r="C440" i="40"/>
  <c r="A439" i="40"/>
  <c r="B439" i="40" s="1"/>
  <c r="C441" i="40" l="1"/>
  <c r="A440" i="40"/>
  <c r="B440" i="40" s="1"/>
  <c r="H227" i="40"/>
  <c r="J227" i="40"/>
  <c r="N226" i="40"/>
  <c r="L226" i="40"/>
  <c r="M226" i="40"/>
  <c r="I227" i="40" l="1"/>
  <c r="D228" i="40"/>
  <c r="K227" i="40"/>
  <c r="C442" i="40"/>
  <c r="A441" i="40"/>
  <c r="B441" i="40" s="1"/>
  <c r="A442" i="40" l="1"/>
  <c r="B442" i="40" s="1"/>
  <c r="C443" i="40"/>
  <c r="N227" i="40"/>
  <c r="L227" i="40"/>
  <c r="M227" i="40"/>
  <c r="H228" i="40"/>
  <c r="J228" i="40"/>
  <c r="I228" i="40" l="1"/>
  <c r="D229" i="40"/>
  <c r="K228" i="40"/>
  <c r="C444" i="40"/>
  <c r="A443" i="40"/>
  <c r="B443" i="40" s="1"/>
  <c r="A444" i="40" l="1"/>
  <c r="B444" i="40" s="1"/>
  <c r="C445" i="40"/>
  <c r="L228" i="40"/>
  <c r="N228" i="40"/>
  <c r="M228" i="40"/>
  <c r="H229" i="40"/>
  <c r="J229" i="40"/>
  <c r="K229" i="40" l="1"/>
  <c r="D230" i="40"/>
  <c r="I229" i="40"/>
  <c r="A445" i="40"/>
  <c r="B445" i="40" s="1"/>
  <c r="C446" i="40"/>
  <c r="A446" i="40" l="1"/>
  <c r="B446" i="40" s="1"/>
  <c r="C447" i="40"/>
  <c r="J230" i="40"/>
  <c r="H230" i="40"/>
  <c r="N229" i="40"/>
  <c r="L229" i="40"/>
  <c r="M229" i="40"/>
  <c r="K230" i="40" l="1"/>
  <c r="I230" i="40"/>
  <c r="D231" i="40"/>
  <c r="C448" i="40"/>
  <c r="A447" i="40"/>
  <c r="B447" i="40" s="1"/>
  <c r="C449" i="40" l="1"/>
  <c r="A448" i="40"/>
  <c r="B448" i="40" s="1"/>
  <c r="J231" i="40"/>
  <c r="H231" i="40"/>
  <c r="L230" i="40"/>
  <c r="M230" i="40"/>
  <c r="N230" i="40"/>
  <c r="C450" i="40" l="1"/>
  <c r="A449" i="40"/>
  <c r="B449" i="40" s="1"/>
  <c r="D232" i="40"/>
  <c r="I231" i="40"/>
  <c r="K231" i="40"/>
  <c r="N231" i="40" l="1"/>
  <c r="L231" i="40"/>
  <c r="M231" i="40"/>
  <c r="H232" i="40"/>
  <c r="J232" i="40"/>
  <c r="A450" i="40"/>
  <c r="B450" i="40" s="1"/>
  <c r="C451" i="40"/>
  <c r="C452" i="40" l="1"/>
  <c r="A451" i="40"/>
  <c r="B451" i="40" s="1"/>
  <c r="I232" i="40"/>
  <c r="D233" i="40"/>
  <c r="K232" i="40"/>
  <c r="M232" i="40" l="1"/>
  <c r="L232" i="40"/>
  <c r="N232" i="40"/>
  <c r="H233" i="40"/>
  <c r="J233" i="40"/>
  <c r="C453" i="40"/>
  <c r="A452" i="40"/>
  <c r="B452" i="40" s="1"/>
  <c r="K233" i="40" l="1"/>
  <c r="I233" i="40"/>
  <c r="D234" i="40"/>
  <c r="C454" i="40"/>
  <c r="A453" i="40"/>
  <c r="B453" i="40" s="1"/>
  <c r="A454" i="40" l="1"/>
  <c r="B454" i="40" s="1"/>
  <c r="C455" i="40"/>
  <c r="J234" i="40"/>
  <c r="H234" i="40"/>
  <c r="N233" i="40"/>
  <c r="L233" i="40"/>
  <c r="M233" i="40"/>
  <c r="K234" i="40" l="1"/>
  <c r="I234" i="40"/>
  <c r="D235" i="40"/>
  <c r="C456" i="40"/>
  <c r="A455" i="40"/>
  <c r="B455" i="40" s="1"/>
  <c r="A456" i="40" l="1"/>
  <c r="B456" i="40" s="1"/>
  <c r="C457" i="40"/>
  <c r="J235" i="40"/>
  <c r="H235" i="40"/>
  <c r="L234" i="40"/>
  <c r="M234" i="40"/>
  <c r="N234" i="40"/>
  <c r="D236" i="40" l="1"/>
  <c r="I235" i="40"/>
  <c r="K235" i="40"/>
  <c r="A457" i="40"/>
  <c r="B457" i="40" s="1"/>
  <c r="C458" i="40"/>
  <c r="A458" i="40" l="1"/>
  <c r="B458" i="40" s="1"/>
  <c r="C459" i="40"/>
  <c r="N235" i="40"/>
  <c r="L235" i="40"/>
  <c r="M235" i="40"/>
  <c r="H236" i="40"/>
  <c r="J236" i="40"/>
  <c r="I236" i="40" l="1"/>
  <c r="D237" i="40"/>
  <c r="K236" i="40"/>
  <c r="C460" i="40"/>
  <c r="A459" i="40"/>
  <c r="B459" i="40" s="1"/>
  <c r="C461" i="40" l="1"/>
  <c r="A460" i="40"/>
  <c r="B460" i="40" s="1"/>
  <c r="L236" i="40"/>
  <c r="M236" i="40"/>
  <c r="N236" i="40"/>
  <c r="H237" i="40"/>
  <c r="J237" i="40"/>
  <c r="K237" i="40" l="1"/>
  <c r="I237" i="40"/>
  <c r="D238" i="40"/>
  <c r="C462" i="40"/>
  <c r="A461" i="40"/>
  <c r="B461" i="40" s="1"/>
  <c r="N237" i="40" l="1"/>
  <c r="L237" i="40"/>
  <c r="M237" i="40"/>
  <c r="C463" i="40"/>
  <c r="A462" i="40"/>
  <c r="B462" i="40" s="1"/>
  <c r="J238" i="40"/>
  <c r="H238" i="40"/>
  <c r="C464" i="40" l="1"/>
  <c r="A463" i="40"/>
  <c r="B463" i="40" s="1"/>
  <c r="K238" i="40"/>
  <c r="I238" i="40"/>
  <c r="D239" i="40"/>
  <c r="J239" i="40" l="1"/>
  <c r="H239" i="40"/>
  <c r="L238" i="40"/>
  <c r="N238" i="40"/>
  <c r="M238" i="40"/>
  <c r="C465" i="40"/>
  <c r="A464" i="40"/>
  <c r="B464" i="40" s="1"/>
  <c r="C466" i="40" l="1"/>
  <c r="A465" i="40"/>
  <c r="B465" i="40" s="1"/>
  <c r="D240" i="40"/>
  <c r="I239" i="40"/>
  <c r="K239" i="40"/>
  <c r="N239" i="40" l="1"/>
  <c r="M239" i="40"/>
  <c r="L239" i="40"/>
  <c r="J240" i="40"/>
  <c r="H240" i="40"/>
  <c r="C467" i="40"/>
  <c r="A466" i="40"/>
  <c r="B466" i="40" s="1"/>
  <c r="C468" i="40" l="1"/>
  <c r="A467" i="40"/>
  <c r="B467" i="40" s="1"/>
  <c r="I240" i="40"/>
  <c r="D241" i="40"/>
  <c r="K240" i="40"/>
  <c r="L240" i="40" l="1"/>
  <c r="M240" i="40"/>
  <c r="N240" i="40"/>
  <c r="H241" i="40"/>
  <c r="J241" i="40"/>
  <c r="C469" i="40"/>
  <c r="A468" i="40"/>
  <c r="B468" i="40" s="1"/>
  <c r="C470" i="40" l="1"/>
  <c r="A469" i="40"/>
  <c r="B469" i="40" s="1"/>
  <c r="K241" i="40"/>
  <c r="D242" i="40"/>
  <c r="I241" i="40"/>
  <c r="J242" i="40" l="1"/>
  <c r="H242" i="40"/>
  <c r="N241" i="40"/>
  <c r="L241" i="40"/>
  <c r="M241" i="40"/>
  <c r="C471" i="40"/>
  <c r="A470" i="40"/>
  <c r="B470" i="40" s="1"/>
  <c r="C472" i="40" l="1"/>
  <c r="A471" i="40"/>
  <c r="B471" i="40" s="1"/>
  <c r="K242" i="40"/>
  <c r="I242" i="40"/>
  <c r="D243" i="40"/>
  <c r="J243" i="40" l="1"/>
  <c r="H243" i="40"/>
  <c r="N242" i="40"/>
  <c r="M242" i="40"/>
  <c r="L242" i="40"/>
  <c r="C473" i="40"/>
  <c r="A472" i="40"/>
  <c r="B472" i="40" s="1"/>
  <c r="C474" i="40" l="1"/>
  <c r="A473" i="40"/>
  <c r="B473" i="40" s="1"/>
  <c r="D244" i="40"/>
  <c r="I243" i="40"/>
  <c r="K243" i="40"/>
  <c r="N243" i="40" l="1"/>
  <c r="M243" i="40"/>
  <c r="L243" i="40"/>
  <c r="J244" i="40"/>
  <c r="H244" i="40"/>
  <c r="C475" i="40"/>
  <c r="A474" i="40"/>
  <c r="B474" i="40" s="1"/>
  <c r="C476" i="40" l="1"/>
  <c r="A475" i="40"/>
  <c r="B475" i="40" s="1"/>
  <c r="I244" i="40"/>
  <c r="D245" i="40"/>
  <c r="K244" i="40"/>
  <c r="L244" i="40" l="1"/>
  <c r="M244" i="40"/>
  <c r="N244" i="40"/>
  <c r="H245" i="40"/>
  <c r="J245" i="40"/>
  <c r="C477" i="40"/>
  <c r="A476" i="40"/>
  <c r="B476" i="40" s="1"/>
  <c r="C478" i="40" l="1"/>
  <c r="A477" i="40"/>
  <c r="B477" i="40" s="1"/>
  <c r="K245" i="40"/>
  <c r="I245" i="40"/>
  <c r="D246" i="40"/>
  <c r="J246" i="40" l="1"/>
  <c r="H246" i="40"/>
  <c r="M245" i="40"/>
  <c r="N245" i="40"/>
  <c r="L245" i="40"/>
  <c r="C479" i="40"/>
  <c r="A478" i="40"/>
  <c r="B478" i="40" s="1"/>
  <c r="C480" i="40" l="1"/>
  <c r="A479" i="40"/>
  <c r="B479" i="40" s="1"/>
  <c r="K246" i="40"/>
  <c r="I246" i="40"/>
  <c r="D247" i="40"/>
  <c r="J247" i="40" l="1"/>
  <c r="H247" i="40"/>
  <c r="M246" i="40"/>
  <c r="L246" i="40"/>
  <c r="N246" i="40"/>
  <c r="C481" i="40"/>
  <c r="A480" i="40"/>
  <c r="B480" i="40" s="1"/>
  <c r="C482" i="40" l="1"/>
  <c r="A481" i="40"/>
  <c r="B481" i="40" s="1"/>
  <c r="D248" i="40"/>
  <c r="I247" i="40"/>
  <c r="K247" i="40"/>
  <c r="C483" i="40" l="1"/>
  <c r="A482" i="40"/>
  <c r="B482" i="40" s="1"/>
  <c r="N247" i="40"/>
  <c r="L247" i="40"/>
  <c r="M247" i="40"/>
  <c r="J248" i="40"/>
  <c r="H248" i="40"/>
  <c r="I248" i="40" l="1"/>
  <c r="D249" i="40"/>
  <c r="K248" i="40"/>
  <c r="C484" i="40"/>
  <c r="A483" i="40"/>
  <c r="B483" i="40" s="1"/>
  <c r="L248" i="40" l="1"/>
  <c r="N248" i="40"/>
  <c r="M248" i="40"/>
  <c r="H249" i="40"/>
  <c r="J249" i="40"/>
  <c r="C485" i="40"/>
  <c r="A484" i="40"/>
  <c r="B484" i="40" s="1"/>
  <c r="C486" i="40" l="1"/>
  <c r="A485" i="40"/>
  <c r="B485" i="40" s="1"/>
  <c r="K249" i="40"/>
  <c r="D250" i="40"/>
  <c r="I249" i="40"/>
  <c r="J250" i="40" l="1"/>
  <c r="H250" i="40"/>
  <c r="N249" i="40"/>
  <c r="M249" i="40"/>
  <c r="L249" i="40"/>
  <c r="C487" i="40"/>
  <c r="A486" i="40"/>
  <c r="B486" i="40" s="1"/>
  <c r="C488" i="40" l="1"/>
  <c r="A487" i="40"/>
  <c r="B487" i="40" s="1"/>
  <c r="K250" i="40"/>
  <c r="I250" i="40"/>
  <c r="D251" i="40"/>
  <c r="J251" i="40" l="1"/>
  <c r="H251" i="40"/>
  <c r="L250" i="40"/>
  <c r="N250" i="40"/>
  <c r="M250" i="40"/>
  <c r="C489" i="40"/>
  <c r="A488" i="40"/>
  <c r="B488" i="40" s="1"/>
  <c r="D252" i="40" l="1"/>
  <c r="I251" i="40"/>
  <c r="K251" i="40"/>
  <c r="C490" i="40"/>
  <c r="A489" i="40"/>
  <c r="B489" i="40" s="1"/>
  <c r="N251" i="40" l="1"/>
  <c r="L251" i="40"/>
  <c r="M251" i="40"/>
  <c r="H252" i="40"/>
  <c r="J252" i="40"/>
  <c r="C491" i="40"/>
  <c r="A490" i="40"/>
  <c r="B490" i="40" s="1"/>
  <c r="A491" i="40" l="1"/>
  <c r="B491" i="40" s="1"/>
  <c r="C492" i="40"/>
  <c r="I252" i="40"/>
  <c r="D253" i="40"/>
  <c r="K252" i="40"/>
  <c r="L252" i="40" l="1"/>
  <c r="M252" i="40"/>
  <c r="N252" i="40"/>
  <c r="H253" i="40"/>
  <c r="J253" i="40"/>
  <c r="A492" i="40"/>
  <c r="B492" i="40" s="1"/>
  <c r="C493" i="40"/>
  <c r="A493" i="40" l="1"/>
  <c r="B493" i="40" s="1"/>
  <c r="C494" i="40"/>
  <c r="K253" i="40"/>
  <c r="I253" i="40"/>
  <c r="D254" i="40"/>
  <c r="C495" i="40" l="1"/>
  <c r="A494" i="40"/>
  <c r="B494" i="40" s="1"/>
  <c r="J254" i="40"/>
  <c r="H254" i="40"/>
  <c r="L253" i="40"/>
  <c r="M253" i="40"/>
  <c r="N253" i="40"/>
  <c r="A495" i="40" l="1"/>
  <c r="B495" i="40" s="1"/>
  <c r="C496" i="40"/>
  <c r="K254" i="40"/>
  <c r="I254" i="40"/>
  <c r="D255" i="40"/>
  <c r="C497" i="40" l="1"/>
  <c r="A496" i="40"/>
  <c r="B496" i="40" s="1"/>
  <c r="J255" i="40"/>
  <c r="H255" i="40"/>
  <c r="N254" i="40"/>
  <c r="L254" i="40"/>
  <c r="M254" i="40"/>
  <c r="D256" i="40" l="1"/>
  <c r="I255" i="40"/>
  <c r="K255" i="40"/>
  <c r="A497" i="40"/>
  <c r="B497" i="40" s="1"/>
  <c r="C498" i="40"/>
  <c r="J256" i="40" l="1"/>
  <c r="H256" i="40"/>
  <c r="C499" i="40"/>
  <c r="A498" i="40"/>
  <c r="B498" i="40" s="1"/>
  <c r="N255" i="40"/>
  <c r="M255" i="40"/>
  <c r="L255" i="40"/>
  <c r="A499" i="40" l="1"/>
  <c r="B499" i="40" s="1"/>
  <c r="C500" i="40"/>
  <c r="I256" i="40"/>
  <c r="D257" i="40"/>
  <c r="K256" i="40"/>
  <c r="A500" i="40" l="1"/>
  <c r="B500" i="40" s="1"/>
  <c r="C501" i="40"/>
  <c r="N256" i="40"/>
  <c r="M256" i="40"/>
  <c r="L256" i="40"/>
  <c r="H257" i="40"/>
  <c r="J257" i="40"/>
  <c r="K257" i="40" l="1"/>
  <c r="I257" i="40"/>
  <c r="D258" i="40"/>
  <c r="A501" i="40"/>
  <c r="B501" i="40" s="1"/>
  <c r="C502" i="40"/>
  <c r="J258" i="40" l="1"/>
  <c r="H258" i="40"/>
  <c r="L257" i="40"/>
  <c r="N257" i="40"/>
  <c r="M257" i="40"/>
  <c r="C503" i="40"/>
  <c r="A502" i="40"/>
  <c r="B502" i="40" s="1"/>
  <c r="C504" i="40" l="1"/>
  <c r="A503" i="40"/>
  <c r="B503" i="40" s="1"/>
  <c r="K258" i="40"/>
  <c r="I258" i="40"/>
  <c r="D259" i="40"/>
  <c r="C505" i="40" l="1"/>
  <c r="A504" i="40"/>
  <c r="B504" i="40" s="1"/>
  <c r="J259" i="40"/>
  <c r="H259" i="40"/>
  <c r="N258" i="40"/>
  <c r="L258" i="40"/>
  <c r="M258" i="40"/>
  <c r="D260" i="40" l="1"/>
  <c r="I259" i="40"/>
  <c r="K259" i="40"/>
  <c r="A505" i="40"/>
  <c r="B505" i="40" s="1"/>
  <c r="C506" i="40"/>
  <c r="J260" i="40" l="1"/>
  <c r="H260" i="40"/>
  <c r="A506" i="40"/>
  <c r="B506" i="40" s="1"/>
  <c r="C507" i="40"/>
  <c r="N259" i="40"/>
  <c r="L259" i="40"/>
  <c r="M259" i="40"/>
  <c r="A507" i="40" l="1"/>
  <c r="B507" i="40" s="1"/>
  <c r="C508" i="40"/>
  <c r="I260" i="40"/>
  <c r="D261" i="40"/>
  <c r="K260" i="40"/>
  <c r="A508" i="40" l="1"/>
  <c r="B508" i="40" s="1"/>
  <c r="C509" i="40"/>
  <c r="N260" i="40"/>
  <c r="L260" i="40"/>
  <c r="M260" i="40"/>
  <c r="H261" i="40"/>
  <c r="J261" i="40"/>
  <c r="K261" i="40" l="1"/>
  <c r="D262" i="40"/>
  <c r="I261" i="40"/>
  <c r="A509" i="40"/>
  <c r="B509" i="40" s="1"/>
  <c r="C510" i="40"/>
  <c r="J262" i="40" l="1"/>
  <c r="H262" i="40"/>
  <c r="N261" i="40"/>
  <c r="M261" i="40"/>
  <c r="L261" i="40"/>
  <c r="C511" i="40"/>
  <c r="A510" i="40"/>
  <c r="B510" i="40" s="1"/>
  <c r="A511" i="40" l="1"/>
  <c r="B511" i="40" s="1"/>
  <c r="C512" i="40"/>
  <c r="K262" i="40"/>
  <c r="I262" i="40"/>
  <c r="D263" i="40"/>
  <c r="C513" i="40" l="1"/>
  <c r="A512" i="40"/>
  <c r="B512" i="40" s="1"/>
  <c r="J263" i="40"/>
  <c r="H263" i="40"/>
  <c r="N262" i="40"/>
  <c r="L262" i="40"/>
  <c r="M262" i="40"/>
  <c r="A513" i="40" l="1"/>
  <c r="B513" i="40" s="1"/>
  <c r="C514" i="40"/>
  <c r="D264" i="40"/>
  <c r="I263" i="40"/>
  <c r="K263" i="40"/>
  <c r="C515" i="40" l="1"/>
  <c r="A514" i="40"/>
  <c r="B514" i="40" s="1"/>
  <c r="N263" i="40"/>
  <c r="L263" i="40"/>
  <c r="M263" i="40"/>
  <c r="H264" i="40"/>
  <c r="J264" i="40"/>
  <c r="A515" i="40" l="1"/>
  <c r="B515" i="40" s="1"/>
  <c r="C516" i="40"/>
  <c r="I264" i="40"/>
  <c r="D265" i="40"/>
  <c r="K264" i="40"/>
  <c r="M264" i="40" l="1"/>
  <c r="N264" i="40"/>
  <c r="L264" i="40"/>
  <c r="H265" i="40"/>
  <c r="J265" i="40"/>
  <c r="A516" i="40"/>
  <c r="B516" i="40" s="1"/>
  <c r="C517" i="40"/>
  <c r="A517" i="40" l="1"/>
  <c r="B517" i="40" s="1"/>
  <c r="C518" i="40"/>
  <c r="K265" i="40"/>
  <c r="I265" i="40"/>
  <c r="D266" i="40"/>
  <c r="J266" i="40" l="1"/>
  <c r="H266" i="40"/>
  <c r="M265" i="40"/>
  <c r="N265" i="40"/>
  <c r="L265" i="40"/>
  <c r="C519" i="40"/>
  <c r="A518" i="40"/>
  <c r="B518" i="40" s="1"/>
  <c r="C520" i="40" l="1"/>
  <c r="A519" i="40"/>
  <c r="B519" i="40" s="1"/>
  <c r="K266" i="40"/>
  <c r="I266" i="40"/>
  <c r="D267" i="40"/>
  <c r="L266" i="40" l="1"/>
  <c r="M266" i="40"/>
  <c r="N266" i="40"/>
  <c r="C521" i="40"/>
  <c r="A520" i="40"/>
  <c r="B520" i="40" s="1"/>
  <c r="J267" i="40"/>
  <c r="H267" i="40"/>
  <c r="I267" i="40" l="1"/>
  <c r="K267" i="40"/>
  <c r="D268" i="40"/>
  <c r="A521" i="40"/>
  <c r="B521" i="40" s="1"/>
  <c r="C522" i="40"/>
  <c r="N267" i="40" l="1"/>
  <c r="L267" i="40"/>
  <c r="M267" i="40"/>
  <c r="A522" i="40"/>
  <c r="B522" i="40" s="1"/>
  <c r="C523" i="40"/>
  <c r="J268" i="40"/>
  <c r="H268" i="40"/>
  <c r="I268" i="40" l="1"/>
  <c r="D269" i="40"/>
  <c r="K268" i="40"/>
  <c r="A523" i="40"/>
  <c r="B523" i="40" s="1"/>
  <c r="C524" i="40"/>
  <c r="J269" i="40" l="1"/>
  <c r="H269" i="40"/>
  <c r="A524" i="40"/>
  <c r="B524" i="40" s="1"/>
  <c r="C525" i="40"/>
  <c r="N268" i="40"/>
  <c r="L268" i="40"/>
  <c r="M268" i="40"/>
  <c r="A525" i="40" l="1"/>
  <c r="B525" i="40" s="1"/>
  <c r="C526" i="40"/>
  <c r="K269" i="40"/>
  <c r="D270" i="40"/>
  <c r="I269" i="40"/>
  <c r="H270" i="40" l="1"/>
  <c r="J270" i="40"/>
  <c r="N269" i="40"/>
  <c r="M269" i="40"/>
  <c r="L269" i="40"/>
  <c r="C527" i="40"/>
  <c r="A526" i="40"/>
  <c r="B526" i="40" s="1"/>
  <c r="A527" i="40" l="1"/>
  <c r="B527" i="40" s="1"/>
  <c r="C528" i="40"/>
  <c r="D271" i="40"/>
  <c r="K270" i="40"/>
  <c r="I270" i="40"/>
  <c r="L270" i="40" l="1"/>
  <c r="M270" i="40"/>
  <c r="N270" i="40"/>
  <c r="J271" i="40"/>
  <c r="H271" i="40"/>
  <c r="C529" i="40"/>
  <c r="A528" i="40"/>
  <c r="B528" i="40" s="1"/>
  <c r="D272" i="40" l="1"/>
  <c r="K271" i="40"/>
  <c r="I271" i="40"/>
  <c r="A529" i="40"/>
  <c r="B529" i="40" s="1"/>
  <c r="C530" i="40"/>
  <c r="H272" i="40" l="1"/>
  <c r="J272" i="40"/>
  <c r="C531" i="40"/>
  <c r="A530" i="40"/>
  <c r="B530" i="40" s="1"/>
  <c r="N271" i="40"/>
  <c r="L271" i="40"/>
  <c r="M271" i="40"/>
  <c r="A531" i="40" l="1"/>
  <c r="B531" i="40" s="1"/>
  <c r="C532" i="40"/>
  <c r="I272" i="40"/>
  <c r="D273" i="40"/>
  <c r="K272" i="40"/>
  <c r="N272" i="40" l="1"/>
  <c r="L272" i="40"/>
  <c r="M272" i="40"/>
  <c r="H273" i="40"/>
  <c r="J273" i="40"/>
  <c r="A532" i="40"/>
  <c r="B532" i="40" s="1"/>
  <c r="C533" i="40"/>
  <c r="A533" i="40" l="1"/>
  <c r="B533" i="40" s="1"/>
  <c r="C534" i="40"/>
  <c r="I273" i="40"/>
  <c r="K273" i="40"/>
  <c r="D274" i="40"/>
  <c r="H274" i="40" l="1"/>
  <c r="J274" i="40"/>
  <c r="N273" i="40"/>
  <c r="M273" i="40"/>
  <c r="L273" i="40"/>
  <c r="C535" i="40"/>
  <c r="A534" i="40"/>
  <c r="B534" i="40" s="1"/>
  <c r="C536" i="40" l="1"/>
  <c r="A535" i="40"/>
  <c r="B535" i="40" s="1"/>
  <c r="K274" i="40"/>
  <c r="D275" i="40"/>
  <c r="I274" i="40"/>
  <c r="N274" i="40" l="1"/>
  <c r="M274" i="40"/>
  <c r="L274" i="40"/>
  <c r="J275" i="40"/>
  <c r="H275" i="40"/>
  <c r="C537" i="40"/>
  <c r="A536" i="40"/>
  <c r="B536" i="40" s="1"/>
  <c r="I275" i="40" l="1"/>
  <c r="D276" i="40"/>
  <c r="K275" i="40"/>
  <c r="A537" i="40"/>
  <c r="B537" i="40" s="1"/>
  <c r="C538" i="40"/>
  <c r="A538" i="40" l="1"/>
  <c r="B538" i="40" s="1"/>
  <c r="C539" i="40"/>
  <c r="N275" i="40"/>
  <c r="L275" i="40"/>
  <c r="M275" i="40"/>
  <c r="J276" i="40"/>
  <c r="H276" i="40"/>
  <c r="I276" i="40" l="1"/>
  <c r="D277" i="40"/>
  <c r="K276" i="40"/>
  <c r="A539" i="40"/>
  <c r="B539" i="40" s="1"/>
  <c r="C540" i="40"/>
  <c r="A540" i="40" l="1"/>
  <c r="B540" i="40" s="1"/>
  <c r="C541" i="40"/>
  <c r="N276" i="40"/>
  <c r="M276" i="40"/>
  <c r="L276" i="40"/>
  <c r="H277" i="40"/>
  <c r="J277" i="40"/>
  <c r="I277" i="40" l="1"/>
  <c r="K277" i="40"/>
  <c r="D278" i="40"/>
  <c r="A541" i="40"/>
  <c r="B541" i="40" s="1"/>
  <c r="C542" i="40"/>
  <c r="A542" i="40" l="1"/>
  <c r="B542" i="40" s="1"/>
  <c r="C543" i="40"/>
  <c r="H278" i="40"/>
  <c r="J278" i="40"/>
  <c r="L277" i="40"/>
  <c r="N277" i="40"/>
  <c r="M277" i="40"/>
  <c r="D279" i="40" l="1"/>
  <c r="I278" i="40"/>
  <c r="K278" i="40"/>
  <c r="A543" i="40"/>
  <c r="B543" i="40" s="1"/>
  <c r="C544" i="40"/>
  <c r="A544" i="40" l="1"/>
  <c r="B544" i="40" s="1"/>
  <c r="C545" i="40"/>
  <c r="L278" i="40"/>
  <c r="N278" i="40"/>
  <c r="M278" i="40"/>
  <c r="H279" i="40"/>
  <c r="J279" i="40"/>
  <c r="K279" i="40" l="1"/>
  <c r="I279" i="40"/>
  <c r="D280" i="40"/>
  <c r="C546" i="40"/>
  <c r="A545" i="40"/>
  <c r="B545" i="40" s="1"/>
  <c r="C547" i="40" l="1"/>
  <c r="A546" i="40"/>
  <c r="B546" i="40" s="1"/>
  <c r="H280" i="40"/>
  <c r="J280" i="40"/>
  <c r="D281" i="40" l="1"/>
  <c r="K280" i="40"/>
  <c r="I280" i="40"/>
  <c r="C548" i="40"/>
  <c r="A547" i="40"/>
  <c r="B547" i="40" s="1"/>
  <c r="C549" i="40" l="1"/>
  <c r="A548" i="40"/>
  <c r="B548" i="40" s="1"/>
  <c r="J281" i="40"/>
  <c r="H281" i="40"/>
  <c r="K281" i="40" l="1"/>
  <c r="D282" i="40"/>
  <c r="I281" i="40"/>
  <c r="A549" i="40"/>
  <c r="B549" i="40" s="1"/>
  <c r="C550" i="40"/>
  <c r="A550" i="40" l="1"/>
  <c r="B550" i="40" s="1"/>
  <c r="C551" i="40"/>
  <c r="H282" i="40"/>
  <c r="J282" i="40"/>
  <c r="D283" i="40" l="1"/>
  <c r="I282" i="40"/>
  <c r="K282" i="40"/>
  <c r="A551" i="40"/>
  <c r="B551" i="40" s="1"/>
  <c r="C552" i="40"/>
  <c r="A552" i="40" l="1"/>
  <c r="B552" i="40" s="1"/>
  <c r="C553" i="40"/>
  <c r="J283" i="40"/>
  <c r="H283" i="40"/>
  <c r="K283" i="40" l="1"/>
  <c r="I283" i="40"/>
  <c r="D284" i="40"/>
  <c r="C554" i="40"/>
  <c r="A553" i="40"/>
  <c r="B553" i="40" s="1"/>
  <c r="C555" i="40" l="1"/>
  <c r="A554" i="40"/>
  <c r="B554" i="40" s="1"/>
  <c r="H284" i="40"/>
  <c r="J284" i="40"/>
  <c r="D285" i="40" l="1"/>
  <c r="K284" i="40"/>
  <c r="I284" i="40"/>
  <c r="C556" i="40"/>
  <c r="A555" i="40"/>
  <c r="B555" i="40" s="1"/>
  <c r="C557" i="40" l="1"/>
  <c r="A556" i="40"/>
  <c r="B556" i="40" s="1"/>
  <c r="H285" i="40"/>
  <c r="J285" i="40"/>
  <c r="K285" i="40" l="1"/>
  <c r="D286" i="40"/>
  <c r="I285" i="40"/>
  <c r="C558" i="40"/>
  <c r="A557" i="40"/>
  <c r="B557" i="40" s="1"/>
  <c r="A558" i="40" l="1"/>
  <c r="B558" i="40" s="1"/>
  <c r="C559" i="40"/>
  <c r="H286" i="40"/>
  <c r="J286" i="40"/>
  <c r="D287" i="40" l="1"/>
  <c r="I286" i="40"/>
  <c r="K286" i="40"/>
  <c r="A559" i="40"/>
  <c r="B559" i="40" s="1"/>
  <c r="C560" i="40"/>
  <c r="A560" i="40" l="1"/>
  <c r="B560" i="40" s="1"/>
  <c r="C561" i="40"/>
  <c r="J287" i="40"/>
  <c r="H287" i="40"/>
  <c r="K287" i="40" l="1"/>
  <c r="I287" i="40"/>
  <c r="D288" i="40"/>
  <c r="C562" i="40"/>
  <c r="A561" i="40"/>
  <c r="B561" i="40" s="1"/>
  <c r="C563" i="40" l="1"/>
  <c r="A562" i="40"/>
  <c r="B562" i="40" s="1"/>
  <c r="H288" i="40"/>
  <c r="J288" i="40"/>
  <c r="D289" i="40" l="1"/>
  <c r="I288" i="40"/>
  <c r="K288" i="40"/>
  <c r="C564" i="40"/>
  <c r="A563" i="40"/>
  <c r="B563" i="40" s="1"/>
  <c r="C565" i="40" l="1"/>
  <c r="A564" i="40"/>
  <c r="B564" i="40" s="1"/>
  <c r="H289" i="40"/>
  <c r="J289" i="40"/>
  <c r="K289" i="40" l="1"/>
  <c r="I289" i="40"/>
  <c r="D290" i="40"/>
  <c r="A565" i="40"/>
  <c r="B565" i="40" s="1"/>
  <c r="C566" i="40"/>
  <c r="C567" i="40" l="1"/>
  <c r="A566" i="40"/>
  <c r="B566" i="40" s="1"/>
  <c r="H290" i="40"/>
  <c r="J290" i="40"/>
  <c r="D291" i="40" l="1"/>
  <c r="I290" i="40"/>
  <c r="K290" i="40"/>
  <c r="A567" i="40"/>
  <c r="B567" i="40" s="1"/>
  <c r="C568" i="40"/>
  <c r="A568" i="40" l="1"/>
  <c r="B568" i="40" s="1"/>
  <c r="C569" i="40"/>
  <c r="J291" i="40"/>
  <c r="H291" i="40"/>
  <c r="K291" i="40" l="1"/>
  <c r="I291" i="40"/>
  <c r="D292" i="40"/>
  <c r="C570" i="40"/>
  <c r="A569" i="40"/>
  <c r="B569" i="40" s="1"/>
  <c r="C571" i="40" l="1"/>
  <c r="A570" i="40"/>
  <c r="B570" i="40" s="1"/>
  <c r="H292" i="40"/>
  <c r="J292" i="40"/>
  <c r="D293" i="40" l="1"/>
  <c r="I292" i="40"/>
  <c r="K292" i="40"/>
  <c r="C572" i="40"/>
  <c r="A571" i="40"/>
  <c r="B571" i="40" s="1"/>
  <c r="C573" i="40" l="1"/>
  <c r="A572" i="40"/>
  <c r="B572" i="40" s="1"/>
  <c r="J293" i="40"/>
  <c r="H293" i="40"/>
  <c r="K293" i="40" l="1"/>
  <c r="D294" i="40"/>
  <c r="I293" i="40"/>
  <c r="A573" i="40"/>
  <c r="B573" i="40" s="1"/>
  <c r="C574" i="40"/>
  <c r="A574" i="40" l="1"/>
  <c r="B574" i="40" s="1"/>
  <c r="C575" i="40"/>
  <c r="H294" i="40"/>
  <c r="J294" i="40"/>
  <c r="D295" i="40" l="1"/>
  <c r="I294" i="40"/>
  <c r="K294" i="40"/>
  <c r="A575" i="40"/>
  <c r="B575" i="40" s="1"/>
  <c r="C576" i="40"/>
  <c r="A576" i="40" l="1"/>
  <c r="B576" i="40" s="1"/>
  <c r="C577" i="40"/>
  <c r="H295" i="40"/>
  <c r="J295" i="40"/>
  <c r="K295" i="40" l="1"/>
  <c r="I295" i="40"/>
  <c r="D296" i="40"/>
  <c r="C578" i="40"/>
  <c r="A577" i="40"/>
  <c r="B577" i="40" s="1"/>
  <c r="C579" i="40" l="1"/>
  <c r="A578" i="40"/>
  <c r="B578" i="40" s="1"/>
  <c r="H296" i="40"/>
  <c r="J296" i="40"/>
  <c r="D297" i="40" l="1"/>
  <c r="I296" i="40"/>
  <c r="K296" i="40"/>
  <c r="C580" i="40"/>
  <c r="A579" i="40"/>
  <c r="B579" i="40" s="1"/>
  <c r="C581" i="40" l="1"/>
  <c r="A580" i="40"/>
  <c r="B580" i="40" s="1"/>
  <c r="H297" i="40"/>
  <c r="J297" i="40"/>
  <c r="K297" i="40" l="1"/>
  <c r="D298" i="40"/>
  <c r="I297" i="40"/>
  <c r="A581" i="40"/>
  <c r="B581" i="40" s="1"/>
  <c r="C582" i="40"/>
  <c r="A582" i="40" l="1"/>
  <c r="B582" i="40" s="1"/>
  <c r="C583" i="40"/>
  <c r="H298" i="40"/>
  <c r="J298" i="40"/>
  <c r="D299" i="40" l="1"/>
  <c r="I298" i="40"/>
  <c r="K298" i="40"/>
  <c r="A583" i="40"/>
  <c r="B583" i="40" s="1"/>
  <c r="C584" i="40"/>
  <c r="A584" i="40" l="1"/>
  <c r="B584" i="40" s="1"/>
  <c r="C585" i="40"/>
  <c r="H299" i="40"/>
  <c r="J299" i="40"/>
  <c r="K299" i="40" l="1"/>
  <c r="I299" i="40"/>
  <c r="D300" i="40"/>
  <c r="C586" i="40"/>
  <c r="A585" i="40"/>
  <c r="B585" i="40" s="1"/>
  <c r="C587" i="40" l="1"/>
  <c r="A586" i="40"/>
  <c r="B586" i="40" s="1"/>
  <c r="H300" i="40"/>
  <c r="J300" i="40"/>
  <c r="D301" i="40" l="1"/>
  <c r="I300" i="40"/>
  <c r="K300" i="40"/>
  <c r="C588" i="40"/>
  <c r="A587" i="40"/>
  <c r="B587" i="40" s="1"/>
  <c r="C589" i="40" l="1"/>
  <c r="A588" i="40"/>
  <c r="B588" i="40" s="1"/>
  <c r="J301" i="40"/>
  <c r="H301" i="40"/>
  <c r="K301" i="40" l="1"/>
  <c r="I301" i="40"/>
  <c r="D302" i="40"/>
  <c r="C590" i="40"/>
  <c r="A589" i="40"/>
  <c r="B589" i="40" s="1"/>
  <c r="A590" i="40" l="1"/>
  <c r="B590" i="40" s="1"/>
  <c r="C591" i="40"/>
  <c r="H302" i="40"/>
  <c r="J302" i="40"/>
  <c r="D303" i="40" l="1"/>
  <c r="I302" i="40"/>
  <c r="K302" i="40"/>
  <c r="A591" i="40"/>
  <c r="B591" i="40" s="1"/>
  <c r="C592" i="40"/>
  <c r="A592" i="40" l="1"/>
  <c r="B592" i="40" s="1"/>
  <c r="C593" i="40"/>
  <c r="J303" i="40"/>
  <c r="H303" i="40"/>
  <c r="K303" i="40" l="1"/>
  <c r="I303" i="40"/>
  <c r="D304" i="40"/>
  <c r="C594" i="40"/>
  <c r="A593" i="40"/>
  <c r="B593" i="40" s="1"/>
  <c r="C595" i="40" l="1"/>
  <c r="A594" i="40"/>
  <c r="B594" i="40" s="1"/>
  <c r="H304" i="40"/>
  <c r="J304" i="40"/>
  <c r="D305" i="40" l="1"/>
  <c r="K304" i="40"/>
  <c r="I304" i="40"/>
  <c r="C596" i="40"/>
  <c r="A595" i="40"/>
  <c r="B595" i="40" s="1"/>
  <c r="C597" i="40" l="1"/>
  <c r="A596" i="40"/>
  <c r="B596" i="40" s="1"/>
  <c r="J305" i="40"/>
  <c r="H305" i="40"/>
  <c r="K305" i="40" l="1"/>
  <c r="D306" i="40"/>
  <c r="I305" i="40"/>
  <c r="A597" i="40"/>
  <c r="B597" i="40" s="1"/>
  <c r="C598" i="40"/>
  <c r="C599" i="40" l="1"/>
  <c r="A598" i="40"/>
  <c r="B598" i="40" s="1"/>
  <c r="H306" i="40"/>
  <c r="J306" i="40"/>
  <c r="D307" i="40" l="1"/>
  <c r="I306" i="40"/>
  <c r="K306" i="40"/>
  <c r="A599" i="40"/>
  <c r="B599" i="40" s="1"/>
  <c r="C600" i="40"/>
  <c r="A600" i="40" l="1"/>
  <c r="B600" i="40" s="1"/>
  <c r="C601" i="40"/>
  <c r="J307" i="40"/>
  <c r="H307" i="40"/>
  <c r="K307" i="40" l="1"/>
  <c r="D308" i="40"/>
  <c r="I307" i="40"/>
  <c r="C602" i="40"/>
  <c r="A601" i="40"/>
  <c r="B601" i="40" s="1"/>
  <c r="C603" i="40" l="1"/>
  <c r="A602" i="40"/>
  <c r="B602" i="40" s="1"/>
  <c r="H308" i="40"/>
  <c r="J308" i="40"/>
  <c r="D309" i="40" l="1"/>
  <c r="K308" i="40"/>
  <c r="I308" i="40"/>
  <c r="C604" i="40"/>
  <c r="A603" i="40"/>
  <c r="B603" i="40" s="1"/>
  <c r="C605" i="40" l="1"/>
  <c r="A604" i="40"/>
  <c r="B604" i="40" s="1"/>
  <c r="J309" i="40"/>
  <c r="H309" i="40"/>
  <c r="K309" i="40" l="1"/>
  <c r="D310" i="40"/>
  <c r="I309" i="40"/>
  <c r="A605" i="40"/>
  <c r="B605" i="40" s="1"/>
  <c r="C606" i="40"/>
  <c r="A606" i="40" l="1"/>
  <c r="B606" i="40" s="1"/>
  <c r="C607" i="40"/>
  <c r="H310" i="40"/>
  <c r="J310" i="40"/>
  <c r="K310" i="40" l="1"/>
  <c r="I310" i="40"/>
  <c r="D311" i="40"/>
  <c r="A607" i="40"/>
  <c r="B607" i="40" s="1"/>
  <c r="C608" i="40"/>
  <c r="A608" i="40" l="1"/>
  <c r="B608" i="40" s="1"/>
  <c r="C609" i="40"/>
  <c r="H311" i="40"/>
  <c r="J311" i="40"/>
  <c r="K311" i="40" l="1"/>
  <c r="I311" i="40"/>
  <c r="D312" i="40"/>
  <c r="C610" i="40"/>
  <c r="A609" i="40"/>
  <c r="B609" i="40" s="1"/>
  <c r="C611" i="40" l="1"/>
  <c r="A610" i="40"/>
  <c r="B610" i="40" s="1"/>
  <c r="J312" i="40"/>
  <c r="H312" i="40"/>
  <c r="D313" i="40" l="1"/>
  <c r="K312" i="40"/>
  <c r="I312" i="40"/>
  <c r="C612" i="40"/>
  <c r="A611" i="40"/>
  <c r="B611" i="40" s="1"/>
  <c r="C613" i="40" l="1"/>
  <c r="A612" i="40"/>
  <c r="B612" i="40" s="1"/>
  <c r="H313" i="40"/>
  <c r="J313" i="40"/>
  <c r="K313" i="40" l="1"/>
  <c r="D314" i="40"/>
  <c r="I313" i="40"/>
  <c r="C614" i="40"/>
  <c r="A613" i="40"/>
  <c r="B613" i="40" s="1"/>
  <c r="C615" i="40" l="1"/>
  <c r="A614" i="40"/>
  <c r="B614" i="40" s="1"/>
  <c r="H314" i="40"/>
  <c r="J314" i="40"/>
  <c r="I314" i="40" l="1"/>
  <c r="D315" i="40"/>
  <c r="K314" i="40"/>
  <c r="A615" i="40"/>
  <c r="B615" i="40" s="1"/>
  <c r="C616" i="40"/>
  <c r="C617" i="40" l="1"/>
  <c r="A616" i="40"/>
  <c r="B616" i="40" s="1"/>
  <c r="H315" i="40"/>
  <c r="J315" i="40"/>
  <c r="K315" i="40" l="1"/>
  <c r="I315" i="40"/>
  <c r="D316" i="40"/>
  <c r="C618" i="40"/>
  <c r="A617" i="40"/>
  <c r="B617" i="40" s="1"/>
  <c r="A618" i="40" l="1"/>
  <c r="B618" i="40" s="1"/>
  <c r="C619" i="40"/>
  <c r="J316" i="40"/>
  <c r="H316" i="40"/>
  <c r="I316" i="40" l="1"/>
  <c r="K316" i="40"/>
  <c r="D317" i="40"/>
  <c r="A619" i="40"/>
  <c r="B619" i="40" s="1"/>
  <c r="C620" i="40"/>
  <c r="A620" i="40" l="1"/>
  <c r="B620" i="40" s="1"/>
  <c r="C621" i="40"/>
  <c r="H317" i="40"/>
  <c r="J317" i="40"/>
  <c r="K317" i="40" l="1"/>
  <c r="D318" i="40"/>
  <c r="I317" i="40"/>
  <c r="C622" i="40"/>
  <c r="A621" i="40"/>
  <c r="B621" i="40" s="1"/>
  <c r="A622" i="40" l="1"/>
  <c r="B622" i="40" s="1"/>
  <c r="C623" i="40"/>
  <c r="H318" i="40"/>
  <c r="J318" i="40"/>
  <c r="K318" i="40" l="1"/>
  <c r="D319" i="40"/>
  <c r="I318" i="40"/>
  <c r="A623" i="40"/>
  <c r="B623" i="40" s="1"/>
  <c r="C624" i="40"/>
  <c r="A624" i="40" l="1"/>
  <c r="B624" i="40" s="1"/>
  <c r="C625" i="40"/>
  <c r="H319" i="40"/>
  <c r="J319" i="40"/>
  <c r="K319" i="40" l="1"/>
  <c r="D320" i="40"/>
  <c r="I319" i="40"/>
  <c r="C626" i="40"/>
  <c r="A625" i="40"/>
  <c r="B625" i="40" s="1"/>
  <c r="A626" i="40" l="1"/>
  <c r="B626" i="40" s="1"/>
  <c r="C627" i="40"/>
  <c r="J320" i="40"/>
  <c r="H320" i="40"/>
  <c r="K320" i="40" l="1"/>
  <c r="I320" i="40"/>
  <c r="D321" i="40"/>
  <c r="C628" i="40"/>
  <c r="A627" i="40"/>
  <c r="B627" i="40" s="1"/>
  <c r="A628" i="40" l="1"/>
  <c r="B628" i="40" s="1"/>
  <c r="C629" i="40"/>
  <c r="H321" i="40"/>
  <c r="J321" i="40"/>
  <c r="K321" i="40" l="1"/>
  <c r="D322" i="40"/>
  <c r="I321" i="40"/>
  <c r="A629" i="40"/>
  <c r="B629" i="40" s="1"/>
  <c r="C630" i="40"/>
  <c r="A630" i="40" l="1"/>
  <c r="B630" i="40" s="1"/>
  <c r="C631" i="40"/>
  <c r="H322" i="40"/>
  <c r="J322" i="40"/>
  <c r="K322" i="40" l="1"/>
  <c r="D323" i="40"/>
  <c r="I322" i="40"/>
  <c r="C632" i="40"/>
  <c r="A631" i="40"/>
  <c r="B631" i="40" s="1"/>
  <c r="A632" i="40" l="1"/>
  <c r="B632" i="40" s="1"/>
  <c r="C633" i="40"/>
  <c r="J323" i="40"/>
  <c r="H323" i="40"/>
  <c r="K323" i="40" l="1"/>
  <c r="I323" i="40"/>
  <c r="D324" i="40"/>
  <c r="C634" i="40"/>
  <c r="A633" i="40"/>
  <c r="B633" i="40" s="1"/>
  <c r="C635" i="40" l="1"/>
  <c r="A634" i="40"/>
  <c r="B634" i="40" s="1"/>
  <c r="J324" i="40"/>
  <c r="H324" i="40"/>
  <c r="K324" i="40" l="1"/>
  <c r="I324" i="40"/>
  <c r="D325" i="40"/>
  <c r="C636" i="40"/>
  <c r="A635" i="40"/>
  <c r="B635" i="40" s="1"/>
  <c r="A636" i="40" l="1"/>
  <c r="B636" i="40" s="1"/>
  <c r="C637" i="40"/>
  <c r="H325" i="40"/>
  <c r="J325" i="40"/>
  <c r="K325" i="40" l="1"/>
  <c r="D326" i="40"/>
  <c r="I325" i="40"/>
  <c r="A637" i="40"/>
  <c r="B637" i="40" s="1"/>
  <c r="C638" i="40"/>
  <c r="C639" i="40" l="1"/>
  <c r="A638" i="40"/>
  <c r="B638" i="40" s="1"/>
  <c r="H326" i="40"/>
  <c r="J326" i="40"/>
  <c r="K326" i="40" l="1"/>
  <c r="D327" i="40"/>
  <c r="I326" i="40"/>
  <c r="C640" i="40"/>
  <c r="A639" i="40"/>
  <c r="B639" i="40" s="1"/>
  <c r="A640" i="40" l="1"/>
  <c r="B640" i="40" s="1"/>
  <c r="C641" i="40"/>
  <c r="H327" i="40"/>
  <c r="J327" i="40"/>
  <c r="K327" i="40" l="1"/>
  <c r="D328" i="40"/>
  <c r="I327" i="40"/>
  <c r="C642" i="40"/>
  <c r="A641" i="40"/>
  <c r="B641" i="40" s="1"/>
  <c r="A642" i="40" l="1"/>
  <c r="B642" i="40" s="1"/>
  <c r="C643" i="40"/>
  <c r="J328" i="40"/>
  <c r="H328" i="40"/>
  <c r="K328" i="40" l="1"/>
  <c r="I328" i="40"/>
  <c r="D329" i="40"/>
  <c r="C644" i="40"/>
  <c r="A643" i="40"/>
  <c r="B643" i="40" s="1"/>
  <c r="A644" i="40" l="1"/>
  <c r="B644" i="40" s="1"/>
  <c r="C645" i="40"/>
  <c r="H329" i="40"/>
  <c r="J329" i="40"/>
  <c r="K329" i="40" l="1"/>
  <c r="D330" i="40"/>
  <c r="I329" i="40"/>
  <c r="C646" i="40"/>
  <c r="A645" i="40"/>
  <c r="B645" i="40" s="1"/>
  <c r="C647" i="40" l="1"/>
  <c r="A646" i="40"/>
  <c r="B646" i="40" s="1"/>
  <c r="H330" i="40"/>
  <c r="J330" i="40"/>
  <c r="K330" i="40" l="1"/>
  <c r="D331" i="40"/>
  <c r="I330" i="40"/>
  <c r="C648" i="40"/>
  <c r="A647" i="40"/>
  <c r="B647" i="40" s="1"/>
  <c r="A648" i="40" l="1"/>
  <c r="B648" i="40" s="1"/>
  <c r="C649" i="40"/>
  <c r="J331" i="40"/>
  <c r="H331" i="40"/>
  <c r="K331" i="40" l="1"/>
  <c r="D332" i="40"/>
  <c r="I331" i="40"/>
  <c r="A649" i="40"/>
  <c r="B649" i="40" s="1"/>
  <c r="C650" i="40"/>
  <c r="A650" i="40" l="1"/>
  <c r="B650" i="40" s="1"/>
  <c r="C651" i="40"/>
  <c r="J332" i="40"/>
  <c r="H332" i="40"/>
  <c r="K332" i="40" l="1"/>
  <c r="I332" i="40"/>
  <c r="D333" i="40"/>
  <c r="C652" i="40"/>
  <c r="A651" i="40"/>
  <c r="B651" i="40" s="1"/>
  <c r="C653" i="40" l="1"/>
  <c r="A652" i="40"/>
  <c r="B652" i="40" s="1"/>
  <c r="H333" i="40"/>
  <c r="J333" i="40"/>
  <c r="K333" i="40" l="1"/>
  <c r="D334" i="40"/>
  <c r="I333" i="40"/>
  <c r="C654" i="40"/>
  <c r="A653" i="40"/>
  <c r="B653" i="40" s="1"/>
  <c r="A654" i="40" l="1"/>
  <c r="B654" i="40" s="1"/>
  <c r="C655" i="40"/>
  <c r="H334" i="40"/>
  <c r="J334" i="40"/>
  <c r="K334" i="40" l="1"/>
  <c r="D335" i="40"/>
  <c r="I334" i="40"/>
  <c r="C656" i="40"/>
  <c r="A655" i="40"/>
  <c r="B655" i="40" s="1"/>
  <c r="A656" i="40" l="1"/>
  <c r="B656" i="40" s="1"/>
  <c r="C657" i="40"/>
  <c r="H335" i="40"/>
  <c r="J335" i="40"/>
  <c r="K335" i="40" l="1"/>
  <c r="D336" i="40"/>
  <c r="I335" i="40"/>
  <c r="C658" i="40"/>
  <c r="A657" i="40"/>
  <c r="B657" i="40" s="1"/>
  <c r="A658" i="40" l="1"/>
  <c r="B658" i="40" s="1"/>
  <c r="C659" i="40"/>
  <c r="J336" i="40"/>
  <c r="H336" i="40"/>
  <c r="C660" i="40" l="1"/>
  <c r="A659" i="40"/>
  <c r="B659" i="40" s="1"/>
  <c r="K336" i="40"/>
  <c r="I336" i="40"/>
  <c r="D337" i="40"/>
  <c r="H337" i="40" l="1"/>
  <c r="J337" i="40"/>
  <c r="C661" i="40"/>
  <c r="A660" i="40"/>
  <c r="B660" i="40" s="1"/>
  <c r="A661" i="40" l="1"/>
  <c r="B661" i="40" s="1"/>
  <c r="C662" i="40"/>
  <c r="K337" i="40"/>
  <c r="D338" i="40"/>
  <c r="I337" i="40"/>
  <c r="H338" i="40" l="1"/>
  <c r="J338" i="40"/>
  <c r="C663" i="40"/>
  <c r="A662" i="40"/>
  <c r="B662" i="40" s="1"/>
  <c r="C664" i="40" l="1"/>
  <c r="A663" i="40"/>
  <c r="B663" i="40" s="1"/>
  <c r="K338" i="40"/>
  <c r="D339" i="40"/>
  <c r="I338" i="40"/>
  <c r="J339" i="40" l="1"/>
  <c r="H339" i="40"/>
  <c r="A664" i="40"/>
  <c r="B664" i="40" s="1"/>
  <c r="C665" i="40"/>
  <c r="A665" i="40" l="1"/>
  <c r="B665" i="40" s="1"/>
  <c r="C666" i="40"/>
  <c r="K339" i="40"/>
  <c r="I339" i="40"/>
  <c r="D340" i="40"/>
  <c r="J340" i="40" l="1"/>
  <c r="H340" i="40"/>
  <c r="A666" i="40"/>
  <c r="B666" i="40" s="1"/>
  <c r="C667" i="40"/>
  <c r="C668" i="40" l="1"/>
  <c r="A667" i="40"/>
  <c r="B667" i="40" s="1"/>
  <c r="K340" i="40"/>
  <c r="I340" i="40"/>
  <c r="D341" i="40"/>
  <c r="H341" i="40" l="1"/>
  <c r="J341" i="40"/>
  <c r="A668" i="40"/>
  <c r="B668" i="40" s="1"/>
  <c r="C669" i="40"/>
  <c r="C670" i="40" l="1"/>
  <c r="A669" i="40"/>
  <c r="B669" i="40" s="1"/>
  <c r="K341" i="40"/>
  <c r="D342" i="40"/>
  <c r="I341" i="40"/>
  <c r="H342" i="40" l="1"/>
  <c r="J342" i="40"/>
  <c r="A670" i="40"/>
  <c r="B670" i="40" s="1"/>
  <c r="C671" i="40"/>
  <c r="C672" i="40" l="1"/>
  <c r="A671" i="40"/>
  <c r="B671" i="40" s="1"/>
  <c r="K342" i="40"/>
  <c r="D343" i="40"/>
  <c r="I342" i="40"/>
  <c r="H343" i="40" l="1"/>
  <c r="J343" i="40"/>
  <c r="A672" i="40"/>
  <c r="B672" i="40" s="1"/>
  <c r="C673" i="40"/>
  <c r="C674" i="40" l="1"/>
  <c r="A673" i="40"/>
  <c r="B673" i="40" s="1"/>
  <c r="K343" i="40"/>
  <c r="D344" i="40"/>
  <c r="I343" i="40"/>
  <c r="J344" i="40" l="1"/>
  <c r="H344" i="40"/>
  <c r="A674" i="40"/>
  <c r="B674" i="40" s="1"/>
  <c r="C675" i="40"/>
  <c r="A675" i="40" l="1"/>
  <c r="B675" i="40" s="1"/>
  <c r="C676" i="40"/>
  <c r="K344" i="40"/>
  <c r="I344" i="40"/>
  <c r="D345" i="40"/>
  <c r="H345" i="40" l="1"/>
  <c r="J345" i="40"/>
  <c r="A676" i="40"/>
  <c r="B676" i="40" s="1"/>
  <c r="C677" i="40"/>
  <c r="A677" i="40" l="1"/>
  <c r="B677" i="40" s="1"/>
  <c r="C678" i="40"/>
  <c r="K345" i="40"/>
  <c r="D346" i="40"/>
  <c r="I345" i="40"/>
  <c r="H346" i="40" l="1"/>
  <c r="J346" i="40"/>
  <c r="A678" i="40"/>
  <c r="B678" i="40" s="1"/>
  <c r="C679" i="40"/>
  <c r="C680" i="40" l="1"/>
  <c r="A679" i="40"/>
  <c r="B679" i="40" s="1"/>
  <c r="K346" i="40"/>
  <c r="D347" i="40"/>
  <c r="I346" i="40"/>
  <c r="H347" i="40" l="1"/>
  <c r="J347" i="40"/>
  <c r="A680" i="40"/>
  <c r="B680" i="40" s="1"/>
  <c r="C681" i="40"/>
  <c r="C682" i="40" l="1"/>
  <c r="A681" i="40"/>
  <c r="B681" i="40" s="1"/>
  <c r="K347" i="40"/>
  <c r="I347" i="40"/>
  <c r="D348" i="40"/>
  <c r="A682" i="40" l="1"/>
  <c r="B682" i="40" s="1"/>
  <c r="C683" i="40"/>
  <c r="J348" i="40"/>
  <c r="H348" i="40"/>
  <c r="A683" i="40" l="1"/>
  <c r="B683" i="40" s="1"/>
  <c r="C684" i="40"/>
  <c r="K348" i="40"/>
  <c r="I348" i="40"/>
  <c r="D349" i="40"/>
  <c r="H349" i="40" l="1"/>
  <c r="J349" i="40"/>
  <c r="A684" i="40"/>
  <c r="B684" i="40" s="1"/>
  <c r="C685" i="40"/>
  <c r="A685" i="40" l="1"/>
  <c r="B685" i="40" s="1"/>
  <c r="C686" i="40"/>
  <c r="K349" i="40"/>
  <c r="D350" i="40"/>
  <c r="I349" i="40"/>
  <c r="H350" i="40" l="1"/>
  <c r="J350" i="40"/>
  <c r="A686" i="40"/>
  <c r="B686" i="40" s="1"/>
  <c r="C687" i="40"/>
  <c r="C688" i="40" l="1"/>
  <c r="A687" i="40"/>
  <c r="B687" i="40" s="1"/>
  <c r="K350" i="40"/>
  <c r="D351" i="40"/>
  <c r="I350" i="40"/>
  <c r="H351" i="40" l="1"/>
  <c r="J351" i="40"/>
  <c r="A688" i="40"/>
  <c r="B688" i="40" s="1"/>
  <c r="C689" i="40"/>
  <c r="C690" i="40" l="1"/>
  <c r="A689" i="40"/>
  <c r="B689" i="40" s="1"/>
  <c r="K351" i="40"/>
  <c r="D352" i="40"/>
  <c r="I351" i="40"/>
  <c r="J352" i="40" l="1"/>
  <c r="H352" i="40"/>
  <c r="A690" i="40"/>
  <c r="B690" i="40" s="1"/>
  <c r="C691" i="40"/>
  <c r="A691" i="40" l="1"/>
  <c r="B691" i="40" s="1"/>
  <c r="C692" i="40"/>
  <c r="K352" i="40"/>
  <c r="D353" i="40"/>
  <c r="I352" i="40"/>
  <c r="H353" i="40" l="1"/>
  <c r="J353" i="40"/>
  <c r="A692" i="40"/>
  <c r="B692" i="40" s="1"/>
  <c r="C693" i="40"/>
  <c r="A693" i="40" l="1"/>
  <c r="B693" i="40" s="1"/>
  <c r="C694" i="40"/>
  <c r="K353" i="40"/>
  <c r="D354" i="40"/>
  <c r="I353" i="40"/>
  <c r="H354" i="40" l="1"/>
  <c r="J354" i="40"/>
  <c r="A694" i="40"/>
  <c r="B694" i="40" s="1"/>
  <c r="C695" i="40"/>
  <c r="C696" i="40" l="1"/>
  <c r="A695" i="40"/>
  <c r="B695" i="40" s="1"/>
  <c r="K354" i="40"/>
  <c r="D355" i="40"/>
  <c r="I354" i="40"/>
  <c r="H355" i="40" l="1"/>
  <c r="J355" i="40"/>
  <c r="A696" i="40"/>
  <c r="B696" i="40" s="1"/>
  <c r="C697" i="40"/>
  <c r="C698" i="40" l="1"/>
  <c r="A697" i="40"/>
  <c r="B697" i="40" s="1"/>
  <c r="K355" i="40"/>
  <c r="D356" i="40"/>
  <c r="I355" i="40"/>
  <c r="J356" i="40" l="1"/>
  <c r="H356" i="40"/>
  <c r="A698" i="40"/>
  <c r="B698" i="40" s="1"/>
  <c r="C699" i="40"/>
  <c r="A699" i="40" l="1"/>
  <c r="B699" i="40" s="1"/>
  <c r="C700" i="40"/>
  <c r="K356" i="40"/>
  <c r="D357" i="40"/>
  <c r="I356" i="40"/>
  <c r="H357" i="40" l="1"/>
  <c r="J357" i="40"/>
  <c r="A700" i="40"/>
  <c r="B700" i="40" s="1"/>
  <c r="C701" i="40"/>
  <c r="A701" i="40" l="1"/>
  <c r="B701" i="40" s="1"/>
  <c r="C702" i="40"/>
  <c r="K357" i="40"/>
  <c r="D358" i="40"/>
  <c r="I357" i="40"/>
  <c r="H358" i="40" l="1"/>
  <c r="J358" i="40"/>
  <c r="A702" i="40"/>
  <c r="B702" i="40" s="1"/>
  <c r="C703" i="40"/>
  <c r="C704" i="40" l="1"/>
  <c r="A703" i="40"/>
  <c r="B703" i="40" s="1"/>
  <c r="K358" i="40"/>
  <c r="D359" i="40"/>
  <c r="I358" i="40"/>
  <c r="H359" i="40" l="1"/>
  <c r="J359" i="40"/>
  <c r="A704" i="40"/>
  <c r="B704" i="40" s="1"/>
  <c r="C705" i="40"/>
  <c r="C706" i="40" l="1"/>
  <c r="A705" i="40"/>
  <c r="B705" i="40" s="1"/>
  <c r="K359" i="40"/>
  <c r="D360" i="40"/>
  <c r="I359" i="40"/>
  <c r="J360" i="40" l="1"/>
  <c r="H360" i="40"/>
  <c r="A706" i="40"/>
  <c r="B706" i="40" s="1"/>
  <c r="C707" i="40"/>
  <c r="A707" i="40" l="1"/>
  <c r="B707" i="40" s="1"/>
  <c r="C708" i="40"/>
  <c r="K360" i="40"/>
  <c r="I360" i="40"/>
  <c r="D361" i="40"/>
  <c r="H361" i="40" l="1"/>
  <c r="J361" i="40"/>
  <c r="A708" i="40"/>
  <c r="B708" i="40" s="1"/>
  <c r="C709" i="40"/>
  <c r="A709" i="40" l="1"/>
  <c r="B709" i="40" s="1"/>
  <c r="C710" i="40"/>
  <c r="K361" i="40"/>
  <c r="D362" i="40"/>
  <c r="I361" i="40"/>
  <c r="J362" i="40" l="1"/>
  <c r="H362" i="40"/>
  <c r="A710" i="40"/>
  <c r="B710" i="40" s="1"/>
  <c r="C711" i="40"/>
  <c r="C712" i="40" l="1"/>
  <c r="A711" i="40"/>
  <c r="B711" i="40" s="1"/>
  <c r="K362" i="40"/>
  <c r="D363" i="40"/>
  <c r="I362" i="40"/>
  <c r="J363" i="40" l="1"/>
  <c r="H363" i="40"/>
  <c r="A712" i="40"/>
  <c r="B712" i="40" s="1"/>
  <c r="C713" i="40"/>
  <c r="C714" i="40" l="1"/>
  <c r="A713" i="40"/>
  <c r="B713" i="40" s="1"/>
  <c r="K363" i="40"/>
  <c r="D364" i="40"/>
  <c r="I363" i="40"/>
  <c r="J364" i="40" l="1"/>
  <c r="H364" i="40"/>
  <c r="A714" i="40"/>
  <c r="B714" i="40" s="1"/>
  <c r="C715" i="40"/>
  <c r="A715" i="40" l="1"/>
  <c r="B715" i="40" s="1"/>
  <c r="C716" i="40"/>
  <c r="K364" i="40"/>
  <c r="I364" i="40"/>
  <c r="D365" i="40"/>
  <c r="H365" i="40" l="1"/>
  <c r="J365" i="40"/>
  <c r="A716" i="40"/>
  <c r="B716" i="40" s="1"/>
  <c r="C717" i="40"/>
  <c r="A717" i="40" l="1"/>
  <c r="B717" i="40" s="1"/>
  <c r="C718" i="40"/>
  <c r="K365" i="40"/>
  <c r="D366" i="40"/>
  <c r="I365" i="40"/>
  <c r="H366" i="40" l="1"/>
  <c r="J366" i="40"/>
  <c r="A718" i="40"/>
  <c r="B718" i="40" s="1"/>
  <c r="C719" i="40"/>
  <c r="C720" i="40" l="1"/>
  <c r="A719" i="40"/>
  <c r="B719" i="40" s="1"/>
  <c r="K366" i="40"/>
  <c r="I366" i="40"/>
  <c r="D367" i="40"/>
  <c r="H367" i="40" l="1"/>
  <c r="J367" i="40"/>
  <c r="A720" i="40"/>
  <c r="B720" i="40" s="1"/>
  <c r="C721" i="40"/>
  <c r="C722" i="40" l="1"/>
  <c r="A721" i="40"/>
  <c r="B721" i="40" s="1"/>
  <c r="K367" i="40"/>
  <c r="D368" i="40"/>
  <c r="I367" i="40"/>
  <c r="J368" i="40" l="1"/>
  <c r="H368" i="40"/>
  <c r="A722" i="40"/>
  <c r="B722" i="40" s="1"/>
  <c r="C723" i="40"/>
  <c r="A723" i="40" l="1"/>
  <c r="B723" i="40" s="1"/>
  <c r="C724" i="40"/>
  <c r="K368" i="40"/>
  <c r="D369" i="40"/>
  <c r="I368" i="40"/>
  <c r="H369" i="40" l="1"/>
  <c r="J369" i="40"/>
  <c r="A724" i="40"/>
  <c r="B724" i="40" s="1"/>
  <c r="C725" i="40"/>
  <c r="A725" i="40" l="1"/>
  <c r="B725" i="40" s="1"/>
  <c r="C726" i="40"/>
  <c r="K369" i="40"/>
  <c r="D370" i="40"/>
  <c r="I369" i="40"/>
  <c r="J370" i="40" l="1"/>
  <c r="H370" i="40"/>
  <c r="A726" i="40"/>
  <c r="B726" i="40" s="1"/>
  <c r="C727" i="40"/>
  <c r="C728" i="40" l="1"/>
  <c r="A727" i="40"/>
  <c r="B727" i="40" s="1"/>
  <c r="D371" i="40"/>
  <c r="I370" i="40"/>
  <c r="K370" i="40"/>
  <c r="H371" i="40" l="1"/>
  <c r="J371" i="40"/>
  <c r="N370" i="40"/>
  <c r="L370" i="40"/>
  <c r="M370" i="40"/>
  <c r="A728" i="40"/>
  <c r="B728" i="40" s="1"/>
  <c r="C729" i="40"/>
  <c r="C730" i="40" l="1"/>
  <c r="A729" i="40"/>
  <c r="B729" i="40" s="1"/>
  <c r="I371" i="40"/>
  <c r="K371" i="40"/>
  <c r="D372" i="40"/>
  <c r="H372" i="40" l="1"/>
  <c r="J372" i="40"/>
  <c r="L371" i="40"/>
  <c r="N371" i="40"/>
  <c r="M371" i="40"/>
  <c r="A730" i="40"/>
  <c r="B730" i="40" s="1"/>
  <c r="C731" i="40"/>
  <c r="A731" i="40" l="1"/>
  <c r="B731" i="40" s="1"/>
  <c r="C732" i="40"/>
  <c r="K372" i="40"/>
  <c r="I372" i="40"/>
  <c r="D373" i="40"/>
  <c r="L372" i="40" l="1"/>
  <c r="N372" i="40"/>
  <c r="M372" i="40"/>
  <c r="H373" i="40"/>
  <c r="J373" i="40"/>
  <c r="A732" i="40"/>
  <c r="B732" i="40" s="1"/>
  <c r="C733" i="40"/>
  <c r="A733" i="40" l="1"/>
  <c r="B733" i="40" s="1"/>
  <c r="C734" i="40"/>
  <c r="K373" i="40"/>
  <c r="D374" i="40"/>
  <c r="I373" i="40"/>
  <c r="A734" i="40" l="1"/>
  <c r="B734" i="40" s="1"/>
  <c r="C735" i="40"/>
  <c r="J374" i="40"/>
  <c r="H374" i="40"/>
  <c r="N373" i="40"/>
  <c r="L373" i="40"/>
  <c r="M373" i="40"/>
  <c r="D375" i="40" l="1"/>
  <c r="I374" i="40"/>
  <c r="K374" i="40"/>
  <c r="C736" i="40"/>
  <c r="A735" i="40"/>
  <c r="B735" i="40" s="1"/>
  <c r="C737" i="40" l="1"/>
  <c r="A736" i="40"/>
  <c r="B736" i="40" s="1"/>
  <c r="N374" i="40"/>
  <c r="M374" i="40"/>
  <c r="L374" i="40"/>
  <c r="H375" i="40"/>
  <c r="J375" i="40"/>
  <c r="I375" i="40" l="1"/>
  <c r="D376" i="40"/>
  <c r="K375" i="40"/>
  <c r="C738" i="40"/>
  <c r="A737" i="40"/>
  <c r="B737" i="40" s="1"/>
  <c r="A738" i="40" l="1"/>
  <c r="B738" i="40" s="1"/>
  <c r="C739" i="40"/>
  <c r="N375" i="40"/>
  <c r="M375" i="40"/>
  <c r="L375" i="40"/>
  <c r="H376" i="40"/>
  <c r="J376" i="40"/>
  <c r="D377" i="40" l="1"/>
  <c r="I376" i="40"/>
  <c r="K376" i="40"/>
  <c r="A739" i="40"/>
  <c r="B739" i="40" s="1"/>
  <c r="C740" i="40"/>
  <c r="C741" i="40" l="1"/>
  <c r="A740" i="40"/>
  <c r="B740" i="40" s="1"/>
  <c r="N376" i="40"/>
  <c r="M376" i="40"/>
  <c r="L376" i="40"/>
  <c r="H377" i="40"/>
  <c r="J377" i="40"/>
  <c r="K377" i="40" l="1"/>
  <c r="D378" i="40"/>
  <c r="I377" i="40"/>
  <c r="C742" i="40"/>
  <c r="A741" i="40"/>
  <c r="B741" i="40" s="1"/>
  <c r="A742" i="40" l="1"/>
  <c r="B742" i="40" s="1"/>
  <c r="C743" i="40"/>
  <c r="J378" i="40"/>
  <c r="H378" i="40"/>
  <c r="M377" i="40"/>
  <c r="N377" i="40"/>
  <c r="L377" i="40"/>
  <c r="D379" i="40" l="1"/>
  <c r="K378" i="40"/>
  <c r="I378" i="40"/>
  <c r="A743" i="40"/>
  <c r="B743" i="40" s="1"/>
  <c r="C744" i="40"/>
  <c r="C745" i="40" l="1"/>
  <c r="A744" i="40"/>
  <c r="B744" i="40" s="1"/>
  <c r="N378" i="40"/>
  <c r="M378" i="40"/>
  <c r="L378" i="40"/>
  <c r="H379" i="40"/>
  <c r="J379" i="40"/>
  <c r="I379" i="40" l="1"/>
  <c r="D380" i="40"/>
  <c r="K379" i="40"/>
  <c r="C746" i="40"/>
  <c r="A745" i="40"/>
  <c r="B745" i="40" s="1"/>
  <c r="A746" i="40" l="1"/>
  <c r="B746" i="40" s="1"/>
  <c r="C747" i="40"/>
  <c r="N379" i="40"/>
  <c r="M379" i="40"/>
  <c r="L379" i="40"/>
  <c r="H380" i="40"/>
  <c r="J380" i="40"/>
  <c r="I380" i="40" l="1"/>
  <c r="K380" i="40"/>
  <c r="D381" i="40"/>
  <c r="C748" i="40"/>
  <c r="A747" i="40"/>
  <c r="B747" i="40" s="1"/>
  <c r="C749" i="40" l="1"/>
  <c r="A748" i="40"/>
  <c r="B748" i="40" s="1"/>
  <c r="H381" i="40"/>
  <c r="J381" i="40"/>
  <c r="N380" i="40"/>
  <c r="M380" i="40"/>
  <c r="L380" i="40"/>
  <c r="K381" i="40" l="1"/>
  <c r="D382" i="40"/>
  <c r="I381" i="40"/>
  <c r="A749" i="40"/>
  <c r="B749" i="40" s="1"/>
  <c r="C750" i="40"/>
  <c r="A750" i="40" l="1"/>
  <c r="B750" i="40" s="1"/>
  <c r="C751" i="40"/>
  <c r="J382" i="40"/>
  <c r="H382" i="40"/>
  <c r="M381" i="40"/>
  <c r="N381" i="40"/>
  <c r="L381" i="40"/>
  <c r="D383" i="40" l="1"/>
  <c r="K382" i="40"/>
  <c r="I382" i="40"/>
  <c r="A751" i="40"/>
  <c r="B751" i="40" s="1"/>
  <c r="C752" i="40"/>
  <c r="A752" i="40" l="1"/>
  <c r="B752" i="40" s="1"/>
  <c r="C753" i="40"/>
  <c r="N382" i="40"/>
  <c r="L382" i="40"/>
  <c r="M382" i="40"/>
  <c r="J383" i="40"/>
  <c r="H383" i="40"/>
  <c r="I383" i="40" l="1"/>
  <c r="K383" i="40"/>
  <c r="D384" i="40"/>
  <c r="C754" i="40"/>
  <c r="A753" i="40"/>
  <c r="B753" i="40" s="1"/>
  <c r="C755" i="40" l="1"/>
  <c r="A754" i="40"/>
  <c r="B754" i="40" s="1"/>
  <c r="H384" i="40"/>
  <c r="J384" i="40"/>
  <c r="N383" i="40"/>
  <c r="L383" i="40"/>
  <c r="M383" i="40"/>
  <c r="I384" i="40" l="1"/>
  <c r="K384" i="40"/>
  <c r="D385" i="40"/>
  <c r="C756" i="40"/>
  <c r="A755" i="40"/>
  <c r="B755" i="40" s="1"/>
  <c r="C757" i="40" l="1"/>
  <c r="A756" i="40"/>
  <c r="B756" i="40" s="1"/>
  <c r="H385" i="40"/>
  <c r="J385" i="40"/>
  <c r="M384" i="40"/>
  <c r="N384" i="40"/>
  <c r="L384" i="40"/>
  <c r="K385" i="40" l="1"/>
  <c r="D386" i="40"/>
  <c r="I385" i="40"/>
  <c r="A757" i="40"/>
  <c r="B757" i="40" s="1"/>
  <c r="C758" i="40"/>
  <c r="A758" i="40" l="1"/>
  <c r="B758" i="40" s="1"/>
  <c r="C759" i="40"/>
  <c r="J386" i="40"/>
  <c r="H386" i="40"/>
  <c r="L385" i="40"/>
  <c r="M385" i="40"/>
  <c r="N385" i="40"/>
  <c r="D387" i="40" l="1"/>
  <c r="I386" i="40"/>
  <c r="K386" i="40"/>
  <c r="A759" i="40"/>
  <c r="B759" i="40" s="1"/>
  <c r="C760" i="40"/>
  <c r="A760" i="40" l="1"/>
  <c r="B760" i="40" s="1"/>
  <c r="C761" i="40"/>
  <c r="N386" i="40"/>
  <c r="L386" i="40"/>
  <c r="M386" i="40"/>
  <c r="J387" i="40"/>
  <c r="H387" i="40"/>
  <c r="I387" i="40" l="1"/>
  <c r="D388" i="40"/>
  <c r="K387" i="40"/>
  <c r="C762" i="40"/>
  <c r="A761" i="40"/>
  <c r="B761" i="40" s="1"/>
  <c r="C763" i="40" l="1"/>
  <c r="A762" i="40"/>
  <c r="B762" i="40" s="1"/>
  <c r="N387" i="40"/>
  <c r="L387" i="40"/>
  <c r="M387" i="40"/>
  <c r="H388" i="40"/>
  <c r="J388" i="40"/>
  <c r="D389" i="40" l="1"/>
  <c r="K388" i="40"/>
  <c r="I388" i="40"/>
  <c r="C764" i="40"/>
  <c r="A763" i="40"/>
  <c r="B763" i="40" s="1"/>
  <c r="C765" i="40" l="1"/>
  <c r="A764" i="40"/>
  <c r="B764" i="40" s="1"/>
  <c r="M388" i="40"/>
  <c r="N388" i="40"/>
  <c r="L388" i="40"/>
  <c r="H389" i="40"/>
  <c r="J389" i="40"/>
  <c r="K389" i="40" l="1"/>
  <c r="D390" i="40"/>
  <c r="I389" i="40"/>
  <c r="C766" i="40"/>
  <c r="A765" i="40"/>
  <c r="B765" i="40" s="1"/>
  <c r="A766" i="40" l="1"/>
  <c r="B766" i="40" s="1"/>
  <c r="C767" i="40"/>
  <c r="J390" i="40"/>
  <c r="H390" i="40"/>
  <c r="L389" i="40"/>
  <c r="M389" i="40"/>
  <c r="N389" i="40"/>
  <c r="D391" i="40" l="1"/>
  <c r="I390" i="40"/>
  <c r="K390" i="40"/>
  <c r="A767" i="40"/>
  <c r="B767" i="40" s="1"/>
  <c r="C768" i="40"/>
  <c r="C769" i="40" l="1"/>
  <c r="A768" i="40"/>
  <c r="B768" i="40" s="1"/>
  <c r="N390" i="40"/>
  <c r="M390" i="40"/>
  <c r="L390" i="40"/>
  <c r="H391" i="40"/>
  <c r="J391" i="40"/>
  <c r="I391" i="40" l="1"/>
  <c r="K391" i="40"/>
  <c r="D392" i="40"/>
  <c r="C770" i="40"/>
  <c r="A769" i="40"/>
  <c r="B769" i="40" s="1"/>
  <c r="C771" i="40" l="1"/>
  <c r="A770" i="40"/>
  <c r="B770" i="40" s="1"/>
  <c r="H392" i="40"/>
  <c r="J392" i="40"/>
  <c r="M391" i="40"/>
  <c r="L391" i="40"/>
  <c r="N391" i="40"/>
  <c r="I392" i="40" l="1"/>
  <c r="K392" i="40"/>
  <c r="D393" i="40"/>
  <c r="C772" i="40"/>
  <c r="A771" i="40"/>
  <c r="B771" i="40" s="1"/>
  <c r="C773" i="40" l="1"/>
  <c r="A772" i="40"/>
  <c r="B772" i="40" s="1"/>
  <c r="H393" i="40"/>
  <c r="J393" i="40"/>
  <c r="N392" i="40"/>
  <c r="L392" i="40"/>
  <c r="M392" i="40"/>
  <c r="K393" i="40" l="1"/>
  <c r="D394" i="40"/>
  <c r="I393" i="40"/>
  <c r="A773" i="40"/>
  <c r="B773" i="40" s="1"/>
  <c r="C774" i="40"/>
  <c r="A774" i="40" l="1"/>
  <c r="B774" i="40" s="1"/>
  <c r="C775" i="40"/>
  <c r="J394" i="40"/>
  <c r="H394" i="40"/>
  <c r="L393" i="40"/>
  <c r="M393" i="40"/>
  <c r="N393" i="40"/>
  <c r="D395" i="40" l="1"/>
  <c r="I394" i="40"/>
  <c r="K394" i="40"/>
  <c r="A775" i="40"/>
  <c r="B775" i="40" s="1"/>
  <c r="C776" i="40"/>
  <c r="C777" i="40" l="1"/>
  <c r="A776" i="40"/>
  <c r="B776" i="40" s="1"/>
  <c r="N394" i="40"/>
  <c r="L394" i="40"/>
  <c r="M394" i="40"/>
  <c r="H395" i="40"/>
  <c r="J395" i="40"/>
  <c r="I395" i="40" l="1"/>
  <c r="D396" i="40"/>
  <c r="K395" i="40"/>
  <c r="C778" i="40"/>
  <c r="A777" i="40"/>
  <c r="B777" i="40" s="1"/>
  <c r="A778" i="40" l="1"/>
  <c r="B778" i="40" s="1"/>
  <c r="C779" i="40"/>
  <c r="N395" i="40"/>
  <c r="L395" i="40"/>
  <c r="M395" i="40"/>
  <c r="H396" i="40"/>
  <c r="J396" i="40"/>
  <c r="I396" i="40" l="1"/>
  <c r="D397" i="40"/>
  <c r="K396" i="40"/>
  <c r="C780" i="40"/>
  <c r="A779" i="40"/>
  <c r="B779" i="40" s="1"/>
  <c r="C781" i="40" l="1"/>
  <c r="A780" i="40"/>
  <c r="B780" i="40" s="1"/>
  <c r="M396" i="40"/>
  <c r="L396" i="40"/>
  <c r="N396" i="40"/>
  <c r="H397" i="40"/>
  <c r="J397" i="40"/>
  <c r="K397" i="40" l="1"/>
  <c r="D398" i="40"/>
  <c r="I397" i="40"/>
  <c r="C782" i="40"/>
  <c r="A781" i="40"/>
  <c r="B781" i="40" s="1"/>
  <c r="A782" i="40" l="1"/>
  <c r="B782" i="40" s="1"/>
  <c r="C783" i="40"/>
  <c r="J398" i="40"/>
  <c r="H398" i="40"/>
  <c r="N397" i="40"/>
  <c r="L397" i="40"/>
  <c r="M397" i="40"/>
  <c r="D399" i="40" l="1"/>
  <c r="I398" i="40"/>
  <c r="K398" i="40"/>
  <c r="A783" i="40"/>
  <c r="B783" i="40" s="1"/>
  <c r="C784" i="40"/>
  <c r="A784" i="40" l="1"/>
  <c r="B784" i="40" s="1"/>
  <c r="C785" i="40"/>
  <c r="N398" i="40"/>
  <c r="M398" i="40"/>
  <c r="L398" i="40"/>
  <c r="H399" i="40"/>
  <c r="J399" i="40"/>
  <c r="I399" i="40" l="1"/>
  <c r="D400" i="40"/>
  <c r="K399" i="40"/>
  <c r="C786" i="40"/>
  <c r="A785" i="40"/>
  <c r="B785" i="40" s="1"/>
  <c r="C787" i="40" l="1"/>
  <c r="A786" i="40"/>
  <c r="B786" i="40" s="1"/>
  <c r="N399" i="40"/>
  <c r="L399" i="40"/>
  <c r="M399" i="40"/>
  <c r="H400" i="40"/>
  <c r="J400" i="40"/>
  <c r="I400" i="40" l="1"/>
  <c r="K400" i="40"/>
  <c r="D401" i="40"/>
  <c r="C788" i="40"/>
  <c r="A787" i="40"/>
  <c r="B787" i="40" s="1"/>
  <c r="C789" i="40" l="1"/>
  <c r="A788" i="40"/>
  <c r="B788" i="40" s="1"/>
  <c r="H401" i="40"/>
  <c r="J401" i="40"/>
  <c r="M400" i="40"/>
  <c r="N400" i="40"/>
  <c r="L400" i="40"/>
  <c r="A789" i="40" l="1"/>
  <c r="B789" i="40" s="1"/>
  <c r="C790" i="40"/>
  <c r="K401" i="40"/>
  <c r="D402" i="40"/>
  <c r="I401" i="40"/>
  <c r="J402" i="40" l="1"/>
  <c r="H402" i="40"/>
  <c r="M401" i="40"/>
  <c r="L401" i="40"/>
  <c r="N401" i="40"/>
  <c r="C791" i="40"/>
  <c r="A790" i="40"/>
  <c r="B790" i="40" s="1"/>
  <c r="A791" i="40" l="1"/>
  <c r="B791" i="40" s="1"/>
  <c r="C792" i="40"/>
  <c r="D403" i="40"/>
  <c r="I402" i="40"/>
  <c r="K402" i="40"/>
  <c r="N402" i="40" l="1"/>
  <c r="L402" i="40"/>
  <c r="M402" i="40"/>
  <c r="J403" i="40"/>
  <c r="H403" i="40"/>
  <c r="A792" i="40"/>
  <c r="B792" i="40" s="1"/>
  <c r="C793" i="40"/>
  <c r="C794" i="40" l="1"/>
  <c r="A793" i="40"/>
  <c r="B793" i="40" s="1"/>
  <c r="I403" i="40"/>
  <c r="K403" i="40"/>
  <c r="D404" i="40"/>
  <c r="H404" i="40" l="1"/>
  <c r="J404" i="40"/>
  <c r="L403" i="40"/>
  <c r="N403" i="40"/>
  <c r="M403" i="40"/>
  <c r="C795" i="40"/>
  <c r="A794" i="40"/>
  <c r="B794" i="40" s="1"/>
  <c r="C796" i="40" l="1"/>
  <c r="A795" i="40"/>
  <c r="B795" i="40" s="1"/>
  <c r="K404" i="40"/>
  <c r="D405" i="40"/>
  <c r="I404" i="40"/>
  <c r="H405" i="40" l="1"/>
  <c r="J405" i="40"/>
  <c r="N404" i="40"/>
  <c r="L404" i="40"/>
  <c r="M404" i="40"/>
  <c r="C797" i="40"/>
  <c r="A796" i="40"/>
  <c r="B796" i="40" s="1"/>
  <c r="A797" i="40" l="1"/>
  <c r="B797" i="40" s="1"/>
  <c r="C798" i="40"/>
  <c r="K405" i="40"/>
  <c r="D406" i="40"/>
  <c r="I405" i="40"/>
  <c r="J406" i="40" l="1"/>
  <c r="H406" i="40"/>
  <c r="M405" i="40"/>
  <c r="N405" i="40"/>
  <c r="L405" i="40"/>
  <c r="A798" i="40"/>
  <c r="B798" i="40" s="1"/>
  <c r="C799" i="40"/>
  <c r="A799" i="40" l="1"/>
  <c r="B799" i="40" s="1"/>
  <c r="C800" i="40"/>
  <c r="D407" i="40"/>
  <c r="I406" i="40"/>
  <c r="K406" i="40"/>
  <c r="N406" i="40" l="1"/>
  <c r="L406" i="40"/>
  <c r="M406" i="40"/>
  <c r="H407" i="40"/>
  <c r="J407" i="40"/>
  <c r="A800" i="40"/>
  <c r="B800" i="40" s="1"/>
  <c r="C801" i="40"/>
  <c r="C802" i="40" l="1"/>
  <c r="A801" i="40"/>
  <c r="B801" i="40" s="1"/>
  <c r="I407" i="40"/>
  <c r="K407" i="40"/>
  <c r="D408" i="40"/>
  <c r="L407" i="40" l="1"/>
  <c r="N407" i="40"/>
  <c r="M407" i="40"/>
  <c r="H408" i="40"/>
  <c r="J408" i="40"/>
  <c r="C803" i="40"/>
  <c r="A802" i="40"/>
  <c r="B802" i="40" s="1"/>
  <c r="C804" i="40" l="1"/>
  <c r="A803" i="40"/>
  <c r="B803" i="40" s="1"/>
  <c r="D409" i="40"/>
  <c r="K408" i="40"/>
  <c r="I408" i="40"/>
  <c r="M408" i="40" l="1"/>
  <c r="N408" i="40"/>
  <c r="L408" i="40"/>
  <c r="H409" i="40"/>
  <c r="J409" i="40"/>
  <c r="C805" i="40"/>
  <c r="A804" i="40"/>
  <c r="B804" i="40" s="1"/>
  <c r="A805" i="40" l="1"/>
  <c r="B805" i="40" s="1"/>
  <c r="C806" i="40"/>
  <c r="K409" i="40"/>
  <c r="D410" i="40"/>
  <c r="I409" i="40"/>
  <c r="L409" i="40" l="1"/>
  <c r="M409" i="40"/>
  <c r="N409" i="40"/>
  <c r="J410" i="40"/>
  <c r="H410" i="40"/>
  <c r="C807" i="40"/>
  <c r="A806" i="40"/>
  <c r="B806" i="40" s="1"/>
  <c r="A807" i="40" l="1"/>
  <c r="B807" i="40" s="1"/>
  <c r="C808" i="40"/>
  <c r="D411" i="40"/>
  <c r="K410" i="40"/>
  <c r="I410" i="40"/>
  <c r="N410" i="40" l="1"/>
  <c r="L410" i="40"/>
  <c r="M410" i="40"/>
  <c r="J411" i="40"/>
  <c r="H411" i="40"/>
  <c r="C809" i="40"/>
  <c r="A808" i="40"/>
  <c r="B808" i="40" s="1"/>
  <c r="C810" i="40" l="1"/>
  <c r="A809" i="40"/>
  <c r="B809" i="40" s="1"/>
  <c r="I411" i="40"/>
  <c r="D412" i="40"/>
  <c r="K411" i="40"/>
  <c r="M411" i="40" l="1"/>
  <c r="L411" i="40"/>
  <c r="N411" i="40"/>
  <c r="H412" i="40"/>
  <c r="J412" i="40"/>
  <c r="C811" i="40"/>
  <c r="A810" i="40"/>
  <c r="B810" i="40" s="1"/>
  <c r="C812" i="40" l="1"/>
  <c r="A811" i="40"/>
  <c r="B811" i="40" s="1"/>
  <c r="D413" i="40"/>
  <c r="I412" i="40"/>
  <c r="K412" i="40"/>
  <c r="M412" i="40" l="1"/>
  <c r="L412" i="40"/>
  <c r="N412" i="40"/>
  <c r="H413" i="40"/>
  <c r="J413" i="40"/>
  <c r="C813" i="40"/>
  <c r="A812" i="40"/>
  <c r="B812" i="40" s="1"/>
  <c r="C814" i="40" l="1"/>
  <c r="A813" i="40"/>
  <c r="B813" i="40" s="1"/>
  <c r="K413" i="40"/>
  <c r="D414" i="40"/>
  <c r="I413" i="40"/>
  <c r="J414" i="40" l="1"/>
  <c r="H414" i="40"/>
  <c r="L413" i="40"/>
  <c r="M413" i="40"/>
  <c r="N413" i="40"/>
  <c r="A814" i="40"/>
  <c r="B814" i="40" s="1"/>
  <c r="C815" i="40"/>
  <c r="A815" i="40" l="1"/>
  <c r="B815" i="40" s="1"/>
  <c r="C816" i="40"/>
  <c r="D415" i="40"/>
  <c r="K414" i="40"/>
  <c r="I414" i="40"/>
  <c r="J415" i="40" l="1"/>
  <c r="H415" i="40"/>
  <c r="A816" i="40"/>
  <c r="B816" i="40" s="1"/>
  <c r="C817" i="40"/>
  <c r="N414" i="40"/>
  <c r="L414" i="40"/>
  <c r="M414" i="40"/>
  <c r="C818" i="40" l="1"/>
  <c r="A817" i="40"/>
  <c r="B817" i="40" s="1"/>
  <c r="I415" i="40"/>
  <c r="K415" i="40"/>
  <c r="D416" i="40"/>
  <c r="H416" i="40" l="1"/>
  <c r="J416" i="40"/>
  <c r="L415" i="40"/>
  <c r="M415" i="40"/>
  <c r="N415" i="40"/>
  <c r="C819" i="40"/>
  <c r="A818" i="40"/>
  <c r="B818" i="40" s="1"/>
  <c r="C820" i="40" l="1"/>
  <c r="A819" i="40"/>
  <c r="B819" i="40" s="1"/>
  <c r="I416" i="40"/>
  <c r="K416" i="40"/>
  <c r="D417" i="40"/>
  <c r="H417" i="40" l="1"/>
  <c r="J417" i="40"/>
  <c r="M416" i="40"/>
  <c r="L416" i="40"/>
  <c r="N416" i="40"/>
  <c r="C821" i="40"/>
  <c r="A820" i="40"/>
  <c r="B820" i="40" s="1"/>
  <c r="A821" i="40" l="1"/>
  <c r="B821" i="40" s="1"/>
  <c r="C822" i="40"/>
  <c r="K417" i="40"/>
  <c r="D418" i="40"/>
  <c r="I417" i="40"/>
  <c r="J418" i="40" l="1"/>
  <c r="H418" i="40"/>
  <c r="M417" i="40"/>
  <c r="N417" i="40"/>
  <c r="L417" i="40"/>
  <c r="C823" i="40"/>
  <c r="A822" i="40"/>
  <c r="B822" i="40" s="1"/>
  <c r="A823" i="40" l="1"/>
  <c r="B823" i="40" s="1"/>
  <c r="C824" i="40"/>
  <c r="A824" i="40" s="1"/>
  <c r="B824" i="40" s="1"/>
  <c r="D419" i="40"/>
  <c r="K418" i="40"/>
  <c r="I418" i="40"/>
  <c r="J419" i="40" l="1"/>
  <c r="H419" i="40"/>
  <c r="N418" i="40"/>
  <c r="M418" i="40"/>
  <c r="L418" i="40"/>
  <c r="I419" i="40" l="1"/>
  <c r="D420" i="40"/>
  <c r="K419" i="40"/>
  <c r="N419" i="40" l="1"/>
  <c r="M419" i="40"/>
  <c r="L419" i="40"/>
  <c r="H420" i="40"/>
  <c r="J420" i="40"/>
  <c r="D421" i="40" l="1"/>
  <c r="I420" i="40"/>
  <c r="K420" i="40"/>
  <c r="M420" i="40" l="1"/>
  <c r="N420" i="40"/>
  <c r="L420" i="40"/>
  <c r="H421" i="40"/>
  <c r="J421" i="40"/>
  <c r="K421" i="40" l="1"/>
  <c r="D422" i="40"/>
  <c r="I421" i="40"/>
  <c r="J422" i="40" l="1"/>
  <c r="H422" i="40"/>
  <c r="M421" i="40"/>
  <c r="N421" i="40"/>
  <c r="L421" i="40"/>
  <c r="D423" i="40" l="1"/>
  <c r="I422" i="40"/>
  <c r="K422" i="40"/>
  <c r="N422" i="40" l="1"/>
  <c r="M422" i="40"/>
  <c r="L422" i="40"/>
  <c r="J423" i="40"/>
  <c r="H423" i="40"/>
  <c r="I423" i="40" l="1"/>
  <c r="K423" i="40"/>
  <c r="D424" i="40"/>
  <c r="L423" i="40" l="1"/>
  <c r="M423" i="40"/>
  <c r="N423" i="40"/>
  <c r="H424" i="40"/>
  <c r="J424" i="40"/>
  <c r="D425" i="40" l="1"/>
  <c r="I424" i="40"/>
  <c r="K424" i="40"/>
  <c r="N424" i="40" l="1"/>
  <c r="L424" i="40"/>
  <c r="M424" i="40"/>
  <c r="H425" i="40"/>
  <c r="J425" i="40"/>
  <c r="K425" i="40" l="1"/>
  <c r="D426" i="40"/>
  <c r="I425" i="40"/>
  <c r="J426" i="40" l="1"/>
  <c r="H426" i="40"/>
  <c r="L425" i="40"/>
  <c r="M425" i="40"/>
  <c r="N425" i="40"/>
  <c r="D427" i="40" l="1"/>
  <c r="I426" i="40"/>
  <c r="K426" i="40"/>
  <c r="N426" i="40" l="1"/>
  <c r="L426" i="40"/>
  <c r="M426" i="40"/>
  <c r="H427" i="40"/>
  <c r="J427" i="40"/>
  <c r="I427" i="40" l="1"/>
  <c r="K427" i="40"/>
  <c r="D428" i="40"/>
  <c r="H428" i="40" l="1"/>
  <c r="J428" i="40"/>
  <c r="N427" i="40"/>
  <c r="M427" i="40"/>
  <c r="L427" i="40"/>
  <c r="I428" i="40" l="1"/>
  <c r="K428" i="40"/>
  <c r="D429" i="40"/>
  <c r="H429" i="40" l="1"/>
  <c r="J429" i="40"/>
  <c r="L428" i="40"/>
  <c r="M428" i="40"/>
  <c r="N428" i="40"/>
  <c r="K429" i="40" l="1"/>
  <c r="D430" i="40"/>
  <c r="I429" i="40"/>
  <c r="J430" i="40" l="1"/>
  <c r="H430" i="40"/>
  <c r="L429" i="40"/>
  <c r="M429" i="40"/>
  <c r="N429" i="40"/>
  <c r="D431" i="40" l="1"/>
  <c r="I430" i="40"/>
  <c r="K430" i="40"/>
  <c r="N430" i="40" l="1"/>
  <c r="L430" i="40"/>
  <c r="M430" i="40"/>
  <c r="J431" i="40"/>
  <c r="H431" i="40"/>
  <c r="I431" i="40" l="1"/>
  <c r="D432" i="40"/>
  <c r="K431" i="40"/>
  <c r="N431" i="40" l="1"/>
  <c r="M431" i="40"/>
  <c r="L431" i="40"/>
  <c r="H432" i="40"/>
  <c r="J432" i="40"/>
  <c r="D433" i="40" l="1"/>
  <c r="I432" i="40"/>
  <c r="K432" i="40"/>
  <c r="M432" i="40" l="1"/>
  <c r="L432" i="40"/>
  <c r="N432" i="40"/>
  <c r="H433" i="40"/>
  <c r="J433" i="40"/>
  <c r="K433" i="40" l="1"/>
  <c r="D434" i="40"/>
  <c r="I433" i="40"/>
  <c r="J434" i="40" l="1"/>
  <c r="H434" i="40"/>
  <c r="M433" i="40"/>
  <c r="N433" i="40"/>
  <c r="L433" i="40"/>
  <c r="D435" i="40" l="1"/>
  <c r="K434" i="40"/>
  <c r="I434" i="40"/>
  <c r="N434" i="40" l="1"/>
  <c r="L434" i="40"/>
  <c r="M434" i="40"/>
  <c r="H435" i="40"/>
  <c r="J435" i="40"/>
  <c r="I435" i="40" l="1"/>
  <c r="K435" i="40"/>
  <c r="D436" i="40"/>
  <c r="H436" i="40" l="1"/>
  <c r="J436" i="40"/>
  <c r="N435" i="40"/>
  <c r="M435" i="40"/>
  <c r="L435" i="40"/>
  <c r="K436" i="40" l="1"/>
  <c r="I436" i="40"/>
  <c r="D437" i="40"/>
  <c r="H437" i="40" l="1"/>
  <c r="J437" i="40"/>
  <c r="L436" i="40"/>
  <c r="M436" i="40"/>
  <c r="N436" i="40"/>
  <c r="K437" i="40" l="1"/>
  <c r="D438" i="40"/>
  <c r="I437" i="40"/>
  <c r="J438" i="40" l="1"/>
  <c r="H438" i="40"/>
  <c r="L437" i="40"/>
  <c r="N437" i="40"/>
  <c r="M437" i="40"/>
  <c r="D439" i="40" l="1"/>
  <c r="I438" i="40"/>
  <c r="K438" i="40"/>
  <c r="N438" i="40" l="1"/>
  <c r="M438" i="40"/>
  <c r="L438" i="40"/>
  <c r="H439" i="40"/>
  <c r="J439" i="40"/>
  <c r="I439" i="40" l="1"/>
  <c r="D440" i="40"/>
  <c r="K439" i="40"/>
  <c r="L439" i="40" l="1"/>
  <c r="M439" i="40"/>
  <c r="N439" i="40"/>
  <c r="H440" i="40"/>
  <c r="J440" i="40"/>
  <c r="D441" i="40" l="1"/>
  <c r="I440" i="40"/>
  <c r="K440" i="40"/>
  <c r="N440" i="40" l="1"/>
  <c r="M440" i="40"/>
  <c r="L440" i="40"/>
  <c r="H441" i="40"/>
  <c r="J441" i="40"/>
  <c r="K441" i="40" l="1"/>
  <c r="D442" i="40"/>
  <c r="I441" i="40"/>
  <c r="J442" i="40" l="1"/>
  <c r="H442" i="40"/>
  <c r="M441" i="40"/>
  <c r="N441" i="40"/>
  <c r="L441" i="40"/>
  <c r="D443" i="40" l="1"/>
  <c r="K442" i="40"/>
  <c r="I442" i="40"/>
  <c r="N442" i="40" l="1"/>
  <c r="M442" i="40"/>
  <c r="L442" i="40"/>
  <c r="H443" i="40"/>
  <c r="J443" i="40"/>
  <c r="I443" i="40" l="1"/>
  <c r="D444" i="40"/>
  <c r="K443" i="40"/>
  <c r="M443" i="40" l="1"/>
  <c r="L443" i="40"/>
  <c r="N443" i="40"/>
  <c r="H444" i="40"/>
  <c r="J444" i="40"/>
  <c r="I444" i="40" l="1"/>
  <c r="K444" i="40"/>
  <c r="D445" i="40"/>
  <c r="H445" i="40" l="1"/>
  <c r="J445" i="40"/>
  <c r="M444" i="40"/>
  <c r="L444" i="40"/>
  <c r="N444" i="40"/>
  <c r="K445" i="40" l="1"/>
  <c r="D446" i="40"/>
  <c r="I445" i="40"/>
  <c r="J446" i="40" l="1"/>
  <c r="H446" i="40"/>
  <c r="N445" i="40"/>
  <c r="M445" i="40"/>
  <c r="L445" i="40"/>
  <c r="D447" i="40" l="1"/>
  <c r="K446" i="40"/>
  <c r="I446" i="40"/>
  <c r="N446" i="40" l="1"/>
  <c r="L446" i="40"/>
  <c r="M446" i="40"/>
  <c r="J447" i="40"/>
  <c r="H447" i="40"/>
  <c r="I447" i="40" l="1"/>
  <c r="K447" i="40"/>
  <c r="D448" i="40"/>
  <c r="H448" i="40" l="1"/>
  <c r="J448" i="40"/>
  <c r="N447" i="40"/>
  <c r="L447" i="40"/>
  <c r="M447" i="40"/>
  <c r="I448" i="40" l="1"/>
  <c r="K448" i="40"/>
  <c r="D449" i="40"/>
  <c r="H449" i="40" l="1"/>
  <c r="J449" i="40"/>
  <c r="M448" i="40"/>
  <c r="N448" i="40"/>
  <c r="L448" i="40"/>
  <c r="K449" i="40" l="1"/>
  <c r="D450" i="40"/>
  <c r="I449" i="40"/>
  <c r="J450" i="40" l="1"/>
  <c r="H450" i="40"/>
  <c r="L449" i="40"/>
  <c r="M449" i="40"/>
  <c r="N449" i="40"/>
  <c r="D451" i="40" l="1"/>
  <c r="I450" i="40"/>
  <c r="K450" i="40"/>
  <c r="N450" i="40" l="1"/>
  <c r="L450" i="40"/>
  <c r="M450" i="40"/>
  <c r="J451" i="40"/>
  <c r="H451" i="40"/>
  <c r="I451" i="40" l="1"/>
  <c r="D452" i="40"/>
  <c r="K451" i="40"/>
  <c r="N451" i="40" l="1"/>
  <c r="L451" i="40"/>
  <c r="M451" i="40"/>
  <c r="H452" i="40"/>
  <c r="J452" i="40"/>
  <c r="D453" i="40" l="1"/>
  <c r="K452" i="40"/>
  <c r="I452" i="40"/>
  <c r="M452" i="40" l="1"/>
  <c r="N452" i="40"/>
  <c r="L452" i="40"/>
  <c r="H453" i="40"/>
  <c r="J453" i="40"/>
  <c r="K453" i="40" l="1"/>
  <c r="D454" i="40"/>
  <c r="I453" i="40"/>
  <c r="J454" i="40" l="1"/>
  <c r="H454" i="40"/>
  <c r="M453" i="40"/>
  <c r="L453" i="40"/>
  <c r="N453" i="40"/>
  <c r="D455" i="40" l="1"/>
  <c r="I454" i="40"/>
  <c r="K454" i="40"/>
  <c r="N454" i="40" l="1"/>
  <c r="M454" i="40"/>
  <c r="L454" i="40"/>
  <c r="H455" i="40"/>
  <c r="J455" i="40"/>
  <c r="I455" i="40" l="1"/>
  <c r="K455" i="40"/>
  <c r="D456" i="40"/>
  <c r="H456" i="40" l="1"/>
  <c r="J456" i="40"/>
  <c r="N455" i="40"/>
  <c r="M455" i="40"/>
  <c r="L455" i="40"/>
  <c r="I456" i="40" l="1"/>
  <c r="K456" i="40"/>
  <c r="D457" i="40"/>
  <c r="H457" i="40" l="1"/>
  <c r="J457" i="40"/>
  <c r="L456" i="40"/>
  <c r="M456" i="40"/>
  <c r="N456" i="40"/>
  <c r="K457" i="40" l="1"/>
  <c r="D458" i="40"/>
  <c r="I457" i="40"/>
  <c r="J458" i="40" l="1"/>
  <c r="H458" i="40"/>
  <c r="L457" i="40"/>
  <c r="M457" i="40"/>
  <c r="N457" i="40"/>
  <c r="D459" i="40" l="1"/>
  <c r="I458" i="40"/>
  <c r="K458" i="40"/>
  <c r="N458" i="40" l="1"/>
  <c r="L458" i="40"/>
  <c r="M458" i="40"/>
  <c r="H459" i="40"/>
  <c r="J459" i="40"/>
  <c r="I459" i="40" l="1"/>
  <c r="D460" i="40"/>
  <c r="K459" i="40"/>
  <c r="N459" i="40" l="1"/>
  <c r="M459" i="40"/>
  <c r="L459" i="40"/>
  <c r="H460" i="40"/>
  <c r="J460" i="40"/>
  <c r="I460" i="40" l="1"/>
  <c r="K460" i="40"/>
  <c r="D461" i="40"/>
  <c r="H461" i="40" l="1"/>
  <c r="J461" i="40"/>
  <c r="I461" i="40" l="1"/>
  <c r="D462" i="40"/>
  <c r="K461" i="40"/>
  <c r="H462" i="40" l="1"/>
  <c r="J462" i="40"/>
  <c r="I462" i="40" l="1"/>
  <c r="D463" i="40"/>
  <c r="K462" i="40"/>
  <c r="H463" i="40" l="1"/>
  <c r="J463" i="40"/>
  <c r="I463" i="40" l="1"/>
  <c r="K463" i="40"/>
  <c r="D464" i="40"/>
  <c r="H464" i="40" l="1"/>
  <c r="J464" i="40"/>
  <c r="I464" i="40" l="1"/>
  <c r="K464" i="40"/>
  <c r="D465" i="40"/>
  <c r="H465" i="40" l="1"/>
  <c r="J465" i="40"/>
  <c r="I465" i="40" l="1"/>
  <c r="D466" i="40"/>
  <c r="K465" i="40"/>
  <c r="H466" i="40" l="1"/>
  <c r="J466" i="40"/>
  <c r="I466" i="40" l="1"/>
  <c r="D467" i="40"/>
  <c r="K466" i="40"/>
  <c r="H467" i="40" l="1"/>
  <c r="J467" i="40"/>
  <c r="I467" i="40" l="1"/>
  <c r="K467" i="40"/>
  <c r="D468" i="40"/>
  <c r="H468" i="40" l="1"/>
  <c r="J468" i="40"/>
  <c r="I468" i="40" l="1"/>
  <c r="K468" i="40"/>
  <c r="D469" i="40"/>
  <c r="H469" i="40" l="1"/>
  <c r="J469" i="40"/>
  <c r="I469" i="40" l="1"/>
  <c r="D470" i="40"/>
  <c r="K469" i="40"/>
  <c r="H470" i="40" l="1"/>
  <c r="J470" i="40"/>
  <c r="I470" i="40" l="1"/>
  <c r="D471" i="40"/>
  <c r="K470" i="40"/>
  <c r="H471" i="40" l="1"/>
  <c r="J471" i="40"/>
  <c r="I471" i="40" l="1"/>
  <c r="K471" i="40"/>
  <c r="D472" i="40"/>
  <c r="H472" i="40" l="1"/>
  <c r="J472" i="40"/>
  <c r="I472" i="40" l="1"/>
  <c r="K472" i="40"/>
  <c r="D473" i="40"/>
  <c r="H473" i="40" l="1"/>
  <c r="J473" i="40"/>
  <c r="I473" i="40" l="1"/>
  <c r="D474" i="40"/>
  <c r="K473" i="40"/>
  <c r="H474" i="40" l="1"/>
  <c r="J474" i="40"/>
  <c r="I474" i="40" l="1"/>
  <c r="K474" i="40"/>
  <c r="D475" i="40"/>
  <c r="H475" i="40" l="1"/>
  <c r="J475" i="40"/>
  <c r="I475" i="40" l="1"/>
  <c r="K475" i="40"/>
  <c r="D476" i="40"/>
  <c r="H476" i="40" l="1"/>
  <c r="J476" i="40"/>
  <c r="I476" i="40" l="1"/>
  <c r="K476" i="40"/>
  <c r="D477" i="40"/>
  <c r="H477" i="40" l="1"/>
  <c r="J477" i="40"/>
  <c r="I477" i="40" l="1"/>
  <c r="D478" i="40"/>
  <c r="K477" i="40"/>
  <c r="H478" i="40" l="1"/>
  <c r="J478" i="40"/>
  <c r="I478" i="40" l="1"/>
  <c r="D479" i="40"/>
  <c r="K478" i="40"/>
  <c r="J479" i="40" l="1"/>
  <c r="H479" i="40"/>
  <c r="I479" i="40" l="1"/>
  <c r="K479" i="40"/>
  <c r="D480" i="40"/>
  <c r="J480" i="40" l="1"/>
  <c r="H480" i="40"/>
  <c r="I480" i="40" l="1"/>
  <c r="K480" i="40"/>
  <c r="D481" i="40"/>
  <c r="H481" i="40" l="1"/>
  <c r="J481" i="40"/>
  <c r="I481" i="40" l="1"/>
  <c r="D482" i="40"/>
  <c r="K481" i="40"/>
  <c r="J482" i="40" l="1"/>
  <c r="H482" i="40"/>
  <c r="I482" i="40" l="1"/>
  <c r="K482" i="40"/>
  <c r="D483" i="40"/>
  <c r="H483" i="40" l="1"/>
  <c r="J483" i="40"/>
  <c r="I483" i="40" l="1"/>
  <c r="K483" i="40"/>
  <c r="D484" i="40"/>
  <c r="H484" i="40" l="1"/>
  <c r="J484" i="40"/>
  <c r="I484" i="40" l="1"/>
  <c r="K484" i="40"/>
  <c r="D485" i="40"/>
  <c r="H485" i="40" l="1"/>
  <c r="J485" i="40"/>
  <c r="I485" i="40" l="1"/>
  <c r="D486" i="40"/>
  <c r="K485" i="40"/>
  <c r="H486" i="40" l="1"/>
  <c r="J486" i="40"/>
  <c r="I486" i="40" l="1"/>
  <c r="D487" i="40"/>
  <c r="K486" i="40"/>
  <c r="J487" i="40" l="1"/>
  <c r="H487" i="40"/>
  <c r="I487" i="40" l="1"/>
  <c r="K487" i="40"/>
  <c r="D488" i="40"/>
  <c r="H488" i="40" l="1"/>
  <c r="J488" i="40"/>
  <c r="I488" i="40" l="1"/>
  <c r="K488" i="40"/>
  <c r="D489" i="40"/>
  <c r="H489" i="40" l="1"/>
  <c r="J489" i="40"/>
  <c r="I489" i="40" l="1"/>
  <c r="D490" i="40"/>
  <c r="K489" i="40"/>
  <c r="H490" i="40" l="1"/>
  <c r="J490" i="40"/>
  <c r="I490" i="40" l="1"/>
  <c r="K490" i="40"/>
  <c r="D491" i="40"/>
  <c r="H491" i="40" l="1"/>
  <c r="J491" i="40"/>
  <c r="K491" i="40" l="1"/>
  <c r="I491" i="40"/>
  <c r="D492" i="40"/>
  <c r="M491" i="40" l="1"/>
  <c r="L491" i="40"/>
  <c r="N491" i="40"/>
  <c r="J492" i="40"/>
  <c r="H492" i="40"/>
  <c r="K492" i="40" l="1"/>
  <c r="I492" i="40"/>
  <c r="D493" i="40"/>
  <c r="M492" i="40" l="1"/>
  <c r="L492" i="40"/>
  <c r="N492" i="40"/>
  <c r="J493" i="40"/>
  <c r="H493" i="40"/>
  <c r="D494" i="40" l="1"/>
  <c r="I493" i="40"/>
  <c r="K493" i="40"/>
  <c r="H494" i="40" l="1"/>
  <c r="J494" i="40"/>
  <c r="N493" i="40"/>
  <c r="L493" i="40"/>
  <c r="M493" i="40"/>
  <c r="I494" i="40" l="1"/>
  <c r="D495" i="40"/>
  <c r="K494" i="40"/>
  <c r="H495" i="40" l="1"/>
  <c r="J495" i="40"/>
  <c r="L494" i="40"/>
  <c r="N494" i="40"/>
  <c r="M494" i="40"/>
  <c r="D496" i="40" l="1"/>
  <c r="I495" i="40"/>
  <c r="K495" i="40"/>
  <c r="J496" i="40" l="1"/>
  <c r="H496" i="40"/>
  <c r="N495" i="40"/>
  <c r="L495" i="40"/>
  <c r="M495" i="40"/>
  <c r="K496" i="40" l="1"/>
  <c r="D497" i="40"/>
  <c r="I496" i="40"/>
  <c r="L496" i="40" l="1"/>
  <c r="M496" i="40"/>
  <c r="N496" i="40"/>
  <c r="J497" i="40"/>
  <c r="H497" i="40"/>
  <c r="D498" i="40" l="1"/>
  <c r="I497" i="40"/>
  <c r="K497" i="40"/>
  <c r="H498" i="40" l="1"/>
  <c r="J498" i="40"/>
  <c r="N497" i="40"/>
  <c r="L497" i="40"/>
  <c r="M497" i="40"/>
  <c r="I498" i="40" l="1"/>
  <c r="K498" i="40"/>
  <c r="D499" i="40"/>
  <c r="H499" i="40" l="1"/>
  <c r="J499" i="40"/>
  <c r="N498" i="40"/>
  <c r="M498" i="40"/>
  <c r="L498" i="40"/>
  <c r="K499" i="40" l="1"/>
  <c r="I499" i="40"/>
  <c r="D500" i="40"/>
  <c r="M499" i="40" l="1"/>
  <c r="L499" i="40"/>
  <c r="N499" i="40"/>
  <c r="J500" i="40"/>
  <c r="H500" i="40"/>
  <c r="K500" i="40" l="1"/>
  <c r="I500" i="40"/>
  <c r="D501" i="40"/>
  <c r="N500" i="40" l="1"/>
  <c r="L500" i="40"/>
  <c r="M500" i="40"/>
  <c r="H501" i="40"/>
  <c r="J501" i="40"/>
  <c r="I501" i="40" l="1"/>
  <c r="K501" i="40"/>
  <c r="D502" i="40"/>
  <c r="H502" i="40" l="1"/>
  <c r="J502" i="40"/>
  <c r="N501" i="40"/>
  <c r="M501" i="40"/>
  <c r="L501" i="40"/>
  <c r="I502" i="40" l="1"/>
  <c r="K502" i="40"/>
  <c r="D503" i="40"/>
  <c r="H503" i="40" l="1"/>
  <c r="J503" i="40"/>
  <c r="M502" i="40"/>
  <c r="N502" i="40"/>
  <c r="L502" i="40"/>
  <c r="D504" i="40" l="1"/>
  <c r="I503" i="40"/>
  <c r="K503" i="40"/>
  <c r="M503" i="40" l="1"/>
  <c r="N503" i="40"/>
  <c r="L503" i="40"/>
  <c r="H504" i="40"/>
  <c r="J504" i="40"/>
  <c r="D505" i="40" l="1"/>
  <c r="I504" i="40"/>
  <c r="K504" i="40"/>
  <c r="N504" i="40" l="1"/>
  <c r="L504" i="40"/>
  <c r="M504" i="40"/>
  <c r="J505" i="40"/>
  <c r="H505" i="40"/>
  <c r="D506" i="40" l="1"/>
  <c r="I505" i="40"/>
  <c r="K505" i="40"/>
  <c r="L505" i="40" l="1"/>
  <c r="N505" i="40"/>
  <c r="M505" i="40"/>
  <c r="J506" i="40"/>
  <c r="H506" i="40"/>
  <c r="K506" i="40" l="1"/>
  <c r="D507" i="40"/>
  <c r="I506" i="40"/>
  <c r="N506" i="40" l="1"/>
  <c r="L506" i="40"/>
  <c r="M506" i="40"/>
  <c r="H507" i="40"/>
  <c r="J507" i="40"/>
  <c r="K507" i="40" l="1"/>
  <c r="D508" i="40"/>
  <c r="I507" i="40"/>
  <c r="L507" i="40" l="1"/>
  <c r="M507" i="40"/>
  <c r="N507" i="40"/>
  <c r="J508" i="40"/>
  <c r="H508" i="40"/>
  <c r="K508" i="40" l="1"/>
  <c r="I508" i="40"/>
  <c r="D509" i="40"/>
  <c r="L508" i="40" l="1"/>
  <c r="M508" i="40"/>
  <c r="N508" i="40"/>
  <c r="J509" i="40"/>
  <c r="H509" i="40"/>
  <c r="K509" i="40" l="1"/>
  <c r="I509" i="40"/>
  <c r="D510" i="40"/>
  <c r="H510" i="40" l="1"/>
  <c r="J510" i="40"/>
  <c r="N509" i="40"/>
  <c r="L509" i="40"/>
  <c r="M509" i="40"/>
  <c r="I510" i="40" l="1"/>
  <c r="D511" i="40"/>
  <c r="K510" i="40"/>
  <c r="H511" i="40" l="1"/>
  <c r="J511" i="40"/>
  <c r="L510" i="40"/>
  <c r="M510" i="40"/>
  <c r="N510" i="40"/>
  <c r="K511" i="40" l="1"/>
  <c r="D512" i="40"/>
  <c r="I511" i="40"/>
  <c r="H512" i="40" l="1"/>
  <c r="J512" i="40"/>
  <c r="N511" i="40"/>
  <c r="M511" i="40"/>
  <c r="L511" i="40"/>
  <c r="I512" i="40" l="1"/>
  <c r="D513" i="40"/>
  <c r="K512" i="40"/>
  <c r="J513" i="40" l="1"/>
  <c r="H513" i="40"/>
  <c r="N512" i="40"/>
  <c r="M512" i="40"/>
  <c r="L512" i="40"/>
  <c r="D514" i="40" l="1"/>
  <c r="I513" i="40"/>
  <c r="K513" i="40"/>
  <c r="L513" i="40" l="1"/>
  <c r="N513" i="40"/>
  <c r="M513" i="40"/>
  <c r="J514" i="40"/>
  <c r="H514" i="40"/>
  <c r="I514" i="40" l="1"/>
  <c r="D515" i="40"/>
  <c r="K514" i="40"/>
  <c r="L514" i="40" l="1"/>
  <c r="N514" i="40"/>
  <c r="M514" i="40"/>
  <c r="H515" i="40"/>
  <c r="J515" i="40"/>
  <c r="K515" i="40" l="1"/>
  <c r="I515" i="40"/>
  <c r="D516" i="40"/>
  <c r="J516" i="40" l="1"/>
  <c r="H516" i="40"/>
  <c r="N515" i="40"/>
  <c r="L515" i="40"/>
  <c r="M515" i="40"/>
  <c r="K516" i="40" l="1"/>
  <c r="D517" i="40"/>
  <c r="I516" i="40"/>
  <c r="N516" i="40" l="1"/>
  <c r="M516" i="40"/>
  <c r="L516" i="40"/>
  <c r="H517" i="40"/>
  <c r="J517" i="40"/>
  <c r="I517" i="40" l="1"/>
  <c r="D518" i="40"/>
  <c r="K517" i="40"/>
  <c r="N517" i="40" l="1"/>
  <c r="L517" i="40"/>
  <c r="M517" i="40"/>
  <c r="H518" i="40"/>
  <c r="J518" i="40"/>
  <c r="I518" i="40" l="1"/>
  <c r="K518" i="40"/>
  <c r="D519" i="40"/>
  <c r="H519" i="40" l="1"/>
  <c r="J519" i="40"/>
  <c r="N518" i="40"/>
  <c r="M518" i="40"/>
  <c r="L518" i="40"/>
  <c r="D520" i="40" l="1"/>
  <c r="I519" i="40"/>
  <c r="K519" i="40"/>
  <c r="H520" i="40" l="1"/>
  <c r="J520" i="40"/>
  <c r="M519" i="40"/>
  <c r="N519" i="40"/>
  <c r="L519" i="40"/>
  <c r="D521" i="40" l="1"/>
  <c r="K520" i="40"/>
  <c r="I520" i="40"/>
  <c r="J521" i="40" l="1"/>
  <c r="H521" i="40"/>
  <c r="N520" i="40"/>
  <c r="L520" i="40"/>
  <c r="M520" i="40"/>
  <c r="D522" i="40" l="1"/>
  <c r="I521" i="40"/>
  <c r="K521" i="40"/>
  <c r="H522" i="40" l="1"/>
  <c r="J522" i="40"/>
  <c r="M521" i="40"/>
  <c r="N521" i="40"/>
  <c r="L521" i="40"/>
  <c r="D523" i="40" l="1"/>
  <c r="I522" i="40"/>
  <c r="K522" i="40"/>
  <c r="H523" i="40" l="1"/>
  <c r="J523" i="40"/>
  <c r="N522" i="40"/>
  <c r="L522" i="40"/>
  <c r="M522" i="40"/>
  <c r="K523" i="40" l="1"/>
  <c r="I523" i="40"/>
  <c r="D524" i="40"/>
  <c r="J524" i="40" l="1"/>
  <c r="H524" i="40"/>
  <c r="L523" i="40"/>
  <c r="M523" i="40"/>
  <c r="N523" i="40"/>
  <c r="K524" i="40" l="1"/>
  <c r="I524" i="40"/>
  <c r="D525" i="40"/>
  <c r="J525" i="40" l="1"/>
  <c r="H525" i="40"/>
  <c r="L524" i="40"/>
  <c r="M524" i="40"/>
  <c r="N524" i="40"/>
  <c r="K525" i="40" l="1"/>
  <c r="I525" i="40"/>
  <c r="D526" i="40"/>
  <c r="H526" i="40" l="1"/>
  <c r="J526" i="40"/>
  <c r="N525" i="40"/>
  <c r="L525" i="40"/>
  <c r="M525" i="40"/>
  <c r="I526" i="40" l="1"/>
  <c r="D527" i="40"/>
  <c r="K526" i="40"/>
  <c r="N526" i="40" l="1"/>
  <c r="L526" i="40"/>
  <c r="M526" i="40"/>
  <c r="H527" i="40"/>
  <c r="J527" i="40"/>
  <c r="K527" i="40" l="1"/>
  <c r="D528" i="40"/>
  <c r="I527" i="40"/>
  <c r="N527" i="40" l="1"/>
  <c r="L527" i="40"/>
  <c r="M527" i="40"/>
  <c r="H528" i="40"/>
  <c r="J528" i="40"/>
  <c r="I528" i="40" l="1"/>
  <c r="D529" i="40"/>
  <c r="K528" i="40"/>
  <c r="L528" i="40" l="1"/>
  <c r="N528" i="40"/>
  <c r="M528" i="40"/>
  <c r="J529" i="40"/>
  <c r="H529" i="40"/>
  <c r="D530" i="40" l="1"/>
  <c r="I529" i="40"/>
  <c r="K529" i="40"/>
  <c r="L529" i="40" l="1"/>
  <c r="N529" i="40"/>
  <c r="M529" i="40"/>
  <c r="J530" i="40"/>
  <c r="H530" i="40"/>
  <c r="I530" i="40" l="1"/>
  <c r="D531" i="40"/>
  <c r="K530" i="40"/>
  <c r="L530" i="40" l="1"/>
  <c r="N530" i="40"/>
  <c r="M530" i="40"/>
  <c r="H531" i="40"/>
  <c r="J531" i="40"/>
  <c r="D532" i="40" l="1"/>
  <c r="I531" i="40"/>
  <c r="K531" i="40"/>
  <c r="N531" i="40" l="1"/>
  <c r="L531" i="40"/>
  <c r="M531" i="40"/>
  <c r="J532" i="40"/>
  <c r="H532" i="40"/>
  <c r="K532" i="40" l="1"/>
  <c r="D533" i="40"/>
  <c r="I532" i="40"/>
  <c r="H533" i="40" l="1"/>
  <c r="J533" i="40"/>
  <c r="N532" i="40"/>
  <c r="L532" i="40"/>
  <c r="M532" i="40"/>
  <c r="I533" i="40" l="1"/>
  <c r="K533" i="40"/>
  <c r="D534" i="40"/>
  <c r="H534" i="40" l="1"/>
  <c r="J534" i="40"/>
  <c r="N533" i="40"/>
  <c r="L533" i="40"/>
  <c r="M533" i="40"/>
  <c r="I534" i="40" l="1"/>
  <c r="K534" i="40"/>
  <c r="D535" i="40"/>
  <c r="H535" i="40" l="1"/>
  <c r="J535" i="40"/>
  <c r="N534" i="40"/>
  <c r="M534" i="40"/>
  <c r="L534" i="40"/>
  <c r="D536" i="40" l="1"/>
  <c r="I535" i="40"/>
  <c r="K535" i="40"/>
  <c r="M535" i="40" l="1"/>
  <c r="N535" i="40"/>
  <c r="L535" i="40"/>
  <c r="H536" i="40"/>
  <c r="J536" i="40"/>
  <c r="D537" i="40" l="1"/>
  <c r="I536" i="40"/>
  <c r="K536" i="40"/>
  <c r="N536" i="40" l="1"/>
  <c r="M536" i="40"/>
  <c r="L536" i="40"/>
  <c r="J537" i="40"/>
  <c r="H537" i="40"/>
  <c r="D538" i="40" l="1"/>
  <c r="I537" i="40"/>
  <c r="K537" i="40"/>
  <c r="N537" i="40" l="1"/>
  <c r="M537" i="40"/>
  <c r="L537" i="40"/>
  <c r="J538" i="40"/>
  <c r="H538" i="40"/>
  <c r="I538" i="40" l="1"/>
  <c r="K538" i="40"/>
  <c r="D539" i="40"/>
  <c r="H539" i="40" l="1"/>
  <c r="J539" i="40"/>
  <c r="N538" i="40"/>
  <c r="L538" i="40"/>
  <c r="M538" i="40"/>
  <c r="K539" i="40" l="1"/>
  <c r="I539" i="40"/>
  <c r="D540" i="40"/>
  <c r="J540" i="40" l="1"/>
  <c r="H540" i="40"/>
  <c r="M539" i="40"/>
  <c r="L539" i="40"/>
  <c r="N539" i="40"/>
  <c r="K540" i="40" l="1"/>
  <c r="I540" i="40"/>
  <c r="D541" i="40"/>
  <c r="J541" i="40" l="1"/>
  <c r="H541" i="40"/>
  <c r="L540" i="40"/>
  <c r="M540" i="40"/>
  <c r="N540" i="40"/>
  <c r="K541" i="40" l="1"/>
  <c r="I541" i="40"/>
  <c r="D542" i="40"/>
  <c r="H542" i="40" l="1"/>
  <c r="J542" i="40"/>
  <c r="N541" i="40"/>
  <c r="L541" i="40"/>
  <c r="M541" i="40"/>
  <c r="I542" i="40" l="1"/>
  <c r="D543" i="40"/>
  <c r="K542" i="40"/>
  <c r="L542" i="40" l="1"/>
  <c r="M542" i="40"/>
  <c r="N542" i="40"/>
  <c r="J543" i="40"/>
  <c r="H543" i="40"/>
  <c r="D544" i="40" l="1"/>
  <c r="K543" i="40"/>
  <c r="I543" i="40"/>
  <c r="L543" i="40" l="1"/>
  <c r="M543" i="40"/>
  <c r="N543" i="40"/>
  <c r="H544" i="40"/>
  <c r="J544" i="40"/>
  <c r="K544" i="40" l="1"/>
  <c r="I544" i="40"/>
  <c r="D545" i="40"/>
  <c r="H545" i="40" l="1"/>
  <c r="J545" i="40"/>
  <c r="M544" i="40"/>
  <c r="N544" i="40"/>
  <c r="L544" i="40"/>
  <c r="I545" i="40" l="1"/>
  <c r="K545" i="40"/>
  <c r="D546" i="40"/>
  <c r="H546" i="40" l="1"/>
  <c r="J546" i="40"/>
  <c r="L545" i="40"/>
  <c r="M545" i="40"/>
  <c r="N545" i="40"/>
  <c r="K546" i="40" l="1"/>
  <c r="D547" i="40"/>
  <c r="I546" i="40"/>
  <c r="H547" i="40" l="1"/>
  <c r="J547" i="40"/>
  <c r="M546" i="40"/>
  <c r="N546" i="40"/>
  <c r="L546" i="40"/>
  <c r="D548" i="40" l="1"/>
  <c r="I547" i="40"/>
  <c r="K547" i="40"/>
  <c r="N547" i="40" l="1"/>
  <c r="M547" i="40"/>
  <c r="L547" i="40"/>
  <c r="J548" i="40"/>
  <c r="H548" i="40"/>
  <c r="I548" i="40" l="1"/>
  <c r="D549" i="40"/>
  <c r="K548" i="40"/>
  <c r="N548" i="40" l="1"/>
  <c r="M548" i="40"/>
  <c r="L548" i="40"/>
  <c r="J549" i="40"/>
  <c r="H549" i="40"/>
  <c r="I549" i="40" l="1"/>
  <c r="K549" i="40"/>
  <c r="D550" i="40"/>
  <c r="H550" i="40" l="1"/>
  <c r="J550" i="40"/>
  <c r="N549" i="40"/>
  <c r="M549" i="40"/>
  <c r="L549" i="40"/>
  <c r="D551" i="40" l="1"/>
  <c r="I550" i="40"/>
  <c r="K550" i="40"/>
  <c r="L550" i="40" l="1"/>
  <c r="N550" i="40"/>
  <c r="M550" i="40"/>
  <c r="J551" i="40"/>
  <c r="H551" i="40"/>
  <c r="D552" i="40" l="1"/>
  <c r="K551" i="40"/>
  <c r="I551" i="40"/>
  <c r="L551" i="40" l="1"/>
  <c r="M551" i="40"/>
  <c r="N551" i="40"/>
  <c r="H552" i="40"/>
  <c r="J552" i="40"/>
  <c r="K552" i="40" l="1"/>
  <c r="I552" i="40"/>
  <c r="D553" i="40"/>
  <c r="H553" i="40" l="1"/>
  <c r="J553" i="40"/>
  <c r="M552" i="40"/>
  <c r="N552" i="40"/>
  <c r="L552" i="40"/>
  <c r="I553" i="40" l="1"/>
  <c r="K553" i="40"/>
  <c r="D554" i="40"/>
  <c r="H554" i="40" l="1"/>
  <c r="J554" i="40"/>
  <c r="M553" i="40"/>
  <c r="N553" i="40"/>
  <c r="L553" i="40"/>
  <c r="K554" i="40" l="1"/>
  <c r="D555" i="40"/>
  <c r="I554" i="40"/>
  <c r="H555" i="40" l="1"/>
  <c r="J555" i="40"/>
  <c r="M554" i="40"/>
  <c r="N554" i="40"/>
  <c r="L554" i="40"/>
  <c r="I555" i="40" l="1"/>
  <c r="K555" i="40"/>
  <c r="D556" i="40"/>
  <c r="J556" i="40" l="1"/>
  <c r="H556" i="40"/>
  <c r="N555" i="40"/>
  <c r="M555" i="40"/>
  <c r="L555" i="40"/>
  <c r="I556" i="40" l="1"/>
  <c r="D557" i="40"/>
  <c r="K556" i="40"/>
  <c r="N556" i="40" l="1"/>
  <c r="L556" i="40"/>
  <c r="M556" i="40"/>
  <c r="J557" i="40"/>
  <c r="H557" i="40"/>
  <c r="I557" i="40" l="1"/>
  <c r="K557" i="40"/>
  <c r="D558" i="40"/>
  <c r="H558" i="40" l="1"/>
  <c r="J558" i="40"/>
  <c r="L557" i="40"/>
  <c r="M557" i="40"/>
  <c r="N557" i="40"/>
  <c r="D559" i="40" l="1"/>
  <c r="I558" i="40"/>
  <c r="K558" i="40"/>
  <c r="L558" i="40" l="1"/>
  <c r="M558" i="40"/>
  <c r="N558" i="40"/>
  <c r="J559" i="40"/>
  <c r="H559" i="40"/>
  <c r="D560" i="40" l="1"/>
  <c r="K559" i="40"/>
  <c r="I559" i="40"/>
  <c r="M559" i="40" l="1"/>
  <c r="N559" i="40"/>
  <c r="L559" i="40"/>
  <c r="J560" i="40"/>
  <c r="H560" i="40"/>
  <c r="K560" i="40" l="1"/>
  <c r="D561" i="40"/>
  <c r="I560" i="40"/>
  <c r="H561" i="40" l="1"/>
  <c r="J561" i="40"/>
  <c r="M560" i="40"/>
  <c r="N560" i="40"/>
  <c r="L560" i="40"/>
  <c r="I561" i="40" l="1"/>
  <c r="K561" i="40"/>
  <c r="D562" i="40"/>
  <c r="H562" i="40" l="1"/>
  <c r="J562" i="40"/>
  <c r="M561" i="40"/>
  <c r="N561" i="40"/>
  <c r="L561" i="40"/>
  <c r="K562" i="40" l="1"/>
  <c r="I562" i="40"/>
  <c r="D563" i="40"/>
  <c r="J563" i="40" l="1"/>
  <c r="H563" i="40"/>
  <c r="M562" i="40"/>
  <c r="N562" i="40"/>
  <c r="L562" i="40"/>
  <c r="K563" i="40" l="1"/>
  <c r="D564" i="40"/>
  <c r="I563" i="40"/>
  <c r="J564" i="40" l="1"/>
  <c r="H564" i="40"/>
  <c r="N563" i="40"/>
  <c r="M563" i="40"/>
  <c r="L563" i="40"/>
  <c r="I564" i="40" l="1"/>
  <c r="D565" i="40"/>
  <c r="K564" i="40"/>
  <c r="M564" i="40" l="1"/>
  <c r="L564" i="40"/>
  <c r="N564" i="40"/>
  <c r="H565" i="40"/>
  <c r="J565" i="40"/>
  <c r="I565" i="40" l="1"/>
  <c r="K565" i="40"/>
  <c r="D566" i="40"/>
  <c r="H566" i="40" l="1"/>
  <c r="J566" i="40"/>
  <c r="N565" i="40"/>
  <c r="L565" i="40"/>
  <c r="M565" i="40"/>
  <c r="D567" i="40" l="1"/>
  <c r="K566" i="40"/>
  <c r="I566" i="40"/>
  <c r="N566" i="40" l="1"/>
  <c r="L566" i="40"/>
  <c r="M566" i="40"/>
  <c r="J567" i="40"/>
  <c r="H567" i="40"/>
  <c r="D568" i="40" l="1"/>
  <c r="K567" i="40"/>
  <c r="I567" i="40"/>
  <c r="L567" i="40" l="1"/>
  <c r="N567" i="40"/>
  <c r="M567" i="40"/>
  <c r="H568" i="40"/>
  <c r="J568" i="40"/>
  <c r="K568" i="40" l="1"/>
  <c r="D569" i="40"/>
  <c r="I568" i="40"/>
  <c r="H569" i="40" l="1"/>
  <c r="J569" i="40"/>
  <c r="M568" i="40"/>
  <c r="N568" i="40"/>
  <c r="L568" i="40"/>
  <c r="I569" i="40" l="1"/>
  <c r="D570" i="40"/>
  <c r="K569" i="40"/>
  <c r="N569" i="40" l="1"/>
  <c r="L569" i="40"/>
  <c r="M569" i="40"/>
  <c r="J570" i="40"/>
  <c r="H570" i="40"/>
  <c r="K570" i="40" l="1"/>
  <c r="I570" i="40"/>
  <c r="D571" i="40"/>
  <c r="H571" i="40" l="1"/>
  <c r="J571" i="40"/>
  <c r="M570" i="40"/>
  <c r="N570" i="40"/>
  <c r="L570" i="40"/>
  <c r="D572" i="40" l="1"/>
  <c r="I571" i="40"/>
  <c r="K571" i="40"/>
  <c r="N571" i="40" l="1"/>
  <c r="M571" i="40"/>
  <c r="L571" i="40"/>
  <c r="J572" i="40"/>
  <c r="H572" i="40"/>
  <c r="I572" i="40" l="1"/>
  <c r="D573" i="40"/>
  <c r="K572" i="40"/>
  <c r="M572" i="40" l="1"/>
  <c r="L572" i="40"/>
  <c r="N572" i="40"/>
  <c r="J573" i="40"/>
  <c r="H573" i="40"/>
  <c r="I573" i="40" l="1"/>
  <c r="K573" i="40"/>
  <c r="D574" i="40"/>
  <c r="H574" i="40" l="1"/>
  <c r="J574" i="40"/>
  <c r="N573" i="40"/>
  <c r="M573" i="40"/>
  <c r="L573" i="40"/>
  <c r="D575" i="40" l="1"/>
  <c r="K574" i="40"/>
  <c r="I574" i="40"/>
  <c r="N574" i="40" l="1"/>
  <c r="L574" i="40"/>
  <c r="M574" i="40"/>
  <c r="J575" i="40"/>
  <c r="H575" i="40"/>
  <c r="D576" i="40" l="1"/>
  <c r="K575" i="40"/>
  <c r="I575" i="40"/>
  <c r="L575" i="40" l="1"/>
  <c r="M575" i="40"/>
  <c r="N575" i="40"/>
  <c r="H576" i="40"/>
  <c r="J576" i="40"/>
  <c r="K576" i="40" l="1"/>
  <c r="I576" i="40"/>
  <c r="D577" i="40"/>
  <c r="H577" i="40" l="1"/>
  <c r="J577" i="40"/>
  <c r="M576" i="40"/>
  <c r="N576" i="40"/>
  <c r="L576" i="40"/>
  <c r="I577" i="40" l="1"/>
  <c r="K577" i="40"/>
  <c r="D578" i="40"/>
  <c r="H578" i="40" l="1"/>
  <c r="J578" i="40"/>
  <c r="M577" i="40"/>
  <c r="N577" i="40"/>
  <c r="L577" i="40"/>
  <c r="K578" i="40" l="1"/>
  <c r="I578" i="40"/>
  <c r="D579" i="40"/>
  <c r="H579" i="40" l="1"/>
  <c r="J579" i="40"/>
  <c r="M578" i="40"/>
  <c r="L578" i="40"/>
  <c r="N578" i="40"/>
  <c r="I579" i="40" l="1"/>
  <c r="K579" i="40"/>
  <c r="D580" i="40"/>
  <c r="J580" i="40" l="1"/>
  <c r="H580" i="40"/>
  <c r="N579" i="40"/>
  <c r="M579" i="40"/>
  <c r="L579" i="40"/>
  <c r="I580" i="40" l="1"/>
  <c r="D581" i="40"/>
  <c r="K580" i="40"/>
  <c r="L580" i="40" l="1"/>
  <c r="N580" i="40"/>
  <c r="M580" i="40"/>
  <c r="H581" i="40"/>
  <c r="J581" i="40"/>
  <c r="I581" i="40" l="1"/>
  <c r="K581" i="40"/>
  <c r="D582" i="40"/>
  <c r="H582" i="40" l="1"/>
  <c r="J582" i="40"/>
  <c r="L581" i="40"/>
  <c r="M581" i="40"/>
  <c r="N581" i="40"/>
  <c r="D583" i="40" l="1"/>
  <c r="I582" i="40"/>
  <c r="K582" i="40"/>
  <c r="M582" i="40" l="1"/>
  <c r="L582" i="40"/>
  <c r="N582" i="40"/>
  <c r="J583" i="40"/>
  <c r="H583" i="40"/>
  <c r="D584" i="40" l="1"/>
  <c r="K583" i="40"/>
  <c r="I583" i="40"/>
  <c r="M583" i="40" l="1"/>
  <c r="L583" i="40"/>
  <c r="N583" i="40"/>
  <c r="J584" i="40"/>
  <c r="H584" i="40"/>
  <c r="K584" i="40" l="1"/>
  <c r="I584" i="40"/>
  <c r="D585" i="40"/>
  <c r="H585" i="40" l="1"/>
  <c r="J585" i="40"/>
  <c r="M584" i="40"/>
  <c r="N584" i="40"/>
  <c r="L584" i="40"/>
  <c r="I585" i="40" l="1"/>
  <c r="K585" i="40"/>
  <c r="D586" i="40"/>
  <c r="J586" i="40" l="1"/>
  <c r="H586" i="40"/>
  <c r="M585" i="40"/>
  <c r="N585" i="40"/>
  <c r="L585" i="40"/>
  <c r="K586" i="40" l="1"/>
  <c r="I586" i="40"/>
  <c r="D587" i="40"/>
  <c r="J587" i="40" l="1"/>
  <c r="H587" i="40"/>
  <c r="N586" i="40"/>
  <c r="M586" i="40"/>
  <c r="L586" i="40"/>
  <c r="K587" i="40" l="1"/>
  <c r="I587" i="40"/>
  <c r="D588" i="40"/>
  <c r="J588" i="40" l="1"/>
  <c r="H588" i="40"/>
  <c r="N587" i="40"/>
  <c r="M587" i="40"/>
  <c r="L587" i="40"/>
  <c r="I588" i="40" l="1"/>
  <c r="D589" i="40"/>
  <c r="K588" i="40"/>
  <c r="N588" i="40" l="1"/>
  <c r="M588" i="40"/>
  <c r="L588" i="40"/>
  <c r="H589" i="40"/>
  <c r="J589" i="40"/>
  <c r="I589" i="40" l="1"/>
  <c r="K589" i="40"/>
  <c r="D590" i="40"/>
  <c r="H590" i="40" l="1"/>
  <c r="J590" i="40"/>
  <c r="N589" i="40"/>
  <c r="M589" i="40"/>
  <c r="L589" i="40"/>
  <c r="D591" i="40" l="1"/>
  <c r="K590" i="40"/>
  <c r="I590" i="40"/>
  <c r="L590" i="40" l="1"/>
  <c r="M590" i="40"/>
  <c r="N590" i="40"/>
  <c r="J591" i="40"/>
  <c r="H591" i="40"/>
  <c r="D592" i="40" l="1"/>
  <c r="K591" i="40"/>
  <c r="I591" i="40"/>
  <c r="L591" i="40" l="1"/>
  <c r="N591" i="40"/>
  <c r="M591" i="40"/>
  <c r="H592" i="40"/>
  <c r="J592" i="40"/>
  <c r="K592" i="40" l="1"/>
  <c r="D593" i="40"/>
  <c r="I592" i="40"/>
  <c r="H593" i="40" l="1"/>
  <c r="J593" i="40"/>
  <c r="M592" i="40"/>
  <c r="N592" i="40"/>
  <c r="L592" i="40"/>
  <c r="I593" i="40" l="1"/>
  <c r="D594" i="40"/>
  <c r="K593" i="40"/>
  <c r="N593" i="40" l="1"/>
  <c r="L593" i="40"/>
  <c r="M593" i="40"/>
  <c r="J594" i="40"/>
  <c r="H594" i="40"/>
  <c r="K594" i="40" l="1"/>
  <c r="I594" i="40"/>
  <c r="D595" i="40"/>
  <c r="H595" i="40" l="1"/>
  <c r="J595" i="40"/>
  <c r="M594" i="40"/>
  <c r="N594" i="40"/>
  <c r="L594" i="40"/>
  <c r="I595" i="40" l="1"/>
  <c r="K595" i="40"/>
  <c r="D596" i="40"/>
  <c r="J596" i="40" l="1"/>
  <c r="H596" i="40"/>
  <c r="N595" i="40"/>
  <c r="M595" i="40"/>
  <c r="L595" i="40"/>
  <c r="I596" i="40" l="1"/>
  <c r="D597" i="40"/>
  <c r="K596" i="40"/>
  <c r="M596" i="40" l="1"/>
  <c r="L596" i="40"/>
  <c r="N596" i="40"/>
  <c r="H597" i="40"/>
  <c r="J597" i="40"/>
  <c r="I597" i="40" l="1"/>
  <c r="K597" i="40"/>
  <c r="D598" i="40"/>
  <c r="H598" i="40" l="1"/>
  <c r="J598" i="40"/>
  <c r="N597" i="40"/>
  <c r="M597" i="40"/>
  <c r="L597" i="40"/>
  <c r="D599" i="40" l="1"/>
  <c r="I598" i="40"/>
  <c r="K598" i="40"/>
  <c r="N598" i="40" l="1"/>
  <c r="L598" i="40"/>
  <c r="M598" i="40"/>
  <c r="J599" i="40"/>
  <c r="H599" i="40"/>
  <c r="D600" i="40" l="1"/>
  <c r="K599" i="40"/>
  <c r="I599" i="40"/>
  <c r="L599" i="40" l="1"/>
  <c r="M599" i="40"/>
  <c r="N599" i="40"/>
  <c r="H600" i="40"/>
  <c r="J600" i="40"/>
  <c r="K600" i="40" l="1"/>
  <c r="D601" i="40"/>
  <c r="I600" i="40"/>
  <c r="H601" i="40" l="1"/>
  <c r="J601" i="40"/>
  <c r="M600" i="40"/>
  <c r="N600" i="40"/>
  <c r="L600" i="40"/>
  <c r="I601" i="40" l="1"/>
  <c r="D602" i="40"/>
  <c r="K601" i="40"/>
  <c r="M601" i="40" l="1"/>
  <c r="N601" i="40"/>
  <c r="L601" i="40"/>
  <c r="J602" i="40"/>
  <c r="H602" i="40"/>
  <c r="K602" i="40" l="1"/>
  <c r="I602" i="40"/>
  <c r="D603" i="40"/>
  <c r="H603" i="40" l="1"/>
  <c r="J603" i="40"/>
  <c r="M602" i="40"/>
  <c r="N602" i="40"/>
  <c r="L602" i="40"/>
  <c r="D604" i="40" l="1"/>
  <c r="I603" i="40"/>
  <c r="K603" i="40"/>
  <c r="N603" i="40" l="1"/>
  <c r="M603" i="40"/>
  <c r="L603" i="40"/>
  <c r="J604" i="40"/>
  <c r="H604" i="40"/>
  <c r="I604" i="40" l="1"/>
  <c r="D605" i="40"/>
  <c r="K604" i="40"/>
  <c r="M604" i="40" l="1"/>
  <c r="L604" i="40"/>
  <c r="N604" i="40"/>
  <c r="J605" i="40"/>
  <c r="H605" i="40"/>
  <c r="I605" i="40" l="1"/>
  <c r="K605" i="40"/>
  <c r="D606" i="40"/>
  <c r="H606" i="40" l="1"/>
  <c r="J606" i="40"/>
  <c r="N605" i="40"/>
  <c r="L605" i="40"/>
  <c r="M605" i="40"/>
  <c r="D607" i="40" l="1"/>
  <c r="K606" i="40"/>
  <c r="I606" i="40"/>
  <c r="L606" i="40" l="1"/>
  <c r="M606" i="40"/>
  <c r="N606" i="40"/>
  <c r="J607" i="40"/>
  <c r="H607" i="40"/>
  <c r="D608" i="40" l="1"/>
  <c r="K607" i="40"/>
  <c r="I607" i="40"/>
  <c r="L607" i="40" l="1"/>
  <c r="N607" i="40"/>
  <c r="M607" i="40"/>
  <c r="H608" i="40"/>
  <c r="J608" i="40"/>
  <c r="K608" i="40" l="1"/>
  <c r="D609" i="40"/>
  <c r="I608" i="40"/>
  <c r="H609" i="40" l="1"/>
  <c r="J609" i="40"/>
  <c r="M608" i="40"/>
  <c r="N608" i="40"/>
  <c r="L608" i="40"/>
  <c r="I609" i="40" l="1"/>
  <c r="K609" i="40"/>
  <c r="D610" i="40"/>
  <c r="H610" i="40" l="1"/>
  <c r="J610" i="40"/>
  <c r="M609" i="40"/>
  <c r="N609" i="40"/>
  <c r="L609" i="40"/>
  <c r="K610" i="40" l="1"/>
  <c r="I610" i="40"/>
  <c r="D611" i="40"/>
  <c r="H611" i="40" l="1"/>
  <c r="J611" i="40"/>
  <c r="N610" i="40"/>
  <c r="M610" i="40"/>
  <c r="L610" i="40"/>
  <c r="I611" i="40" l="1"/>
  <c r="K611" i="40"/>
  <c r="D612" i="40"/>
  <c r="J612" i="40" l="1"/>
  <c r="H612" i="40"/>
  <c r="N611" i="40"/>
  <c r="M611" i="40"/>
  <c r="L611" i="40"/>
  <c r="I612" i="40" l="1"/>
  <c r="D613" i="40"/>
  <c r="K612" i="40"/>
  <c r="H613" i="40" l="1"/>
  <c r="J613" i="40"/>
  <c r="M612" i="40"/>
  <c r="L612" i="40"/>
  <c r="N612" i="40"/>
  <c r="I613" i="40" l="1"/>
  <c r="D614" i="40"/>
  <c r="K613" i="40"/>
  <c r="M613" i="40" l="1"/>
  <c r="L613" i="40"/>
  <c r="N613" i="40"/>
  <c r="H614" i="40"/>
  <c r="J614" i="40"/>
  <c r="I614" i="40" l="1"/>
  <c r="K614" i="40"/>
  <c r="D615" i="40"/>
  <c r="J615" i="40" l="1"/>
  <c r="H615" i="40"/>
  <c r="M614" i="40"/>
  <c r="L614" i="40"/>
  <c r="N614" i="40"/>
  <c r="K615" i="40" l="1"/>
  <c r="D616" i="40"/>
  <c r="I615" i="40"/>
  <c r="H616" i="40" l="1"/>
  <c r="J616" i="40"/>
  <c r="N615" i="40"/>
  <c r="M615" i="40"/>
  <c r="L615" i="40"/>
  <c r="D617" i="40" l="1"/>
  <c r="I616" i="40"/>
  <c r="K616" i="40"/>
  <c r="N616" i="40" l="1"/>
  <c r="L616" i="40"/>
  <c r="M616" i="40"/>
  <c r="J617" i="40"/>
  <c r="H617" i="40"/>
  <c r="I617" i="40" l="1"/>
  <c r="K617" i="40"/>
  <c r="D618" i="40"/>
  <c r="J618" i="40" l="1"/>
  <c r="H618" i="40"/>
  <c r="L617" i="40"/>
  <c r="M617" i="40"/>
  <c r="N617" i="40"/>
  <c r="K618" i="40" l="1"/>
  <c r="D619" i="40"/>
  <c r="I618" i="40"/>
  <c r="J619" i="40" l="1"/>
  <c r="H619" i="40"/>
  <c r="N618" i="40"/>
  <c r="M618" i="40"/>
  <c r="L618" i="40"/>
  <c r="I619" i="40" l="1"/>
  <c r="K619" i="40"/>
  <c r="D620" i="40"/>
  <c r="J620" i="40" l="1"/>
  <c r="H620" i="40"/>
  <c r="L619" i="40"/>
  <c r="N619" i="40"/>
  <c r="M619" i="40"/>
  <c r="D621" i="40" l="1"/>
  <c r="K620" i="40"/>
  <c r="I620" i="40"/>
  <c r="M620" i="40" l="1"/>
  <c r="L620" i="40"/>
  <c r="N620" i="40"/>
  <c r="H621" i="40"/>
  <c r="J621" i="40"/>
  <c r="D622" i="40" l="1"/>
  <c r="I621" i="40"/>
  <c r="K621" i="40"/>
  <c r="L621" i="40" l="1"/>
  <c r="N621" i="40"/>
  <c r="M621" i="40"/>
  <c r="H622" i="40"/>
  <c r="J622" i="40"/>
  <c r="I622" i="40" l="1"/>
  <c r="K622" i="40"/>
  <c r="D623" i="40"/>
  <c r="H623" i="40" l="1"/>
  <c r="J623" i="40"/>
  <c r="N622" i="40"/>
  <c r="L622" i="40"/>
  <c r="M622" i="40"/>
  <c r="K623" i="40" l="1"/>
  <c r="D624" i="40"/>
  <c r="I623" i="40"/>
  <c r="J624" i="40" l="1"/>
  <c r="H624" i="40"/>
  <c r="L623" i="40"/>
  <c r="M623" i="40"/>
  <c r="N623" i="40"/>
  <c r="D625" i="40" l="1"/>
  <c r="I624" i="40"/>
  <c r="K624" i="40"/>
  <c r="N624" i="40" l="1"/>
  <c r="L624" i="40"/>
  <c r="M624" i="40"/>
  <c r="J625" i="40"/>
  <c r="H625" i="40"/>
  <c r="I625" i="40" l="1"/>
  <c r="K625" i="40"/>
  <c r="D626" i="40"/>
  <c r="H626" i="40" l="1"/>
  <c r="J626" i="40"/>
  <c r="L625" i="40"/>
  <c r="N625" i="40"/>
  <c r="M625" i="40"/>
  <c r="K626" i="40" l="1"/>
  <c r="D627" i="40"/>
  <c r="I626" i="40"/>
  <c r="H627" i="40" l="1"/>
  <c r="J627" i="40"/>
  <c r="N626" i="40"/>
  <c r="L626" i="40"/>
  <c r="M626" i="40"/>
  <c r="D628" i="40" l="1"/>
  <c r="I627" i="40"/>
  <c r="K627" i="40"/>
  <c r="L627" i="40" l="1"/>
  <c r="M627" i="40"/>
  <c r="N627" i="40"/>
  <c r="J628" i="40"/>
  <c r="H628" i="40"/>
  <c r="D629" i="40" l="1"/>
  <c r="I628" i="40"/>
  <c r="K628" i="40"/>
  <c r="L628" i="40" l="1"/>
  <c r="M628" i="40"/>
  <c r="N628" i="40"/>
  <c r="J629" i="40"/>
  <c r="H629" i="40"/>
  <c r="I629" i="40" l="1"/>
  <c r="D630" i="40"/>
  <c r="K629" i="40"/>
  <c r="N629" i="40" l="1"/>
  <c r="M629" i="40"/>
  <c r="L629" i="40"/>
  <c r="H630" i="40"/>
  <c r="J630" i="40"/>
  <c r="I630" i="40" l="1"/>
  <c r="D631" i="40"/>
  <c r="K630" i="40"/>
  <c r="M630" i="40" l="1"/>
  <c r="N630" i="40"/>
  <c r="L630" i="40"/>
  <c r="J631" i="40"/>
  <c r="H631" i="40"/>
  <c r="K631" i="40" l="1"/>
  <c r="I631" i="40"/>
  <c r="D632" i="40"/>
  <c r="H632" i="40" l="1"/>
  <c r="J632" i="40"/>
  <c r="N631" i="40"/>
  <c r="M631" i="40"/>
  <c r="L631" i="40"/>
  <c r="K632" i="40" l="1"/>
  <c r="D633" i="40"/>
  <c r="I632" i="40"/>
  <c r="H633" i="40" l="1"/>
  <c r="J633" i="40"/>
  <c r="N632" i="40"/>
  <c r="L632" i="40"/>
  <c r="M632" i="40"/>
  <c r="I633" i="40" l="1"/>
  <c r="K633" i="40"/>
  <c r="D634" i="40"/>
  <c r="H634" i="40" l="1"/>
  <c r="J634" i="40"/>
  <c r="L633" i="40"/>
  <c r="N633" i="40"/>
  <c r="M633" i="40"/>
  <c r="D635" i="40" l="1"/>
  <c r="K634" i="40"/>
  <c r="I634" i="40"/>
  <c r="M634" i="40" l="1"/>
  <c r="N634" i="40"/>
  <c r="L634" i="40"/>
  <c r="H635" i="40"/>
  <c r="J635" i="40"/>
  <c r="D636" i="40" l="1"/>
  <c r="I635" i="40"/>
  <c r="K635" i="40"/>
  <c r="M635" i="40" l="1"/>
  <c r="L635" i="40"/>
  <c r="N635" i="40"/>
  <c r="J636" i="40"/>
  <c r="H636" i="40"/>
  <c r="D637" i="40" l="1"/>
  <c r="I636" i="40"/>
  <c r="K636" i="40"/>
  <c r="L636" i="40" l="1"/>
  <c r="N636" i="40"/>
  <c r="M636" i="40"/>
  <c r="J637" i="40"/>
  <c r="H637" i="40"/>
  <c r="I637" i="40" l="1"/>
  <c r="K637" i="40"/>
  <c r="D638" i="40"/>
  <c r="H638" i="40" l="1"/>
  <c r="J638" i="40"/>
  <c r="L637" i="40"/>
  <c r="N637" i="40"/>
  <c r="M637" i="40"/>
  <c r="D639" i="40" l="1"/>
  <c r="K638" i="40"/>
  <c r="I638" i="40"/>
  <c r="M638" i="40" l="1"/>
  <c r="N638" i="40"/>
  <c r="L638" i="40"/>
  <c r="H639" i="40"/>
  <c r="J639" i="40"/>
  <c r="K639" i="40" l="1"/>
  <c r="D640" i="40"/>
  <c r="I639" i="40"/>
  <c r="J640" i="40" l="1"/>
  <c r="H640" i="40"/>
  <c r="M639" i="40"/>
  <c r="N639" i="40"/>
  <c r="L639" i="40"/>
  <c r="I640" i="40" l="1"/>
  <c r="K640" i="40"/>
  <c r="D641" i="40"/>
  <c r="J641" i="40" l="1"/>
  <c r="H641" i="40"/>
  <c r="N640" i="40"/>
  <c r="M640" i="40"/>
  <c r="L640" i="40"/>
  <c r="I641" i="40" l="1"/>
  <c r="D642" i="40"/>
  <c r="K641" i="40"/>
  <c r="M641" i="40" l="1"/>
  <c r="N641" i="40"/>
  <c r="L641" i="40"/>
  <c r="J642" i="40"/>
  <c r="H642" i="40"/>
  <c r="K642" i="40" l="1"/>
  <c r="D643" i="40"/>
  <c r="I642" i="40"/>
  <c r="H643" i="40" l="1"/>
  <c r="J643" i="40"/>
  <c r="M642" i="40"/>
  <c r="L642" i="40"/>
  <c r="N642" i="40"/>
  <c r="K643" i="40" l="1"/>
  <c r="I643" i="40"/>
  <c r="D644" i="40"/>
  <c r="J644" i="40" l="1"/>
  <c r="H644" i="40"/>
  <c r="M643" i="40"/>
  <c r="L643" i="40"/>
  <c r="N643" i="40"/>
  <c r="D645" i="40" l="1"/>
  <c r="I644" i="40"/>
  <c r="K644" i="40"/>
  <c r="M644" i="40" l="1"/>
  <c r="L644" i="40"/>
  <c r="N644" i="40"/>
  <c r="J645" i="40"/>
  <c r="H645" i="40"/>
  <c r="I645" i="40" l="1"/>
  <c r="D646" i="40"/>
  <c r="K645" i="40"/>
  <c r="L645" i="40" l="1"/>
  <c r="N645" i="40"/>
  <c r="M645" i="40"/>
  <c r="H646" i="40"/>
  <c r="J646" i="40"/>
  <c r="K646" i="40" l="1"/>
  <c r="I646" i="40"/>
  <c r="D647" i="40"/>
  <c r="J647" i="40" l="1"/>
  <c r="H647" i="40"/>
  <c r="N646" i="40"/>
  <c r="M646" i="40"/>
  <c r="L646" i="40"/>
  <c r="I647" i="40" l="1"/>
  <c r="K647" i="40"/>
  <c r="D648" i="40"/>
  <c r="J648" i="40" l="1"/>
  <c r="H648" i="40"/>
  <c r="L647" i="40"/>
  <c r="N647" i="40"/>
  <c r="M647" i="40"/>
  <c r="I648" i="40" l="1"/>
  <c r="D649" i="40"/>
  <c r="K648" i="40"/>
  <c r="M648" i="40" l="1"/>
  <c r="N648" i="40"/>
  <c r="L648" i="40"/>
  <c r="J649" i="40"/>
  <c r="H649" i="40"/>
  <c r="K649" i="40" l="1"/>
  <c r="I649" i="40"/>
  <c r="D650" i="40"/>
  <c r="J650" i="40" l="1"/>
  <c r="H650" i="40"/>
  <c r="L649" i="40"/>
  <c r="N649" i="40"/>
  <c r="M649" i="40"/>
  <c r="D651" i="40" l="1"/>
  <c r="K650" i="40"/>
  <c r="I650" i="40"/>
  <c r="L650" i="40" l="1"/>
  <c r="M650" i="40"/>
  <c r="N650" i="40"/>
  <c r="H651" i="40"/>
  <c r="J651" i="40"/>
  <c r="D652" i="40" l="1"/>
  <c r="I651" i="40"/>
  <c r="K651" i="40"/>
  <c r="N651" i="40" l="1"/>
  <c r="M651" i="40"/>
  <c r="L651" i="40"/>
  <c r="H652" i="40"/>
  <c r="J652" i="40"/>
  <c r="I652" i="40" l="1"/>
  <c r="D653" i="40"/>
  <c r="K652" i="40"/>
  <c r="M652" i="40" l="1"/>
  <c r="N652" i="40"/>
  <c r="L652" i="40"/>
  <c r="H653" i="40"/>
  <c r="J653" i="40"/>
  <c r="K653" i="40" l="1"/>
  <c r="D654" i="40"/>
  <c r="I653" i="40"/>
  <c r="J654" i="40" l="1"/>
  <c r="H654" i="40"/>
  <c r="L653" i="40"/>
  <c r="M653" i="40"/>
  <c r="N653" i="40"/>
  <c r="I654" i="40" l="1"/>
  <c r="D655" i="40"/>
  <c r="K654" i="40"/>
  <c r="N654" i="40" l="1"/>
  <c r="L654" i="40"/>
  <c r="M654" i="40"/>
  <c r="H655" i="40"/>
  <c r="J655" i="40"/>
  <c r="I655" i="40" l="1"/>
  <c r="D656" i="40"/>
  <c r="K655" i="40"/>
  <c r="L655" i="40" l="1"/>
  <c r="M655" i="40"/>
  <c r="N655" i="40"/>
  <c r="J656" i="40"/>
  <c r="H656" i="40"/>
  <c r="K656" i="40" l="1"/>
  <c r="D657" i="40"/>
  <c r="I656" i="40"/>
  <c r="H657" i="40" l="1"/>
  <c r="J657" i="40"/>
  <c r="M656" i="40"/>
  <c r="N656" i="40"/>
  <c r="L656" i="40"/>
  <c r="I657" i="40" l="1"/>
  <c r="D658" i="40"/>
  <c r="K657" i="40"/>
  <c r="L657" i="40" l="1"/>
  <c r="N657" i="40"/>
  <c r="M657" i="40"/>
  <c r="J658" i="40"/>
  <c r="H658" i="40"/>
  <c r="D659" i="40" l="1"/>
  <c r="K658" i="40"/>
  <c r="I658" i="40"/>
  <c r="N658" i="40" l="1"/>
  <c r="L658" i="40"/>
  <c r="M658" i="40"/>
  <c r="H659" i="40"/>
  <c r="J659" i="40"/>
  <c r="I659" i="40" l="1"/>
  <c r="D660" i="40"/>
  <c r="K659" i="40"/>
  <c r="N659" i="40" l="1"/>
  <c r="L659" i="40"/>
  <c r="M659" i="40"/>
  <c r="H660" i="40"/>
  <c r="J660" i="40"/>
  <c r="I660" i="40" l="1"/>
  <c r="K660" i="40"/>
  <c r="D661" i="40"/>
  <c r="J661" i="40" l="1"/>
  <c r="H661" i="40"/>
  <c r="L660" i="40"/>
  <c r="N660" i="40"/>
  <c r="M660" i="40"/>
  <c r="K661" i="40" l="1"/>
  <c r="I661" i="40"/>
  <c r="D662" i="40"/>
  <c r="H662" i="40" l="1"/>
  <c r="J662" i="40"/>
  <c r="L661" i="40"/>
  <c r="M661" i="40"/>
  <c r="N661" i="40"/>
  <c r="I662" i="40" l="1"/>
  <c r="K662" i="40"/>
  <c r="D663" i="40"/>
  <c r="J663" i="40" l="1"/>
  <c r="H663" i="40"/>
  <c r="N662" i="40"/>
  <c r="M662" i="40"/>
  <c r="L662" i="40"/>
  <c r="I663" i="40" l="1"/>
  <c r="K663" i="40"/>
  <c r="D664" i="40"/>
  <c r="H664" i="40" l="1"/>
  <c r="J664" i="40"/>
  <c r="L663" i="40"/>
  <c r="M663" i="40"/>
  <c r="N663" i="40"/>
  <c r="I664" i="40" l="1"/>
  <c r="D665" i="40"/>
  <c r="K664" i="40"/>
  <c r="N664" i="40" l="1"/>
  <c r="M664" i="40"/>
  <c r="L664" i="40"/>
  <c r="J665" i="40"/>
  <c r="H665" i="40"/>
  <c r="K665" i="40" l="1"/>
  <c r="I665" i="40"/>
  <c r="D666" i="40"/>
  <c r="J666" i="40" l="1"/>
  <c r="H666" i="40"/>
  <c r="M665" i="40"/>
  <c r="L665" i="40"/>
  <c r="N665" i="40"/>
  <c r="D667" i="40" l="1"/>
  <c r="K666" i="40"/>
  <c r="I666" i="40"/>
  <c r="M666" i="40" l="1"/>
  <c r="N666" i="40"/>
  <c r="L666" i="40"/>
  <c r="H667" i="40"/>
  <c r="J667" i="40"/>
  <c r="K667" i="40" l="1"/>
  <c r="I667" i="40"/>
  <c r="D668" i="40"/>
  <c r="H668" i="40" l="1"/>
  <c r="J668" i="40"/>
  <c r="N667" i="40"/>
  <c r="L667" i="40"/>
  <c r="M667" i="40"/>
  <c r="I668" i="40" l="1"/>
  <c r="D669" i="40"/>
  <c r="K668" i="40"/>
  <c r="M668" i="40" l="1"/>
  <c r="N668" i="40"/>
  <c r="L668" i="40"/>
  <c r="H669" i="40"/>
  <c r="J669" i="40"/>
  <c r="K669" i="40" l="1"/>
  <c r="D670" i="40"/>
  <c r="I669" i="40"/>
  <c r="J670" i="40" l="1"/>
  <c r="H670" i="40"/>
  <c r="M669" i="40"/>
  <c r="L669" i="40"/>
  <c r="N669" i="40"/>
  <c r="I670" i="40" l="1"/>
  <c r="D671" i="40"/>
  <c r="K670" i="40"/>
  <c r="N670" i="40" l="1"/>
  <c r="L670" i="40"/>
  <c r="M670" i="40"/>
  <c r="H671" i="40"/>
  <c r="J671" i="40"/>
  <c r="I671" i="40" l="1"/>
  <c r="D672" i="40"/>
  <c r="K671" i="40"/>
  <c r="M671" i="40" l="1"/>
  <c r="L671" i="40"/>
  <c r="N671" i="40"/>
  <c r="J672" i="40"/>
  <c r="H672" i="40"/>
  <c r="K672" i="40" l="1"/>
  <c r="D673" i="40"/>
  <c r="I672" i="40"/>
  <c r="H673" i="40" l="1"/>
  <c r="J673" i="40"/>
  <c r="M672" i="40"/>
  <c r="L672" i="40"/>
  <c r="N672" i="40"/>
  <c r="D674" i="40" l="1"/>
  <c r="I673" i="40"/>
  <c r="K673" i="40"/>
  <c r="N673" i="40" l="1"/>
  <c r="L673" i="40"/>
  <c r="M673" i="40"/>
  <c r="H674" i="40"/>
  <c r="J674" i="40"/>
  <c r="K674" i="40" l="1"/>
  <c r="I674" i="40"/>
  <c r="D675" i="40"/>
  <c r="J675" i="40" l="1"/>
  <c r="H675" i="40"/>
  <c r="I675" i="40" l="1"/>
  <c r="D676" i="40"/>
  <c r="K675" i="40"/>
  <c r="J676" i="40" l="1"/>
  <c r="H676" i="40"/>
  <c r="K676" i="40" l="1"/>
  <c r="I676" i="40"/>
  <c r="D677" i="40"/>
  <c r="H677" i="40" l="1"/>
  <c r="J677" i="40"/>
  <c r="K677" i="40" l="1"/>
  <c r="D678" i="40"/>
  <c r="I677" i="40"/>
  <c r="H678" i="40" l="1"/>
  <c r="J678" i="40"/>
  <c r="K678" i="40" l="1"/>
  <c r="I678" i="40"/>
  <c r="D679" i="40"/>
  <c r="H679" i="40" l="1"/>
  <c r="J679" i="40"/>
  <c r="D680" i="40" l="1"/>
  <c r="I679" i="40"/>
  <c r="K679" i="40"/>
  <c r="J680" i="40" l="1"/>
  <c r="H680" i="40"/>
  <c r="K680" i="40" l="1"/>
  <c r="D681" i="40"/>
  <c r="I680" i="40"/>
  <c r="H681" i="40" l="1"/>
  <c r="J681" i="40"/>
  <c r="I681" i="40" l="1"/>
  <c r="K681" i="40"/>
  <c r="D682" i="40"/>
  <c r="J682" i="40" l="1"/>
  <c r="H682" i="40"/>
  <c r="K682" i="40" l="1"/>
  <c r="I682" i="40"/>
  <c r="D683" i="40"/>
  <c r="J683" i="40" l="1"/>
  <c r="H683" i="40"/>
  <c r="I683" i="40" l="1"/>
  <c r="D684" i="40"/>
  <c r="K683" i="40"/>
  <c r="H684" i="40" l="1"/>
  <c r="J684" i="40"/>
  <c r="K684" i="40" l="1"/>
  <c r="I684" i="40"/>
  <c r="D685" i="40"/>
  <c r="H685" i="40" l="1"/>
  <c r="J685" i="40"/>
  <c r="K685" i="40" l="1"/>
  <c r="D686" i="40"/>
  <c r="I685" i="40"/>
  <c r="H686" i="40" l="1"/>
  <c r="J686" i="40"/>
  <c r="K686" i="40" l="1"/>
  <c r="I686" i="40"/>
  <c r="D687" i="40"/>
  <c r="H687" i="40" l="1"/>
  <c r="J687" i="40"/>
  <c r="D688" i="40" l="1"/>
  <c r="I687" i="40"/>
  <c r="K687" i="40"/>
  <c r="J688" i="40" l="1"/>
  <c r="H688" i="40"/>
  <c r="K688" i="40" l="1"/>
  <c r="D689" i="40"/>
  <c r="I688" i="40"/>
  <c r="H689" i="40" l="1"/>
  <c r="J689" i="40"/>
  <c r="D690" i="40" l="1"/>
  <c r="I689" i="40"/>
  <c r="K689" i="40"/>
  <c r="H690" i="40" l="1"/>
  <c r="J690" i="40"/>
  <c r="K690" i="40" l="1"/>
  <c r="I690" i="40"/>
  <c r="D691" i="40"/>
  <c r="J691" i="40" l="1"/>
  <c r="H691" i="40"/>
  <c r="I691" i="40" l="1"/>
  <c r="D692" i="40"/>
  <c r="K691" i="40"/>
  <c r="H692" i="40" l="1"/>
  <c r="J692" i="40"/>
  <c r="K692" i="40" l="1"/>
  <c r="I692" i="40"/>
  <c r="D693" i="40"/>
  <c r="H693" i="40" l="1"/>
  <c r="J693" i="40"/>
  <c r="K693" i="40" l="1"/>
  <c r="D694" i="40"/>
  <c r="I693" i="40"/>
  <c r="H694" i="40" l="1"/>
  <c r="J694" i="40"/>
  <c r="K694" i="40" l="1"/>
  <c r="I694" i="40"/>
  <c r="D695" i="40"/>
  <c r="H695" i="40" l="1"/>
  <c r="J695" i="40"/>
  <c r="D696" i="40" l="1"/>
  <c r="I695" i="40"/>
  <c r="K695" i="40"/>
  <c r="J696" i="40" l="1"/>
  <c r="H696" i="40"/>
  <c r="K696" i="40" l="1"/>
  <c r="D697" i="40"/>
  <c r="I696" i="40"/>
  <c r="H697" i="40" l="1"/>
  <c r="J697" i="40"/>
  <c r="I697" i="40" l="1"/>
  <c r="K697" i="40"/>
  <c r="D698" i="40"/>
  <c r="J698" i="40" l="1"/>
  <c r="H698" i="40"/>
  <c r="K698" i="40" l="1"/>
  <c r="I698" i="40"/>
  <c r="D699" i="40"/>
  <c r="J699" i="40" l="1"/>
  <c r="H699" i="40"/>
  <c r="I699" i="40" l="1"/>
  <c r="D700" i="40"/>
  <c r="K699" i="40"/>
  <c r="H700" i="40" l="1"/>
  <c r="J700" i="40"/>
  <c r="K700" i="40" l="1"/>
  <c r="I700" i="40"/>
  <c r="D701" i="40"/>
  <c r="H701" i="40" l="1"/>
  <c r="J701" i="40"/>
  <c r="K701" i="40" l="1"/>
  <c r="D702" i="40"/>
  <c r="I701" i="40"/>
  <c r="H702" i="40" l="1"/>
  <c r="J702" i="40"/>
  <c r="K702" i="40" l="1"/>
  <c r="I702" i="40"/>
  <c r="D703" i="40"/>
  <c r="H703" i="40" l="1"/>
  <c r="J703" i="40"/>
  <c r="D704" i="40" l="1"/>
  <c r="I703" i="40"/>
  <c r="K703" i="40"/>
  <c r="J704" i="40" l="1"/>
  <c r="H704" i="40"/>
  <c r="K704" i="40" l="1"/>
  <c r="D705" i="40"/>
  <c r="I704" i="40"/>
  <c r="H705" i="40" l="1"/>
  <c r="J705" i="40"/>
  <c r="D706" i="40" l="1"/>
  <c r="I705" i="40"/>
  <c r="K705" i="40"/>
  <c r="J706" i="40" l="1"/>
  <c r="H706" i="40"/>
  <c r="K706" i="40" l="1"/>
  <c r="I706" i="40"/>
  <c r="D707" i="40"/>
  <c r="J707" i="40" l="1"/>
  <c r="H707" i="40"/>
  <c r="I707" i="40" l="1"/>
  <c r="D708" i="40"/>
  <c r="K707" i="40"/>
  <c r="H708" i="40" l="1"/>
  <c r="J708" i="40"/>
  <c r="K708" i="40" l="1"/>
  <c r="I708" i="40"/>
  <c r="D709" i="40"/>
  <c r="H709" i="40" l="1"/>
  <c r="J709" i="40"/>
  <c r="K709" i="40" l="1"/>
  <c r="D710" i="40"/>
  <c r="I709" i="40"/>
  <c r="H710" i="40" l="1"/>
  <c r="J710" i="40"/>
  <c r="K710" i="40" l="1"/>
  <c r="I710" i="40"/>
  <c r="D711" i="40"/>
  <c r="H711" i="40" l="1"/>
  <c r="J711" i="40"/>
  <c r="D712" i="40" l="1"/>
  <c r="I711" i="40"/>
  <c r="K711" i="40"/>
  <c r="J712" i="40" l="1"/>
  <c r="H712" i="40"/>
  <c r="K712" i="40" l="1"/>
  <c r="I712" i="40"/>
  <c r="D713" i="40"/>
  <c r="H713" i="40" l="1"/>
  <c r="J713" i="40"/>
  <c r="I713" i="40" l="1"/>
  <c r="K713" i="40"/>
  <c r="D714" i="40"/>
  <c r="J714" i="40" l="1"/>
  <c r="H714" i="40"/>
  <c r="K714" i="40" l="1"/>
  <c r="I714" i="40"/>
  <c r="D715" i="40"/>
  <c r="J715" i="40" l="1"/>
  <c r="H715" i="40"/>
  <c r="I715" i="40" l="1"/>
  <c r="D716" i="40"/>
  <c r="K715" i="40"/>
  <c r="H716" i="40" l="1"/>
  <c r="J716" i="40"/>
  <c r="K716" i="40" l="1"/>
  <c r="I716" i="40"/>
  <c r="D717" i="40"/>
  <c r="H717" i="40" l="1"/>
  <c r="J717" i="40"/>
  <c r="K717" i="40" l="1"/>
  <c r="D718" i="40"/>
  <c r="I717" i="40"/>
  <c r="H718" i="40" l="1"/>
  <c r="J718" i="40"/>
  <c r="K718" i="40" l="1"/>
  <c r="I718" i="40"/>
  <c r="D719" i="40"/>
  <c r="H719" i="40" l="1"/>
  <c r="J719" i="40"/>
  <c r="D720" i="40" l="1"/>
  <c r="I719" i="40"/>
  <c r="K719" i="40"/>
  <c r="J720" i="40" l="1"/>
  <c r="H720" i="40"/>
  <c r="K720" i="40" l="1"/>
  <c r="D721" i="40"/>
  <c r="I720" i="40"/>
  <c r="H721" i="40" l="1"/>
  <c r="J721" i="40"/>
  <c r="D722" i="40" l="1"/>
  <c r="I721" i="40"/>
  <c r="K721" i="40"/>
  <c r="H722" i="40" l="1"/>
  <c r="J722" i="40"/>
  <c r="K722" i="40" l="1"/>
  <c r="I722" i="40"/>
  <c r="D723" i="40"/>
  <c r="J723" i="40" l="1"/>
  <c r="H723" i="40"/>
  <c r="I723" i="40" l="1"/>
  <c r="D724" i="40"/>
  <c r="K723" i="40"/>
  <c r="H724" i="40" l="1"/>
  <c r="J724" i="40"/>
  <c r="K724" i="40" l="1"/>
  <c r="I724" i="40"/>
  <c r="D725" i="40"/>
  <c r="H725" i="40" l="1"/>
  <c r="J725" i="40"/>
  <c r="K725" i="40" l="1"/>
  <c r="D726" i="40"/>
  <c r="I725" i="40"/>
  <c r="H726" i="40" l="1"/>
  <c r="J726" i="40"/>
  <c r="K726" i="40" l="1"/>
  <c r="I726" i="40"/>
  <c r="D727" i="40"/>
  <c r="H727" i="40" l="1"/>
  <c r="J727" i="40"/>
  <c r="D728" i="40" l="1"/>
  <c r="K727" i="40"/>
  <c r="I727" i="40"/>
  <c r="J728" i="40" l="1"/>
  <c r="H728" i="40"/>
  <c r="K728" i="40" l="1"/>
  <c r="I728" i="40"/>
  <c r="D729" i="40"/>
  <c r="H729" i="40" l="1"/>
  <c r="J729" i="40"/>
  <c r="I729" i="40" l="1"/>
  <c r="K729" i="40"/>
  <c r="D730" i="40"/>
  <c r="J730" i="40" l="1"/>
  <c r="H730" i="40"/>
  <c r="K730" i="40" l="1"/>
  <c r="I730" i="40"/>
  <c r="D731" i="40"/>
  <c r="J731" i="40" l="1"/>
  <c r="H731" i="40"/>
  <c r="I731" i="40" l="1"/>
  <c r="D732" i="40"/>
  <c r="K731" i="40"/>
  <c r="H732" i="40" l="1"/>
  <c r="J732" i="40"/>
  <c r="K732" i="40" l="1"/>
  <c r="I732" i="40"/>
  <c r="D733" i="40"/>
  <c r="H733" i="40" l="1"/>
  <c r="J733" i="40"/>
  <c r="K733" i="40" l="1"/>
  <c r="D734" i="40"/>
  <c r="I733" i="40"/>
  <c r="H734" i="40" l="1"/>
  <c r="J734" i="40"/>
  <c r="K734" i="40" l="1"/>
  <c r="I734" i="40"/>
  <c r="D735" i="40"/>
  <c r="H735" i="40" l="1"/>
  <c r="J735" i="40"/>
  <c r="D736" i="40" l="1"/>
  <c r="I735" i="40"/>
  <c r="K735" i="40"/>
  <c r="N735" i="40" l="1"/>
  <c r="L735" i="40"/>
  <c r="M735" i="40"/>
  <c r="H736" i="40"/>
  <c r="J736" i="40"/>
  <c r="I736" i="40" l="1"/>
  <c r="D737" i="40"/>
  <c r="K736" i="40"/>
  <c r="N736" i="40" l="1"/>
  <c r="M736" i="40"/>
  <c r="L736" i="40"/>
  <c r="H737" i="40"/>
  <c r="J737" i="40"/>
  <c r="I737" i="40" l="1"/>
  <c r="K737" i="40"/>
  <c r="D738" i="40"/>
  <c r="J738" i="40" l="1"/>
  <c r="H738" i="40"/>
  <c r="M737" i="40"/>
  <c r="L737" i="40"/>
  <c r="N737" i="40"/>
  <c r="K738" i="40" l="1"/>
  <c r="I738" i="40"/>
  <c r="D739" i="40"/>
  <c r="H739" i="40" l="1"/>
  <c r="J739" i="40"/>
  <c r="N738" i="40"/>
  <c r="L738" i="40"/>
  <c r="M738" i="40"/>
  <c r="I739" i="40" l="1"/>
  <c r="D740" i="40"/>
  <c r="K739" i="40"/>
  <c r="N739" i="40" l="1"/>
  <c r="L739" i="40"/>
  <c r="M739" i="40"/>
  <c r="J740" i="40"/>
  <c r="H740" i="40"/>
  <c r="I740" i="40" l="1"/>
  <c r="D741" i="40"/>
  <c r="K740" i="40"/>
  <c r="N740" i="40" l="1"/>
  <c r="M740" i="40"/>
  <c r="L740" i="40"/>
  <c r="H741" i="40"/>
  <c r="J741" i="40"/>
  <c r="D742" i="40" l="1"/>
  <c r="K741" i="40"/>
  <c r="I741" i="40"/>
  <c r="N741" i="40" l="1"/>
  <c r="L741" i="40"/>
  <c r="M741" i="40"/>
  <c r="H742" i="40"/>
  <c r="J742" i="40"/>
  <c r="D743" i="40" l="1"/>
  <c r="K742" i="40"/>
  <c r="I742" i="40"/>
  <c r="L742" i="40" l="1"/>
  <c r="M742" i="40"/>
  <c r="N742" i="40"/>
  <c r="J743" i="40"/>
  <c r="H743" i="40"/>
  <c r="D744" i="40" l="1"/>
  <c r="K743" i="40"/>
  <c r="I743" i="40"/>
  <c r="N743" i="40" l="1"/>
  <c r="L743" i="40"/>
  <c r="M743" i="40"/>
  <c r="H744" i="40"/>
  <c r="J744" i="40"/>
  <c r="D745" i="40" l="1"/>
  <c r="I744" i="40"/>
  <c r="K744" i="40"/>
  <c r="N744" i="40" l="1"/>
  <c r="L744" i="40"/>
  <c r="M744" i="40"/>
  <c r="H745" i="40"/>
  <c r="J745" i="40"/>
  <c r="I745" i="40" l="1"/>
  <c r="K745" i="40"/>
  <c r="D746" i="40"/>
  <c r="H746" i="40" l="1"/>
  <c r="J746" i="40"/>
  <c r="L745" i="40"/>
  <c r="M745" i="40"/>
  <c r="N745" i="40"/>
  <c r="K746" i="40" l="1"/>
  <c r="D747" i="40"/>
  <c r="I746" i="40"/>
  <c r="J747" i="40" l="1"/>
  <c r="H747" i="40"/>
  <c r="N746" i="40"/>
  <c r="M746" i="40"/>
  <c r="L746" i="40"/>
  <c r="I747" i="40" l="1"/>
  <c r="K747" i="40"/>
  <c r="D748" i="40"/>
  <c r="J748" i="40" l="1"/>
  <c r="H748" i="40"/>
  <c r="N747" i="40"/>
  <c r="L747" i="40"/>
  <c r="M747" i="40"/>
  <c r="I748" i="40" l="1"/>
  <c r="D749" i="40"/>
  <c r="K748" i="40"/>
  <c r="N748" i="40" l="1"/>
  <c r="M748" i="40"/>
  <c r="L748" i="40"/>
  <c r="J749" i="40"/>
  <c r="H749" i="40"/>
  <c r="I749" i="40" l="1"/>
  <c r="K749" i="40"/>
  <c r="D750" i="40"/>
  <c r="H750" i="40" l="1"/>
  <c r="J750" i="40"/>
  <c r="L749" i="40"/>
  <c r="M749" i="40"/>
  <c r="N749" i="40"/>
  <c r="D751" i="40" l="1"/>
  <c r="I750" i="40"/>
  <c r="K750" i="40"/>
  <c r="J751" i="40" l="1"/>
  <c r="H751" i="40"/>
  <c r="N750" i="40"/>
  <c r="M750" i="40"/>
  <c r="L750" i="40"/>
  <c r="D752" i="40" l="1"/>
  <c r="K751" i="40"/>
  <c r="I751" i="40"/>
  <c r="L751" i="40" l="1"/>
  <c r="N751" i="40"/>
  <c r="M751" i="40"/>
  <c r="H752" i="40"/>
  <c r="J752" i="40"/>
  <c r="I752" i="40" l="1"/>
  <c r="D753" i="40"/>
  <c r="K752" i="40"/>
  <c r="N752" i="40" l="1"/>
  <c r="L752" i="40"/>
  <c r="M752" i="40"/>
  <c r="H753" i="40"/>
  <c r="J753" i="40"/>
  <c r="I753" i="40" l="1"/>
  <c r="K753" i="40"/>
  <c r="D754" i="40"/>
  <c r="H754" i="40" l="1"/>
  <c r="J754" i="40"/>
  <c r="M753" i="40"/>
  <c r="N753" i="40"/>
  <c r="L753" i="40"/>
  <c r="K754" i="40" l="1"/>
  <c r="D755" i="40"/>
  <c r="I754" i="40"/>
  <c r="H755" i="40" l="1"/>
  <c r="J755" i="40"/>
  <c r="N754" i="40"/>
  <c r="M754" i="40"/>
  <c r="L754" i="40"/>
  <c r="I755" i="40" l="1"/>
  <c r="D756" i="40"/>
  <c r="K755" i="40"/>
  <c r="N755" i="40" l="1"/>
  <c r="M755" i="40"/>
  <c r="L755" i="40"/>
  <c r="J756" i="40"/>
  <c r="H756" i="40"/>
  <c r="I756" i="40" l="1"/>
  <c r="D757" i="40"/>
  <c r="K756" i="40"/>
  <c r="M756" i="40" l="1"/>
  <c r="N756" i="40"/>
  <c r="L756" i="40"/>
  <c r="H757" i="40"/>
  <c r="J757" i="40"/>
  <c r="K757" i="40" l="1"/>
  <c r="D758" i="40"/>
  <c r="I757" i="40"/>
  <c r="H758" i="40" l="1"/>
  <c r="J758" i="40"/>
  <c r="L757" i="40"/>
  <c r="M757" i="40"/>
  <c r="N757" i="40"/>
  <c r="D759" i="40" l="1"/>
  <c r="I758" i="40"/>
  <c r="K758" i="40"/>
  <c r="N758" i="40" l="1"/>
  <c r="L758" i="40"/>
  <c r="M758" i="40"/>
  <c r="J759" i="40"/>
  <c r="H759" i="40"/>
  <c r="D760" i="40" l="1"/>
  <c r="K759" i="40"/>
  <c r="I759" i="40"/>
  <c r="L759" i="40" l="1"/>
  <c r="M759" i="40"/>
  <c r="N759" i="40"/>
  <c r="H760" i="40"/>
  <c r="J760" i="40"/>
  <c r="K760" i="40" l="1"/>
  <c r="D761" i="40"/>
  <c r="I760" i="40"/>
  <c r="H761" i="40" l="1"/>
  <c r="J761" i="40"/>
  <c r="N760" i="40"/>
  <c r="L760" i="40"/>
  <c r="M760" i="40"/>
  <c r="I761" i="40" l="1"/>
  <c r="K761" i="40"/>
  <c r="D762" i="40"/>
  <c r="J762" i="40" l="1"/>
  <c r="H762" i="40"/>
  <c r="L761" i="40"/>
  <c r="M761" i="40"/>
  <c r="N761" i="40"/>
  <c r="K762" i="40" l="1"/>
  <c r="I762" i="40"/>
  <c r="D763" i="40"/>
  <c r="H763" i="40" l="1"/>
  <c r="J763" i="40"/>
  <c r="N762" i="40"/>
  <c r="M762" i="40"/>
  <c r="L762" i="40"/>
  <c r="I763" i="40" l="1"/>
  <c r="D764" i="40"/>
  <c r="K763" i="40"/>
  <c r="N763" i="40" l="1"/>
  <c r="L763" i="40"/>
  <c r="M763" i="40"/>
  <c r="J764" i="40"/>
  <c r="H764" i="40"/>
  <c r="I764" i="40" l="1"/>
  <c r="D765" i="40"/>
  <c r="K764" i="40"/>
  <c r="M764" i="40" l="1"/>
  <c r="N764" i="40"/>
  <c r="L764" i="40"/>
  <c r="H765" i="40"/>
  <c r="J765" i="40"/>
  <c r="D766" i="40" l="1"/>
  <c r="I765" i="40"/>
  <c r="K765" i="40"/>
  <c r="N765" i="40" l="1"/>
  <c r="M765" i="40"/>
  <c r="L765" i="40"/>
  <c r="H766" i="40"/>
  <c r="J766" i="40"/>
  <c r="D767" i="40" l="1"/>
  <c r="I766" i="40"/>
  <c r="K766" i="40"/>
  <c r="M766" i="40" l="1"/>
  <c r="N766" i="40"/>
  <c r="L766" i="40"/>
  <c r="J767" i="40"/>
  <c r="H767" i="40"/>
  <c r="D768" i="40" l="1"/>
  <c r="K767" i="40"/>
  <c r="I767" i="40"/>
  <c r="H768" i="40" l="1"/>
  <c r="J768" i="40"/>
  <c r="L767" i="40"/>
  <c r="N767" i="40"/>
  <c r="M767" i="40"/>
  <c r="I768" i="40" l="1"/>
  <c r="K768" i="40"/>
  <c r="D769" i="40"/>
  <c r="H769" i="40" l="1"/>
  <c r="J769" i="40"/>
  <c r="N768" i="40"/>
  <c r="L768" i="40"/>
  <c r="M768" i="40"/>
  <c r="I769" i="40" l="1"/>
  <c r="D770" i="40"/>
  <c r="K769" i="40"/>
  <c r="M769" i="40" l="1"/>
  <c r="N769" i="40"/>
  <c r="L769" i="40"/>
  <c r="J770" i="40"/>
  <c r="H770" i="40"/>
  <c r="K770" i="40" l="1"/>
  <c r="I770" i="40"/>
  <c r="D771" i="40"/>
  <c r="H771" i="40" l="1"/>
  <c r="J771" i="40"/>
  <c r="N770" i="40"/>
  <c r="L770" i="40"/>
  <c r="M770" i="40"/>
  <c r="D772" i="40" l="1"/>
  <c r="I771" i="40"/>
  <c r="K771" i="40"/>
  <c r="N771" i="40" l="1"/>
  <c r="L771" i="40"/>
  <c r="M771" i="40"/>
  <c r="J772" i="40"/>
  <c r="H772" i="40"/>
  <c r="I772" i="40" l="1"/>
  <c r="D773" i="40"/>
  <c r="K772" i="40"/>
  <c r="L772" i="40" l="1"/>
  <c r="N772" i="40"/>
  <c r="M772" i="40"/>
  <c r="J773" i="40"/>
  <c r="H773" i="40"/>
  <c r="K773" i="40" l="1"/>
  <c r="I773" i="40"/>
  <c r="D774" i="40"/>
  <c r="H774" i="40" l="1"/>
  <c r="J774" i="40"/>
  <c r="N773" i="40"/>
  <c r="L773" i="40"/>
  <c r="M773" i="40"/>
  <c r="I774" i="40" l="1"/>
  <c r="K774" i="40"/>
  <c r="D775" i="40"/>
  <c r="J775" i="40" l="1"/>
  <c r="H775" i="40"/>
  <c r="N774" i="40"/>
  <c r="L774" i="40"/>
  <c r="M774" i="40"/>
  <c r="D776" i="40" l="1"/>
  <c r="K775" i="40"/>
  <c r="I775" i="40"/>
  <c r="L775" i="40" l="1"/>
  <c r="M775" i="40"/>
  <c r="N775" i="40"/>
  <c r="H776" i="40"/>
  <c r="J776" i="40"/>
  <c r="D777" i="40" l="1"/>
  <c r="I776" i="40"/>
  <c r="K776" i="40"/>
  <c r="N776" i="40" l="1"/>
  <c r="L776" i="40"/>
  <c r="M776" i="40"/>
  <c r="H777" i="40"/>
  <c r="J777" i="40"/>
  <c r="I777" i="40" l="1"/>
  <c r="K777" i="40"/>
  <c r="D778" i="40"/>
  <c r="H778" i="40" l="1"/>
  <c r="J778" i="40"/>
  <c r="L777" i="40"/>
  <c r="M777" i="40"/>
  <c r="N777" i="40"/>
  <c r="K778" i="40" l="1"/>
  <c r="D779" i="40"/>
  <c r="I778" i="40"/>
  <c r="H779" i="40" l="1"/>
  <c r="J779" i="40"/>
  <c r="L778" i="40"/>
  <c r="N778" i="40"/>
  <c r="M778" i="40"/>
  <c r="I779" i="40" l="1"/>
  <c r="K779" i="40"/>
  <c r="D780" i="40"/>
  <c r="J780" i="40" l="1"/>
  <c r="H780" i="40"/>
  <c r="N779" i="40"/>
  <c r="M779" i="40"/>
  <c r="L779" i="40"/>
  <c r="I780" i="40" l="1"/>
  <c r="D781" i="40"/>
  <c r="K780" i="40"/>
  <c r="M780" i="40" l="1"/>
  <c r="N780" i="40"/>
  <c r="L780" i="40"/>
  <c r="J781" i="40"/>
  <c r="H781" i="40"/>
  <c r="I781" i="40" l="1"/>
  <c r="K781" i="40"/>
  <c r="D782" i="40"/>
  <c r="H782" i="40" l="1"/>
  <c r="J782" i="40"/>
  <c r="N781" i="40"/>
  <c r="L781" i="40"/>
  <c r="M781" i="40"/>
  <c r="D783" i="40" l="1"/>
  <c r="I782" i="40"/>
  <c r="K782" i="40"/>
  <c r="J783" i="40" l="1"/>
  <c r="H783" i="40"/>
  <c r="L782" i="40"/>
  <c r="M782" i="40"/>
  <c r="N782" i="40"/>
  <c r="D784" i="40" l="1"/>
  <c r="K783" i="40"/>
  <c r="I783" i="40"/>
  <c r="M783" i="40" l="1"/>
  <c r="N783" i="40"/>
  <c r="L783" i="40"/>
  <c r="H784" i="40"/>
  <c r="J784" i="40"/>
  <c r="K784" i="40" l="1"/>
  <c r="I784" i="40"/>
  <c r="D785" i="40"/>
  <c r="N784" i="40" l="1"/>
  <c r="L784" i="40"/>
  <c r="M784" i="40"/>
  <c r="H785" i="40"/>
  <c r="J785" i="40"/>
  <c r="I785" i="40" l="1"/>
  <c r="K785" i="40"/>
  <c r="D786" i="40"/>
  <c r="M785" i="40" l="1"/>
  <c r="L785" i="40"/>
  <c r="N785" i="40"/>
  <c r="H786" i="40"/>
  <c r="J786" i="40"/>
  <c r="K786" i="40" l="1"/>
  <c r="D787" i="40"/>
  <c r="I786" i="40"/>
  <c r="H787" i="40" l="1"/>
  <c r="J787" i="40"/>
  <c r="M786" i="40"/>
  <c r="N786" i="40"/>
  <c r="L786" i="40"/>
  <c r="D788" i="40" l="1"/>
  <c r="I787" i="40"/>
  <c r="K787" i="40"/>
  <c r="N787" i="40" l="1"/>
  <c r="L787" i="40"/>
  <c r="M787" i="40"/>
  <c r="J788" i="40"/>
  <c r="H788" i="40"/>
  <c r="I788" i="40" l="1"/>
  <c r="D789" i="40"/>
  <c r="K788" i="40"/>
  <c r="L788" i="40" l="1"/>
  <c r="M788" i="40"/>
  <c r="N788" i="40"/>
  <c r="H789" i="40"/>
  <c r="J789" i="40"/>
  <c r="D790" i="40" l="1"/>
  <c r="I789" i="40"/>
  <c r="K789" i="40"/>
  <c r="L789" i="40" l="1"/>
  <c r="M789" i="40"/>
  <c r="N789" i="40"/>
  <c r="H790" i="40"/>
  <c r="J790" i="40"/>
  <c r="D791" i="40" l="1"/>
  <c r="I790" i="40"/>
  <c r="K790" i="40"/>
  <c r="L790" i="40" l="1"/>
  <c r="N790" i="40"/>
  <c r="M790" i="40"/>
  <c r="J791" i="40"/>
  <c r="H791" i="40"/>
  <c r="D792" i="40" l="1"/>
  <c r="K791" i="40"/>
  <c r="I791" i="40"/>
  <c r="L791" i="40" l="1"/>
  <c r="M791" i="40"/>
  <c r="N791" i="40"/>
  <c r="J792" i="40"/>
  <c r="H792" i="40"/>
  <c r="K792" i="40" l="1"/>
  <c r="D793" i="40"/>
  <c r="I792" i="40"/>
  <c r="H793" i="40" l="1"/>
  <c r="J793" i="40"/>
  <c r="N792" i="40"/>
  <c r="L792" i="40"/>
  <c r="M792" i="40"/>
  <c r="I793" i="40" l="1"/>
  <c r="K793" i="40"/>
  <c r="D794" i="40"/>
  <c r="H794" i="40" l="1"/>
  <c r="J794" i="40"/>
  <c r="L793" i="40"/>
  <c r="M793" i="40"/>
  <c r="N793" i="40"/>
  <c r="K794" i="40" l="1"/>
  <c r="D795" i="40"/>
  <c r="I794" i="40"/>
  <c r="J795" i="40" l="1"/>
  <c r="H795" i="40"/>
  <c r="M794" i="40"/>
  <c r="N794" i="40"/>
  <c r="L794" i="40"/>
  <c r="K795" i="40" l="1"/>
  <c r="I795" i="40"/>
  <c r="D796" i="40"/>
  <c r="H796" i="40" l="1"/>
  <c r="J796" i="40"/>
  <c r="N795" i="40"/>
  <c r="L795" i="40"/>
  <c r="M795" i="40"/>
  <c r="I796" i="40" l="1"/>
  <c r="D797" i="40"/>
  <c r="K796" i="40"/>
  <c r="N796" i="40" l="1"/>
  <c r="L796" i="40"/>
  <c r="M796" i="40"/>
  <c r="H797" i="40"/>
  <c r="J797" i="40"/>
  <c r="I797" i="40" l="1"/>
  <c r="D798" i="40"/>
  <c r="K797" i="40"/>
  <c r="M797" i="40" l="1"/>
  <c r="N797" i="40"/>
  <c r="L797" i="40"/>
  <c r="J798" i="40"/>
  <c r="H798" i="40"/>
  <c r="K798" i="40" l="1"/>
  <c r="D799" i="40"/>
  <c r="I798" i="40"/>
  <c r="J799" i="40" l="1"/>
  <c r="H799" i="40"/>
  <c r="N798" i="40"/>
  <c r="M798" i="40"/>
  <c r="L798" i="40"/>
  <c r="D800" i="40" l="1"/>
  <c r="K799" i="40"/>
  <c r="I799" i="40"/>
  <c r="J800" i="40" l="1"/>
  <c r="H800" i="40"/>
  <c r="M799" i="40"/>
  <c r="L799" i="40"/>
  <c r="N799" i="40"/>
  <c r="K800" i="40" l="1"/>
  <c r="I800" i="40"/>
  <c r="D801" i="40"/>
  <c r="N800" i="40" l="1"/>
  <c r="M800" i="40"/>
  <c r="L800" i="40"/>
  <c r="H801" i="40"/>
  <c r="J801" i="40"/>
  <c r="I801" i="40" l="1"/>
  <c r="D802" i="40"/>
  <c r="K801" i="40"/>
  <c r="M801" i="40" l="1"/>
  <c r="L801" i="40"/>
  <c r="N801" i="40"/>
  <c r="H802" i="40"/>
  <c r="J802" i="40"/>
  <c r="K802" i="40" l="1"/>
  <c r="D803" i="40"/>
  <c r="I802" i="40"/>
  <c r="H803" i="40" l="1"/>
  <c r="J803" i="40"/>
  <c r="L802" i="40"/>
  <c r="M802" i="40"/>
  <c r="N802" i="40"/>
  <c r="I803" i="40" l="1"/>
  <c r="D804" i="40"/>
  <c r="K803" i="40"/>
  <c r="N803" i="40" l="1"/>
  <c r="L803" i="40"/>
  <c r="M803" i="40"/>
  <c r="H804" i="40"/>
  <c r="J804" i="40"/>
  <c r="I804" i="40" l="1"/>
  <c r="D805" i="40"/>
  <c r="K804" i="40"/>
  <c r="L804" i="40" l="1"/>
  <c r="M804" i="40"/>
  <c r="N804" i="40"/>
  <c r="J805" i="40"/>
  <c r="H805" i="40"/>
  <c r="I805" i="40" l="1"/>
  <c r="D806" i="40"/>
  <c r="K805" i="40"/>
  <c r="M805" i="40" l="1"/>
  <c r="L805" i="40"/>
  <c r="N805" i="40"/>
  <c r="H806" i="40"/>
  <c r="J806" i="40"/>
  <c r="D807" i="40" l="1"/>
  <c r="I806" i="40"/>
  <c r="K806" i="40"/>
  <c r="J807" i="40" l="1"/>
  <c r="H807" i="40"/>
  <c r="M806" i="40"/>
  <c r="L806" i="40"/>
  <c r="N806" i="40"/>
  <c r="D808" i="40" l="1"/>
  <c r="K807" i="40"/>
  <c r="I807" i="40"/>
  <c r="L807" i="40" l="1"/>
  <c r="M807" i="40"/>
  <c r="N807" i="40"/>
  <c r="H808" i="40"/>
  <c r="J808" i="40"/>
  <c r="I808" i="40" l="1"/>
  <c r="D809" i="40"/>
  <c r="K808" i="40"/>
  <c r="H809" i="40" l="1"/>
  <c r="J809" i="40"/>
  <c r="L808" i="40"/>
  <c r="N808" i="40"/>
  <c r="M808" i="40"/>
  <c r="K809" i="40" l="1"/>
  <c r="I809" i="40"/>
  <c r="D810" i="40"/>
  <c r="H810" i="40" l="1"/>
  <c r="J810" i="40"/>
  <c r="L809" i="40"/>
  <c r="M809" i="40"/>
  <c r="N809" i="40"/>
  <c r="K810" i="40" l="1"/>
  <c r="I810" i="40"/>
  <c r="D811" i="40"/>
  <c r="H811" i="40" l="1"/>
  <c r="J811" i="40"/>
  <c r="N810" i="40"/>
  <c r="L810" i="40"/>
  <c r="M810" i="40"/>
  <c r="D812" i="40" l="1"/>
  <c r="I811" i="40"/>
  <c r="K811" i="40"/>
  <c r="N811" i="40" l="1"/>
  <c r="L811" i="40"/>
  <c r="M811" i="40"/>
  <c r="H812" i="40"/>
  <c r="J812" i="40"/>
  <c r="I812" i="40" l="1"/>
  <c r="D813" i="40"/>
  <c r="K812" i="40"/>
  <c r="L812" i="40" l="1"/>
  <c r="N812" i="40"/>
  <c r="M812" i="40"/>
  <c r="H813" i="40"/>
  <c r="J813" i="40"/>
  <c r="I813" i="40" l="1"/>
  <c r="D814" i="40"/>
  <c r="K813" i="40"/>
  <c r="M813" i="40" l="1"/>
  <c r="L813" i="40"/>
  <c r="N813" i="40"/>
  <c r="J814" i="40"/>
  <c r="H814" i="40"/>
  <c r="K814" i="40" l="1"/>
  <c r="I814" i="40"/>
  <c r="D815" i="40"/>
  <c r="J815" i="40" l="1"/>
  <c r="H815" i="40"/>
  <c r="M814" i="40"/>
  <c r="L814" i="40"/>
  <c r="N814" i="40"/>
  <c r="D816" i="40" l="1"/>
  <c r="K815" i="40"/>
  <c r="I815" i="40"/>
  <c r="M815" i="40" l="1"/>
  <c r="N815" i="40"/>
  <c r="L815" i="40"/>
  <c r="H816" i="40"/>
  <c r="J816" i="40"/>
  <c r="K816" i="40" l="1"/>
  <c r="D817" i="40"/>
  <c r="I816" i="40"/>
  <c r="H817" i="40" l="1"/>
  <c r="J817" i="40"/>
  <c r="M816" i="40"/>
  <c r="L816" i="40"/>
  <c r="N816" i="40"/>
  <c r="I817" i="40" l="1"/>
  <c r="D818" i="40"/>
  <c r="K817" i="40"/>
  <c r="M817" i="40" l="1"/>
  <c r="N817" i="40"/>
  <c r="L817" i="40"/>
  <c r="H818" i="40"/>
  <c r="J818" i="40"/>
  <c r="K818" i="40" l="1"/>
  <c r="I818" i="40"/>
  <c r="D819" i="40"/>
  <c r="H819" i="40" l="1"/>
  <c r="J819" i="40"/>
  <c r="N818" i="40"/>
  <c r="L818" i="40"/>
  <c r="M818" i="40"/>
  <c r="I819" i="40" l="1"/>
  <c r="D820" i="40"/>
  <c r="K819" i="40"/>
  <c r="N819" i="40" l="1"/>
  <c r="L819" i="40"/>
  <c r="M819" i="40"/>
  <c r="H820" i="40"/>
  <c r="J820" i="40"/>
  <c r="I820" i="40" l="1"/>
  <c r="D821" i="40"/>
  <c r="K820" i="40"/>
  <c r="N820" i="40" l="1"/>
  <c r="L820" i="40"/>
  <c r="M820" i="40"/>
  <c r="J821" i="40"/>
  <c r="H821" i="40"/>
  <c r="I821" i="40" l="1"/>
  <c r="D822" i="40"/>
  <c r="K821" i="40"/>
  <c r="N821" i="40" l="1"/>
  <c r="L821" i="40"/>
  <c r="M821" i="40"/>
  <c r="H822" i="40"/>
  <c r="J822" i="40"/>
  <c r="I822" i="40" l="1"/>
  <c r="K822" i="40"/>
  <c r="D823" i="40"/>
  <c r="J823" i="40" l="1"/>
  <c r="H823" i="40"/>
  <c r="M822" i="40"/>
  <c r="L822" i="40"/>
  <c r="N822" i="40"/>
  <c r="D824" i="40" l="1"/>
  <c r="K823" i="40"/>
  <c r="I823" i="40"/>
  <c r="L823" i="40" l="1"/>
  <c r="M823" i="40"/>
  <c r="N823" i="40"/>
  <c r="H824" i="40"/>
  <c r="J824" i="40"/>
  <c r="I824" i="40" l="1"/>
  <c r="K824" i="40"/>
  <c r="N824" i="40" l="1"/>
  <c r="M824" i="40"/>
  <c r="L824" i="40"/>
</calcChain>
</file>

<file path=xl/sharedStrings.xml><?xml version="1.0" encoding="utf-8"?>
<sst xmlns="http://schemas.openxmlformats.org/spreadsheetml/2006/main" count="540" uniqueCount="295">
  <si>
    <t>Price</t>
  </si>
  <si>
    <t>P</t>
  </si>
  <si>
    <t>NGI/CHI. GATE</t>
  </si>
  <si>
    <t>MICH_CG-GD</t>
  </si>
  <si>
    <t>ML7/CG</t>
  </si>
  <si>
    <t>NX1</t>
  </si>
  <si>
    <t>GD-CHI. GATE</t>
  </si>
  <si>
    <t>NX3</t>
  </si>
  <si>
    <t>NX2</t>
  </si>
  <si>
    <t>WADD-GDM</t>
  </si>
  <si>
    <t>Curve Code</t>
  </si>
  <si>
    <t>INT</t>
  </si>
  <si>
    <t>NG</t>
  </si>
  <si>
    <t>GD-HEHUB</t>
  </si>
  <si>
    <t>NXB3</t>
  </si>
  <si>
    <t>NXB2</t>
  </si>
  <si>
    <t>Curve Type</t>
  </si>
  <si>
    <t>PR</t>
  </si>
  <si>
    <t>AA</t>
  </si>
  <si>
    <t>Book Code 1</t>
  </si>
  <si>
    <t>D</t>
  </si>
  <si>
    <t>R</t>
  </si>
  <si>
    <t>M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</si>
  <si>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</si>
  <si>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</si>
  <si>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</si>
  <si>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</si>
  <si>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</si>
  <si>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</si>
  <si>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</si>
  <si>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</si>
  <si>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</si>
  <si>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</si>
  <si>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</si>
  <si>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</si>
  <si>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</si>
  <si>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</si>
  <si>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</si>
  <si>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</si>
  <si>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u8</t>
  </si>
  <si>
    <t>w8</t>
  </si>
  <si>
    <t>x8</t>
  </si>
  <si>
    <t>y8</t>
  </si>
  <si>
    <t>z8</t>
  </si>
  <si>
    <t>aa8</t>
  </si>
  <si>
    <t>ab8</t>
  </si>
  <si>
    <t>ac8</t>
  </si>
  <si>
    <t>ad8</t>
  </si>
  <si>
    <t>ae8</t>
  </si>
  <si>
    <t>af8</t>
  </si>
  <si>
    <t>ag8</t>
  </si>
  <si>
    <t>ah8</t>
  </si>
  <si>
    <t>ai8</t>
  </si>
  <si>
    <t>aj8</t>
  </si>
  <si>
    <t>ak8</t>
  </si>
  <si>
    <t>al8</t>
  </si>
  <si>
    <t>am8</t>
  </si>
  <si>
    <t>an8</t>
  </si>
  <si>
    <t>ao8</t>
  </si>
  <si>
    <t>Basis</t>
  </si>
  <si>
    <t>ML3/CG</t>
  </si>
  <si>
    <t>IF-ANR/LA</t>
  </si>
  <si>
    <t>GDP-ANR/LA_ONSH</t>
  </si>
  <si>
    <t>IF-NGPL/TX</t>
  </si>
  <si>
    <t>IF-NGPLTXOK</t>
  </si>
  <si>
    <t>IF-TRUNKL/LA</t>
  </si>
  <si>
    <t>TRUNKL/ELA</t>
  </si>
  <si>
    <t>IF-NGPL/LA</t>
  </si>
  <si>
    <t>GDP-NGPL/TXOK-E</t>
  </si>
  <si>
    <t>NNG/MID15</t>
  </si>
  <si>
    <t>TRUNKL/WLA</t>
  </si>
  <si>
    <t>GD-ANR/LA_ONSHO</t>
  </si>
  <si>
    <t>GDP-TRUNKL/ELA</t>
  </si>
  <si>
    <t>GDP-HEHUB</t>
  </si>
  <si>
    <t>IF-NGPL/LA-MKT</t>
  </si>
  <si>
    <t>GD-NGPL/LA</t>
  </si>
  <si>
    <t>GDC-NGPL/LA-MKT</t>
  </si>
  <si>
    <t>GDC-NNG/MID15</t>
  </si>
  <si>
    <t>GDP-NGPL/LA</t>
  </si>
  <si>
    <t>IF-LRC/Z2</t>
  </si>
  <si>
    <t>GDP-TRUNKL/WLA</t>
  </si>
  <si>
    <t>ap8</t>
  </si>
  <si>
    <t>aq8</t>
  </si>
  <si>
    <t>ar8</t>
  </si>
  <si>
    <t>as8</t>
  </si>
  <si>
    <t>at8</t>
  </si>
  <si>
    <t>au8</t>
  </si>
  <si>
    <t>TRUNKL/STX</t>
  </si>
  <si>
    <t>Today's Date:</t>
  </si>
  <si>
    <t>Example:</t>
  </si>
  <si>
    <t>GDP-NGPL/CORPUS</t>
  </si>
  <si>
    <t>GDP-TRUNKL/NO</t>
  </si>
  <si>
    <t>GDP-TRUNKL/SO</t>
  </si>
  <si>
    <t>GDP-HPL/SHPCH</t>
  </si>
  <si>
    <t>MICH/CONS</t>
  </si>
  <si>
    <t>IF-NNG/DEMARCAT</t>
  </si>
  <si>
    <t>IF-NNG/VENT</t>
  </si>
  <si>
    <t>Fetch Current Curves:</t>
  </si>
  <si>
    <t>Current Month</t>
  </si>
  <si>
    <t>Effective Curve Date</t>
  </si>
  <si>
    <t>Assumptions:</t>
  </si>
  <si>
    <t xml:space="preserve">Effective Curve Date (FetchMids Worksht) is the date that you want to retrieve the curve for.  In the morning, the latest curves would be yesterday's, </t>
  </si>
  <si>
    <t>and in the late afternoon, you could pull today's curves.</t>
  </si>
  <si>
    <t>Demand</t>
  </si>
  <si>
    <t>Optionality</t>
  </si>
  <si>
    <t>+ $2.045/MMBtu</t>
  </si>
  <si>
    <t>+ Gas</t>
  </si>
  <si>
    <t>IFGMR + $0.01</t>
  </si>
  <si>
    <t>NX1 + Basis</t>
  </si>
  <si>
    <t>IFGMR</t>
  </si>
  <si>
    <t>Fix Price</t>
  </si>
  <si>
    <t>Schweiger flips out the gas to us at Mid Market (IFGMR).  We can make</t>
  </si>
  <si>
    <t>money on the .500 Bcf space remaining and also by w/drawing gas earlier</t>
  </si>
  <si>
    <t>or later than Schweiger's hedge implies.</t>
  </si>
  <si>
    <t>CURRENT MONTH PRICE:</t>
  </si>
  <si>
    <t>Fix Price:</t>
  </si>
  <si>
    <t>Basis:</t>
  </si>
  <si>
    <t>Index:</t>
  </si>
  <si>
    <t>Total:</t>
  </si>
  <si>
    <t>CASH FLOWS:</t>
  </si>
  <si>
    <t>WINTER HEDGE PRICE:</t>
  </si>
  <si>
    <t>Demand:</t>
  </si>
  <si>
    <t>Schwieg's:</t>
  </si>
  <si>
    <t>NGPL STX:</t>
  </si>
  <si>
    <t>Nymex</t>
  </si>
  <si>
    <t>Index</t>
  </si>
  <si>
    <t>NGPL LA:</t>
  </si>
  <si>
    <t>NGPL STX Index:</t>
  </si>
  <si>
    <t>NGPL LA Index:</t>
  </si>
  <si>
    <t>PV Price:</t>
  </si>
  <si>
    <t>PV Factor:</t>
  </si>
  <si>
    <t>Libor:</t>
  </si>
  <si>
    <t>Phys/Fin?:</t>
  </si>
  <si>
    <t>December FOM NGPL/LA Index:</t>
  </si>
  <si>
    <t>Gas (NGPL/LA)</t>
  </si>
  <si>
    <t>Buy December gas (12/4/99), inject &amp; sell in January.</t>
  </si>
  <si>
    <t>January F4F:</t>
  </si>
  <si>
    <t>Physical Book</t>
  </si>
  <si>
    <t>Financial - Dec</t>
  </si>
  <si>
    <t>Financial - Jan</t>
  </si>
  <si>
    <r>
      <t xml:space="preserve">Profit </t>
    </r>
    <r>
      <rPr>
        <b/>
        <i/>
        <sz val="10"/>
        <rFont val="Arial"/>
        <family val="2"/>
      </rPr>
      <t>(Should be PV'd).</t>
    </r>
  </si>
  <si>
    <t>Physical</t>
  </si>
  <si>
    <t>Contract</t>
  </si>
  <si>
    <t>STX</t>
  </si>
  <si>
    <t>LA</t>
  </si>
  <si>
    <t>TAGG Transaction</t>
  </si>
  <si>
    <t>SITART Transaction</t>
  </si>
  <si>
    <t>(Valued against FOM)</t>
  </si>
  <si>
    <t>Injection</t>
  </si>
  <si>
    <t>Withdrawal</t>
  </si>
  <si>
    <t xml:space="preserve">          Otherwise, we would be long January physical gas.</t>
  </si>
  <si>
    <r>
      <t>Note:</t>
    </r>
    <r>
      <rPr>
        <b/>
        <i/>
        <sz val="10"/>
        <color indexed="10"/>
        <rFont val="Arial"/>
        <family val="2"/>
      </rPr>
      <t xml:space="preserve">  Need to sell Nymex + Basis + Index (January) to lock in spread.</t>
    </r>
  </si>
  <si>
    <t>Storage &gt; 50%</t>
  </si>
  <si>
    <t>Storage &lt; 50%</t>
  </si>
  <si>
    <t>Storage &lt; 67%</t>
  </si>
  <si>
    <t>MDQ:</t>
  </si>
  <si>
    <t>Total</t>
  </si>
  <si>
    <t>Storage &gt; 67%</t>
  </si>
  <si>
    <t>LA:</t>
  </si>
  <si>
    <t>STX:</t>
  </si>
  <si>
    <t>Fuel</t>
  </si>
  <si>
    <t>Max Storage Volume:</t>
  </si>
  <si>
    <t>Percent</t>
  </si>
  <si>
    <t>Full</t>
  </si>
  <si>
    <t>Remaining</t>
  </si>
  <si>
    <t>LA Storage</t>
  </si>
  <si>
    <t>TOTAL</t>
  </si>
  <si>
    <t>STX Storage</t>
  </si>
  <si>
    <t>Capability</t>
  </si>
  <si>
    <t>Jan Withdrawal</t>
  </si>
  <si>
    <t>Dec Injection</t>
  </si>
  <si>
    <t>(Per Day)</t>
  </si>
  <si>
    <r>
      <t>Note:</t>
    </r>
    <r>
      <rPr>
        <i/>
        <sz val="8"/>
        <rFont val="Arial"/>
        <family val="2"/>
      </rPr>
      <t xml:space="preserve">  29 Days in Dec</t>
    </r>
  </si>
  <si>
    <t xml:space="preserve">            Includes Fuel</t>
  </si>
  <si>
    <t>TOTAL:</t>
  </si>
  <si>
    <t># of days remain:</t>
  </si>
  <si>
    <t>Contracts:</t>
  </si>
  <si>
    <t>Actual</t>
  </si>
  <si>
    <t>Month</t>
  </si>
  <si>
    <t>Period</t>
  </si>
  <si>
    <t>Days of</t>
  </si>
  <si>
    <t>Pre-Dec</t>
  </si>
  <si>
    <t>Balance</t>
  </si>
  <si>
    <t>Purchases</t>
  </si>
  <si>
    <t>Position</t>
  </si>
  <si>
    <t>Phys Beg</t>
  </si>
  <si>
    <t>Phys End</t>
  </si>
  <si>
    <t>Comments</t>
  </si>
  <si>
    <t>Sitara #134963; w/d 81,995 in Jan and 37804 in March</t>
  </si>
  <si>
    <t># 114786</t>
  </si>
  <si>
    <t>#114846</t>
  </si>
  <si>
    <t>Dec Inj Capability</t>
  </si>
  <si>
    <t>In Ground:</t>
  </si>
  <si>
    <t>Days in Dec</t>
  </si>
  <si>
    <t>-</t>
  </si>
  <si>
    <t>=</t>
  </si>
  <si>
    <t>Gas Inj Discrepancy:</t>
  </si>
  <si>
    <t>Dec - Jan Spread:</t>
  </si>
  <si>
    <t>Hole Remaining</t>
  </si>
  <si>
    <t>Inj Rate</t>
  </si>
  <si>
    <t>Hole</t>
  </si>
  <si>
    <t>Availibility</t>
  </si>
  <si>
    <t xml:space="preserve">   STX:</t>
  </si>
  <si>
    <t xml:space="preserve">   LA:</t>
  </si>
  <si>
    <t xml:space="preserve">   M/L:</t>
  </si>
  <si>
    <t>Total Storage:</t>
  </si>
  <si>
    <t>Lost Profit:</t>
  </si>
  <si>
    <t>Dec 31 Storage Level</t>
  </si>
  <si>
    <t>#114786</t>
  </si>
  <si>
    <t>0-67%</t>
  </si>
  <si>
    <t>68% - 100%</t>
  </si>
  <si>
    <t>Injection Ratchets</t>
  </si>
  <si>
    <t>Withdrawal Ratchets</t>
  </si>
  <si>
    <t>&gt; 50%</t>
  </si>
  <si>
    <t>&lt; 50%</t>
  </si>
  <si>
    <t>Expiry:</t>
  </si>
  <si>
    <t>Storage</t>
  </si>
  <si>
    <t>Total Gas</t>
  </si>
  <si>
    <t>in Ground</t>
  </si>
  <si>
    <t>Available</t>
  </si>
  <si>
    <t>#11846</t>
  </si>
  <si>
    <t>Max Sched W/D:</t>
  </si>
  <si>
    <t>Min Sched W/D:</t>
  </si>
  <si>
    <t>Est'd 12/31/99 Bal:*</t>
  </si>
  <si>
    <t>*</t>
  </si>
  <si>
    <t xml:space="preserve">  Includes NGPL/STX and NGPL/LA Purchases made up to 12/3/99. </t>
  </si>
  <si>
    <t>Confirm w/ Lisa on 12/6.</t>
  </si>
  <si>
    <t xml:space="preserve">   Ties w/ Schweiger's #.</t>
  </si>
  <si>
    <t>Assumes don't have to w/d 39.64%/60.36%; assumes no w/d allowed in Apr.</t>
  </si>
  <si>
    <t>Scheduled phys w/d; short 12 contracts of Index exposure - should I hedge?</t>
  </si>
  <si>
    <t>To Do:</t>
  </si>
  <si>
    <t>(1)  W/D (409,430 - 388,027) more in Jan.  This will reduce March w/d by equal amt.</t>
  </si>
  <si>
    <t xml:space="preserve">       Jan - Mar spread will only be on (37,804 - (409,430 - 388,027)) amt.</t>
  </si>
  <si>
    <t>(3)  Can w/d {162,995 - (37,804 - (409,430 - 388,027))} in March.</t>
  </si>
  <si>
    <t xml:space="preserve">        If do, would have to buy back equal amt of injection months.</t>
  </si>
  <si>
    <t>(2)  Feb STX and LA w/d's are at max.  Difference is made up in LA.</t>
  </si>
  <si>
    <t>I don't think storage has to be split 40/60 btw STX/LA!!</t>
  </si>
  <si>
    <t>Physical Injection and Withdrawal Schedule</t>
  </si>
  <si>
    <t>Physical and Financial Hedges</t>
  </si>
  <si>
    <t>Storage Position</t>
  </si>
  <si>
    <t xml:space="preserve"> </t>
  </si>
  <si>
    <t>Goal Seek:</t>
  </si>
  <si>
    <t>Y</t>
  </si>
  <si>
    <t>Calculated</t>
  </si>
  <si>
    <t>% Full</t>
  </si>
  <si>
    <t>Start</t>
  </si>
  <si>
    <t>End</t>
  </si>
  <si>
    <t>Change in</t>
  </si>
  <si>
    <t>Injection / Withdrawal  Changes</t>
  </si>
  <si>
    <t>Fin</t>
  </si>
  <si>
    <t>W/D Pricing:</t>
  </si>
  <si>
    <t>Injection Pricing:</t>
  </si>
  <si>
    <t xml:space="preserve">    NGPL/LA:</t>
  </si>
  <si>
    <t xml:space="preserve">    NPGL/STX:</t>
  </si>
  <si>
    <t>Fuel %:</t>
  </si>
  <si>
    <t>Fuel Cost:</t>
  </si>
  <si>
    <t>Injection Cost:</t>
  </si>
  <si>
    <t>Last Update:</t>
  </si>
  <si>
    <t>Contract #114786</t>
  </si>
  <si>
    <t>Contract # 114846</t>
  </si>
  <si>
    <t>Totals:</t>
  </si>
  <si>
    <t>Day</t>
  </si>
  <si>
    <t>Changes</t>
  </si>
  <si>
    <t>Inj / (W/D)</t>
  </si>
  <si>
    <t>Starting</t>
  </si>
  <si>
    <t>Ending</t>
  </si>
  <si>
    <t>Ground</t>
  </si>
  <si>
    <t>Hole In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</si>
  <si>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</si>
  <si>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</si>
  <si>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</si>
  <si>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</si>
  <si>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</si>
  <si>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</si>
  <si>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</si>
  <si>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</si>
  <si>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</si>
  <si>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</si>
  <si>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</si>
  <si>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</si>
  <si>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 #</t>
  </si>
  <si>
    <t xml:space="preserve">Max Tot </t>
  </si>
  <si>
    <t xml:space="preserve">Max #114786 </t>
  </si>
  <si>
    <t xml:space="preserve">Max #114846 </t>
  </si>
  <si>
    <t xml:space="preserve">Tot </t>
  </si>
  <si>
    <t xml:space="preserve">Orig </t>
  </si>
  <si>
    <t>Sched Inj / (W/D)</t>
  </si>
  <si>
    <t>Max Inj / (W/D)</t>
  </si>
  <si>
    <t>Beg</t>
  </si>
  <si>
    <t>Bal</t>
  </si>
  <si>
    <t>Gas</t>
  </si>
  <si>
    <t>+ = Buy</t>
  </si>
  <si>
    <t>Hedge: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</si>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</sst>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7" formatCode="dd\-mmm\-yy"/>
    <numFmt numFmtId="188" formatCode="_ &quot;\&quot;* #,##0_ ;_ &quot;\&quot;* \-#,##0_ ;_ &quot;\&quot;* &quot;-&quot;_ ;_ @_ "/>
    <numFmt numFmtId="189" formatCode="_ * #,##0_ ;_ * \-#,##0_ ;_ * &quot;-&quot;_ ;_ @_ "/>
    <numFmt numFmtId="190" formatCode="&quot;\&quot;#,##0.00;[Red]&quot;\&quot;\-#,##0.00"/>
    <numFmt numFmtId="191" formatCode="#,##0;[Red]&quot;-&quot;#,##0"/>
    <numFmt numFmtId="192" formatCode="_ * #,##0.00_ ;_ * &quot;\&quot;&quot;\&quot;&quot;\&quot;&quot;\&quot;\-#,##0.00_ ;_ * &quot;-&quot;??_ ;_ @_ "/>
    <numFmt numFmtId="193" formatCode="&quot;\&quot;#,##0;[Red]&quot;\&quot;&quot;\&quot;&quot;\&quot;&quot;\&quot;\-#,##0"/>
    <numFmt numFmtId="194" formatCode="_ &quot;\&quot;* #,##0_ ;_ &quot;\&quot;* &quot;\&quot;&quot;\&quot;&quot;\&quot;&quot;\&quot;\-#,##0_ ;_ &quot;\&quot;* &quot;-&quot;_ ;_ @_ "/>
    <numFmt numFmtId="195" formatCode="_ * #,##0.00_ ;_ * &quot;\&quot;&quot;\&quot;&quot;\&quot;&quot;\&quot;&quot;\&quot;\-#,##0.00_ ;_ * &quot;-&quot;??_ ;_ @_ "/>
    <numFmt numFmtId="196" formatCode="_ &quot;\&quot;* #,##0.00_ ;_ &quot;\&quot;* \-#,##0.00_ ;_ &quot;\&quot;* &quot;-&quot;??_ ;_ @_ "/>
    <numFmt numFmtId="197" formatCode="_ * #,##0.00_ ;_ * \-#,##0.00_ ;_ * &quot;-&quot;??_ ;_ @_ "/>
    <numFmt numFmtId="198" formatCode="&quot;\&quot;#,##0;[Red]&quot;\&quot;\-#,##0"/>
    <numFmt numFmtId="199" formatCode="#,##0.00;[Red]&quot;-&quot;#,##0.00"/>
    <numFmt numFmtId="200" formatCode="&quot;\&quot;#,##0;&quot;\&quot;&quot;\&quot;&quot;\&quot;&quot;\&quot;&quot;\&quot;&quot;\&quot;\-#,##0"/>
    <numFmt numFmtId="201" formatCode="&quot;\&quot;#,##0;&quot;\&quot;&quot;\&quot;&quot;\&quot;&quot;\&quot;&quot;\&quot;&quot;\&quot;&quot;\&quot;\-#,##0"/>
    <numFmt numFmtId="202" formatCode="_-* #,##0_-;\-* #,##0_-;_-* &quot;-&quot;_-;_-@_-"/>
    <numFmt numFmtId="203" formatCode="&quot;\&quot;#,##0.00;[Red]&quot;\&quot;&quot;\&quot;&quot;\&quot;&quot;\&quot;&quot;\&quot;\-#,##0.00"/>
    <numFmt numFmtId="204" formatCode="&quot;\&quot;#,##0.00;&quot;\&quot;&quot;\&quot;&quot;\&quot;&quot;\&quot;&quot;\&quot;&quot;\&quot;\-#,##0.00"/>
    <numFmt numFmtId="205" formatCode="&quot;\&quot;#,##0.00;&quot;\&quot;&quot;\&quot;&quot;\&quot;&quot;\&quot;&quot;\&quot;&quot;\&quot;&quot;\&quot;\-#,##0.00"/>
    <numFmt numFmtId="206" formatCode="_ * #,##0_ ;_ * &quot;\&quot;&quot;\&quot;&quot;\&quot;&quot;\&quot;&quot;\&quot;\-#,##0_ ;_ * &quot;-&quot;_ ;_ @_ "/>
    <numFmt numFmtId="207" formatCode="_ &quot;\&quot;* #,##0.00_ ;_ &quot;\&quot;* &quot;\&quot;&quot;\&quot;&quot;\&quot;&quot;\&quot;&quot;\&quot;\-#,##0.00_ ;_ &quot;\&quot;* &quot;-&quot;??_ ;_ @_ "/>
    <numFmt numFmtId="208" formatCode="_-* #,##0.00_-;\-* #,##0.00_-;_-* &quot;-&quot;??_-;_-@_-"/>
    <numFmt numFmtId="209" formatCode="_ * #,##0_ ;_ * &quot;\&quot;&quot;\&quot;&quot;\&quot;&quot;\&quot;\-#,##0_ ;_ * &quot;-&quot;_ ;_ @_ "/>
    <numFmt numFmtId="210" formatCode="_ &quot;\&quot;* #,##0_ ;_ &quot;\&quot;* &quot;\&quot;&quot;\&quot;&quot;\&quot;&quot;\&quot;&quot;\&quot;\-#,##0_ ;_ &quot;\&quot;* &quot;-&quot;_ ;_ @_ "/>
    <numFmt numFmtId="211" formatCode="_ &quot;\&quot;* #,##0_ ;_ &quot;\&quot;* &quot;\&quot;&quot;\&quot;&quot;\&quot;&quot;\&quot;&quot;\&quot;&quot;\&quot;\-#,##0_ ;_ &quot;\&quot;* &quot;-&quot;_ ;_ @_ "/>
    <numFmt numFmtId="212" formatCode="_ * #,##0_ ;_ * &quot;\&quot;&quot;\&quot;\-#,##0_ ;_ * &quot;-&quot;_ ;_ @_ "/>
    <numFmt numFmtId="213" formatCode="&quot;\&quot;#,##0.00;[Red]&quot;\&quot;&quot;\&quot;&quot;\&quot;&quot;\&quot;&quot;\&quot;&quot;\&quot;\-#,##0.00"/>
    <numFmt numFmtId="214" formatCode="&quot;\&quot;#,##0.00;&quot;\&quot;&quot;\&quot;&quot;\&quot;&quot;\&quot;&quot;\&quot;\-#,##0.00"/>
    <numFmt numFmtId="215" formatCode="_-&quot;\&quot;* #,##0_-;\-&quot;\&quot;* #,##0_-;_-&quot;\&quot;* &quot;-&quot;_-;_-@_-"/>
    <numFmt numFmtId="216" formatCode="&quot;\&quot;#,##0.00;&quot;\&quot;\-#,##0.00"/>
    <numFmt numFmtId="217" formatCode="&quot;\&quot;#,##0;[Red]&quot;\&quot;&quot;\&quot;&quot;\&quot;&quot;\&quot;&quot;\&quot;&quot;\&quot;\-#,##0"/>
    <numFmt numFmtId="218" formatCode="&quot;\&quot;#,##0;[Red]&quot;\&quot;&quot;\&quot;&quot;\&quot;&quot;\&quot;&quot;\&quot;&quot;\&quot;&quot;\&quot;\-#,##0"/>
    <numFmt numFmtId="219" formatCode="&quot;\&quot;#,##0.00;&quot;\&quot;&quot;\&quot;&quot;\&quot;\-#,##0.00"/>
    <numFmt numFmtId="220" formatCode="&quot;\&quot;#,##0.00;[Red]&quot;\&quot;&quot;\&quot;&quot;\&quot;&quot;\&quot;&quot;\&quot;&quot;\&quot;&quot;\&quot;\-#,##0.00"/>
    <numFmt numFmtId="221" formatCode="_ &quot;\&quot;* #,##0.00_ ;_ &quot;\&quot;* &quot;\&quot;&quot;\&quot;&quot;\&quot;&quot;\&quot;\-#,##0.00_ ;_ &quot;\&quot;* &quot;-&quot;??_ ;_ @_ "/>
    <numFmt numFmtId="222" formatCode="_ &quot;\&quot;* #,##0.00_ ;_ &quot;\&quot;* &quot;\&quot;&quot;\&quot;\-#,##0.00_ ;_ &quot;\&quot;* &quot;-&quot;??_ ;_ @_ "/>
    <numFmt numFmtId="223" formatCode="_-&quot;\&quot;* #,##0.00_-;\-&quot;\&quot;* #,##0.00_-;_-&quot;\&quot;* &quot;-&quot;??_-;_-@_-"/>
    <numFmt numFmtId="224" formatCode="_ &quot;\&quot;* #,##0_ ;_ &quot;\&quot;* &quot;\&quot;&quot;\&quot;\-#,##0_ ;_ &quot;\&quot;* &quot;-&quot;_ ;_ @_ "/>
    <numFmt numFmtId="225" formatCode="_ &quot;\&quot;* #,##0.00_ ;_ &quot;\&quot;* &quot;\&quot;\-#,##0.00_ ;_ &quot;\&quot;* &quot;-&quot;??_ ;_ @_ "/>
    <numFmt numFmtId="226" formatCode="_ * #,##0_ ;_ * &quot;\&quot;&quot;\&quot;&quot;\&quot;&quot;\&quot;&quot;\&quot;&quot;\&quot;\-#,##0_ ;_ * &quot;-&quot;_ ;_ @_ "/>
    <numFmt numFmtId="227" formatCode="_ &quot;\&quot;* #,##0.00_ ;_ &quot;\&quot;* &quot;\&quot;&quot;\&quot;&quot;\&quot;&quot;\&quot;&quot;\&quot;&quot;\&quot;\-#,##0.00_ ;_ &quot;\&quot;* &quot;-&quot;??_ ;_ @_ "/>
    <numFmt numFmtId="228" formatCode="yy&quot;\&quot;&quot;\&quot;&quot;\&quot;\-mm&quot;\&quot;&quot;\&quot;&quot;\&quot;\-dd&quot;\&quot;&quot;\&quot;&quot;\&quot;&quot;\&quot;\ h:mm"/>
    <numFmt numFmtId="229" formatCode="#&quot;\&quot;&quot;\&quot;&quot;\&quot;&quot;\&quot;\ ??/??"/>
    <numFmt numFmtId="230" formatCode="General_)"/>
    <numFmt numFmtId="231" formatCode="0_)"/>
    <numFmt numFmtId="232" formatCode="0.0%"/>
    <numFmt numFmtId="239" formatCode="m/d/yyyy\ h:mm:ss"/>
    <numFmt numFmtId="240" formatCode="mmm\-dd\-yy"/>
    <numFmt numFmtId="242" formatCode="#,##0.000_);[Red]\(#,##0.000\)"/>
    <numFmt numFmtId="254" formatCode="\(0\)"/>
    <numFmt numFmtId="256" formatCode="&quot;$&quot;#,##0.0000_);[Red]\(&quot;$&quot;#,##0.0000\)"/>
    <numFmt numFmtId="257" formatCode="mmm"/>
    <numFmt numFmtId="258" formatCode="0.0000%"/>
    <numFmt numFmtId="259" formatCode="0.00000_);[Red]\(0.00000\)"/>
  </numFmts>
  <fonts count="61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Times New Roman"/>
    </font>
    <font>
      <sz val="10"/>
      <name val="MS Sans Serif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Courier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8"/>
      <color indexed="32"/>
      <name val="Arial"/>
      <family val="2"/>
    </font>
    <font>
      <b/>
      <sz val="8"/>
      <color indexed="12"/>
      <name val="Arial"/>
      <family val="2"/>
    </font>
    <font>
      <b/>
      <sz val="8"/>
      <name val="Arial"/>
      <family val="2"/>
    </font>
    <font>
      <b/>
      <i/>
      <sz val="10"/>
      <color indexed="12"/>
      <name val="Arial"/>
      <family val="2"/>
    </font>
    <font>
      <u/>
      <sz val="10"/>
      <name val="Arial"/>
      <family val="2"/>
    </font>
    <font>
      <b/>
      <i/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0"/>
      <color indexed="10"/>
      <name val="Arial"/>
      <family val="2"/>
    </font>
    <font>
      <sz val="10"/>
      <color indexed="1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6" fontId="8" fillId="0" borderId="0">
      <protection locked="0"/>
    </xf>
    <xf numFmtId="207" fontId="8" fillId="0" borderId="0">
      <protection locked="0"/>
    </xf>
    <xf numFmtId="0" fontId="21" fillId="0" borderId="0" applyNumberFormat="0" applyFill="0" applyBorder="0" applyAlignment="0" applyProtection="0"/>
    <xf numFmtId="228" fontId="8" fillId="0" borderId="0">
      <protection locked="0"/>
    </xf>
    <xf numFmtId="228" fontId="8" fillId="0" borderId="0">
      <protection locked="0"/>
    </xf>
    <xf numFmtId="0" fontId="22" fillId="0" borderId="2" applyNumberFormat="0" applyFill="0" applyAlignment="0" applyProtection="0"/>
    <xf numFmtId="229" fontId="8" fillId="0" borderId="0"/>
    <xf numFmtId="228" fontId="8" fillId="0" borderId="4">
      <protection locked="0"/>
    </xf>
    <xf numFmtId="37" fontId="20" fillId="4" borderId="0" applyNumberFormat="0" applyBorder="0" applyAlignment="0" applyProtection="0"/>
    <xf numFmtId="37" fontId="27" fillId="0" borderId="0"/>
    <xf numFmtId="3" fontId="43" fillId="0" borderId="2" applyProtection="0"/>
  </cellStyleXfs>
  <cellXfs count="396">
    <xf numFmtId="0" fontId="0" fillId="0" borderId="0" xfId="0"/>
    <xf numFmtId="0" fontId="5" fillId="0" borderId="0" xfId="0" applyFont="1"/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5" fillId="0" borderId="0" xfId="0" applyFont="1"/>
    <xf numFmtId="0" fontId="20" fillId="0" borderId="0" xfId="0" applyFont="1"/>
    <xf numFmtId="3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7" fontId="20" fillId="0" borderId="8" xfId="0" applyNumberFormat="1" applyFont="1" applyBorder="1" applyAlignment="1" applyProtection="1">
      <alignment horizontal="center"/>
    </xf>
    <xf numFmtId="239" fontId="46" fillId="5" borderId="9" xfId="0" applyNumberFormat="1" applyFont="1" applyFill="1" applyBorder="1" applyAlignment="1">
      <alignment horizontal="right"/>
    </xf>
    <xf numFmtId="167" fontId="20" fillId="0" borderId="10" xfId="0" applyNumberFormat="1" applyFont="1" applyBorder="1" applyAlignment="1">
      <alignment horizontal="center"/>
    </xf>
    <xf numFmtId="167" fontId="20" fillId="0" borderId="8" xfId="0" applyNumberFormat="1" applyFont="1" applyBorder="1" applyAlignment="1">
      <alignment horizontal="center"/>
    </xf>
    <xf numFmtId="167" fontId="20" fillId="0" borderId="0" xfId="0" applyNumberFormat="1" applyFont="1" applyBorder="1" applyAlignment="1">
      <alignment horizontal="center"/>
    </xf>
    <xf numFmtId="167" fontId="20" fillId="0" borderId="0" xfId="0" applyNumberFormat="1" applyFont="1" applyAlignment="1">
      <alignment horizontal="center"/>
    </xf>
    <xf numFmtId="17" fontId="20" fillId="0" borderId="8" xfId="0" applyNumberFormat="1" applyFont="1" applyBorder="1" applyAlignment="1" applyProtection="1">
      <alignment horizontal="center"/>
    </xf>
    <xf numFmtId="239" fontId="46" fillId="5" borderId="8" xfId="0" applyNumberFormat="1" applyFont="1" applyFill="1" applyBorder="1" applyAlignment="1">
      <alignment horizontal="right"/>
    </xf>
    <xf numFmtId="17" fontId="20" fillId="0" borderId="0" xfId="0" applyNumberFormat="1" applyFont="1" applyBorder="1" applyAlignment="1" applyProtection="1">
      <alignment horizontal="center"/>
    </xf>
    <xf numFmtId="17" fontId="20" fillId="0" borderId="8" xfId="0" applyNumberFormat="1" applyFont="1" applyFill="1" applyBorder="1" applyAlignment="1" applyProtection="1">
      <alignment horizontal="center"/>
    </xf>
    <xf numFmtId="17" fontId="20" fillId="0" borderId="0" xfId="0" applyNumberFormat="1" applyFont="1" applyFill="1" applyBorder="1" applyAlignment="1" applyProtection="1">
      <alignment horizontal="center"/>
    </xf>
    <xf numFmtId="0" fontId="20" fillId="0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240" fontId="20" fillId="0" borderId="0" xfId="0" applyNumberFormat="1" applyFont="1"/>
    <xf numFmtId="165" fontId="20" fillId="0" borderId="0" xfId="0" applyNumberFormat="1" applyFont="1" applyAlignment="1">
      <alignment horizontal="center"/>
    </xf>
    <xf numFmtId="17" fontId="20" fillId="0" borderId="0" xfId="0" applyNumberFormat="1" applyFont="1" applyAlignment="1">
      <alignment horizontal="center"/>
    </xf>
    <xf numFmtId="242" fontId="43" fillId="0" borderId="0" xfId="0" applyNumberFormat="1" applyFont="1" applyAlignment="1">
      <alignment horizontal="center"/>
    </xf>
    <xf numFmtId="242" fontId="20" fillId="0" borderId="0" xfId="0" applyNumberFormat="1" applyFont="1" applyAlignment="1">
      <alignment horizontal="center"/>
    </xf>
    <xf numFmtId="14" fontId="20" fillId="0" borderId="0" xfId="0" applyNumberFormat="1" applyFont="1"/>
    <xf numFmtId="1" fontId="20" fillId="0" borderId="0" xfId="0" applyNumberFormat="1" applyFont="1"/>
    <xf numFmtId="15" fontId="20" fillId="0" borderId="0" xfId="0" applyNumberFormat="1" applyFont="1" applyAlignment="1">
      <alignment horizontal="center"/>
    </xf>
    <xf numFmtId="167" fontId="20" fillId="0" borderId="0" xfId="0" applyNumberFormat="1" applyFont="1"/>
    <xf numFmtId="165" fontId="20" fillId="0" borderId="0" xfId="0" applyNumberFormat="1" applyFont="1"/>
    <xf numFmtId="3" fontId="20" fillId="0" borderId="0" xfId="0" applyNumberFormat="1" applyFont="1"/>
    <xf numFmtId="165" fontId="20" fillId="6" borderId="0" xfId="0" applyNumberFormat="1" applyFont="1" applyFill="1" applyAlignment="1">
      <alignment horizontal="center"/>
    </xf>
    <xf numFmtId="0" fontId="20" fillId="6" borderId="0" xfId="0" applyFont="1" applyFill="1" applyAlignment="1">
      <alignment horizontal="center"/>
    </xf>
    <xf numFmtId="240" fontId="48" fillId="0" borderId="0" xfId="0" applyNumberFormat="1" applyFont="1"/>
    <xf numFmtId="3" fontId="20" fillId="0" borderId="0" xfId="0" applyNumberFormat="1" applyFont="1" applyFill="1" applyAlignment="1">
      <alignment horizontal="center"/>
    </xf>
    <xf numFmtId="167" fontId="20" fillId="0" borderId="8" xfId="0" applyNumberFormat="1" applyFont="1" applyFill="1" applyBorder="1" applyAlignment="1">
      <alignment horizontal="center"/>
    </xf>
    <xf numFmtId="165" fontId="20" fillId="0" borderId="0" xfId="0" applyNumberFormat="1" applyFont="1" applyFill="1" applyAlignment="1">
      <alignment horizontal="center"/>
    </xf>
    <xf numFmtId="0" fontId="49" fillId="0" borderId="0" xfId="0" applyFont="1"/>
    <xf numFmtId="167" fontId="48" fillId="0" borderId="0" xfId="0" applyNumberFormat="1" applyFont="1" applyFill="1" applyBorder="1" applyAlignment="1">
      <alignment horizontal="center"/>
    </xf>
    <xf numFmtId="167" fontId="5" fillId="7" borderId="8" xfId="0" applyNumberFormat="1" applyFont="1" applyFill="1" applyBorder="1" applyAlignment="1">
      <alignment horizontal="center"/>
    </xf>
    <xf numFmtId="167" fontId="47" fillId="7" borderId="8" xfId="0" applyNumberFormat="1" applyFont="1" applyFill="1" applyBorder="1" applyAlignment="1">
      <alignment horizontal="center"/>
    </xf>
    <xf numFmtId="254" fontId="0" fillId="0" borderId="0" xfId="0" applyNumberFormat="1"/>
    <xf numFmtId="17" fontId="3" fillId="0" borderId="7" xfId="0" applyNumberFormat="1" applyFont="1" applyFill="1" applyBorder="1" applyAlignment="1" applyProtection="1">
      <alignment horizontal="center"/>
    </xf>
    <xf numFmtId="14" fontId="5" fillId="0" borderId="0" xfId="0" applyNumberFormat="1" applyFont="1" applyFill="1" applyBorder="1" applyAlignment="1">
      <alignment horizontal="center"/>
    </xf>
    <xf numFmtId="256" fontId="0" fillId="0" borderId="0" xfId="0" applyNumberFormat="1" applyAlignment="1">
      <alignment horizontal="center"/>
    </xf>
    <xf numFmtId="256" fontId="5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  <xf numFmtId="256" fontId="5" fillId="0" borderId="0" xfId="0" applyNumberFormat="1" applyFont="1" applyAlignment="1">
      <alignment horizontal="center"/>
    </xf>
    <xf numFmtId="256" fontId="0" fillId="0" borderId="0" xfId="0" applyNumberFormat="1"/>
    <xf numFmtId="256" fontId="50" fillId="0" borderId="0" xfId="0" applyNumberFormat="1" applyFont="1"/>
    <xf numFmtId="256" fontId="5" fillId="0" borderId="0" xfId="0" applyNumberFormat="1" applyFont="1"/>
    <xf numFmtId="0" fontId="44" fillId="0" borderId="0" xfId="0" applyFont="1"/>
    <xf numFmtId="257" fontId="52" fillId="0" borderId="0" xfId="0" applyNumberFormat="1" applyFont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256" fontId="0" fillId="4" borderId="8" xfId="0" applyNumberFormat="1" applyFill="1" applyBorder="1" applyAlignment="1">
      <alignment horizontal="center"/>
    </xf>
    <xf numFmtId="258" fontId="0" fillId="0" borderId="0" xfId="0" applyNumberFormat="1"/>
    <xf numFmtId="0" fontId="5" fillId="7" borderId="8" xfId="0" applyFont="1" applyFill="1" applyBorder="1" applyAlignment="1">
      <alignment horizontal="center"/>
    </xf>
    <xf numFmtId="256" fontId="0" fillId="7" borderId="7" xfId="0" applyNumberFormat="1" applyFill="1" applyBorder="1" applyAlignment="1">
      <alignment horizontal="center"/>
    </xf>
    <xf numFmtId="256" fontId="0" fillId="0" borderId="6" xfId="0" applyNumberFormat="1" applyBorder="1"/>
    <xf numFmtId="256" fontId="0" fillId="0" borderId="6" xfId="0" applyNumberFormat="1" applyBorder="1" applyAlignment="1">
      <alignment horizontal="center"/>
    </xf>
    <xf numFmtId="256" fontId="50" fillId="0" borderId="6" xfId="0" applyNumberFormat="1" applyFont="1" applyBorder="1" applyAlignment="1">
      <alignment horizontal="center"/>
    </xf>
    <xf numFmtId="256" fontId="50" fillId="0" borderId="6" xfId="0" applyNumberFormat="1" applyFont="1" applyBorder="1"/>
    <xf numFmtId="0" fontId="5" fillId="0" borderId="6" xfId="0" applyFont="1" applyBorder="1"/>
    <xf numFmtId="256" fontId="5" fillId="0" borderId="6" xfId="0" applyNumberFormat="1" applyFont="1" applyBorder="1" applyAlignment="1">
      <alignment horizontal="right"/>
    </xf>
    <xf numFmtId="0" fontId="44" fillId="0" borderId="6" xfId="0" applyFont="1" applyBorder="1"/>
    <xf numFmtId="256" fontId="5" fillId="0" borderId="6" xfId="0" applyNumberFormat="1" applyFont="1" applyBorder="1" applyAlignment="1">
      <alignment horizontal="center"/>
    </xf>
    <xf numFmtId="258" fontId="0" fillId="0" borderId="6" xfId="0" applyNumberFormat="1" applyBorder="1"/>
    <xf numFmtId="0" fontId="44" fillId="0" borderId="7" xfId="0" applyFont="1" applyBorder="1"/>
    <xf numFmtId="259" fontId="0" fillId="0" borderId="7" xfId="0" applyNumberFormat="1" applyBorder="1"/>
    <xf numFmtId="0" fontId="5" fillId="5" borderId="8" xfId="0" applyFont="1" applyFill="1" applyBorder="1"/>
    <xf numFmtId="256" fontId="5" fillId="5" borderId="8" xfId="0" applyNumberFormat="1" applyFont="1" applyFill="1" applyBorder="1"/>
    <xf numFmtId="257" fontId="52" fillId="5" borderId="8" xfId="0" applyNumberFormat="1" applyFont="1" applyFill="1" applyBorder="1" applyAlignment="1">
      <alignment horizontal="center"/>
    </xf>
    <xf numFmtId="0" fontId="5" fillId="0" borderId="5" xfId="0" applyFont="1" applyBorder="1"/>
    <xf numFmtId="259" fontId="0" fillId="0" borderId="6" xfId="0" applyNumberFormat="1" applyBorder="1"/>
    <xf numFmtId="0" fontId="0" fillId="8" borderId="0" xfId="0" applyFill="1"/>
    <xf numFmtId="8" fontId="0" fillId="8" borderId="0" xfId="0" applyNumberFormat="1" applyFill="1"/>
    <xf numFmtId="38" fontId="0" fillId="8" borderId="0" xfId="0" applyNumberFormat="1" applyFill="1"/>
    <xf numFmtId="8" fontId="0" fillId="8" borderId="0" xfId="0" applyNumberFormat="1" applyFill="1" applyAlignment="1">
      <alignment horizontal="left"/>
    </xf>
    <xf numFmtId="167" fontId="22" fillId="8" borderId="0" xfId="0" applyNumberFormat="1" applyFont="1" applyFill="1"/>
    <xf numFmtId="8" fontId="4" fillId="8" borderId="0" xfId="0" applyNumberFormat="1" applyFont="1" applyFill="1" applyAlignment="1">
      <alignment horizontal="right"/>
    </xf>
    <xf numFmtId="8" fontId="22" fillId="8" borderId="0" xfId="0" applyNumberFormat="1" applyFont="1" applyFill="1" applyAlignment="1">
      <alignment horizontal="left"/>
    </xf>
    <xf numFmtId="0" fontId="22" fillId="8" borderId="0" xfId="0" applyFont="1" applyFill="1"/>
    <xf numFmtId="8" fontId="54" fillId="8" borderId="0" xfId="0" applyNumberFormat="1" applyFont="1" applyFill="1" applyAlignment="1">
      <alignment horizontal="center"/>
    </xf>
    <xf numFmtId="0" fontId="52" fillId="8" borderId="0" xfId="0" applyFont="1" applyFill="1"/>
    <xf numFmtId="8" fontId="5" fillId="8" borderId="0" xfId="0" applyNumberFormat="1" applyFont="1" applyFill="1"/>
    <xf numFmtId="0" fontId="0" fillId="8" borderId="0" xfId="0" applyFill="1" applyAlignment="1">
      <alignment horizontal="left"/>
    </xf>
    <xf numFmtId="8" fontId="50" fillId="8" borderId="0" xfId="0" applyNumberFormat="1" applyFont="1" applyFill="1" applyAlignment="1">
      <alignment horizontal="left"/>
    </xf>
    <xf numFmtId="8" fontId="5" fillId="8" borderId="0" xfId="0" applyNumberFormat="1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0" fillId="8" borderId="0" xfId="0" applyFill="1" applyAlignment="1">
      <alignment horizontal="right"/>
    </xf>
    <xf numFmtId="0" fontId="53" fillId="8" borderId="0" xfId="0" applyFont="1" applyFill="1"/>
    <xf numFmtId="0" fontId="22" fillId="8" borderId="0" xfId="0" applyFont="1" applyFill="1" applyAlignment="1">
      <alignment horizontal="right"/>
    </xf>
    <xf numFmtId="0" fontId="22" fillId="8" borderId="0" xfId="0" applyFont="1" applyFill="1" applyAlignment="1">
      <alignment horizontal="left"/>
    </xf>
    <xf numFmtId="0" fontId="55" fillId="8" borderId="0" xfId="0" applyFont="1" applyFill="1"/>
    <xf numFmtId="0" fontId="56" fillId="8" borderId="0" xfId="0" applyFont="1" applyFill="1"/>
    <xf numFmtId="0" fontId="45" fillId="8" borderId="0" xfId="0" applyFont="1" applyFill="1"/>
    <xf numFmtId="10" fontId="5" fillId="4" borderId="8" xfId="0" applyNumberFormat="1" applyFont="1" applyFill="1" applyBorder="1" applyAlignment="1">
      <alignment horizontal="center"/>
    </xf>
    <xf numFmtId="38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10" fontId="44" fillId="7" borderId="12" xfId="0" applyNumberFormat="1" applyFont="1" applyFill="1" applyBorder="1" applyAlignment="1">
      <alignment horizontal="center"/>
    </xf>
    <xf numFmtId="0" fontId="0" fillId="7" borderId="7" xfId="0" applyFill="1" applyBorder="1"/>
    <xf numFmtId="38" fontId="44" fillId="0" borderId="0" xfId="0" applyNumberFormat="1" applyFont="1" applyAlignment="1">
      <alignment horizontal="center"/>
    </xf>
    <xf numFmtId="10" fontId="4" fillId="0" borderId="11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38" fontId="5" fillId="7" borderId="8" xfId="0" applyNumberFormat="1" applyFont="1" applyFill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38" fontId="4" fillId="0" borderId="1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1" xfId="0" applyBorder="1"/>
    <xf numFmtId="0" fontId="0" fillId="0" borderId="14" xfId="0" applyBorder="1"/>
    <xf numFmtId="38" fontId="0" fillId="0" borderId="15" xfId="0" applyNumberFormat="1" applyBorder="1" applyAlignment="1">
      <alignment horizontal="center"/>
    </xf>
    <xf numFmtId="38" fontId="0" fillId="4" borderId="5" xfId="0" applyNumberFormat="1" applyFill="1" applyBorder="1" applyAlignment="1">
      <alignment horizontal="center"/>
    </xf>
    <xf numFmtId="38" fontId="0" fillId="4" borderId="1" xfId="0" applyNumberFormat="1" applyFill="1" applyBorder="1" applyAlignment="1">
      <alignment horizontal="center"/>
    </xf>
    <xf numFmtId="38" fontId="5" fillId="6" borderId="8" xfId="0" applyNumberFormat="1" applyFont="1" applyFill="1" applyBorder="1" applyAlignment="1">
      <alignment horizontal="center"/>
    </xf>
    <xf numFmtId="0" fontId="44" fillId="7" borderId="7" xfId="0" applyFont="1" applyFill="1" applyBorder="1" applyAlignment="1">
      <alignment horizontal="center"/>
    </xf>
    <xf numFmtId="0" fontId="57" fillId="0" borderId="0" xfId="0" applyFont="1"/>
    <xf numFmtId="0" fontId="58" fillId="0" borderId="0" xfId="0" applyFont="1"/>
    <xf numFmtId="0" fontId="44" fillId="0" borderId="0" xfId="0" applyFont="1" applyAlignment="1">
      <alignment horizontal="right"/>
    </xf>
    <xf numFmtId="38" fontId="0" fillId="0" borderId="0" xfId="0" applyNumberFormat="1"/>
    <xf numFmtId="38" fontId="44" fillId="5" borderId="8" xfId="0" applyNumberFormat="1" applyFont="1" applyFill="1" applyBorder="1" applyAlignment="1">
      <alignment horizontal="center"/>
    </xf>
    <xf numFmtId="38" fontId="44" fillId="0" borderId="0" xfId="0" applyNumberFormat="1" applyFont="1" applyFill="1" applyBorder="1" applyAlignment="1">
      <alignment horizontal="center"/>
    </xf>
    <xf numFmtId="40" fontId="44" fillId="7" borderId="8" xfId="0" applyNumberFormat="1" applyFont="1" applyFill="1" applyBorder="1" applyAlignment="1">
      <alignment horizontal="center"/>
    </xf>
    <xf numFmtId="40" fontId="44" fillId="6" borderId="8" xfId="0" applyNumberFormat="1" applyFont="1" applyFill="1" applyBorder="1" applyAlignment="1">
      <alignment horizontal="center"/>
    </xf>
    <xf numFmtId="38" fontId="5" fillId="4" borderId="8" xfId="0" applyNumberFormat="1" applyFont="1" applyFill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0" fontId="52" fillId="0" borderId="0" xfId="0" applyFont="1" applyAlignment="1">
      <alignment horizontal="right"/>
    </xf>
    <xf numFmtId="0" fontId="52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" xfId="0" applyBorder="1"/>
    <xf numFmtId="38" fontId="0" fillId="0" borderId="11" xfId="0" applyNumberFormat="1" applyBorder="1"/>
    <xf numFmtId="38" fontId="0" fillId="0" borderId="0" xfId="0" applyNumberFormat="1" applyBorder="1"/>
    <xf numFmtId="0" fontId="0" fillId="0" borderId="12" xfId="0" applyBorder="1"/>
    <xf numFmtId="0" fontId="5" fillId="0" borderId="13" xfId="0" applyFon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5" fillId="2" borderId="12" xfId="0" applyNumberFormat="1" applyFont="1" applyFill="1" applyBorder="1" applyAlignment="1">
      <alignment horizontal="center"/>
    </xf>
    <xf numFmtId="38" fontId="0" fillId="0" borderId="6" xfId="0" applyNumberFormat="1" applyBorder="1"/>
    <xf numFmtId="0" fontId="0" fillId="0" borderId="16" xfId="0" applyBorder="1" applyAlignment="1">
      <alignment horizontal="right"/>
    </xf>
    <xf numFmtId="0" fontId="0" fillId="0" borderId="5" xfId="0" applyBorder="1" applyAlignment="1">
      <alignment horizontal="right"/>
    </xf>
    <xf numFmtId="17" fontId="0" fillId="0" borderId="16" xfId="0" applyNumberFormat="1" applyBorder="1"/>
    <xf numFmtId="17" fontId="0" fillId="0" borderId="15" xfId="0" applyNumberFormat="1" applyBorder="1"/>
    <xf numFmtId="38" fontId="0" fillId="0" borderId="1" xfId="0" applyNumberFormat="1" applyBorder="1" applyAlignment="1">
      <alignment horizontal="center"/>
    </xf>
    <xf numFmtId="0" fontId="5" fillId="0" borderId="15" xfId="0" applyFont="1" applyBorder="1" applyAlignment="1">
      <alignment horizontal="right"/>
    </xf>
    <xf numFmtId="0" fontId="52" fillId="0" borderId="0" xfId="0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38" fontId="0" fillId="0" borderId="5" xfId="0" applyNumberFormat="1" applyBorder="1"/>
    <xf numFmtId="38" fontId="0" fillId="0" borderId="1" xfId="0" applyNumberFormat="1" applyBorder="1"/>
    <xf numFmtId="0" fontId="5" fillId="0" borderId="11" xfId="0" applyFont="1" applyBorder="1" applyAlignment="1">
      <alignment horizontal="right"/>
    </xf>
    <xf numFmtId="6" fontId="0" fillId="0" borderId="0" xfId="0" applyNumberFormat="1"/>
    <xf numFmtId="38" fontId="0" fillId="0" borderId="16" xfId="0" applyNumberFormat="1" applyBorder="1"/>
    <xf numFmtId="38" fontId="0" fillId="0" borderId="15" xfId="0" applyNumberFormat="1" applyBorder="1"/>
    <xf numFmtId="0" fontId="44" fillId="0" borderId="5" xfId="0" applyFont="1" applyBorder="1"/>
    <xf numFmtId="0" fontId="0" fillId="0" borderId="10" xfId="0" applyBorder="1"/>
    <xf numFmtId="0" fontId="5" fillId="0" borderId="13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4" fillId="0" borderId="1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38" fontId="0" fillId="0" borderId="9" xfId="0" applyNumberFormat="1" applyBorder="1"/>
    <xf numFmtId="38" fontId="0" fillId="0" borderId="10" xfId="0" applyNumberFormat="1" applyBorder="1"/>
    <xf numFmtId="0" fontId="5" fillId="7" borderId="9" xfId="0" applyFont="1" applyFill="1" applyBorder="1" applyAlignment="1">
      <alignment horizontal="left"/>
    </xf>
    <xf numFmtId="0" fontId="44" fillId="7" borderId="10" xfId="0" applyFont="1" applyFill="1" applyBorder="1"/>
    <xf numFmtId="38" fontId="0" fillId="7" borderId="9" xfId="0" applyNumberFormat="1" applyFill="1" applyBorder="1"/>
    <xf numFmtId="38" fontId="0" fillId="7" borderId="10" xfId="0" applyNumberFormat="1" applyFill="1" applyBorder="1"/>
    <xf numFmtId="38" fontId="0" fillId="7" borderId="8" xfId="0" applyNumberFormat="1" applyFill="1" applyBorder="1"/>
    <xf numFmtId="0" fontId="0" fillId="7" borderId="10" xfId="0" applyFill="1" applyBorder="1"/>
    <xf numFmtId="0" fontId="0" fillId="0" borderId="17" xfId="0" applyBorder="1"/>
    <xf numFmtId="0" fontId="0" fillId="0" borderId="18" xfId="0" applyBorder="1"/>
    <xf numFmtId="38" fontId="0" fillId="0" borderId="18" xfId="0" applyNumberFormat="1" applyBorder="1"/>
    <xf numFmtId="0" fontId="0" fillId="0" borderId="18" xfId="0" quotePrefix="1" applyBorder="1" applyAlignment="1">
      <alignment horizontal="center"/>
    </xf>
    <xf numFmtId="0" fontId="0" fillId="0" borderId="18" xfId="0" quotePrefix="1" applyBorder="1"/>
    <xf numFmtId="38" fontId="0" fillId="0" borderId="19" xfId="0" applyNumberFormat="1" applyBorder="1" applyAlignment="1">
      <alignment horizontal="right"/>
    </xf>
    <xf numFmtId="0" fontId="0" fillId="0" borderId="20" xfId="0" applyBorder="1"/>
    <xf numFmtId="8" fontId="0" fillId="0" borderId="21" xfId="0" applyNumberFormat="1" applyBorder="1" applyAlignment="1">
      <alignment horizontal="right"/>
    </xf>
    <xf numFmtId="0" fontId="4" fillId="0" borderId="22" xfId="0" applyFont="1" applyBorder="1"/>
    <xf numFmtId="0" fontId="0" fillId="0" borderId="23" xfId="0" applyBorder="1"/>
    <xf numFmtId="6" fontId="5" fillId="5" borderId="24" xfId="0" applyNumberFormat="1" applyFont="1" applyFill="1" applyBorder="1" applyAlignment="1">
      <alignment horizontal="right"/>
    </xf>
    <xf numFmtId="0" fontId="52" fillId="0" borderId="15" xfId="0" applyFont="1" applyBorder="1" applyAlignment="1">
      <alignment horizontal="right"/>
    </xf>
    <xf numFmtId="0" fontId="52" fillId="0" borderId="1" xfId="0" applyFont="1" applyBorder="1" applyAlignment="1">
      <alignment horizontal="right"/>
    </xf>
    <xf numFmtId="38" fontId="0" fillId="0" borderId="6" xfId="0" applyNumberFormat="1" applyFill="1" applyBorder="1"/>
    <xf numFmtId="0" fontId="0" fillId="0" borderId="6" xfId="0" applyFill="1" applyBorder="1"/>
    <xf numFmtId="38" fontId="5" fillId="5" borderId="8" xfId="0" applyNumberFormat="1" applyFont="1" applyFill="1" applyBorder="1"/>
    <xf numFmtId="0" fontId="52" fillId="0" borderId="7" xfId="0" applyFont="1" applyBorder="1" applyAlignment="1">
      <alignment horizontal="right"/>
    </xf>
    <xf numFmtId="38" fontId="5" fillId="5" borderId="9" xfId="0" applyNumberFormat="1" applyFont="1" applyFill="1" applyBorder="1"/>
    <xf numFmtId="38" fontId="0" fillId="5" borderId="10" xfId="0" applyNumberFormat="1" applyFill="1" applyBorder="1"/>
    <xf numFmtId="38" fontId="5" fillId="5" borderId="7" xfId="0" applyNumberFormat="1" applyFont="1" applyFill="1" applyBorder="1"/>
    <xf numFmtId="38" fontId="5" fillId="5" borderId="1" xfId="0" applyNumberFormat="1" applyFont="1" applyFill="1" applyBorder="1"/>
    <xf numFmtId="14" fontId="0" fillId="0" borderId="0" xfId="0" applyNumberFormat="1"/>
    <xf numFmtId="167" fontId="0" fillId="0" borderId="0" xfId="0" applyNumberFormat="1"/>
    <xf numFmtId="0" fontId="5" fillId="5" borderId="8" xfId="0" quotePrefix="1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38" fontId="0" fillId="0" borderId="8" xfId="0" applyNumberFormat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44" fillId="0" borderId="0" xfId="0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0" fontId="56" fillId="0" borderId="0" xfId="0" applyFont="1"/>
    <xf numFmtId="38" fontId="5" fillId="0" borderId="6" xfId="0" applyNumberFormat="1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38" fontId="52" fillId="0" borderId="16" xfId="0" applyNumberFormat="1" applyFont="1" applyFill="1" applyBorder="1" applyAlignment="1">
      <alignment horizontal="left"/>
    </xf>
    <xf numFmtId="0" fontId="49" fillId="0" borderId="0" xfId="0" applyFont="1" applyAlignment="1">
      <alignment horizontal="right"/>
    </xf>
    <xf numFmtId="38" fontId="5" fillId="5" borderId="9" xfId="0" applyNumberFormat="1" applyFont="1" applyFill="1" applyBorder="1" applyAlignment="1">
      <alignment horizontal="center"/>
    </xf>
    <xf numFmtId="38" fontId="5" fillId="5" borderId="25" xfId="0" applyNumberFormat="1" applyFont="1" applyFill="1" applyBorder="1" applyAlignment="1">
      <alignment horizontal="center"/>
    </xf>
    <xf numFmtId="10" fontId="5" fillId="5" borderId="25" xfId="0" applyNumberFormat="1" applyFont="1" applyFill="1" applyBorder="1" applyAlignment="1">
      <alignment horizontal="center"/>
    </xf>
    <xf numFmtId="38" fontId="5" fillId="5" borderId="10" xfId="0" applyNumberFormat="1" applyFont="1" applyFill="1" applyBorder="1" applyAlignment="1">
      <alignment horizontal="center"/>
    </xf>
    <xf numFmtId="38" fontId="0" fillId="0" borderId="11" xfId="0" applyNumberFormat="1" applyFill="1" applyBorder="1" applyAlignment="1">
      <alignment horizontal="center"/>
    </xf>
    <xf numFmtId="0" fontId="59" fillId="0" borderId="0" xfId="0" applyFont="1"/>
    <xf numFmtId="38" fontId="5" fillId="9" borderId="8" xfId="0" applyNumberFormat="1" applyFont="1" applyFill="1" applyBorder="1"/>
    <xf numFmtId="38" fontId="5" fillId="0" borderId="0" xfId="0" applyNumberFormat="1" applyFont="1" applyAlignment="1">
      <alignment horizontal="center"/>
    </xf>
    <xf numFmtId="38" fontId="5" fillId="0" borderId="0" xfId="0" applyNumberFormat="1" applyFont="1"/>
    <xf numFmtId="38" fontId="5" fillId="6" borderId="9" xfId="0" applyNumberFormat="1" applyFont="1" applyFill="1" applyBorder="1" applyAlignment="1">
      <alignment horizontal="center"/>
    </xf>
    <xf numFmtId="38" fontId="5" fillId="6" borderId="8" xfId="0" applyNumberFormat="1" applyFont="1" applyFill="1" applyBorder="1"/>
    <xf numFmtId="38" fontId="0" fillId="0" borderId="0" xfId="0" applyNumberFormat="1" applyAlignment="1">
      <alignment horizontal="right"/>
    </xf>
    <xf numFmtId="38" fontId="5" fillId="4" borderId="8" xfId="0" applyNumberFormat="1" applyFont="1" applyFill="1" applyBorder="1" applyAlignment="1">
      <alignment horizontal="right"/>
    </xf>
    <xf numFmtId="38" fontId="0" fillId="6" borderId="10" xfId="0" applyNumberFormat="1" applyFill="1" applyBorder="1"/>
    <xf numFmtId="38" fontId="5" fillId="6" borderId="9" xfId="0" applyNumberFormat="1" applyFont="1" applyFill="1" applyBorder="1"/>
    <xf numFmtId="38" fontId="5" fillId="6" borderId="10" xfId="0" applyNumberFormat="1" applyFont="1" applyFill="1" applyBorder="1"/>
    <xf numFmtId="38" fontId="5" fillId="0" borderId="13" xfId="0" applyNumberFormat="1" applyFont="1" applyFill="1" applyBorder="1" applyAlignment="1">
      <alignment horizontal="center"/>
    </xf>
    <xf numFmtId="0" fontId="0" fillId="10" borderId="16" xfId="0" applyFill="1" applyBorder="1"/>
    <xf numFmtId="0" fontId="0" fillId="10" borderId="0" xfId="0" applyFill="1" applyBorder="1"/>
    <xf numFmtId="0" fontId="0" fillId="10" borderId="5" xfId="0" applyFill="1" applyBorder="1"/>
    <xf numFmtId="38" fontId="4" fillId="10" borderId="8" xfId="0" applyNumberFormat="1" applyFont="1" applyFill="1" applyBorder="1" applyAlignment="1">
      <alignment horizontal="center"/>
    </xf>
    <xf numFmtId="38" fontId="4" fillId="10" borderId="16" xfId="0" applyNumberFormat="1" applyFont="1" applyFill="1" applyBorder="1" applyAlignment="1">
      <alignment horizontal="center"/>
    </xf>
    <xf numFmtId="38" fontId="0" fillId="10" borderId="0" xfId="0" applyNumberFormat="1" applyFill="1" applyBorder="1" applyAlignment="1">
      <alignment horizontal="center"/>
    </xf>
    <xf numFmtId="38" fontId="0" fillId="10" borderId="16" xfId="0" applyNumberFormat="1" applyFill="1" applyBorder="1" applyAlignment="1">
      <alignment horizontal="center"/>
    </xf>
    <xf numFmtId="38" fontId="0" fillId="10" borderId="5" xfId="0" applyNumberFormat="1" applyFill="1" applyBorder="1" applyAlignment="1">
      <alignment horizontal="center"/>
    </xf>
    <xf numFmtId="38" fontId="0" fillId="10" borderId="3" xfId="0" applyNumberFormat="1" applyFill="1" applyBorder="1" applyAlignment="1">
      <alignment horizontal="center"/>
    </xf>
    <xf numFmtId="0" fontId="0" fillId="10" borderId="1" xfId="0" applyFill="1" applyBorder="1"/>
    <xf numFmtId="38" fontId="5" fillId="10" borderId="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52" fillId="10" borderId="15" xfId="0" applyFont="1" applyFill="1" applyBorder="1" applyAlignment="1">
      <alignment horizontal="center"/>
    </xf>
    <xf numFmtId="0" fontId="52" fillId="10" borderId="3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0" fillId="0" borderId="0" xfId="0" applyNumberFormat="1" applyFill="1" applyBorder="1" applyAlignment="1">
      <alignment horizontal="left"/>
    </xf>
    <xf numFmtId="38" fontId="52" fillId="0" borderId="0" xfId="0" applyNumberFormat="1" applyFont="1" applyFill="1" applyBorder="1" applyAlignment="1">
      <alignment horizontal="left"/>
    </xf>
    <xf numFmtId="0" fontId="22" fillId="0" borderId="0" xfId="0" applyFont="1" applyAlignment="1">
      <alignment horizontal="center"/>
    </xf>
    <xf numFmtId="38" fontId="0" fillId="6" borderId="8" xfId="0" applyNumberFormat="1" applyFill="1" applyBorder="1" applyAlignment="1">
      <alignment horizontal="center"/>
    </xf>
    <xf numFmtId="38" fontId="4" fillId="6" borderId="8" xfId="0" applyNumberFormat="1" applyFont="1" applyFill="1" applyBorder="1" applyAlignment="1">
      <alignment horizontal="center"/>
    </xf>
    <xf numFmtId="38" fontId="4" fillId="10" borderId="0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2" fillId="4" borderId="15" xfId="0" applyFont="1" applyFill="1" applyBorder="1" applyAlignment="1">
      <alignment horizontal="center"/>
    </xf>
    <xf numFmtId="0" fontId="52" fillId="4" borderId="3" xfId="0" applyFont="1" applyFill="1" applyBorder="1" applyAlignment="1">
      <alignment horizontal="center"/>
    </xf>
    <xf numFmtId="0" fontId="52" fillId="4" borderId="1" xfId="0" applyFont="1" applyFill="1" applyBorder="1" applyAlignment="1">
      <alignment horizontal="center"/>
    </xf>
    <xf numFmtId="0" fontId="0" fillId="4" borderId="16" xfId="0" applyFill="1" applyBorder="1"/>
    <xf numFmtId="0" fontId="0" fillId="4" borderId="0" xfId="0" applyFill="1" applyBorder="1"/>
    <xf numFmtId="0" fontId="0" fillId="4" borderId="5" xfId="0" applyFill="1" applyBorder="1"/>
    <xf numFmtId="38" fontId="4" fillId="4" borderId="16" xfId="0" applyNumberFormat="1" applyFont="1" applyFill="1" applyBorder="1" applyAlignment="1">
      <alignment horizontal="center"/>
    </xf>
    <xf numFmtId="38" fontId="4" fillId="4" borderId="0" xfId="0" applyNumberFormat="1" applyFont="1" applyFill="1" applyBorder="1" applyAlignment="1">
      <alignment horizontal="center"/>
    </xf>
    <xf numFmtId="38" fontId="4" fillId="4" borderId="5" xfId="0" applyNumberFormat="1" applyFont="1" applyFill="1" applyBorder="1" applyAlignment="1">
      <alignment horizontal="center"/>
    </xf>
    <xf numFmtId="38" fontId="0" fillId="4" borderId="16" xfId="0" applyNumberFormat="1" applyFill="1" applyBorder="1" applyAlignment="1">
      <alignment horizontal="center"/>
    </xf>
    <xf numFmtId="38" fontId="0" fillId="4" borderId="0" xfId="0" applyNumberFormat="1" applyFill="1" applyBorder="1" applyAlignment="1">
      <alignment horizontal="center"/>
    </xf>
    <xf numFmtId="38" fontId="0" fillId="4" borderId="15" xfId="0" applyNumberFormat="1" applyFill="1" applyBorder="1" applyAlignment="1">
      <alignment horizontal="center"/>
    </xf>
    <xf numFmtId="38" fontId="0" fillId="4" borderId="3" xfId="0" applyNumberForma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2" fillId="5" borderId="3" xfId="0" applyFont="1" applyFill="1" applyBorder="1" applyAlignment="1">
      <alignment horizontal="center"/>
    </xf>
    <xf numFmtId="0" fontId="0" fillId="5" borderId="0" xfId="0" applyFill="1" applyBorder="1"/>
    <xf numFmtId="38" fontId="4" fillId="5" borderId="0" xfId="0" applyNumberFormat="1" applyFon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3" xfId="0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2" fillId="5" borderId="15" xfId="0" applyFont="1" applyFill="1" applyBorder="1" applyAlignment="1">
      <alignment horizontal="center"/>
    </xf>
    <xf numFmtId="0" fontId="52" fillId="5" borderId="1" xfId="0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1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38" fontId="0" fillId="0" borderId="16" xfId="0" applyNumberFormat="1" applyFill="1" applyBorder="1" applyAlignment="1">
      <alignment horizontal="center"/>
    </xf>
    <xf numFmtId="38" fontId="0" fillId="5" borderId="16" xfId="0" applyNumberFormat="1" applyFill="1" applyBorder="1" applyAlignment="1">
      <alignment horizontal="center"/>
    </xf>
    <xf numFmtId="38" fontId="0" fillId="5" borderId="5" xfId="0" applyNumberFormat="1" applyFill="1" applyBorder="1" applyAlignment="1">
      <alignment horizontal="center"/>
    </xf>
    <xf numFmtId="38" fontId="4" fillId="5" borderId="16" xfId="0" applyNumberFormat="1" applyFont="1" applyFill="1" applyBorder="1" applyAlignment="1">
      <alignment horizontal="center"/>
    </xf>
    <xf numFmtId="38" fontId="4" fillId="5" borderId="5" xfId="0" applyNumberFormat="1" applyFont="1" applyFill="1" applyBorder="1" applyAlignment="1">
      <alignment horizontal="center"/>
    </xf>
    <xf numFmtId="0" fontId="0" fillId="5" borderId="13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5" xfId="0" applyFill="1" applyBorder="1"/>
    <xf numFmtId="38" fontId="0" fillId="0" borderId="16" xfId="0" applyNumberFormat="1" applyFill="1" applyBorder="1" applyAlignment="1">
      <alignment horizontal="left"/>
    </xf>
    <xf numFmtId="0" fontId="0" fillId="6" borderId="8" xfId="0" applyFill="1" applyBorder="1"/>
    <xf numFmtId="0" fontId="0" fillId="11" borderId="8" xfId="0" applyFill="1" applyBorder="1" applyAlignment="1">
      <alignment horizontal="center"/>
    </xf>
    <xf numFmtId="38" fontId="0" fillId="0" borderId="12" xfId="0" applyNumberFormat="1" applyFill="1" applyBorder="1" applyAlignment="1">
      <alignment horizontal="center"/>
    </xf>
    <xf numFmtId="38" fontId="0" fillId="0" borderId="6" xfId="0" applyNumberFormat="1" applyFill="1" applyBorder="1" applyAlignment="1">
      <alignment horizontal="center"/>
    </xf>
    <xf numFmtId="38" fontId="0" fillId="0" borderId="7" xfId="0" applyNumberFormat="1" applyFill="1" applyBorder="1" applyAlignment="1">
      <alignment horizontal="center"/>
    </xf>
    <xf numFmtId="38" fontId="0" fillId="0" borderId="7" xfId="0" applyNumberFormat="1" applyFill="1" applyBorder="1"/>
    <xf numFmtId="38" fontId="0" fillId="0" borderId="12" xfId="0" applyNumberFormat="1" applyFill="1" applyBorder="1" applyAlignment="1">
      <alignment horizontal="right"/>
    </xf>
    <xf numFmtId="38" fontId="5" fillId="6" borderId="25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56" fontId="0" fillId="0" borderId="12" xfId="0" applyNumberFormat="1" applyBorder="1"/>
    <xf numFmtId="0" fontId="52" fillId="0" borderId="3" xfId="0" applyFon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38" fontId="0" fillId="7" borderId="8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2" fillId="0" borderId="16" xfId="0" applyFont="1" applyFill="1" applyBorder="1" applyAlignment="1">
      <alignment horizontal="center"/>
    </xf>
    <xf numFmtId="10" fontId="5" fillId="0" borderId="0" xfId="0" applyNumberFormat="1" applyFont="1" applyFill="1" applyBorder="1"/>
    <xf numFmtId="256" fontId="0" fillId="0" borderId="7" xfId="0" applyNumberFormat="1" applyBorder="1"/>
    <xf numFmtId="257" fontId="5" fillId="0" borderId="0" xfId="0" applyNumberFormat="1" applyFont="1" applyAlignment="1">
      <alignment horizontal="center"/>
    </xf>
    <xf numFmtId="38" fontId="5" fillId="4" borderId="8" xfId="0" applyNumberFormat="1" applyFont="1" applyFill="1" applyBorder="1"/>
    <xf numFmtId="38" fontId="5" fillId="0" borderId="0" xfId="0" applyNumberFormat="1" applyFont="1" applyFill="1" applyBorder="1"/>
    <xf numFmtId="0" fontId="5" fillId="5" borderId="9" xfId="0" applyFont="1" applyFill="1" applyBorder="1" applyAlignment="1">
      <alignment horizontal="right"/>
    </xf>
    <xf numFmtId="1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 applyAlignment="1"/>
    <xf numFmtId="38" fontId="4" fillId="0" borderId="0" xfId="0" applyNumberFormat="1" applyFont="1" applyAlignment="1">
      <alignment horizontal="center"/>
    </xf>
    <xf numFmtId="167" fontId="0" fillId="0" borderId="17" xfId="0" applyNumberFormat="1" applyFill="1" applyBorder="1" applyAlignment="1">
      <alignment horizontal="center"/>
    </xf>
    <xf numFmtId="38" fontId="0" fillId="0" borderId="18" xfId="0" applyNumberFormat="1" applyFill="1" applyBorder="1" applyAlignment="1"/>
    <xf numFmtId="38" fontId="4" fillId="0" borderId="18" xfId="0" applyNumberFormat="1" applyFont="1" applyFill="1" applyBorder="1" applyAlignment="1">
      <alignment horizontal="center"/>
    </xf>
    <xf numFmtId="38" fontId="0" fillId="0" borderId="18" xfId="0" applyNumberFormat="1" applyFill="1" applyBorder="1" applyAlignment="1">
      <alignment horizontal="center"/>
    </xf>
    <xf numFmtId="10" fontId="0" fillId="0" borderId="18" xfId="0" applyNumberFormat="1" applyFill="1" applyBorder="1" applyAlignment="1">
      <alignment horizontal="center"/>
    </xf>
    <xf numFmtId="10" fontId="0" fillId="0" borderId="19" xfId="0" applyNumberFormat="1" applyFill="1" applyBorder="1" applyAlignment="1">
      <alignment horizontal="center"/>
    </xf>
    <xf numFmtId="167" fontId="0" fillId="0" borderId="20" xfId="0" applyNumberFormat="1" applyFill="1" applyBorder="1" applyAlignment="1">
      <alignment horizontal="center"/>
    </xf>
    <xf numFmtId="10" fontId="0" fillId="0" borderId="21" xfId="0" applyNumberFormat="1" applyFill="1" applyBorder="1" applyAlignment="1">
      <alignment horizontal="center"/>
    </xf>
    <xf numFmtId="167" fontId="0" fillId="0" borderId="20" xfId="0" applyNumberFormat="1" applyBorder="1"/>
    <xf numFmtId="167" fontId="0" fillId="0" borderId="22" xfId="0" applyNumberFormat="1" applyFill="1" applyBorder="1" applyAlignment="1">
      <alignment horizontal="center"/>
    </xf>
    <xf numFmtId="38" fontId="0" fillId="0" borderId="23" xfId="0" applyNumberFormat="1" applyFill="1" applyBorder="1" applyAlignment="1"/>
    <xf numFmtId="38" fontId="4" fillId="0" borderId="23" xfId="0" applyNumberFormat="1" applyFont="1" applyFill="1" applyBorder="1" applyAlignment="1">
      <alignment horizontal="center"/>
    </xf>
    <xf numFmtId="38" fontId="0" fillId="0" borderId="23" xfId="0" applyNumberFormat="1" applyFill="1" applyBorder="1" applyAlignment="1">
      <alignment horizontal="center"/>
    </xf>
    <xf numFmtId="10" fontId="0" fillId="0" borderId="23" xfId="0" applyNumberFormat="1" applyFill="1" applyBorder="1" applyAlignment="1">
      <alignment horizontal="center"/>
    </xf>
    <xf numFmtId="10" fontId="0" fillId="0" borderId="26" xfId="0" applyNumberFormat="1" applyFill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5" fillId="5" borderId="8" xfId="0" applyNumberFormat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5" fillId="4" borderId="8" xfId="0" applyNumberFormat="1" applyFont="1" applyFill="1" applyBorder="1" applyAlignment="1">
      <alignment horizontal="center"/>
    </xf>
    <xf numFmtId="0" fontId="52" fillId="0" borderId="23" xfId="0" applyFont="1" applyBorder="1" applyAlignment="1">
      <alignment horizontal="center"/>
    </xf>
    <xf numFmtId="38" fontId="0" fillId="0" borderId="23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NumberFormat="1" applyBorder="1"/>
    <xf numFmtId="17" fontId="0" fillId="0" borderId="0" xfId="0" applyNumberFormat="1"/>
    <xf numFmtId="256" fontId="0" fillId="12" borderId="6" xfId="0" applyNumberFormat="1" applyFill="1" applyBorder="1"/>
    <xf numFmtId="38" fontId="50" fillId="0" borderId="0" xfId="0" applyNumberFormat="1" applyFont="1" applyBorder="1"/>
    <xf numFmtId="0" fontId="0" fillId="0" borderId="0" xfId="0" applyBorder="1" applyAlignment="1">
      <alignment horizontal="right"/>
    </xf>
    <xf numFmtId="0" fontId="5" fillId="0" borderId="17" xfId="0" applyFont="1" applyBorder="1" applyAlignment="1">
      <alignment horizontal="right"/>
    </xf>
    <xf numFmtId="0" fontId="0" fillId="0" borderId="18" xfId="0" applyBorder="1" applyAlignment="1">
      <alignment horizontal="right"/>
    </xf>
    <xf numFmtId="17" fontId="0" fillId="0" borderId="19" xfId="0" applyNumberFormat="1" applyBorder="1"/>
    <xf numFmtId="0" fontId="0" fillId="0" borderId="21" xfId="0" applyBorder="1"/>
    <xf numFmtId="17" fontId="0" fillId="0" borderId="21" xfId="0" applyNumberFormat="1" applyBorder="1"/>
    <xf numFmtId="0" fontId="0" fillId="0" borderId="22" xfId="0" applyBorder="1"/>
    <xf numFmtId="38" fontId="5" fillId="0" borderId="23" xfId="0" applyNumberFormat="1" applyFont="1" applyBorder="1" applyAlignment="1">
      <alignment horizontal="center"/>
    </xf>
    <xf numFmtId="0" fontId="0" fillId="0" borderId="26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51" fillId="0" borderId="0" xfId="0" applyFont="1" applyAlignment="1">
      <alignment horizontal="center"/>
    </xf>
    <xf numFmtId="0" fontId="44" fillId="0" borderId="3" xfId="0" applyFont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38" fontId="5" fillId="4" borderId="9" xfId="0" applyNumberFormat="1" applyFont="1" applyFill="1" applyBorder="1" applyAlignment="1">
      <alignment horizontal="center"/>
    </xf>
    <xf numFmtId="38" fontId="5" fillId="4" borderId="10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5" xfId="0" applyFont="1" applyBorder="1" applyAlignment="1">
      <alignment horizontal="center"/>
    </xf>
  </cellXfs>
  <cellStyles count="13">
    <cellStyle name="??_?.????" xfId="1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ect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485775</xdr:colOff>
          <xdr:row>4</xdr:row>
          <xdr:rowOff>114300</xdr:rowOff>
        </xdr:from>
        <xdr:to>
          <xdr:col>5</xdr:col>
          <xdr:colOff>57150</xdr:colOff>
          <xdr:row>6</xdr:row>
          <xdr:rowOff>57150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14</xdr:row>
      <xdr:rowOff>19050</xdr:rowOff>
    </xdr:from>
    <xdr:to>
      <xdr:col>7</xdr:col>
      <xdr:colOff>447675</xdr:colOff>
      <xdr:row>18</xdr:row>
      <xdr:rowOff>19050</xdr:rowOff>
    </xdr:to>
    <xdr:sp macro="" textlink="">
      <xdr:nvSpPr>
        <xdr:cNvPr id="16385" name="Rectangle 1"/>
        <xdr:cNvSpPr>
          <a:spLocks noChangeArrowheads="1"/>
        </xdr:cNvSpPr>
      </xdr:nvSpPr>
      <xdr:spPr bwMode="auto">
        <a:xfrm>
          <a:off x="3571875" y="2286000"/>
          <a:ext cx="11430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Schweiger</a:t>
          </a:r>
        </a:p>
      </xdr:txBody>
    </xdr:sp>
    <xdr:clientData/>
  </xdr:twoCellAnchor>
  <xdr:twoCellAnchor>
    <xdr:from>
      <xdr:col>5</xdr:col>
      <xdr:colOff>523875</xdr:colOff>
      <xdr:row>23</xdr:row>
      <xdr:rowOff>152400</xdr:rowOff>
    </xdr:from>
    <xdr:to>
      <xdr:col>7</xdr:col>
      <xdr:colOff>447675</xdr:colOff>
      <xdr:row>27</xdr:row>
      <xdr:rowOff>152400</xdr:rowOff>
    </xdr:to>
    <xdr:sp macro="" textlink="">
      <xdr:nvSpPr>
        <xdr:cNvPr id="16386" name="Rectangle 2"/>
        <xdr:cNvSpPr>
          <a:spLocks noChangeArrowheads="1"/>
        </xdr:cNvSpPr>
      </xdr:nvSpPr>
      <xdr:spPr bwMode="auto">
        <a:xfrm>
          <a:off x="3571875" y="3876675"/>
          <a:ext cx="11430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Nymex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Book</a:t>
          </a:r>
        </a:p>
      </xdr:txBody>
    </xdr:sp>
    <xdr:clientData/>
  </xdr:twoCellAnchor>
  <xdr:twoCellAnchor>
    <xdr:from>
      <xdr:col>5</xdr:col>
      <xdr:colOff>504825</xdr:colOff>
      <xdr:row>4</xdr:row>
      <xdr:rowOff>152400</xdr:rowOff>
    </xdr:from>
    <xdr:to>
      <xdr:col>7</xdr:col>
      <xdr:colOff>428625</xdr:colOff>
      <xdr:row>8</xdr:row>
      <xdr:rowOff>152400</xdr:rowOff>
    </xdr:to>
    <xdr:sp macro="" textlink="">
      <xdr:nvSpPr>
        <xdr:cNvPr id="16387" name="Rectangle 3"/>
        <xdr:cNvSpPr>
          <a:spLocks noChangeArrowheads="1"/>
        </xdr:cNvSpPr>
      </xdr:nvSpPr>
      <xdr:spPr bwMode="auto">
        <a:xfrm>
          <a:off x="3552825" y="800100"/>
          <a:ext cx="11430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NGPL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Storage</a:t>
          </a:r>
        </a:p>
      </xdr:txBody>
    </xdr:sp>
    <xdr:clientData/>
  </xdr:twoCellAnchor>
  <xdr:twoCellAnchor>
    <xdr:from>
      <xdr:col>1</xdr:col>
      <xdr:colOff>295275</xdr:colOff>
      <xdr:row>14</xdr:row>
      <xdr:rowOff>47625</xdr:rowOff>
    </xdr:from>
    <xdr:to>
      <xdr:col>3</xdr:col>
      <xdr:colOff>219075</xdr:colOff>
      <xdr:row>18</xdr:row>
      <xdr:rowOff>47625</xdr:rowOff>
    </xdr:to>
    <xdr:sp macro="" textlink="">
      <xdr:nvSpPr>
        <xdr:cNvPr id="16388" name="Rectangle 4"/>
        <xdr:cNvSpPr>
          <a:spLocks noChangeArrowheads="1"/>
        </xdr:cNvSpPr>
      </xdr:nvSpPr>
      <xdr:spPr bwMode="auto">
        <a:xfrm>
          <a:off x="904875" y="2314575"/>
          <a:ext cx="11430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Index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Book</a:t>
          </a:r>
        </a:p>
      </xdr:txBody>
    </xdr:sp>
    <xdr:clientData/>
  </xdr:twoCellAnchor>
  <xdr:twoCellAnchor>
    <xdr:from>
      <xdr:col>10</xdr:col>
      <xdr:colOff>76200</xdr:colOff>
      <xdr:row>13</xdr:row>
      <xdr:rowOff>152400</xdr:rowOff>
    </xdr:from>
    <xdr:to>
      <xdr:col>12</xdr:col>
      <xdr:colOff>0</xdr:colOff>
      <xdr:row>17</xdr:row>
      <xdr:rowOff>152400</xdr:rowOff>
    </xdr:to>
    <xdr:sp macro="" textlink="">
      <xdr:nvSpPr>
        <xdr:cNvPr id="16389" name="Rectangle 5"/>
        <xdr:cNvSpPr>
          <a:spLocks noChangeArrowheads="1"/>
        </xdr:cNvSpPr>
      </xdr:nvSpPr>
      <xdr:spPr bwMode="auto">
        <a:xfrm>
          <a:off x="6172200" y="2257425"/>
          <a:ext cx="11430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Basis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Book</a:t>
          </a:r>
        </a:p>
      </xdr:txBody>
    </xdr:sp>
    <xdr:clientData/>
  </xdr:twoCellAnchor>
  <xdr:twoCellAnchor>
    <xdr:from>
      <xdr:col>3</xdr:col>
      <xdr:colOff>285750</xdr:colOff>
      <xdr:row>15</xdr:row>
      <xdr:rowOff>19050</xdr:rowOff>
    </xdr:from>
    <xdr:to>
      <xdr:col>5</xdr:col>
      <xdr:colOff>419100</xdr:colOff>
      <xdr:row>15</xdr:row>
      <xdr:rowOff>19050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2114550" y="2447925"/>
          <a:ext cx="1352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16</xdr:row>
      <xdr:rowOff>123825</xdr:rowOff>
    </xdr:from>
    <xdr:to>
      <xdr:col>5</xdr:col>
      <xdr:colOff>438150</xdr:colOff>
      <xdr:row>16</xdr:row>
      <xdr:rowOff>123825</xdr:rowOff>
    </xdr:to>
    <xdr:sp macro="" textlink="">
      <xdr:nvSpPr>
        <xdr:cNvPr id="16391" name="Line 7"/>
        <xdr:cNvSpPr>
          <a:spLocks noChangeShapeType="1"/>
        </xdr:cNvSpPr>
      </xdr:nvSpPr>
      <xdr:spPr bwMode="auto">
        <a:xfrm flipH="1">
          <a:off x="2162175" y="27146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15</xdr:row>
      <xdr:rowOff>19050</xdr:rowOff>
    </xdr:from>
    <xdr:to>
      <xdr:col>9</xdr:col>
      <xdr:colOff>571500</xdr:colOff>
      <xdr:row>15</xdr:row>
      <xdr:rowOff>19050</xdr:rowOff>
    </xdr:to>
    <xdr:sp macro="" textlink="">
      <xdr:nvSpPr>
        <xdr:cNvPr id="16392" name="Line 8"/>
        <xdr:cNvSpPr>
          <a:spLocks noChangeShapeType="1"/>
        </xdr:cNvSpPr>
      </xdr:nvSpPr>
      <xdr:spPr bwMode="auto">
        <a:xfrm flipH="1">
          <a:off x="4829175" y="2447925"/>
          <a:ext cx="1228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17</xdr:row>
      <xdr:rowOff>19050</xdr:rowOff>
    </xdr:from>
    <xdr:to>
      <xdr:col>9</xdr:col>
      <xdr:colOff>561975</xdr:colOff>
      <xdr:row>17</xdr:row>
      <xdr:rowOff>19050</xdr:rowOff>
    </xdr:to>
    <xdr:sp macro="" textlink="">
      <xdr:nvSpPr>
        <xdr:cNvPr id="16393" name="Line 9"/>
        <xdr:cNvSpPr>
          <a:spLocks noChangeShapeType="1"/>
        </xdr:cNvSpPr>
      </xdr:nvSpPr>
      <xdr:spPr bwMode="auto">
        <a:xfrm>
          <a:off x="4829175" y="2771775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200025</xdr:colOff>
      <xdr:row>18</xdr:row>
      <xdr:rowOff>133350</xdr:rowOff>
    </xdr:from>
    <xdr:to>
      <xdr:col>6</xdr:col>
      <xdr:colOff>200025</xdr:colOff>
      <xdr:row>23</xdr:row>
      <xdr:rowOff>114300</xdr:rowOff>
    </xdr:to>
    <xdr:sp macro="" textlink="">
      <xdr:nvSpPr>
        <xdr:cNvPr id="16394" name="Line 10"/>
        <xdr:cNvSpPr>
          <a:spLocks noChangeShapeType="1"/>
        </xdr:cNvSpPr>
      </xdr:nvSpPr>
      <xdr:spPr bwMode="auto">
        <a:xfrm flipV="1">
          <a:off x="3857625" y="3048000"/>
          <a:ext cx="0" cy="790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180975</xdr:colOff>
      <xdr:row>18</xdr:row>
      <xdr:rowOff>114300</xdr:rowOff>
    </xdr:from>
    <xdr:to>
      <xdr:col>7</xdr:col>
      <xdr:colOff>180975</xdr:colOff>
      <xdr:row>23</xdr:row>
      <xdr:rowOff>95250</xdr:rowOff>
    </xdr:to>
    <xdr:sp macro="" textlink="">
      <xdr:nvSpPr>
        <xdr:cNvPr id="16395" name="Line 11"/>
        <xdr:cNvSpPr>
          <a:spLocks noChangeShapeType="1"/>
        </xdr:cNvSpPr>
      </xdr:nvSpPr>
      <xdr:spPr bwMode="auto">
        <a:xfrm>
          <a:off x="4448175" y="3028950"/>
          <a:ext cx="0" cy="790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9</xdr:row>
      <xdr:rowOff>28575</xdr:rowOff>
    </xdr:from>
    <xdr:to>
      <xdr:col>6</xdr:col>
      <xdr:colOff>171450</xdr:colOff>
      <xdr:row>13</xdr:row>
      <xdr:rowOff>76200</xdr:rowOff>
    </xdr:to>
    <xdr:sp macro="" textlink="">
      <xdr:nvSpPr>
        <xdr:cNvPr id="16396" name="Line 12"/>
        <xdr:cNvSpPr>
          <a:spLocks noChangeShapeType="1"/>
        </xdr:cNvSpPr>
      </xdr:nvSpPr>
      <xdr:spPr bwMode="auto">
        <a:xfrm flipV="1">
          <a:off x="3829050" y="1485900"/>
          <a:ext cx="0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9</xdr:row>
      <xdr:rowOff>38100</xdr:rowOff>
    </xdr:from>
    <xdr:to>
      <xdr:col>7</xdr:col>
      <xdr:colOff>152400</xdr:colOff>
      <xdr:row>13</xdr:row>
      <xdr:rowOff>95250</xdr:rowOff>
    </xdr:to>
    <xdr:sp macro="" textlink="">
      <xdr:nvSpPr>
        <xdr:cNvPr id="16397" name="Line 13"/>
        <xdr:cNvSpPr>
          <a:spLocks noChangeShapeType="1"/>
        </xdr:cNvSpPr>
      </xdr:nvSpPr>
      <xdr:spPr bwMode="auto">
        <a:xfrm>
          <a:off x="4419600" y="1495425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85725</xdr:colOff>
      <xdr:row>15</xdr:row>
      <xdr:rowOff>95250</xdr:rowOff>
    </xdr:from>
    <xdr:to>
      <xdr:col>9</xdr:col>
      <xdr:colOff>66675</xdr:colOff>
      <xdr:row>17</xdr:row>
      <xdr:rowOff>66675</xdr:rowOff>
    </xdr:to>
    <xdr:sp macro="" textlink="">
      <xdr:nvSpPr>
        <xdr:cNvPr id="16398" name="Line 14"/>
        <xdr:cNvSpPr>
          <a:spLocks noChangeShapeType="1"/>
        </xdr:cNvSpPr>
      </xdr:nvSpPr>
      <xdr:spPr bwMode="auto">
        <a:xfrm>
          <a:off x="4962525" y="2524125"/>
          <a:ext cx="59055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13</xdr:row>
      <xdr:rowOff>114300</xdr:rowOff>
    </xdr:from>
    <xdr:to>
      <xdr:col>4</xdr:col>
      <xdr:colOff>466725</xdr:colOff>
      <xdr:row>15</xdr:row>
      <xdr:rowOff>85725</xdr:rowOff>
    </xdr:to>
    <xdr:sp macro="" textlink="">
      <xdr:nvSpPr>
        <xdr:cNvPr id="16399" name="Line 15"/>
        <xdr:cNvSpPr>
          <a:spLocks noChangeShapeType="1"/>
        </xdr:cNvSpPr>
      </xdr:nvSpPr>
      <xdr:spPr bwMode="auto">
        <a:xfrm>
          <a:off x="2466975" y="2219325"/>
          <a:ext cx="43815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371475</xdr:colOff>
      <xdr:row>20</xdr:row>
      <xdr:rowOff>104775</xdr:rowOff>
    </xdr:from>
    <xdr:to>
      <xdr:col>7</xdr:col>
      <xdr:colOff>590550</xdr:colOff>
      <xdr:row>22</xdr:row>
      <xdr:rowOff>76200</xdr:rowOff>
    </xdr:to>
    <xdr:sp macro="" textlink="">
      <xdr:nvSpPr>
        <xdr:cNvPr id="16400" name="Line 16"/>
        <xdr:cNvSpPr>
          <a:spLocks noChangeShapeType="1"/>
        </xdr:cNvSpPr>
      </xdr:nvSpPr>
      <xdr:spPr bwMode="auto">
        <a:xfrm>
          <a:off x="4638675" y="3343275"/>
          <a:ext cx="21907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13</xdr:row>
      <xdr:rowOff>133350</xdr:rowOff>
    </xdr:from>
    <xdr:to>
      <xdr:col>8</xdr:col>
      <xdr:colOff>266700</xdr:colOff>
      <xdr:row>15</xdr:row>
      <xdr:rowOff>38100</xdr:rowOff>
    </xdr:to>
    <xdr:sp macro="" textlink="">
      <xdr:nvSpPr>
        <xdr:cNvPr id="16401" name="Line 17"/>
        <xdr:cNvSpPr>
          <a:spLocks noChangeShapeType="1"/>
        </xdr:cNvSpPr>
      </xdr:nvSpPr>
      <xdr:spPr bwMode="auto">
        <a:xfrm>
          <a:off x="4886325" y="2238375"/>
          <a:ext cx="2571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238125</xdr:colOff>
      <xdr:row>42</xdr:row>
      <xdr:rowOff>133350</xdr:rowOff>
    </xdr:from>
    <xdr:to>
      <xdr:col>7</xdr:col>
      <xdr:colOff>504825</xdr:colOff>
      <xdr:row>55</xdr:row>
      <xdr:rowOff>123825</xdr:rowOff>
    </xdr:to>
    <xdr:sp macro="" textlink="">
      <xdr:nvSpPr>
        <xdr:cNvPr id="16402" name="AutoShape 18"/>
        <xdr:cNvSpPr>
          <a:spLocks/>
        </xdr:cNvSpPr>
      </xdr:nvSpPr>
      <xdr:spPr bwMode="auto">
        <a:xfrm>
          <a:off x="4505325" y="6934200"/>
          <a:ext cx="266700" cy="2095500"/>
        </a:xfrm>
        <a:prstGeom prst="rightBrace">
          <a:avLst>
            <a:gd name="adj1" fmla="val 6547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238125</xdr:colOff>
      <xdr:row>28</xdr:row>
      <xdr:rowOff>152400</xdr:rowOff>
    </xdr:from>
    <xdr:to>
      <xdr:col>7</xdr:col>
      <xdr:colOff>171450</xdr:colOff>
      <xdr:row>33</xdr:row>
      <xdr:rowOff>38100</xdr:rowOff>
    </xdr:to>
    <xdr:sp macro="" textlink="">
      <xdr:nvSpPr>
        <xdr:cNvPr id="16403" name="AutoShape 19"/>
        <xdr:cNvSpPr>
          <a:spLocks noChangeArrowheads="1"/>
        </xdr:cNvSpPr>
      </xdr:nvSpPr>
      <xdr:spPr bwMode="auto">
        <a:xfrm>
          <a:off x="3895725" y="4686300"/>
          <a:ext cx="542925" cy="695325"/>
        </a:xfrm>
        <a:prstGeom prst="downArrow">
          <a:avLst>
            <a:gd name="adj1" fmla="val 50000"/>
            <a:gd name="adj2" fmla="val 32018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409575</xdr:colOff>
      <xdr:row>34</xdr:row>
      <xdr:rowOff>38100</xdr:rowOff>
    </xdr:from>
    <xdr:to>
      <xdr:col>11</xdr:col>
      <xdr:colOff>0</xdr:colOff>
      <xdr:row>38</xdr:row>
      <xdr:rowOff>123825</xdr:rowOff>
    </xdr:to>
    <xdr:sp macro="" textlink="">
      <xdr:nvSpPr>
        <xdr:cNvPr id="16404" name="Rectangle 20"/>
        <xdr:cNvSpPr>
          <a:spLocks noChangeArrowheads="1"/>
        </xdr:cNvSpPr>
      </xdr:nvSpPr>
      <xdr:spPr bwMode="auto">
        <a:xfrm>
          <a:off x="2238375" y="5543550"/>
          <a:ext cx="4467225" cy="733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11</xdr:row>
      <xdr:rowOff>47625</xdr:rowOff>
    </xdr:from>
    <xdr:to>
      <xdr:col>13</xdr:col>
      <xdr:colOff>104775</xdr:colOff>
      <xdr:row>15</xdr:row>
      <xdr:rowOff>66675</xdr:rowOff>
    </xdr:to>
    <xdr:sp macro="" textlink="">
      <xdr:nvSpPr>
        <xdr:cNvPr id="18434" name="Rectangle 2"/>
        <xdr:cNvSpPr>
          <a:spLocks noChangeArrowheads="1"/>
        </xdr:cNvSpPr>
      </xdr:nvSpPr>
      <xdr:spPr bwMode="auto">
        <a:xfrm>
          <a:off x="6896100" y="1828800"/>
          <a:ext cx="126682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Storage Book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(Dec)</a:t>
          </a:r>
        </a:p>
      </xdr:txBody>
    </xdr:sp>
    <xdr:clientData/>
  </xdr:twoCellAnchor>
  <xdr:twoCellAnchor>
    <xdr:from>
      <xdr:col>11</xdr:col>
      <xdr:colOff>114300</xdr:colOff>
      <xdr:row>29</xdr:row>
      <xdr:rowOff>133350</xdr:rowOff>
    </xdr:from>
    <xdr:to>
      <xdr:col>13</xdr:col>
      <xdr:colOff>161925</xdr:colOff>
      <xdr:row>33</xdr:row>
      <xdr:rowOff>152400</xdr:rowOff>
    </xdr:to>
    <xdr:sp macro="" textlink="">
      <xdr:nvSpPr>
        <xdr:cNvPr id="18435" name="Rectangle 3"/>
        <xdr:cNvSpPr>
          <a:spLocks noChangeArrowheads="1"/>
        </xdr:cNvSpPr>
      </xdr:nvSpPr>
      <xdr:spPr bwMode="auto">
        <a:xfrm>
          <a:off x="6953250" y="4829175"/>
          <a:ext cx="126682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Storage Book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(Jan)</a:t>
          </a:r>
        </a:p>
      </xdr:txBody>
    </xdr:sp>
    <xdr:clientData/>
  </xdr:twoCellAnchor>
  <xdr:twoCellAnchor>
    <xdr:from>
      <xdr:col>11</xdr:col>
      <xdr:colOff>85725</xdr:colOff>
      <xdr:row>20</xdr:row>
      <xdr:rowOff>57150</xdr:rowOff>
    </xdr:from>
    <xdr:to>
      <xdr:col>13</xdr:col>
      <xdr:colOff>133350</xdr:colOff>
      <xdr:row>24</xdr:row>
      <xdr:rowOff>76200</xdr:rowOff>
    </xdr:to>
    <xdr:sp macro="" textlink="">
      <xdr:nvSpPr>
        <xdr:cNvPr id="18436" name="Rectangle 4"/>
        <xdr:cNvSpPr>
          <a:spLocks noChangeArrowheads="1"/>
        </xdr:cNvSpPr>
      </xdr:nvSpPr>
      <xdr:spPr bwMode="auto">
        <a:xfrm>
          <a:off x="6924675" y="3295650"/>
          <a:ext cx="126682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NGPL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Pipeline</a:t>
          </a:r>
        </a:p>
      </xdr:txBody>
    </xdr:sp>
    <xdr:clientData/>
  </xdr:twoCellAnchor>
  <xdr:twoCellAnchor>
    <xdr:from>
      <xdr:col>3</xdr:col>
      <xdr:colOff>542925</xdr:colOff>
      <xdr:row>17</xdr:row>
      <xdr:rowOff>9525</xdr:rowOff>
    </xdr:from>
    <xdr:to>
      <xdr:col>6</xdr:col>
      <xdr:colOff>9525</xdr:colOff>
      <xdr:row>30</xdr:row>
      <xdr:rowOff>76200</xdr:rowOff>
    </xdr:to>
    <xdr:grpSp>
      <xdr:nvGrpSpPr>
        <xdr:cNvPr id="18455" name="Group 23"/>
        <xdr:cNvGrpSpPr>
          <a:grpSpLocks/>
        </xdr:cNvGrpSpPr>
      </xdr:nvGrpSpPr>
      <xdr:grpSpPr bwMode="auto">
        <a:xfrm>
          <a:off x="2343150" y="2762250"/>
          <a:ext cx="1295400" cy="2171700"/>
          <a:chOff x="218" y="187"/>
          <a:chExt cx="136" cy="228"/>
        </a:xfrm>
      </xdr:grpSpPr>
      <xdr:sp macro="" textlink="">
        <xdr:nvSpPr>
          <xdr:cNvPr id="18433" name="Rectangle 1"/>
          <xdr:cNvSpPr>
            <a:spLocks noChangeArrowheads="1"/>
          </xdr:cNvSpPr>
        </xdr:nvSpPr>
        <xdr:spPr bwMode="auto">
          <a:xfrm>
            <a:off x="221" y="345"/>
            <a:ext cx="133" cy="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Gulf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Book</a:t>
            </a:r>
          </a:p>
        </xdr:txBody>
      </xdr:sp>
      <xdr:sp macro="" textlink="">
        <xdr:nvSpPr>
          <xdr:cNvPr id="18437" name="Rectangle 5"/>
          <xdr:cNvSpPr>
            <a:spLocks noChangeArrowheads="1"/>
          </xdr:cNvSpPr>
        </xdr:nvSpPr>
        <xdr:spPr bwMode="auto">
          <a:xfrm>
            <a:off x="218" y="187"/>
            <a:ext cx="133" cy="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Marketer</a:t>
            </a:r>
          </a:p>
        </xdr:txBody>
      </xdr:sp>
      <xdr:sp macro="" textlink="">
        <xdr:nvSpPr>
          <xdr:cNvPr id="18439" name="Line 7"/>
          <xdr:cNvSpPr>
            <a:spLocks noChangeShapeType="1"/>
          </xdr:cNvSpPr>
        </xdr:nvSpPr>
        <xdr:spPr bwMode="auto">
          <a:xfrm>
            <a:off x="329" y="264"/>
            <a:ext cx="0" cy="7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440" name="Line 8"/>
          <xdr:cNvSpPr>
            <a:spLocks noChangeShapeType="1"/>
          </xdr:cNvSpPr>
        </xdr:nvSpPr>
        <xdr:spPr bwMode="auto">
          <a:xfrm flipV="1">
            <a:off x="244" y="262"/>
            <a:ext cx="0" cy="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419100</xdr:colOff>
      <xdr:row>15</xdr:row>
      <xdr:rowOff>123825</xdr:rowOff>
    </xdr:from>
    <xdr:to>
      <xdr:col>12</xdr:col>
      <xdr:colOff>419100</xdr:colOff>
      <xdr:row>19</xdr:row>
      <xdr:rowOff>123825</xdr:rowOff>
    </xdr:to>
    <xdr:sp macro="" textlink="">
      <xdr:nvSpPr>
        <xdr:cNvPr id="18444" name="Line 12"/>
        <xdr:cNvSpPr>
          <a:spLocks noChangeShapeType="1"/>
        </xdr:cNvSpPr>
      </xdr:nvSpPr>
      <xdr:spPr bwMode="auto">
        <a:xfrm>
          <a:off x="7867650" y="255270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314325</xdr:colOff>
      <xdr:row>15</xdr:row>
      <xdr:rowOff>133350</xdr:rowOff>
    </xdr:from>
    <xdr:to>
      <xdr:col>11</xdr:col>
      <xdr:colOff>314325</xdr:colOff>
      <xdr:row>19</xdr:row>
      <xdr:rowOff>95250</xdr:rowOff>
    </xdr:to>
    <xdr:sp macro="" textlink="">
      <xdr:nvSpPr>
        <xdr:cNvPr id="18445" name="Line 13"/>
        <xdr:cNvSpPr>
          <a:spLocks noChangeShapeType="1"/>
        </xdr:cNvSpPr>
      </xdr:nvSpPr>
      <xdr:spPr bwMode="auto">
        <a:xfrm flipV="1">
          <a:off x="7153275" y="2562225"/>
          <a:ext cx="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476250</xdr:colOff>
      <xdr:row>24</xdr:row>
      <xdr:rowOff>152400</xdr:rowOff>
    </xdr:from>
    <xdr:to>
      <xdr:col>12</xdr:col>
      <xdr:colOff>476250</xdr:colOff>
      <xdr:row>29</xdr:row>
      <xdr:rowOff>19050</xdr:rowOff>
    </xdr:to>
    <xdr:sp macro="" textlink="">
      <xdr:nvSpPr>
        <xdr:cNvPr id="18446" name="Line 14"/>
        <xdr:cNvSpPr>
          <a:spLocks noChangeShapeType="1"/>
        </xdr:cNvSpPr>
      </xdr:nvSpPr>
      <xdr:spPr bwMode="auto">
        <a:xfrm>
          <a:off x="7924800" y="4038600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352425</xdr:colOff>
      <xdr:row>24</xdr:row>
      <xdr:rowOff>142875</xdr:rowOff>
    </xdr:from>
    <xdr:to>
      <xdr:col>11</xdr:col>
      <xdr:colOff>352425</xdr:colOff>
      <xdr:row>29</xdr:row>
      <xdr:rowOff>9525</xdr:rowOff>
    </xdr:to>
    <xdr:sp macro="" textlink="">
      <xdr:nvSpPr>
        <xdr:cNvPr id="18447" name="Line 15"/>
        <xdr:cNvSpPr>
          <a:spLocks noChangeShapeType="1"/>
        </xdr:cNvSpPr>
      </xdr:nvSpPr>
      <xdr:spPr bwMode="auto">
        <a:xfrm flipV="1">
          <a:off x="7191375" y="4029075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352425</xdr:colOff>
      <xdr:row>24</xdr:row>
      <xdr:rowOff>19050</xdr:rowOff>
    </xdr:from>
    <xdr:to>
      <xdr:col>14</xdr:col>
      <xdr:colOff>514350</xdr:colOff>
      <xdr:row>28</xdr:row>
      <xdr:rowOff>142875</xdr:rowOff>
    </xdr:to>
    <xdr:sp macro="" textlink="">
      <xdr:nvSpPr>
        <xdr:cNvPr id="18448" name="AutoShape 16"/>
        <xdr:cNvSpPr>
          <a:spLocks/>
        </xdr:cNvSpPr>
      </xdr:nvSpPr>
      <xdr:spPr bwMode="auto">
        <a:xfrm>
          <a:off x="9020175" y="3905250"/>
          <a:ext cx="161925" cy="771525"/>
        </a:xfrm>
        <a:prstGeom prst="rightBrace">
          <a:avLst>
            <a:gd name="adj1" fmla="val 3970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342900</xdr:colOff>
      <xdr:row>15</xdr:row>
      <xdr:rowOff>9525</xdr:rowOff>
    </xdr:from>
    <xdr:to>
      <xdr:col>14</xdr:col>
      <xdr:colOff>457200</xdr:colOff>
      <xdr:row>19</xdr:row>
      <xdr:rowOff>152400</xdr:rowOff>
    </xdr:to>
    <xdr:sp macro="" textlink="">
      <xdr:nvSpPr>
        <xdr:cNvPr id="18449" name="AutoShape 17"/>
        <xdr:cNvSpPr>
          <a:spLocks/>
        </xdr:cNvSpPr>
      </xdr:nvSpPr>
      <xdr:spPr bwMode="auto">
        <a:xfrm>
          <a:off x="9010650" y="2438400"/>
          <a:ext cx="114300" cy="790575"/>
        </a:xfrm>
        <a:prstGeom prst="rightBrace">
          <a:avLst>
            <a:gd name="adj1" fmla="val 5763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714375</xdr:colOff>
      <xdr:row>18</xdr:row>
      <xdr:rowOff>142875</xdr:rowOff>
    </xdr:from>
    <xdr:to>
      <xdr:col>3</xdr:col>
      <xdr:colOff>0</xdr:colOff>
      <xdr:row>28</xdr:row>
      <xdr:rowOff>19050</xdr:rowOff>
    </xdr:to>
    <xdr:sp macro="" textlink="">
      <xdr:nvSpPr>
        <xdr:cNvPr id="18450" name="AutoShape 18"/>
        <xdr:cNvSpPr>
          <a:spLocks/>
        </xdr:cNvSpPr>
      </xdr:nvSpPr>
      <xdr:spPr bwMode="auto">
        <a:xfrm>
          <a:off x="1628775" y="3057525"/>
          <a:ext cx="171450" cy="1495425"/>
        </a:xfrm>
        <a:prstGeom prst="leftBrace">
          <a:avLst>
            <a:gd name="adj1" fmla="val 7268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171450</xdr:colOff>
      <xdr:row>0</xdr:row>
      <xdr:rowOff>114300</xdr:rowOff>
    </xdr:from>
    <xdr:to>
      <xdr:col>11</xdr:col>
      <xdr:colOff>523875</xdr:colOff>
      <xdr:row>6</xdr:row>
      <xdr:rowOff>95250</xdr:rowOff>
    </xdr:to>
    <xdr:sp macro="" textlink="">
      <xdr:nvSpPr>
        <xdr:cNvPr id="18452" name="Rectangle 20"/>
        <xdr:cNvSpPr>
          <a:spLocks noChangeArrowheads="1"/>
        </xdr:cNvSpPr>
      </xdr:nvSpPr>
      <xdr:spPr bwMode="auto">
        <a:xfrm>
          <a:off x="3190875" y="114300"/>
          <a:ext cx="4171950" cy="952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10</xdr:col>
      <xdr:colOff>28575</xdr:colOff>
      <xdr:row>8</xdr:row>
      <xdr:rowOff>76200</xdr:rowOff>
    </xdr:from>
    <xdr:to>
      <xdr:col>14</xdr:col>
      <xdr:colOff>152400</xdr:colOff>
      <xdr:row>37</xdr:row>
      <xdr:rowOff>95250</xdr:rowOff>
    </xdr:to>
    <xdr:sp macro="" textlink="">
      <xdr:nvSpPr>
        <xdr:cNvPr id="18453" name="Oval 21"/>
        <xdr:cNvSpPr>
          <a:spLocks noChangeArrowheads="1"/>
        </xdr:cNvSpPr>
      </xdr:nvSpPr>
      <xdr:spPr bwMode="auto">
        <a:xfrm>
          <a:off x="6257925" y="1371600"/>
          <a:ext cx="2562225" cy="47148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590550</xdr:colOff>
      <xdr:row>35</xdr:row>
      <xdr:rowOff>76200</xdr:rowOff>
    </xdr:from>
    <xdr:to>
      <xdr:col>11</xdr:col>
      <xdr:colOff>485775</xdr:colOff>
      <xdr:row>38</xdr:row>
      <xdr:rowOff>76200</xdr:rowOff>
    </xdr:to>
    <xdr:sp macro="" textlink="">
      <xdr:nvSpPr>
        <xdr:cNvPr id="18454" name="Line 22"/>
        <xdr:cNvSpPr>
          <a:spLocks noChangeShapeType="1"/>
        </xdr:cNvSpPr>
      </xdr:nvSpPr>
      <xdr:spPr bwMode="auto">
        <a:xfrm flipV="1">
          <a:off x="6819900" y="5743575"/>
          <a:ext cx="5048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14</xdr:row>
      <xdr:rowOff>152400</xdr:rowOff>
    </xdr:from>
    <xdr:to>
      <xdr:col>9</xdr:col>
      <xdr:colOff>542925</xdr:colOff>
      <xdr:row>19</xdr:row>
      <xdr:rowOff>133350</xdr:rowOff>
    </xdr:to>
    <xdr:sp macro="" textlink="">
      <xdr:nvSpPr>
        <xdr:cNvPr id="18456" name="AutoShape 24"/>
        <xdr:cNvSpPr>
          <a:spLocks/>
        </xdr:cNvSpPr>
      </xdr:nvSpPr>
      <xdr:spPr bwMode="auto">
        <a:xfrm>
          <a:off x="5962650" y="2419350"/>
          <a:ext cx="200025" cy="790575"/>
        </a:xfrm>
        <a:prstGeom prst="leftBrace">
          <a:avLst>
            <a:gd name="adj1" fmla="val 3293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342900</xdr:colOff>
      <xdr:row>24</xdr:row>
      <xdr:rowOff>28575</xdr:rowOff>
    </xdr:from>
    <xdr:to>
      <xdr:col>9</xdr:col>
      <xdr:colOff>542925</xdr:colOff>
      <xdr:row>29</xdr:row>
      <xdr:rowOff>9525</xdr:rowOff>
    </xdr:to>
    <xdr:sp macro="" textlink="">
      <xdr:nvSpPr>
        <xdr:cNvPr id="18457" name="AutoShape 25"/>
        <xdr:cNvSpPr>
          <a:spLocks/>
        </xdr:cNvSpPr>
      </xdr:nvSpPr>
      <xdr:spPr bwMode="auto">
        <a:xfrm>
          <a:off x="5962650" y="3914775"/>
          <a:ext cx="200025" cy="790575"/>
        </a:xfrm>
        <a:prstGeom prst="leftBrace">
          <a:avLst>
            <a:gd name="adj1" fmla="val 3293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9</xdr:row>
      <xdr:rowOff>76200</xdr:rowOff>
    </xdr:from>
    <xdr:to>
      <xdr:col>12</xdr:col>
      <xdr:colOff>790575</xdr:colOff>
      <xdr:row>11</xdr:row>
      <xdr:rowOff>85725</xdr:rowOff>
    </xdr:to>
    <xdr:sp macro="" textlink="">
      <xdr:nvSpPr>
        <xdr:cNvPr id="20481" name="AutoShape 1"/>
        <xdr:cNvSpPr>
          <a:spLocks/>
        </xdr:cNvSpPr>
      </xdr:nvSpPr>
      <xdr:spPr bwMode="auto">
        <a:xfrm rot="-5400000">
          <a:off x="8572500" y="571500"/>
          <a:ext cx="333375" cy="2257425"/>
        </a:xfrm>
        <a:prstGeom prst="rightBrace">
          <a:avLst>
            <a:gd name="adj1" fmla="val 5642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238125</xdr:colOff>
      <xdr:row>9</xdr:row>
      <xdr:rowOff>66675</xdr:rowOff>
    </xdr:from>
    <xdr:to>
      <xdr:col>2</xdr:col>
      <xdr:colOff>85725</xdr:colOff>
      <xdr:row>11</xdr:row>
      <xdr:rowOff>104775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>
          <a:off x="1352550" y="1524000"/>
          <a:ext cx="4572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9</xdr:row>
      <xdr:rowOff>76200</xdr:rowOff>
    </xdr:from>
    <xdr:to>
      <xdr:col>16</xdr:col>
      <xdr:colOff>752475</xdr:colOff>
      <xdr:row>11</xdr:row>
      <xdr:rowOff>76200</xdr:rowOff>
    </xdr:to>
    <xdr:sp macro="" textlink="">
      <xdr:nvSpPr>
        <xdr:cNvPr id="20491" name="AutoShape 11"/>
        <xdr:cNvSpPr>
          <a:spLocks/>
        </xdr:cNvSpPr>
      </xdr:nvSpPr>
      <xdr:spPr bwMode="auto">
        <a:xfrm rot="-5400000">
          <a:off x="11706225" y="533400"/>
          <a:ext cx="323850" cy="2324100"/>
        </a:xfrm>
        <a:prstGeom prst="rightBrace">
          <a:avLst>
            <a:gd name="adj1" fmla="val 5980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17</xdr:col>
      <xdr:colOff>66675</xdr:colOff>
      <xdr:row>9</xdr:row>
      <xdr:rowOff>76200</xdr:rowOff>
    </xdr:from>
    <xdr:to>
      <xdr:col>19</xdr:col>
      <xdr:colOff>790575</xdr:colOff>
      <xdr:row>11</xdr:row>
      <xdr:rowOff>76200</xdr:rowOff>
    </xdr:to>
    <xdr:sp macro="" textlink="">
      <xdr:nvSpPr>
        <xdr:cNvPr id="20492" name="AutoShape 12"/>
        <xdr:cNvSpPr>
          <a:spLocks/>
        </xdr:cNvSpPr>
      </xdr:nvSpPr>
      <xdr:spPr bwMode="auto">
        <a:xfrm rot="-5400000">
          <a:off x="14144625" y="533400"/>
          <a:ext cx="323850" cy="2324100"/>
        </a:xfrm>
        <a:prstGeom prst="rightBrace">
          <a:avLst>
            <a:gd name="adj1" fmla="val 5980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66675</xdr:colOff>
      <xdr:row>9</xdr:row>
      <xdr:rowOff>104775</xdr:rowOff>
    </xdr:from>
    <xdr:to>
      <xdr:col>9</xdr:col>
      <xdr:colOff>762000</xdr:colOff>
      <xdr:row>11</xdr:row>
      <xdr:rowOff>114300</xdr:rowOff>
    </xdr:to>
    <xdr:sp macro="" textlink="">
      <xdr:nvSpPr>
        <xdr:cNvPr id="20493" name="AutoShape 13"/>
        <xdr:cNvSpPr>
          <a:spLocks/>
        </xdr:cNvSpPr>
      </xdr:nvSpPr>
      <xdr:spPr bwMode="auto">
        <a:xfrm rot="-5400000">
          <a:off x="5181600" y="-447675"/>
          <a:ext cx="333375" cy="4352925"/>
        </a:xfrm>
        <a:prstGeom prst="rightBrace">
          <a:avLst>
            <a:gd name="adj1" fmla="val 10881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6</xdr:row>
      <xdr:rowOff>76200</xdr:rowOff>
    </xdr:from>
    <xdr:to>
      <xdr:col>14</xdr:col>
      <xdr:colOff>542925</xdr:colOff>
      <xdr:row>6</xdr:row>
      <xdr:rowOff>76200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 flipH="1">
          <a:off x="6496050" y="1047750"/>
          <a:ext cx="933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571500</xdr:colOff>
      <xdr:row>15</xdr:row>
      <xdr:rowOff>152400</xdr:rowOff>
    </xdr:from>
    <xdr:to>
      <xdr:col>10</xdr:col>
      <xdr:colOff>57150</xdr:colOff>
      <xdr:row>22</xdr:row>
      <xdr:rowOff>66675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 flipV="1">
          <a:off x="3743325" y="2581275"/>
          <a:ext cx="1143000" cy="1057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T_Trading\Central\Ontario\Kholst\Model\Ed0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T_Trading\Central\Ontario\ED%20Model\Position_Model\0799\Ed07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Deals"/>
      <sheetName val="PriceDeals"/>
      <sheetName val="BasisDeals"/>
      <sheetName val="GD_Deals"/>
      <sheetName val="CurveShift"/>
      <sheetName val="Pos1"/>
      <sheetName val="Pos0"/>
      <sheetName val="PosChg"/>
      <sheetName val="Mid1"/>
      <sheetName val="Mid0"/>
      <sheetName val="MidChg"/>
      <sheetName val="Pivots"/>
      <sheetName val="Mkts"/>
      <sheetName val="FetchMids"/>
      <sheetName val="Storage"/>
      <sheetName val="OldPos1"/>
      <sheetName val="Format Sheet"/>
      <sheetName val="Module1"/>
      <sheetName val="Sheet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Deals"/>
      <sheetName val="PriceDeals"/>
      <sheetName val="BasisDeals"/>
      <sheetName val="GD_Deals"/>
      <sheetName val="CurveShift"/>
      <sheetName val="Pos1"/>
      <sheetName val="Pos0"/>
      <sheetName val="PosChg"/>
      <sheetName val="Mid1"/>
      <sheetName val="Mid0"/>
      <sheetName val="MidChg"/>
      <sheetName val="Pivots"/>
      <sheetName val="FetchMids"/>
      <sheetName val="Storage"/>
      <sheetName val="OldPos1"/>
      <sheetName val="Module1"/>
      <sheetName val="Sheet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2">
          <cell r="A62" t="str">
            <v>Data</v>
          </cell>
          <cell r="B62" t="str">
            <v>CGPR-CHIPPAWA</v>
          </cell>
          <cell r="C62" t="str">
            <v>CGPR-CORNWALL</v>
          </cell>
          <cell r="D62" t="str">
            <v>CGPR-DAWN</v>
          </cell>
          <cell r="E62" t="str">
            <v>CGPR-NIAGARA</v>
          </cell>
          <cell r="F62" t="str">
            <v>CGPR-PARKWAY</v>
          </cell>
          <cell r="G62" t="str">
            <v>CGPR-ST.CLAIR</v>
          </cell>
          <cell r="H62" t="str">
            <v>CGPR-WADDING</v>
          </cell>
          <cell r="I62" t="str">
            <v>FX-PRICE-CASH</v>
          </cell>
          <cell r="J62" t="str">
            <v>FX-PRICE-GJ</v>
          </cell>
          <cell r="K62" t="str">
            <v>GD-DAWN</v>
          </cell>
          <cell r="L62" t="str">
            <v>GD-NIAGARA</v>
          </cell>
          <cell r="M62" t="str">
            <v>NX3</v>
          </cell>
          <cell r="N62" t="str">
            <v>Grand Total</v>
          </cell>
        </row>
        <row r="63">
          <cell r="A63" t="str">
            <v>Sum of CASH 1</v>
          </cell>
          <cell r="B63">
            <v>-9</v>
          </cell>
          <cell r="C63">
            <v>0</v>
          </cell>
          <cell r="D63">
            <v>66241</v>
          </cell>
          <cell r="E63">
            <v>35600</v>
          </cell>
          <cell r="F63">
            <v>25569.995981255972</v>
          </cell>
          <cell r="G63">
            <v>-90000</v>
          </cell>
          <cell r="H63">
            <v>10028</v>
          </cell>
          <cell r="I63">
            <v>-54998.504450948582</v>
          </cell>
          <cell r="J63">
            <v>0</v>
          </cell>
          <cell r="K63">
            <v>663.47189153940644</v>
          </cell>
          <cell r="L63">
            <v>0</v>
          </cell>
          <cell r="M63">
            <v>218</v>
          </cell>
          <cell r="N63">
            <v>-6687.0365781532073</v>
          </cell>
        </row>
        <row r="64">
          <cell r="A64" t="str">
            <v>Sum of CASH 2</v>
          </cell>
          <cell r="B64">
            <v>-9</v>
          </cell>
          <cell r="C64">
            <v>0</v>
          </cell>
          <cell r="D64">
            <v>76241</v>
          </cell>
          <cell r="E64">
            <v>35600</v>
          </cell>
          <cell r="F64">
            <v>25569.995981255972</v>
          </cell>
          <cell r="G64">
            <v>-90000</v>
          </cell>
          <cell r="H64">
            <v>10028</v>
          </cell>
          <cell r="I64">
            <v>-57518.398295445928</v>
          </cell>
          <cell r="J64">
            <v>0</v>
          </cell>
          <cell r="K64">
            <v>663.47189153940644</v>
          </cell>
          <cell r="L64">
            <v>0</v>
          </cell>
          <cell r="M64">
            <v>218</v>
          </cell>
          <cell r="N64">
            <v>793.06957734946127</v>
          </cell>
        </row>
        <row r="65">
          <cell r="A65" t="str">
            <v>Sum of CASH 3</v>
          </cell>
          <cell r="B65">
            <v>-9</v>
          </cell>
          <cell r="C65">
            <v>0</v>
          </cell>
          <cell r="D65">
            <v>76241</v>
          </cell>
          <cell r="E65">
            <v>35600</v>
          </cell>
          <cell r="F65">
            <v>25569.995981255972</v>
          </cell>
          <cell r="G65">
            <v>-90000</v>
          </cell>
          <cell r="H65">
            <v>10028</v>
          </cell>
          <cell r="I65">
            <v>-29991.398295445928</v>
          </cell>
          <cell r="J65">
            <v>0</v>
          </cell>
          <cell r="K65">
            <v>663.47189153940644</v>
          </cell>
          <cell r="L65">
            <v>0</v>
          </cell>
          <cell r="M65">
            <v>218</v>
          </cell>
          <cell r="N65">
            <v>28320.069577349463</v>
          </cell>
        </row>
        <row r="66">
          <cell r="A66" t="str">
            <v>Sum of CASH 4</v>
          </cell>
          <cell r="B66">
            <v>-9</v>
          </cell>
          <cell r="C66">
            <v>0</v>
          </cell>
          <cell r="D66">
            <v>76241</v>
          </cell>
          <cell r="E66">
            <v>35600</v>
          </cell>
          <cell r="F66">
            <v>25569.995981255972</v>
          </cell>
          <cell r="G66">
            <v>-90000</v>
          </cell>
          <cell r="H66">
            <v>10028</v>
          </cell>
          <cell r="I66">
            <v>-29991.398295445928</v>
          </cell>
          <cell r="J66">
            <v>0</v>
          </cell>
          <cell r="K66">
            <v>663.47189153940644</v>
          </cell>
          <cell r="L66">
            <v>0</v>
          </cell>
          <cell r="M66">
            <v>218</v>
          </cell>
          <cell r="N66">
            <v>28320.069577349463</v>
          </cell>
        </row>
        <row r="67">
          <cell r="A67" t="str">
            <v>Sum of CASH 5</v>
          </cell>
          <cell r="B67">
            <v>-9</v>
          </cell>
          <cell r="C67">
            <v>0</v>
          </cell>
          <cell r="D67">
            <v>76241</v>
          </cell>
          <cell r="E67">
            <v>35600</v>
          </cell>
          <cell r="F67">
            <v>25569.995981255972</v>
          </cell>
          <cell r="G67">
            <v>-90000</v>
          </cell>
          <cell r="H67">
            <v>10028</v>
          </cell>
          <cell r="I67">
            <v>-29991.398295445928</v>
          </cell>
          <cell r="J67">
            <v>0</v>
          </cell>
          <cell r="K67">
            <v>663.47189153940644</v>
          </cell>
          <cell r="L67">
            <v>0</v>
          </cell>
          <cell r="M67">
            <v>218</v>
          </cell>
          <cell r="N67">
            <v>28320.069577349463</v>
          </cell>
        </row>
        <row r="68">
          <cell r="A68" t="str">
            <v>Sum of CASH 6</v>
          </cell>
          <cell r="B68">
            <v>-9</v>
          </cell>
          <cell r="C68">
            <v>0</v>
          </cell>
          <cell r="D68">
            <v>76241</v>
          </cell>
          <cell r="E68">
            <v>35600</v>
          </cell>
          <cell r="F68">
            <v>25569.995981255972</v>
          </cell>
          <cell r="G68">
            <v>-90000</v>
          </cell>
          <cell r="H68">
            <v>10028</v>
          </cell>
          <cell r="I68">
            <v>-25483.580700929619</v>
          </cell>
          <cell r="J68">
            <v>0</v>
          </cell>
          <cell r="K68">
            <v>663.47189153940644</v>
          </cell>
          <cell r="L68">
            <v>0</v>
          </cell>
          <cell r="M68">
            <v>218</v>
          </cell>
          <cell r="N68">
            <v>32827.887171865776</v>
          </cell>
        </row>
        <row r="69">
          <cell r="A69" t="str">
            <v>Sum of CASH 7</v>
          </cell>
          <cell r="B69">
            <v>-9</v>
          </cell>
          <cell r="C69">
            <v>0</v>
          </cell>
          <cell r="D69">
            <v>76241</v>
          </cell>
          <cell r="E69">
            <v>35600</v>
          </cell>
          <cell r="F69">
            <v>25569.995981255972</v>
          </cell>
          <cell r="G69">
            <v>-90000</v>
          </cell>
          <cell r="H69">
            <v>10028</v>
          </cell>
          <cell r="I69">
            <v>-70327.580700929626</v>
          </cell>
          <cell r="J69">
            <v>0</v>
          </cell>
          <cell r="K69">
            <v>663.47189153940644</v>
          </cell>
          <cell r="L69">
            <v>-5000</v>
          </cell>
          <cell r="M69">
            <v>218</v>
          </cell>
          <cell r="N69">
            <v>-17016.112828134239</v>
          </cell>
        </row>
        <row r="70">
          <cell r="A70" t="str">
            <v>Sum of CASH 8</v>
          </cell>
          <cell r="B70">
            <v>-9</v>
          </cell>
          <cell r="C70">
            <v>0</v>
          </cell>
          <cell r="D70">
            <v>76241</v>
          </cell>
          <cell r="E70">
            <v>35600</v>
          </cell>
          <cell r="F70">
            <v>25569.995981255972</v>
          </cell>
          <cell r="G70">
            <v>-90000</v>
          </cell>
          <cell r="H70">
            <v>10028</v>
          </cell>
          <cell r="I70">
            <v>-94069.090338332753</v>
          </cell>
          <cell r="J70">
            <v>0</v>
          </cell>
          <cell r="K70">
            <v>663.47189153940644</v>
          </cell>
          <cell r="L70">
            <v>-6300</v>
          </cell>
          <cell r="M70">
            <v>218</v>
          </cell>
          <cell r="N70">
            <v>-42057.622465537366</v>
          </cell>
        </row>
        <row r="71">
          <cell r="A71" t="str">
            <v>Sum of CASH 9</v>
          </cell>
          <cell r="B71">
            <v>-9</v>
          </cell>
          <cell r="C71">
            <v>0</v>
          </cell>
          <cell r="D71">
            <v>76241</v>
          </cell>
          <cell r="E71">
            <v>35600</v>
          </cell>
          <cell r="F71">
            <v>25569.995981255972</v>
          </cell>
          <cell r="G71">
            <v>-90000</v>
          </cell>
          <cell r="H71">
            <v>10028</v>
          </cell>
          <cell r="I71">
            <v>-63181.580700929619</v>
          </cell>
          <cell r="J71">
            <v>0</v>
          </cell>
          <cell r="K71">
            <v>663.47189153940644</v>
          </cell>
          <cell r="L71">
            <v>-6300</v>
          </cell>
          <cell r="M71">
            <v>218</v>
          </cell>
          <cell r="N71">
            <v>-11170.11282813423</v>
          </cell>
        </row>
        <row r="72">
          <cell r="A72" t="str">
            <v>Sum of CASH 10</v>
          </cell>
          <cell r="B72">
            <v>-9</v>
          </cell>
          <cell r="C72">
            <v>0</v>
          </cell>
          <cell r="D72">
            <v>76241</v>
          </cell>
          <cell r="E72">
            <v>35600</v>
          </cell>
          <cell r="F72">
            <v>25569.995981255972</v>
          </cell>
          <cell r="G72">
            <v>-90000</v>
          </cell>
          <cell r="H72">
            <v>10028</v>
          </cell>
          <cell r="I72">
            <v>-62161.224534053166</v>
          </cell>
          <cell r="J72">
            <v>0</v>
          </cell>
          <cell r="K72">
            <v>853.03528912209401</v>
          </cell>
          <cell r="L72">
            <v>-6300</v>
          </cell>
          <cell r="M72">
            <v>218</v>
          </cell>
          <cell r="N72">
            <v>-9960.1932636750898</v>
          </cell>
        </row>
        <row r="73">
          <cell r="A73" t="str">
            <v>Sum of CASH 11</v>
          </cell>
          <cell r="B73">
            <v>-9</v>
          </cell>
          <cell r="C73">
            <v>0</v>
          </cell>
          <cell r="D73">
            <v>76241</v>
          </cell>
          <cell r="E73">
            <v>35600</v>
          </cell>
          <cell r="F73">
            <v>25569.995981255972</v>
          </cell>
          <cell r="G73">
            <v>-90000</v>
          </cell>
          <cell r="H73">
            <v>10028</v>
          </cell>
          <cell r="I73">
            <v>-77420.042128569476</v>
          </cell>
          <cell r="J73">
            <v>0</v>
          </cell>
          <cell r="K73">
            <v>853.03528912209401</v>
          </cell>
          <cell r="L73">
            <v>-6300</v>
          </cell>
          <cell r="M73">
            <v>218</v>
          </cell>
          <cell r="N73">
            <v>-25219.010858191399</v>
          </cell>
        </row>
        <row r="74">
          <cell r="A74" t="str">
            <v>Sum of CASH 12</v>
          </cell>
          <cell r="B74">
            <v>-9</v>
          </cell>
          <cell r="C74">
            <v>0</v>
          </cell>
          <cell r="D74">
            <v>76241</v>
          </cell>
          <cell r="E74">
            <v>35600</v>
          </cell>
          <cell r="F74">
            <v>25569.995981255972</v>
          </cell>
          <cell r="G74">
            <v>-90000</v>
          </cell>
          <cell r="H74">
            <v>10028</v>
          </cell>
          <cell r="I74">
            <v>-77420.042128569476</v>
          </cell>
          <cell r="J74">
            <v>0</v>
          </cell>
          <cell r="K74">
            <v>853.03528912209401</v>
          </cell>
          <cell r="L74">
            <v>-6300</v>
          </cell>
          <cell r="M74">
            <v>218</v>
          </cell>
          <cell r="N74">
            <v>-25219.010858191399</v>
          </cell>
        </row>
        <row r="75">
          <cell r="A75" t="str">
            <v>Sum of CASH 13</v>
          </cell>
          <cell r="B75">
            <v>-9</v>
          </cell>
          <cell r="C75">
            <v>0</v>
          </cell>
          <cell r="D75">
            <v>76241</v>
          </cell>
          <cell r="E75">
            <v>35600</v>
          </cell>
          <cell r="F75">
            <v>25569.995981255972</v>
          </cell>
          <cell r="G75">
            <v>-90000</v>
          </cell>
          <cell r="H75">
            <v>10028</v>
          </cell>
          <cell r="I75">
            <v>-109632.04212856948</v>
          </cell>
          <cell r="J75">
            <v>0</v>
          </cell>
          <cell r="K75">
            <v>853.03528912209401</v>
          </cell>
          <cell r="L75">
            <v>-6300</v>
          </cell>
          <cell r="M75">
            <v>218</v>
          </cell>
          <cell r="N75">
            <v>-57431.010858191396</v>
          </cell>
        </row>
        <row r="76">
          <cell r="A76" t="str">
            <v>Sum of CASH 14</v>
          </cell>
          <cell r="B76">
            <v>-9</v>
          </cell>
          <cell r="C76">
            <v>0</v>
          </cell>
          <cell r="D76">
            <v>76241</v>
          </cell>
          <cell r="E76">
            <v>35600</v>
          </cell>
          <cell r="F76">
            <v>25569.995981255972</v>
          </cell>
          <cell r="G76">
            <v>-90000</v>
          </cell>
          <cell r="H76">
            <v>10028</v>
          </cell>
          <cell r="I76">
            <v>-61222.042128569476</v>
          </cell>
          <cell r="J76">
            <v>0</v>
          </cell>
          <cell r="K76">
            <v>853.03528912209401</v>
          </cell>
          <cell r="L76">
            <v>-6300</v>
          </cell>
          <cell r="M76">
            <v>218</v>
          </cell>
          <cell r="N76">
            <v>-9021.0108581913992</v>
          </cell>
        </row>
        <row r="77">
          <cell r="A77" t="str">
            <v>Sum of CASH 15</v>
          </cell>
          <cell r="B77">
            <v>-9</v>
          </cell>
          <cell r="C77">
            <v>0</v>
          </cell>
          <cell r="D77">
            <v>76241</v>
          </cell>
          <cell r="E77">
            <v>35600</v>
          </cell>
          <cell r="F77">
            <v>25569.995981255972</v>
          </cell>
          <cell r="G77">
            <v>-90000</v>
          </cell>
          <cell r="H77">
            <v>10028</v>
          </cell>
          <cell r="I77">
            <v>-66554.042128569476</v>
          </cell>
          <cell r="J77">
            <v>0</v>
          </cell>
          <cell r="K77">
            <v>853.03528912209401</v>
          </cell>
          <cell r="L77">
            <v>-6300</v>
          </cell>
          <cell r="M77">
            <v>218</v>
          </cell>
          <cell r="N77">
            <v>-14353.010858191399</v>
          </cell>
        </row>
        <row r="78">
          <cell r="A78" t="str">
            <v>Sum of CASH 16</v>
          </cell>
          <cell r="B78">
            <v>-9</v>
          </cell>
          <cell r="C78">
            <v>0</v>
          </cell>
          <cell r="D78">
            <v>76241</v>
          </cell>
          <cell r="E78">
            <v>35600</v>
          </cell>
          <cell r="F78">
            <v>25569.995981255972</v>
          </cell>
          <cell r="G78">
            <v>-90000</v>
          </cell>
          <cell r="H78">
            <v>10028</v>
          </cell>
          <cell r="I78">
            <v>-58741.392760194722</v>
          </cell>
          <cell r="J78">
            <v>0</v>
          </cell>
          <cell r="K78">
            <v>853.03528912209401</v>
          </cell>
          <cell r="L78">
            <v>-6300</v>
          </cell>
          <cell r="M78">
            <v>218</v>
          </cell>
          <cell r="N78">
            <v>-6540.3614898166452</v>
          </cell>
        </row>
        <row r="79">
          <cell r="A79" t="str">
            <v>Sum of CASH 17</v>
          </cell>
          <cell r="B79">
            <v>-9</v>
          </cell>
          <cell r="C79">
            <v>0</v>
          </cell>
          <cell r="D79">
            <v>76241</v>
          </cell>
          <cell r="E79">
            <v>35600</v>
          </cell>
          <cell r="F79">
            <v>25569.995981255972</v>
          </cell>
          <cell r="G79">
            <v>-90000</v>
          </cell>
          <cell r="H79">
            <v>10028</v>
          </cell>
          <cell r="I79">
            <v>-45558.329036562987</v>
          </cell>
          <cell r="J79">
            <v>0</v>
          </cell>
          <cell r="K79">
            <v>853.03528912209401</v>
          </cell>
          <cell r="L79">
            <v>-6300</v>
          </cell>
          <cell r="M79">
            <v>218</v>
          </cell>
          <cell r="N79">
            <v>6642.7022338150891</v>
          </cell>
        </row>
        <row r="80">
          <cell r="A80" t="str">
            <v>Sum of CASH 18</v>
          </cell>
          <cell r="B80">
            <v>-9</v>
          </cell>
          <cell r="C80">
            <v>0</v>
          </cell>
          <cell r="D80">
            <v>76241</v>
          </cell>
          <cell r="E80">
            <v>35600</v>
          </cell>
          <cell r="F80">
            <v>25569.995981255972</v>
          </cell>
          <cell r="G80">
            <v>-90000</v>
          </cell>
          <cell r="H80">
            <v>10028</v>
          </cell>
          <cell r="I80">
            <v>-45558.329036562987</v>
          </cell>
          <cell r="J80">
            <v>0</v>
          </cell>
          <cell r="K80">
            <v>853.03528912209401</v>
          </cell>
          <cell r="L80">
            <v>-6300</v>
          </cell>
          <cell r="M80">
            <v>218</v>
          </cell>
          <cell r="N80">
            <v>6642.7022338150891</v>
          </cell>
        </row>
        <row r="81">
          <cell r="A81" t="str">
            <v>Sum of CASH 19</v>
          </cell>
          <cell r="B81">
            <v>-9</v>
          </cell>
          <cell r="C81">
            <v>0</v>
          </cell>
          <cell r="D81">
            <v>76241</v>
          </cell>
          <cell r="E81">
            <v>35600</v>
          </cell>
          <cell r="F81">
            <v>25569.995981255972</v>
          </cell>
          <cell r="G81">
            <v>-90000</v>
          </cell>
          <cell r="H81">
            <v>10028</v>
          </cell>
          <cell r="I81">
            <v>-43358.329036562987</v>
          </cell>
          <cell r="J81">
            <v>0</v>
          </cell>
          <cell r="K81">
            <v>853.03528912209401</v>
          </cell>
          <cell r="L81">
            <v>-6300</v>
          </cell>
          <cell r="M81">
            <v>218</v>
          </cell>
          <cell r="N81">
            <v>8842.7022338150891</v>
          </cell>
        </row>
        <row r="82">
          <cell r="A82" t="str">
            <v>Sum of CASH 20</v>
          </cell>
          <cell r="B82">
            <v>-9</v>
          </cell>
          <cell r="C82">
            <v>0</v>
          </cell>
          <cell r="D82">
            <v>76241</v>
          </cell>
          <cell r="E82">
            <v>35600</v>
          </cell>
          <cell r="F82">
            <v>25569.995981255972</v>
          </cell>
          <cell r="G82">
            <v>-90000</v>
          </cell>
          <cell r="H82">
            <v>10028</v>
          </cell>
          <cell r="I82">
            <v>-56017.329036562987</v>
          </cell>
          <cell r="J82">
            <v>0</v>
          </cell>
          <cell r="K82">
            <v>853.03528912209401</v>
          </cell>
          <cell r="L82">
            <v>-6300</v>
          </cell>
          <cell r="M82">
            <v>218</v>
          </cell>
          <cell r="N82">
            <v>-3816.2977661849104</v>
          </cell>
        </row>
        <row r="83">
          <cell r="A83" t="str">
            <v>Sum of CASH 21</v>
          </cell>
          <cell r="B83">
            <v>-9</v>
          </cell>
          <cell r="C83">
            <v>0</v>
          </cell>
          <cell r="D83">
            <v>76241</v>
          </cell>
          <cell r="E83">
            <v>35600</v>
          </cell>
          <cell r="F83">
            <v>25569.995981255972</v>
          </cell>
          <cell r="G83">
            <v>-90000</v>
          </cell>
          <cell r="H83">
            <v>10028</v>
          </cell>
          <cell r="I83">
            <v>-50541.392760194722</v>
          </cell>
          <cell r="J83">
            <v>0</v>
          </cell>
          <cell r="K83">
            <v>853.03528912209401</v>
          </cell>
          <cell r="L83">
            <v>-6300</v>
          </cell>
          <cell r="M83">
            <v>218</v>
          </cell>
          <cell r="N83">
            <v>1659.6385101833548</v>
          </cell>
        </row>
        <row r="84">
          <cell r="A84" t="str">
            <v>Sum of CASH 22</v>
          </cell>
          <cell r="B84">
            <v>-9</v>
          </cell>
          <cell r="C84">
            <v>0</v>
          </cell>
          <cell r="D84">
            <v>76241</v>
          </cell>
          <cell r="E84">
            <v>35600</v>
          </cell>
          <cell r="F84">
            <v>25569.995981255972</v>
          </cell>
          <cell r="G84">
            <v>-90000</v>
          </cell>
          <cell r="H84">
            <v>10028</v>
          </cell>
          <cell r="I84">
            <v>9872.2861952351341</v>
          </cell>
          <cell r="J84">
            <v>0</v>
          </cell>
          <cell r="K84">
            <v>853.03528912209401</v>
          </cell>
          <cell r="L84">
            <v>-6300</v>
          </cell>
          <cell r="M84">
            <v>218</v>
          </cell>
          <cell r="N84">
            <v>62073.317465613218</v>
          </cell>
        </row>
        <row r="85">
          <cell r="A85" t="str">
            <v>Sum of CASH 23</v>
          </cell>
          <cell r="B85">
            <v>-9</v>
          </cell>
          <cell r="C85">
            <v>0</v>
          </cell>
          <cell r="D85">
            <v>76241</v>
          </cell>
          <cell r="E85">
            <v>35600</v>
          </cell>
          <cell r="F85">
            <v>25569.995981255972</v>
          </cell>
          <cell r="G85">
            <v>-90000</v>
          </cell>
          <cell r="H85">
            <v>10028</v>
          </cell>
          <cell r="I85">
            <v>-127.71380476486593</v>
          </cell>
          <cell r="J85">
            <v>0</v>
          </cell>
          <cell r="K85">
            <v>853.03528912209401</v>
          </cell>
          <cell r="L85">
            <v>-6300</v>
          </cell>
          <cell r="M85">
            <v>218</v>
          </cell>
          <cell r="N85">
            <v>52073.317465613218</v>
          </cell>
        </row>
        <row r="86">
          <cell r="A86" t="str">
            <v>Sum of CASH 24</v>
          </cell>
          <cell r="B86">
            <v>-9</v>
          </cell>
          <cell r="C86">
            <v>0</v>
          </cell>
          <cell r="D86">
            <v>76241</v>
          </cell>
          <cell r="E86">
            <v>35600</v>
          </cell>
          <cell r="F86">
            <v>25569.995981255972</v>
          </cell>
          <cell r="G86">
            <v>-90000</v>
          </cell>
          <cell r="H86">
            <v>10028</v>
          </cell>
          <cell r="I86">
            <v>-127.71380476486593</v>
          </cell>
          <cell r="J86">
            <v>0</v>
          </cell>
          <cell r="K86">
            <v>853.03528912209401</v>
          </cell>
          <cell r="L86">
            <v>-6300</v>
          </cell>
          <cell r="M86">
            <v>218</v>
          </cell>
          <cell r="N86">
            <v>52073.317465613218</v>
          </cell>
        </row>
        <row r="87">
          <cell r="A87" t="str">
            <v>Sum of CASH 25</v>
          </cell>
          <cell r="B87">
            <v>-9</v>
          </cell>
          <cell r="C87">
            <v>0</v>
          </cell>
          <cell r="D87">
            <v>76241</v>
          </cell>
          <cell r="E87">
            <v>35600</v>
          </cell>
          <cell r="F87">
            <v>25569.995981255972</v>
          </cell>
          <cell r="G87">
            <v>-90000</v>
          </cell>
          <cell r="H87">
            <v>10028</v>
          </cell>
          <cell r="I87">
            <v>-127.71380476486593</v>
          </cell>
          <cell r="J87">
            <v>0</v>
          </cell>
          <cell r="K87">
            <v>853.03528912209401</v>
          </cell>
          <cell r="L87">
            <v>-6300</v>
          </cell>
          <cell r="M87">
            <v>218</v>
          </cell>
          <cell r="N87">
            <v>52073.317465613218</v>
          </cell>
        </row>
        <row r="88">
          <cell r="A88" t="str">
            <v>Sum of CASH 26</v>
          </cell>
          <cell r="B88">
            <v>-9</v>
          </cell>
          <cell r="C88">
            <v>0</v>
          </cell>
          <cell r="D88">
            <v>76241</v>
          </cell>
          <cell r="E88">
            <v>35600</v>
          </cell>
          <cell r="F88">
            <v>25569.995981255972</v>
          </cell>
          <cell r="G88">
            <v>-90000</v>
          </cell>
          <cell r="H88">
            <v>10028</v>
          </cell>
          <cell r="I88">
            <v>-127.71380476486593</v>
          </cell>
          <cell r="J88">
            <v>0</v>
          </cell>
          <cell r="K88">
            <v>853.03528912209401</v>
          </cell>
          <cell r="L88">
            <v>-6300</v>
          </cell>
          <cell r="M88">
            <v>218</v>
          </cell>
          <cell r="N88">
            <v>52073.317465613218</v>
          </cell>
        </row>
        <row r="89">
          <cell r="A89" t="str">
            <v>Sum of CASH 27</v>
          </cell>
          <cell r="B89">
            <v>-9</v>
          </cell>
          <cell r="C89">
            <v>0</v>
          </cell>
          <cell r="D89">
            <v>76241</v>
          </cell>
          <cell r="E89">
            <v>35600</v>
          </cell>
          <cell r="F89">
            <v>25569.995981255972</v>
          </cell>
          <cell r="G89">
            <v>-90000</v>
          </cell>
          <cell r="H89">
            <v>10028</v>
          </cell>
          <cell r="I89">
            <v>-127.71380476486593</v>
          </cell>
          <cell r="J89">
            <v>0</v>
          </cell>
          <cell r="K89">
            <v>853.03528912209401</v>
          </cell>
          <cell r="L89">
            <v>-6300</v>
          </cell>
          <cell r="M89">
            <v>218</v>
          </cell>
          <cell r="N89">
            <v>52073.317465613218</v>
          </cell>
        </row>
        <row r="90">
          <cell r="A90" t="str">
            <v>Sum of CASH 28</v>
          </cell>
          <cell r="B90">
            <v>-9</v>
          </cell>
          <cell r="C90">
            <v>0</v>
          </cell>
          <cell r="D90">
            <v>76241</v>
          </cell>
          <cell r="E90">
            <v>35600</v>
          </cell>
          <cell r="F90">
            <v>25569.995981255972</v>
          </cell>
          <cell r="G90">
            <v>-90000</v>
          </cell>
          <cell r="H90">
            <v>10028</v>
          </cell>
          <cell r="I90">
            <v>-127.71380476486593</v>
          </cell>
          <cell r="J90">
            <v>0</v>
          </cell>
          <cell r="K90">
            <v>853.03528912209401</v>
          </cell>
          <cell r="L90">
            <v>-6300</v>
          </cell>
          <cell r="M90">
            <v>218</v>
          </cell>
          <cell r="N90">
            <v>52073.317465613218</v>
          </cell>
        </row>
        <row r="91">
          <cell r="A91" t="str">
            <v>Sum of CASH 29</v>
          </cell>
          <cell r="B91">
            <v>-9</v>
          </cell>
          <cell r="C91">
            <v>0</v>
          </cell>
          <cell r="D91">
            <v>76241</v>
          </cell>
          <cell r="E91">
            <v>35600</v>
          </cell>
          <cell r="F91">
            <v>25569.995981255972</v>
          </cell>
          <cell r="G91">
            <v>-90000</v>
          </cell>
          <cell r="H91">
            <v>10028</v>
          </cell>
          <cell r="I91">
            <v>-127.71380476486593</v>
          </cell>
          <cell r="J91">
            <v>0</v>
          </cell>
          <cell r="K91">
            <v>853.03528912209401</v>
          </cell>
          <cell r="L91">
            <v>-6300</v>
          </cell>
          <cell r="M91">
            <v>218</v>
          </cell>
          <cell r="N91">
            <v>52073.317465613218</v>
          </cell>
        </row>
        <row r="92">
          <cell r="A92" t="str">
            <v>Sum of CASH 30</v>
          </cell>
          <cell r="B92">
            <v>-9</v>
          </cell>
          <cell r="C92">
            <v>0</v>
          </cell>
          <cell r="D92">
            <v>76241</v>
          </cell>
          <cell r="E92">
            <v>35600</v>
          </cell>
          <cell r="F92">
            <v>25569.995981255972</v>
          </cell>
          <cell r="G92">
            <v>-90000</v>
          </cell>
          <cell r="H92">
            <v>10028</v>
          </cell>
          <cell r="I92">
            <v>-127.71380476486593</v>
          </cell>
          <cell r="J92">
            <v>0</v>
          </cell>
          <cell r="K92">
            <v>853.03528912209401</v>
          </cell>
          <cell r="L92">
            <v>-6300</v>
          </cell>
          <cell r="M92">
            <v>218</v>
          </cell>
          <cell r="N92">
            <v>52073.317465613218</v>
          </cell>
        </row>
        <row r="93">
          <cell r="A93" t="str">
            <v>Sum of CASH 31</v>
          </cell>
          <cell r="B93">
            <v>-9</v>
          </cell>
          <cell r="C93">
            <v>0</v>
          </cell>
          <cell r="D93">
            <v>76241</v>
          </cell>
          <cell r="E93">
            <v>35600</v>
          </cell>
          <cell r="F93">
            <v>25569.995981255972</v>
          </cell>
          <cell r="G93">
            <v>-90000</v>
          </cell>
          <cell r="H93">
            <v>10028</v>
          </cell>
          <cell r="I93">
            <v>-127.71380476486593</v>
          </cell>
          <cell r="J93">
            <v>0</v>
          </cell>
          <cell r="K93">
            <v>853.03528912209401</v>
          </cell>
          <cell r="L93">
            <v>-6300</v>
          </cell>
          <cell r="M93">
            <v>218</v>
          </cell>
          <cell r="N93">
            <v>52073.317465613218</v>
          </cell>
        </row>
        <row r="94">
          <cell r="A94" t="str">
            <v>Sum of PROMPT 1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7">
          <cell r="A97" t="str">
            <v>Period</v>
          </cell>
          <cell r="B97" t="str">
            <v>CGPR-CORNWALL</v>
          </cell>
          <cell r="C97" t="str">
            <v>CGPR-DAWN</v>
          </cell>
          <cell r="D97" t="str">
            <v>CGPR-NIAGARA</v>
          </cell>
          <cell r="E97" t="str">
            <v>CGPR-PARKWAY</v>
          </cell>
          <cell r="F97" t="str">
            <v>CGPR-ST.CLAIR</v>
          </cell>
          <cell r="G97" t="str">
            <v>CGPR-WADDING</v>
          </cell>
          <cell r="H97" t="str">
            <v>MICH_CG-GD</v>
          </cell>
          <cell r="I97" t="str">
            <v>Grand Total</v>
          </cell>
        </row>
        <row r="98">
          <cell r="A98">
            <v>36342</v>
          </cell>
          <cell r="B98">
            <v>0</v>
          </cell>
          <cell r="C98">
            <v>2362310</v>
          </cell>
          <cell r="D98">
            <v>1085000</v>
          </cell>
          <cell r="E98">
            <v>777866</v>
          </cell>
          <cell r="F98">
            <v>-2785000</v>
          </cell>
          <cell r="G98">
            <v>310000</v>
          </cell>
          <cell r="H98">
            <v>0</v>
          </cell>
          <cell r="I98">
            <v>1750176</v>
          </cell>
        </row>
        <row r="99">
          <cell r="A99">
            <v>36373</v>
          </cell>
          <cell r="B99">
            <v>0</v>
          </cell>
          <cell r="C99">
            <v>991075.04030000023</v>
          </cell>
          <cell r="F99">
            <v>-154737.55009999999</v>
          </cell>
          <cell r="H99">
            <v>-928425.30050000013</v>
          </cell>
          <cell r="I99">
            <v>-92087.810299999896</v>
          </cell>
        </row>
        <row r="100">
          <cell r="A100">
            <v>36404</v>
          </cell>
          <cell r="B100">
            <v>0</v>
          </cell>
          <cell r="C100">
            <v>-1.0000000474974513E-4</v>
          </cell>
          <cell r="H100">
            <v>0</v>
          </cell>
          <cell r="I100">
            <v>-1.0000000474974513E-4</v>
          </cell>
        </row>
        <row r="101">
          <cell r="A101">
            <v>36434</v>
          </cell>
          <cell r="B101">
            <v>0</v>
          </cell>
          <cell r="C101">
            <v>0</v>
          </cell>
          <cell r="H101">
            <v>0</v>
          </cell>
          <cell r="I101">
            <v>0</v>
          </cell>
        </row>
        <row r="102">
          <cell r="A102">
            <v>36465</v>
          </cell>
          <cell r="C102">
            <v>-1.0000006295740604E-4</v>
          </cell>
          <cell r="I102">
            <v>-1.0000006295740604E-4</v>
          </cell>
        </row>
        <row r="103">
          <cell r="A103">
            <v>36495</v>
          </cell>
          <cell r="C103">
            <v>0</v>
          </cell>
          <cell r="I103">
            <v>0</v>
          </cell>
        </row>
        <row r="104">
          <cell r="A104">
            <v>36526</v>
          </cell>
          <cell r="C104">
            <v>-1.0000000474974513E-4</v>
          </cell>
          <cell r="I104">
            <v>-1.0000000474974513E-4</v>
          </cell>
        </row>
        <row r="105">
          <cell r="A105">
            <v>36557</v>
          </cell>
          <cell r="C105">
            <v>1.0000000474974513E-4</v>
          </cell>
          <cell r="I105">
            <v>1.0000000474974513E-4</v>
          </cell>
        </row>
        <row r="106">
          <cell r="A106">
            <v>36586</v>
          </cell>
          <cell r="C106">
            <v>1.0000006295740604E-4</v>
          </cell>
          <cell r="I106">
            <v>1.0000006295740604E-4</v>
          </cell>
        </row>
        <row r="107">
          <cell r="A107">
            <v>36617</v>
          </cell>
          <cell r="C107">
            <v>0</v>
          </cell>
          <cell r="E107">
            <v>0</v>
          </cell>
          <cell r="I107">
            <v>0</v>
          </cell>
        </row>
        <row r="108">
          <cell r="A108">
            <v>36647</v>
          </cell>
          <cell r="C108">
            <v>0</v>
          </cell>
          <cell r="I108">
            <v>0</v>
          </cell>
        </row>
        <row r="109">
          <cell r="A109">
            <v>36678</v>
          </cell>
          <cell r="C109">
            <v>0</v>
          </cell>
          <cell r="I109">
            <v>0</v>
          </cell>
        </row>
        <row r="110">
          <cell r="A110">
            <v>36708</v>
          </cell>
          <cell r="C110">
            <v>0</v>
          </cell>
          <cell r="I110">
            <v>0</v>
          </cell>
        </row>
        <row r="111">
          <cell r="A111">
            <v>36739</v>
          </cell>
          <cell r="C111">
            <v>0</v>
          </cell>
          <cell r="I111">
            <v>0</v>
          </cell>
        </row>
        <row r="112">
          <cell r="A112">
            <v>36770</v>
          </cell>
          <cell r="C112">
            <v>0</v>
          </cell>
          <cell r="I112">
            <v>0</v>
          </cell>
        </row>
      </sheetData>
      <sheetData sheetId="12"/>
      <sheetData sheetId="13"/>
      <sheetData sheetId="14"/>
      <sheetData sheetId="15" refreshError="1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2:E31"/>
  <sheetViews>
    <sheetView workbookViewId="0">
      <selection activeCell="G23" sqref="G23"/>
    </sheetView>
    <sheetView workbookViewId="1"/>
  </sheetViews>
  <sheetFormatPr defaultRowHeight="12.75"/>
  <cols>
    <col min="1" max="1" width="4.140625" customWidth="1"/>
  </cols>
  <sheetData>
    <row r="2" spans="1:5">
      <c r="A2" s="44"/>
      <c r="E2" s="50"/>
    </row>
    <row r="3" spans="1:5">
      <c r="A3" s="44"/>
      <c r="E3" s="50"/>
    </row>
    <row r="4" spans="1:5">
      <c r="A4" s="44"/>
      <c r="E4" s="50"/>
    </row>
    <row r="6" spans="1:5">
      <c r="A6" s="44" t="s">
        <v>97</v>
      </c>
    </row>
    <row r="10" spans="1:5">
      <c r="A10" s="6" t="s">
        <v>100</v>
      </c>
    </row>
    <row r="11" spans="1:5">
      <c r="A11" s="48">
        <v>1</v>
      </c>
      <c r="B11" t="s">
        <v>101</v>
      </c>
    </row>
    <row r="12" spans="1:5">
      <c r="A12" s="48"/>
      <c r="B12" t="s">
        <v>102</v>
      </c>
    </row>
    <row r="13" spans="1:5">
      <c r="A13" s="48"/>
    </row>
    <row r="14" spans="1:5">
      <c r="A14" s="48"/>
    </row>
    <row r="15" spans="1:5">
      <c r="A15" s="48"/>
    </row>
    <row r="16" spans="1:5">
      <c r="A16" s="48"/>
    </row>
    <row r="17" spans="1:3">
      <c r="A17" s="48"/>
      <c r="B17">
        <v>1</v>
      </c>
      <c r="C17" t="s">
        <v>269</v>
      </c>
    </row>
    <row r="18" spans="1:3">
      <c r="A18" s="48"/>
      <c r="B18">
        <v>2</v>
      </c>
      <c r="C18" t="s">
        <v>270</v>
      </c>
    </row>
    <row r="19" spans="1:3">
      <c r="A19" s="48"/>
      <c r="B19">
        <v>3</v>
      </c>
      <c r="C19" t="s">
        <v>271</v>
      </c>
    </row>
    <row r="20" spans="1:3">
      <c r="A20" s="48"/>
      <c r="B20">
        <v>4</v>
      </c>
      <c r="C20" t="s">
        <v>272</v>
      </c>
    </row>
    <row r="21" spans="1:3">
      <c r="A21" s="48"/>
      <c r="B21">
        <v>5</v>
      </c>
      <c r="C21" t="s">
        <v>273</v>
      </c>
    </row>
    <row r="22" spans="1:3">
      <c r="A22" s="48"/>
      <c r="B22">
        <v>6</v>
      </c>
      <c r="C22" t="s">
        <v>274</v>
      </c>
    </row>
    <row r="23" spans="1:3">
      <c r="A23" s="48"/>
      <c r="B23">
        <v>7</v>
      </c>
      <c r="C23" t="s">
        <v>275</v>
      </c>
    </row>
    <row r="24" spans="1:3">
      <c r="A24" s="48"/>
      <c r="B24">
        <v>8</v>
      </c>
      <c r="C24" t="s">
        <v>276</v>
      </c>
    </row>
    <row r="25" spans="1:3">
      <c r="A25" s="48"/>
      <c r="B25">
        <v>9</v>
      </c>
      <c r="C25" t="s">
        <v>277</v>
      </c>
    </row>
    <row r="26" spans="1:3">
      <c r="A26" s="48"/>
      <c r="B26">
        <v>10</v>
      </c>
      <c r="C26" t="s">
        <v>278</v>
      </c>
    </row>
    <row r="27" spans="1:3">
      <c r="A27" s="48"/>
      <c r="B27">
        <v>11</v>
      </c>
      <c r="C27" t="s">
        <v>279</v>
      </c>
    </row>
    <row r="28" spans="1:3">
      <c r="A28" s="48"/>
      <c r="B28">
        <v>12</v>
      </c>
      <c r="C28" t="s">
        <v>268</v>
      </c>
    </row>
    <row r="29" spans="1:3">
      <c r="A29" s="48"/>
    </row>
    <row r="30" spans="1:3">
      <c r="A30" s="48"/>
    </row>
    <row r="31" spans="1:3">
      <c r="A31" s="48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3" name="Button 2">
              <controlPr defaultSize="0" print="0" autoFill="0" autoPict="0" macro="[0]!CurveFetch">
                <anchor moveWithCells="1" sizeWithCells="1">
                  <from>
                    <xdr:col>3</xdr:col>
                    <xdr:colOff>485775</xdr:colOff>
                    <xdr:row>4</xdr:row>
                    <xdr:rowOff>114300</xdr:rowOff>
                  </from>
                  <to>
                    <xdr:col>5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24"/>
  <sheetViews>
    <sheetView workbookViewId="0">
      <selection activeCell="I8" sqref="I8"/>
    </sheetView>
    <sheetView workbookViewId="1"/>
  </sheetViews>
  <sheetFormatPr defaultRowHeight="12.75"/>
  <cols>
    <col min="1" max="1" width="17.7109375" bestFit="1" customWidth="1"/>
    <col min="2" max="2" width="6" bestFit="1" customWidth="1"/>
    <col min="3" max="3" width="9.7109375" bestFit="1" customWidth="1"/>
    <col min="4" max="4" width="2.5703125" customWidth="1"/>
    <col min="5" max="5" width="9.28515625" bestFit="1" customWidth="1"/>
    <col min="6" max="6" width="2.28515625" customWidth="1"/>
    <col min="7" max="7" width="9.7109375" bestFit="1" customWidth="1"/>
    <col min="8" max="8" width="2.85546875" customWidth="1"/>
    <col min="9" max="9" width="9.7109375" bestFit="1" customWidth="1"/>
    <col min="10" max="10" width="2.5703125" customWidth="1"/>
    <col min="11" max="11" width="9.28515625" bestFit="1" customWidth="1"/>
    <col min="12" max="12" width="2.7109375" customWidth="1"/>
    <col min="13" max="13" width="9.7109375" bestFit="1" customWidth="1"/>
  </cols>
  <sheetData>
    <row r="3" spans="1:16">
      <c r="C3" s="392" t="s">
        <v>142</v>
      </c>
      <c r="D3" s="393"/>
      <c r="E3" s="393"/>
      <c r="F3" s="393"/>
      <c r="G3" s="394"/>
      <c r="H3" s="112"/>
      <c r="I3" s="390" t="s">
        <v>177</v>
      </c>
      <c r="J3" s="395"/>
      <c r="K3" s="395"/>
      <c r="L3" s="395"/>
      <c r="M3" s="391"/>
    </row>
    <row r="4" spans="1:16">
      <c r="C4" s="128"/>
      <c r="D4" s="130"/>
      <c r="E4" s="128"/>
      <c r="F4" s="130"/>
      <c r="G4" s="156"/>
      <c r="I4" s="128"/>
      <c r="J4" s="130"/>
      <c r="K4" s="128"/>
      <c r="L4" s="130"/>
      <c r="M4" s="3"/>
    </row>
    <row r="5" spans="1:16">
      <c r="C5" s="202" t="s">
        <v>189</v>
      </c>
      <c r="D5" s="203"/>
      <c r="E5" s="202" t="s">
        <v>190</v>
      </c>
      <c r="F5" s="203"/>
      <c r="G5" s="207" t="s">
        <v>156</v>
      </c>
      <c r="H5" s="146"/>
      <c r="I5" s="202" t="s">
        <v>189</v>
      </c>
      <c r="J5" s="203"/>
      <c r="K5" s="202" t="s">
        <v>190</v>
      </c>
      <c r="L5" s="203"/>
      <c r="M5" s="203" t="s">
        <v>156</v>
      </c>
    </row>
    <row r="6" spans="1:16">
      <c r="A6" s="178" t="s">
        <v>192</v>
      </c>
      <c r="B6" s="130"/>
      <c r="C6" s="128"/>
      <c r="D6" s="130"/>
      <c r="E6" s="128"/>
      <c r="F6" s="130"/>
      <c r="G6" s="156"/>
      <c r="H6" s="205"/>
      <c r="I6" s="128"/>
      <c r="J6" s="130"/>
      <c r="K6" s="128"/>
      <c r="L6" s="130"/>
      <c r="M6" s="130"/>
    </row>
    <row r="7" spans="1:16">
      <c r="A7" s="181" t="s">
        <v>202</v>
      </c>
      <c r="B7" s="176"/>
      <c r="C7" s="174">
        <v>429201</v>
      </c>
      <c r="D7" s="170"/>
      <c r="E7" s="174">
        <v>333276</v>
      </c>
      <c r="F7" s="170"/>
      <c r="G7" s="160">
        <f>C7+E7</f>
        <v>762477</v>
      </c>
      <c r="H7" s="204"/>
      <c r="I7" s="174">
        <v>429201</v>
      </c>
      <c r="J7" s="170"/>
      <c r="K7" s="174">
        <v>333276</v>
      </c>
      <c r="L7" s="170"/>
      <c r="M7" s="170">
        <f>I7+K7</f>
        <v>762477</v>
      </c>
      <c r="P7" s="223" t="s">
        <v>226</v>
      </c>
    </row>
    <row r="8" spans="1:16">
      <c r="A8" s="181" t="s">
        <v>203</v>
      </c>
      <c r="B8" s="176"/>
      <c r="C8" s="174">
        <v>708691</v>
      </c>
      <c r="D8" s="170"/>
      <c r="E8" s="174">
        <v>452328</v>
      </c>
      <c r="F8" s="170"/>
      <c r="G8" s="160">
        <f t="shared" ref="G8:G19" si="0">C8+E8</f>
        <v>1161019</v>
      </c>
      <c r="H8" s="204"/>
      <c r="I8" s="174">
        <v>488691</v>
      </c>
      <c r="J8" s="170"/>
      <c r="K8" s="174">
        <v>672328</v>
      </c>
      <c r="L8" s="170"/>
      <c r="M8" s="170">
        <f>I8+K8</f>
        <v>1161019</v>
      </c>
    </row>
    <row r="9" spans="1:16">
      <c r="A9" s="181" t="s">
        <v>204</v>
      </c>
      <c r="B9" s="176"/>
      <c r="C9" s="174">
        <v>0</v>
      </c>
      <c r="D9" s="170"/>
      <c r="E9" s="174">
        <v>0</v>
      </c>
      <c r="F9" s="170"/>
      <c r="G9" s="160">
        <v>0</v>
      </c>
      <c r="H9" s="204"/>
      <c r="I9" s="174">
        <v>13333</v>
      </c>
      <c r="J9" s="170"/>
      <c r="K9" s="174">
        <v>-13333</v>
      </c>
      <c r="L9" s="170"/>
      <c r="M9" s="170">
        <f>I9+K9</f>
        <v>0</v>
      </c>
    </row>
    <row r="10" spans="1:16">
      <c r="A10" s="185" t="s">
        <v>205</v>
      </c>
      <c r="B10" s="186"/>
      <c r="C10" s="187">
        <f>C7+C8+C9</f>
        <v>1137892</v>
      </c>
      <c r="D10" s="188"/>
      <c r="E10" s="187">
        <f>E7+E8+E9</f>
        <v>785604</v>
      </c>
      <c r="F10" s="188"/>
      <c r="G10" s="189">
        <f>G7+G8+G9</f>
        <v>1923496</v>
      </c>
      <c r="H10" s="204"/>
      <c r="I10" s="187">
        <f>I7+I8+I9</f>
        <v>931225</v>
      </c>
      <c r="J10" s="188"/>
      <c r="K10" s="187">
        <f>K7+K8+K9</f>
        <v>992271</v>
      </c>
      <c r="L10" s="188"/>
      <c r="M10" s="188">
        <f>M7+M8+M9</f>
        <v>1923496</v>
      </c>
    </row>
    <row r="11" spans="1:16">
      <c r="A11" s="185" t="s">
        <v>200</v>
      </c>
      <c r="B11" s="190"/>
      <c r="C11" s="187">
        <v>1371225</v>
      </c>
      <c r="D11" s="188"/>
      <c r="E11" s="187">
        <v>999975</v>
      </c>
      <c r="F11" s="188"/>
      <c r="G11" s="189">
        <f t="shared" si="0"/>
        <v>2371200</v>
      </c>
      <c r="H11" s="204"/>
      <c r="I11" s="187">
        <v>1371225</v>
      </c>
      <c r="J11" s="188"/>
      <c r="K11" s="187">
        <v>999975</v>
      </c>
      <c r="L11" s="188"/>
      <c r="M11" s="188">
        <f>I11+K11</f>
        <v>2371200</v>
      </c>
    </row>
    <row r="12" spans="1:16">
      <c r="A12" s="185" t="s">
        <v>201</v>
      </c>
      <c r="B12" s="190"/>
      <c r="C12" s="187">
        <f>C11-C10</f>
        <v>233333</v>
      </c>
      <c r="D12" s="188"/>
      <c r="E12" s="187">
        <f>E11-E10</f>
        <v>214371</v>
      </c>
      <c r="F12" s="188"/>
      <c r="G12" s="189">
        <f t="shared" si="0"/>
        <v>447704</v>
      </c>
      <c r="H12" s="204"/>
      <c r="I12" s="208">
        <f>I11-I10</f>
        <v>440000</v>
      </c>
      <c r="J12" s="209"/>
      <c r="K12" s="208">
        <f>K11-K10</f>
        <v>7704</v>
      </c>
      <c r="L12" s="209"/>
      <c r="M12" s="188">
        <f>I12+K12</f>
        <v>447704</v>
      </c>
    </row>
    <row r="13" spans="1:16">
      <c r="A13" s="179"/>
      <c r="B13" s="3"/>
      <c r="C13" s="174"/>
      <c r="D13" s="170"/>
      <c r="E13" s="174"/>
      <c r="F13" s="170"/>
      <c r="G13" s="160"/>
      <c r="H13" s="204"/>
      <c r="I13" s="174"/>
      <c r="J13" s="170"/>
      <c r="K13" s="174"/>
      <c r="L13" s="170"/>
      <c r="M13" s="170"/>
    </row>
    <row r="14" spans="1:16">
      <c r="A14" s="179" t="s">
        <v>199</v>
      </c>
      <c r="B14" s="3"/>
      <c r="C14" s="174">
        <v>6020</v>
      </c>
      <c r="D14" s="170"/>
      <c r="E14" s="174">
        <v>4400</v>
      </c>
      <c r="F14" s="170"/>
      <c r="G14" s="160">
        <f t="shared" si="0"/>
        <v>10420</v>
      </c>
      <c r="H14" s="204"/>
      <c r="I14" s="174">
        <v>6020</v>
      </c>
      <c r="J14" s="170"/>
      <c r="K14" s="174">
        <v>4400</v>
      </c>
      <c r="L14" s="170"/>
      <c r="M14" s="170">
        <f>I14+K14</f>
        <v>10420</v>
      </c>
    </row>
    <row r="15" spans="1:16">
      <c r="A15" s="179" t="s">
        <v>193</v>
      </c>
      <c r="B15" s="3"/>
      <c r="C15" s="174">
        <v>31</v>
      </c>
      <c r="D15" s="170"/>
      <c r="E15" s="174">
        <v>31</v>
      </c>
      <c r="F15" s="170"/>
      <c r="G15" s="160">
        <v>31</v>
      </c>
      <c r="H15" s="204"/>
      <c r="I15" s="242">
        <v>31</v>
      </c>
      <c r="J15" s="241"/>
      <c r="K15" s="242">
        <v>31</v>
      </c>
      <c r="L15" s="243"/>
      <c r="M15" s="170">
        <v>31</v>
      </c>
    </row>
    <row r="16" spans="1:16">
      <c r="A16" s="179" t="s">
        <v>191</v>
      </c>
      <c r="B16" s="3"/>
      <c r="C16" s="174">
        <f>C15*C14</f>
        <v>186620</v>
      </c>
      <c r="D16" s="170"/>
      <c r="E16" s="174">
        <f>E15*E14</f>
        <v>136400</v>
      </c>
      <c r="F16" s="170"/>
      <c r="G16" s="234">
        <f t="shared" si="0"/>
        <v>323020</v>
      </c>
      <c r="H16" s="204"/>
      <c r="I16" s="174">
        <f>I15*I14</f>
        <v>186620</v>
      </c>
      <c r="J16" s="170"/>
      <c r="K16" s="174">
        <f>K12</f>
        <v>7704</v>
      </c>
      <c r="L16" s="170"/>
      <c r="M16" s="234">
        <f>I16+K16</f>
        <v>194324</v>
      </c>
    </row>
    <row r="17" spans="1:13">
      <c r="A17" s="179"/>
      <c r="B17" s="3"/>
      <c r="C17" s="174"/>
      <c r="D17" s="170"/>
      <c r="E17" s="174"/>
      <c r="F17" s="170"/>
      <c r="G17" s="160"/>
      <c r="H17" s="204"/>
      <c r="I17" s="174"/>
      <c r="J17" s="170"/>
      <c r="K17" s="174"/>
      <c r="L17" s="170"/>
      <c r="M17" s="170"/>
    </row>
    <row r="18" spans="1:13">
      <c r="A18" s="182" t="s">
        <v>207</v>
      </c>
      <c r="B18" s="177"/>
      <c r="C18" s="183">
        <f>C10+C16</f>
        <v>1324512</v>
      </c>
      <c r="D18" s="184"/>
      <c r="E18" s="183">
        <f>E10+E16</f>
        <v>922004</v>
      </c>
      <c r="F18" s="184"/>
      <c r="G18" s="206">
        <f>G10+G16</f>
        <v>2246516</v>
      </c>
      <c r="H18" s="204"/>
      <c r="I18" s="183">
        <f>I10+I16</f>
        <v>1117845</v>
      </c>
      <c r="J18" s="184"/>
      <c r="K18" s="183">
        <f>K10+K16</f>
        <v>999975</v>
      </c>
      <c r="L18" s="184"/>
      <c r="M18" s="206">
        <f>M10+M16</f>
        <v>2117820</v>
      </c>
    </row>
    <row r="19" spans="1:13">
      <c r="A19" s="180" t="s">
        <v>198</v>
      </c>
      <c r="B19" s="153"/>
      <c r="C19" s="175">
        <f>C12-C16</f>
        <v>46713</v>
      </c>
      <c r="D19" s="171"/>
      <c r="E19" s="175">
        <f>E12-E16</f>
        <v>77971</v>
      </c>
      <c r="F19" s="171"/>
      <c r="G19" s="210">
        <f t="shared" si="0"/>
        <v>124684</v>
      </c>
      <c r="H19" s="204"/>
      <c r="I19" s="175">
        <f>I12-I16</f>
        <v>253380</v>
      </c>
      <c r="J19" s="171"/>
      <c r="K19" s="175">
        <f>K12-K16</f>
        <v>0</v>
      </c>
      <c r="L19" s="171"/>
      <c r="M19" s="211">
        <f>I19+K19</f>
        <v>253380</v>
      </c>
    </row>
    <row r="21" spans="1:13" ht="13.5" thickBot="1"/>
    <row r="22" spans="1:13">
      <c r="A22" s="191" t="s">
        <v>196</v>
      </c>
      <c r="B22" s="192"/>
      <c r="C22" s="193">
        <f>I19</f>
        <v>253380</v>
      </c>
      <c r="D22" s="194" t="s">
        <v>194</v>
      </c>
      <c r="E22" s="193">
        <f>G19</f>
        <v>124684</v>
      </c>
      <c r="F22" s="195" t="s">
        <v>195</v>
      </c>
      <c r="G22" s="196">
        <f>C22-E22</f>
        <v>128696</v>
      </c>
    </row>
    <row r="23" spans="1:13">
      <c r="A23" s="197" t="s">
        <v>197</v>
      </c>
      <c r="B23" s="152"/>
      <c r="C23" s="152"/>
      <c r="D23" s="152"/>
      <c r="E23" s="152"/>
      <c r="F23" s="152"/>
      <c r="G23" s="198">
        <v>0.15</v>
      </c>
      <c r="K23" s="223" t="s">
        <v>227</v>
      </c>
    </row>
    <row r="24" spans="1:13" ht="13.5" thickBot="1">
      <c r="A24" s="199" t="s">
        <v>206</v>
      </c>
      <c r="B24" s="200"/>
      <c r="C24" s="200"/>
      <c r="D24" s="200"/>
      <c r="E24" s="200"/>
      <c r="F24" s="200"/>
      <c r="G24" s="201">
        <f>G22*G23</f>
        <v>19304.399999999998</v>
      </c>
      <c r="H24" s="173"/>
    </row>
  </sheetData>
  <mergeCells count="2">
    <mergeCell ref="C3:G3"/>
    <mergeCell ref="I3:M3"/>
  </mergeCells>
  <printOptions horizontalCentered="1" verticalCentered="1"/>
  <pageMargins left="0.75" right="0.75" top="1" bottom="1" header="0.5" footer="0.5"/>
  <pageSetup orientation="landscape" horizontalDpi="0" r:id="rId1"/>
  <headerFooter alignWithMargins="0">
    <oddHeader>&amp;C&amp;"Times New Roman,Bold"NGPL STORAGE&amp;"Arial,Regular"
&amp;"Times New Roman,Bold Italic"Contract Discrepancy</oddHeader>
    <oddFooter>&amp;L&amp;D; &amp;T&amp;R&amp;F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B10" sqref="B10:F15"/>
    </sheetView>
    <sheetView workbookViewId="1"/>
  </sheetViews>
  <sheetFormatPr defaultRowHeight="12.75"/>
  <cols>
    <col min="2" max="2" width="20.7109375" bestFit="1" customWidth="1"/>
    <col min="3" max="3" width="13.42578125" bestFit="1" customWidth="1"/>
    <col min="4" max="4" width="13.5703125" bestFit="1" customWidth="1"/>
    <col min="5" max="6" width="13.42578125" bestFit="1" customWidth="1"/>
  </cols>
  <sheetData>
    <row r="2" spans="2:6">
      <c r="C2" s="121" t="s">
        <v>144</v>
      </c>
      <c r="D2" s="121" t="s">
        <v>143</v>
      </c>
      <c r="E2" s="121" t="s">
        <v>166</v>
      </c>
    </row>
    <row r="3" spans="2:6">
      <c r="B3" s="1" t="s">
        <v>161</v>
      </c>
      <c r="C3" s="123">
        <f>D5*$E$3</f>
        <v>1431256.32</v>
      </c>
      <c r="D3" s="123">
        <f>E5*$E$3</f>
        <v>939943.67999999993</v>
      </c>
      <c r="E3" s="122">
        <v>2371200</v>
      </c>
    </row>
    <row r="5" spans="2:6">
      <c r="D5" s="110">
        <v>0.60360000000000003</v>
      </c>
      <c r="E5" s="110">
        <v>0.39639999999999997</v>
      </c>
    </row>
    <row r="6" spans="2:6">
      <c r="C6" s="112" t="s">
        <v>156</v>
      </c>
      <c r="D6" s="112" t="s">
        <v>144</v>
      </c>
      <c r="E6" s="112" t="s">
        <v>143</v>
      </c>
    </row>
    <row r="7" spans="2:6">
      <c r="B7" s="113" t="s">
        <v>155</v>
      </c>
      <c r="C7" s="111">
        <v>31576</v>
      </c>
      <c r="D7" s="111">
        <f>$C$7*D5</f>
        <v>19059.2736</v>
      </c>
      <c r="E7" s="111">
        <f>$C$7*E5</f>
        <v>12516.7264</v>
      </c>
    </row>
    <row r="10" spans="2:6">
      <c r="C10" s="390" t="s">
        <v>149</v>
      </c>
      <c r="D10" s="391"/>
      <c r="E10" s="390" t="s">
        <v>148</v>
      </c>
      <c r="F10" s="391"/>
    </row>
    <row r="11" spans="2:6">
      <c r="C11" s="116">
        <v>1</v>
      </c>
      <c r="D11" s="116">
        <v>0.7</v>
      </c>
      <c r="E11" s="116">
        <v>0.5</v>
      </c>
      <c r="F11" s="116">
        <v>0.33</v>
      </c>
    </row>
    <row r="12" spans="2:6">
      <c r="C12" s="117" t="s">
        <v>152</v>
      </c>
      <c r="D12" s="117" t="s">
        <v>153</v>
      </c>
      <c r="E12" s="117" t="s">
        <v>154</v>
      </c>
      <c r="F12" s="117" t="s">
        <v>157</v>
      </c>
    </row>
    <row r="13" spans="2:6">
      <c r="B13" s="113" t="s">
        <v>158</v>
      </c>
      <c r="C13" s="114">
        <f>C11*$D$7</f>
        <v>19059.2736</v>
      </c>
      <c r="D13" s="114">
        <f>D11*$D$7</f>
        <v>13341.49152</v>
      </c>
      <c r="E13" s="114">
        <f>E11*$D$7</f>
        <v>9529.6368000000002</v>
      </c>
      <c r="F13" s="114">
        <f>F11*$D$7</f>
        <v>6289.5602880000006</v>
      </c>
    </row>
    <row r="14" spans="2:6">
      <c r="B14" s="113" t="s">
        <v>159</v>
      </c>
      <c r="C14" s="115">
        <f>C11*$E$7</f>
        <v>12516.7264</v>
      </c>
      <c r="D14" s="115">
        <f>D11*$E$7</f>
        <v>8761.7084799999993</v>
      </c>
      <c r="E14" s="115">
        <f>E11*$E$7</f>
        <v>6258.3631999999998</v>
      </c>
      <c r="F14" s="115">
        <f>F11*$E$7</f>
        <v>4130.5197120000003</v>
      </c>
    </row>
    <row r="15" spans="2:6">
      <c r="C15" s="118">
        <f>C11*$C$7</f>
        <v>31576</v>
      </c>
      <c r="D15" s="118">
        <f>D11*$C$7</f>
        <v>22103.199999999997</v>
      </c>
      <c r="E15" s="118">
        <f>E11*$C$7</f>
        <v>15788</v>
      </c>
      <c r="F15" s="118">
        <f>F11*$C$7</f>
        <v>10420.08</v>
      </c>
    </row>
    <row r="20" spans="2:6">
      <c r="C20" s="390" t="s">
        <v>170</v>
      </c>
      <c r="D20" s="391"/>
      <c r="E20" s="390" t="s">
        <v>169</v>
      </c>
      <c r="F20" s="391"/>
    </row>
    <row r="21" spans="2:6">
      <c r="C21" s="135" t="s">
        <v>168</v>
      </c>
      <c r="D21" s="135" t="s">
        <v>164</v>
      </c>
      <c r="E21" s="135" t="s">
        <v>168</v>
      </c>
      <c r="F21" s="135" t="s">
        <v>164</v>
      </c>
    </row>
    <row r="22" spans="2:6">
      <c r="C22" s="135" t="s">
        <v>171</v>
      </c>
      <c r="D22" s="135" t="s">
        <v>171</v>
      </c>
      <c r="E22" s="135" t="s">
        <v>171</v>
      </c>
      <c r="F22" s="135" t="s">
        <v>171</v>
      </c>
    </row>
    <row r="23" spans="2:6">
      <c r="B23" s="113" t="s">
        <v>158</v>
      </c>
      <c r="C23" s="114">
        <v>6400</v>
      </c>
      <c r="D23" s="114">
        <v>3081</v>
      </c>
      <c r="E23" s="114">
        <v>4026</v>
      </c>
      <c r="F23" s="114"/>
    </row>
    <row r="24" spans="2:6">
      <c r="B24" s="113" t="s">
        <v>159</v>
      </c>
      <c r="C24" s="115"/>
      <c r="D24" s="115">
        <v>2023</v>
      </c>
      <c r="E24" s="115">
        <v>2645</v>
      </c>
      <c r="F24" s="115"/>
    </row>
    <row r="25" spans="2:6">
      <c r="B25" s="138" t="s">
        <v>174</v>
      </c>
      <c r="C25" s="140">
        <f>C23+C24</f>
        <v>6400</v>
      </c>
      <c r="D25" s="140">
        <f>D23+D24</f>
        <v>5104</v>
      </c>
      <c r="E25" s="140">
        <f>E23+E24</f>
        <v>6671</v>
      </c>
      <c r="F25" s="140">
        <f>F23+F24</f>
        <v>0</v>
      </c>
    </row>
    <row r="26" spans="2:6">
      <c r="B26" s="138" t="s">
        <v>175</v>
      </c>
      <c r="C26" s="141">
        <v>29</v>
      </c>
      <c r="D26" s="141">
        <v>29</v>
      </c>
      <c r="E26" s="141">
        <v>29</v>
      </c>
      <c r="F26" s="141">
        <v>29</v>
      </c>
    </row>
    <row r="27" spans="2:6">
      <c r="B27" s="138" t="s">
        <v>176</v>
      </c>
      <c r="C27" s="142">
        <f>(C26*C25)/10000</f>
        <v>18.559999999999999</v>
      </c>
      <c r="D27" s="143">
        <f>(D26*D25)/10000</f>
        <v>14.801600000000001</v>
      </c>
      <c r="E27" s="142">
        <f>(E26*E25)/10000</f>
        <v>19.3459</v>
      </c>
      <c r="F27" s="142">
        <f>(F26*F25)/10000</f>
        <v>0</v>
      </c>
    </row>
    <row r="29" spans="2:6">
      <c r="C29" s="137" t="s">
        <v>172</v>
      </c>
    </row>
    <row r="30" spans="2:6">
      <c r="C30" s="136" t="s">
        <v>173</v>
      </c>
    </row>
  </sheetData>
  <mergeCells count="4">
    <mergeCell ref="C10:D10"/>
    <mergeCell ref="E10:F10"/>
    <mergeCell ref="C20:D20"/>
    <mergeCell ref="E20:F20"/>
  </mergeCells>
  <pageMargins left="0.75" right="0.75" top="1" bottom="1" header="0.5" footer="0.5"/>
  <pageSetup orientation="portrait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L500"/>
  <sheetViews>
    <sheetView workbookViewId="0">
      <selection activeCell="H26" sqref="H26"/>
    </sheetView>
    <sheetView workbookViewId="1"/>
  </sheetViews>
  <sheetFormatPr defaultColWidth="8.85546875" defaultRowHeight="11.25"/>
  <cols>
    <col min="1" max="1" width="3" style="7" customWidth="1"/>
    <col min="2" max="2" width="12.5703125" style="7" bestFit="1" customWidth="1"/>
    <col min="3" max="3" width="1.85546875" style="7" customWidth="1"/>
    <col min="4" max="4" width="15.28515625" style="7" bestFit="1" customWidth="1"/>
    <col min="5" max="5" width="13.85546875" style="37" bestFit="1" customWidth="1"/>
    <col min="6" max="7" width="12.5703125" style="32" bestFit="1" customWidth="1"/>
    <col min="8" max="8" width="8.42578125" style="32" bestFit="1" customWidth="1"/>
    <col min="9" max="9" width="16.85546875" style="32" bestFit="1" customWidth="1"/>
    <col min="10" max="10" width="15.140625" style="7" bestFit="1" customWidth="1"/>
    <col min="11" max="11" width="16.42578125" style="7" bestFit="1" customWidth="1"/>
    <col min="12" max="12" width="15.7109375" style="7" bestFit="1" customWidth="1"/>
    <col min="13" max="13" width="14.42578125" style="7" bestFit="1" customWidth="1"/>
    <col min="14" max="14" width="14.140625" style="7" bestFit="1" customWidth="1"/>
    <col min="15" max="15" width="11.5703125" style="7" bestFit="1" customWidth="1"/>
    <col min="16" max="16" width="13.85546875" style="7" bestFit="1" customWidth="1"/>
    <col min="17" max="17" width="12.5703125" style="7" bestFit="1" customWidth="1"/>
    <col min="18" max="19" width="9.42578125" style="7" bestFit="1" customWidth="1"/>
    <col min="20" max="20" width="5" style="7" customWidth="1"/>
    <col min="21" max="21" width="10.7109375" style="7" customWidth="1"/>
    <col min="22" max="22" width="9.85546875" style="9" bestFit="1" customWidth="1"/>
    <col min="23" max="23" width="11" style="9" bestFit="1" customWidth="1"/>
    <col min="24" max="24" width="15.42578125" style="9" bestFit="1" customWidth="1"/>
    <col min="25" max="25" width="10.7109375" style="9" bestFit="1" customWidth="1"/>
    <col min="26" max="27" width="12.85546875" style="9" bestFit="1" customWidth="1"/>
    <col min="28" max="28" width="12.28515625" style="9" bestFit="1" customWidth="1"/>
    <col min="29" max="29" width="12.85546875" style="9" bestFit="1" customWidth="1"/>
    <col min="30" max="30" width="10.85546875" style="9" bestFit="1" customWidth="1"/>
    <col min="31" max="36" width="18.42578125" style="9" customWidth="1"/>
    <col min="37" max="37" width="18.42578125" style="39" customWidth="1"/>
    <col min="38" max="38" width="18.42578125" style="9" customWidth="1"/>
    <col min="39" max="39" width="16.140625" style="9" bestFit="1" customWidth="1"/>
    <col min="40" max="40" width="17.42578125" style="9" bestFit="1" customWidth="1"/>
    <col min="41" max="41" width="15.5703125" style="9" bestFit="1" customWidth="1"/>
    <col min="42" max="42" width="16.85546875" style="9" bestFit="1" customWidth="1"/>
    <col min="43" max="43" width="10.7109375" style="9" bestFit="1" customWidth="1"/>
    <col min="44" max="44" width="12" style="9" bestFit="1" customWidth="1"/>
    <col min="45" max="45" width="15.42578125" style="9" bestFit="1" customWidth="1"/>
    <col min="46" max="46" width="9.42578125" style="9" bestFit="1" customWidth="1"/>
    <col min="47" max="47" width="12.5703125" style="9" bestFit="1" customWidth="1"/>
    <col min="48" max="48" width="13.42578125" style="9" bestFit="1" customWidth="1"/>
    <col min="49" max="49" width="4.28515625" style="9" customWidth="1"/>
    <col min="50" max="51" width="8.85546875" style="9" customWidth="1"/>
    <col min="52" max="16384" width="8.85546875" style="7"/>
  </cols>
  <sheetData>
    <row r="1" spans="1:64">
      <c r="E1" s="8">
        <v>1</v>
      </c>
      <c r="F1" s="8">
        <f t="shared" ref="F1:S1" si="0">E1+1</f>
        <v>2</v>
      </c>
      <c r="G1" s="8">
        <f t="shared" si="0"/>
        <v>3</v>
      </c>
      <c r="H1" s="8">
        <f t="shared" si="0"/>
        <v>4</v>
      </c>
      <c r="I1" s="8">
        <f t="shared" si="0"/>
        <v>5</v>
      </c>
      <c r="J1" s="8">
        <f t="shared" si="0"/>
        <v>6</v>
      </c>
      <c r="K1" s="8">
        <f t="shared" si="0"/>
        <v>7</v>
      </c>
      <c r="L1" s="8">
        <f t="shared" si="0"/>
        <v>8</v>
      </c>
      <c r="M1" s="8">
        <f t="shared" si="0"/>
        <v>9</v>
      </c>
      <c r="N1" s="8">
        <f t="shared" si="0"/>
        <v>10</v>
      </c>
      <c r="O1" s="8">
        <f t="shared" si="0"/>
        <v>11</v>
      </c>
      <c r="P1" s="8">
        <f t="shared" si="0"/>
        <v>12</v>
      </c>
      <c r="Q1" s="8">
        <f t="shared" si="0"/>
        <v>13</v>
      </c>
      <c r="R1" s="8">
        <f t="shared" si="0"/>
        <v>14</v>
      </c>
      <c r="S1" s="8">
        <f t="shared" si="0"/>
        <v>15</v>
      </c>
      <c r="T1" s="8"/>
      <c r="U1" s="8"/>
      <c r="V1" s="8">
        <f>+S1+1</f>
        <v>16</v>
      </c>
      <c r="W1" s="8">
        <f t="shared" ref="W1:AV1" si="1">+V1+1</f>
        <v>17</v>
      </c>
      <c r="X1" s="8">
        <f t="shared" si="1"/>
        <v>18</v>
      </c>
      <c r="Y1" s="8">
        <f t="shared" si="1"/>
        <v>19</v>
      </c>
      <c r="Z1" s="8">
        <f t="shared" si="1"/>
        <v>20</v>
      </c>
      <c r="AA1" s="8">
        <f t="shared" si="1"/>
        <v>21</v>
      </c>
      <c r="AB1" s="8">
        <f t="shared" si="1"/>
        <v>22</v>
      </c>
      <c r="AC1" s="8">
        <f t="shared" si="1"/>
        <v>23</v>
      </c>
      <c r="AD1" s="8">
        <f t="shared" si="1"/>
        <v>24</v>
      </c>
      <c r="AE1" s="8">
        <f t="shared" si="1"/>
        <v>25</v>
      </c>
      <c r="AF1" s="8">
        <f t="shared" si="1"/>
        <v>26</v>
      </c>
      <c r="AG1" s="8">
        <f t="shared" si="1"/>
        <v>27</v>
      </c>
      <c r="AH1" s="8">
        <f t="shared" si="1"/>
        <v>28</v>
      </c>
      <c r="AI1" s="8">
        <f t="shared" si="1"/>
        <v>29</v>
      </c>
      <c r="AJ1" s="8">
        <f t="shared" si="1"/>
        <v>30</v>
      </c>
      <c r="AK1" s="41">
        <f t="shared" si="1"/>
        <v>31</v>
      </c>
      <c r="AL1" s="8">
        <f t="shared" si="1"/>
        <v>32</v>
      </c>
      <c r="AM1" s="8">
        <f t="shared" si="1"/>
        <v>33</v>
      </c>
      <c r="AN1" s="8">
        <f t="shared" si="1"/>
        <v>34</v>
      </c>
      <c r="AO1" s="8">
        <f t="shared" si="1"/>
        <v>35</v>
      </c>
      <c r="AP1" s="8">
        <f t="shared" si="1"/>
        <v>36</v>
      </c>
      <c r="AQ1" s="8">
        <f t="shared" si="1"/>
        <v>37</v>
      </c>
      <c r="AR1" s="8">
        <f t="shared" si="1"/>
        <v>38</v>
      </c>
      <c r="AS1" s="8">
        <f t="shared" si="1"/>
        <v>39</v>
      </c>
      <c r="AT1" s="8">
        <f t="shared" si="1"/>
        <v>40</v>
      </c>
      <c r="AU1" s="8">
        <f t="shared" si="1"/>
        <v>41</v>
      </c>
      <c r="AV1" s="8">
        <f t="shared" si="1"/>
        <v>42</v>
      </c>
      <c r="AW1" s="8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spans="1:64">
      <c r="B2" s="10">
        <f>HLOOKUP(Count,CurveTable,2,FALSE)</f>
        <v>36517</v>
      </c>
      <c r="D2" s="11" t="s">
        <v>99</v>
      </c>
      <c r="E2" s="47">
        <f>Pricing!$B$4</f>
        <v>36517</v>
      </c>
      <c r="F2" s="12">
        <f t="shared" ref="F2:S2" si="2">E2</f>
        <v>36517</v>
      </c>
      <c r="G2" s="13">
        <f t="shared" si="2"/>
        <v>36517</v>
      </c>
      <c r="H2" s="13">
        <f t="shared" si="2"/>
        <v>36517</v>
      </c>
      <c r="I2" s="13">
        <f t="shared" si="2"/>
        <v>36517</v>
      </c>
      <c r="J2" s="13">
        <f t="shared" si="2"/>
        <v>36517</v>
      </c>
      <c r="K2" s="13">
        <f t="shared" si="2"/>
        <v>36517</v>
      </c>
      <c r="L2" s="13">
        <f t="shared" si="2"/>
        <v>36517</v>
      </c>
      <c r="M2" s="13">
        <f t="shared" si="2"/>
        <v>36517</v>
      </c>
      <c r="N2" s="13">
        <f t="shared" si="2"/>
        <v>36517</v>
      </c>
      <c r="O2" s="13">
        <f t="shared" si="2"/>
        <v>36517</v>
      </c>
      <c r="P2" s="13">
        <f t="shared" si="2"/>
        <v>36517</v>
      </c>
      <c r="Q2" s="13">
        <f t="shared" si="2"/>
        <v>36517</v>
      </c>
      <c r="R2" s="13">
        <f t="shared" si="2"/>
        <v>36517</v>
      </c>
      <c r="S2" s="13">
        <f t="shared" si="2"/>
        <v>36517</v>
      </c>
      <c r="T2" s="14"/>
      <c r="U2" s="14"/>
      <c r="V2" s="13">
        <f>S2</f>
        <v>36517</v>
      </c>
      <c r="W2" s="13">
        <f t="shared" ref="W2:AV2" si="3">V2</f>
        <v>36517</v>
      </c>
      <c r="X2" s="13">
        <f t="shared" si="3"/>
        <v>36517</v>
      </c>
      <c r="Y2" s="13">
        <f t="shared" si="3"/>
        <v>36517</v>
      </c>
      <c r="Z2" s="13">
        <f t="shared" si="3"/>
        <v>36517</v>
      </c>
      <c r="AA2" s="13">
        <f t="shared" si="3"/>
        <v>36517</v>
      </c>
      <c r="AB2" s="13">
        <f t="shared" si="3"/>
        <v>36517</v>
      </c>
      <c r="AC2" s="13">
        <f t="shared" si="3"/>
        <v>36517</v>
      </c>
      <c r="AD2" s="13">
        <f t="shared" si="3"/>
        <v>36517</v>
      </c>
      <c r="AE2" s="13">
        <f t="shared" si="3"/>
        <v>36517</v>
      </c>
      <c r="AF2" s="13">
        <f t="shared" si="3"/>
        <v>36517</v>
      </c>
      <c r="AG2" s="13">
        <f t="shared" si="3"/>
        <v>36517</v>
      </c>
      <c r="AH2" s="13">
        <f t="shared" si="3"/>
        <v>36517</v>
      </c>
      <c r="AI2" s="13">
        <f t="shared" si="3"/>
        <v>36517</v>
      </c>
      <c r="AJ2" s="13">
        <f t="shared" si="3"/>
        <v>36517</v>
      </c>
      <c r="AK2" s="42">
        <f t="shared" si="3"/>
        <v>36517</v>
      </c>
      <c r="AL2" s="13">
        <f t="shared" si="3"/>
        <v>36517</v>
      </c>
      <c r="AM2" s="13">
        <f t="shared" si="3"/>
        <v>36517</v>
      </c>
      <c r="AN2" s="13">
        <f t="shared" si="3"/>
        <v>36517</v>
      </c>
      <c r="AO2" s="13">
        <f t="shared" ref="AO2:AT2" si="4">AN2</f>
        <v>36517</v>
      </c>
      <c r="AP2" s="13">
        <f t="shared" si="4"/>
        <v>36517</v>
      </c>
      <c r="AQ2" s="13">
        <f t="shared" si="4"/>
        <v>36517</v>
      </c>
      <c r="AR2" s="13">
        <f t="shared" si="4"/>
        <v>36517</v>
      </c>
      <c r="AS2" s="13">
        <f t="shared" si="4"/>
        <v>36517</v>
      </c>
      <c r="AT2" s="13">
        <f t="shared" si="4"/>
        <v>36517</v>
      </c>
      <c r="AU2" s="13">
        <f>AN2</f>
        <v>36517</v>
      </c>
      <c r="AV2" s="13">
        <f t="shared" si="3"/>
        <v>36517</v>
      </c>
      <c r="AW2" s="14"/>
      <c r="AX2" s="15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</row>
    <row r="3" spans="1:64">
      <c r="B3" s="16">
        <f>HLOOKUP(Count,CurveTable,3,FALSE)</f>
        <v>36495</v>
      </c>
      <c r="D3" s="17" t="s">
        <v>98</v>
      </c>
      <c r="E3" s="47">
        <f>DATE(YEAR(E2),MONTH(E2),1)</f>
        <v>36495</v>
      </c>
      <c r="F3" s="16">
        <f t="shared" ref="F3:S3" si="5">E3</f>
        <v>36495</v>
      </c>
      <c r="G3" s="16">
        <f t="shared" si="5"/>
        <v>36495</v>
      </c>
      <c r="H3" s="16">
        <f t="shared" si="5"/>
        <v>36495</v>
      </c>
      <c r="I3" s="16">
        <f t="shared" si="5"/>
        <v>36495</v>
      </c>
      <c r="J3" s="16">
        <f t="shared" si="5"/>
        <v>36495</v>
      </c>
      <c r="K3" s="16">
        <f t="shared" si="5"/>
        <v>36495</v>
      </c>
      <c r="L3" s="16">
        <f t="shared" si="5"/>
        <v>36495</v>
      </c>
      <c r="M3" s="16">
        <f t="shared" si="5"/>
        <v>36495</v>
      </c>
      <c r="N3" s="16">
        <f t="shared" si="5"/>
        <v>36495</v>
      </c>
      <c r="O3" s="16">
        <f t="shared" si="5"/>
        <v>36495</v>
      </c>
      <c r="P3" s="16">
        <f t="shared" si="5"/>
        <v>36495</v>
      </c>
      <c r="Q3" s="16">
        <f t="shared" si="5"/>
        <v>36495</v>
      </c>
      <c r="R3" s="16">
        <f t="shared" si="5"/>
        <v>36495</v>
      </c>
      <c r="S3" s="16">
        <f t="shared" si="5"/>
        <v>36495</v>
      </c>
      <c r="T3" s="18"/>
      <c r="U3" s="18"/>
      <c r="V3" s="16">
        <f>P3</f>
        <v>36495</v>
      </c>
      <c r="W3" s="16">
        <f t="shared" ref="W3:AV3" si="6">V3</f>
        <v>36495</v>
      </c>
      <c r="X3" s="16">
        <f t="shared" si="6"/>
        <v>36495</v>
      </c>
      <c r="Y3" s="16">
        <f t="shared" si="6"/>
        <v>36495</v>
      </c>
      <c r="Z3" s="16">
        <f t="shared" si="6"/>
        <v>36495</v>
      </c>
      <c r="AA3" s="16">
        <f t="shared" si="6"/>
        <v>36495</v>
      </c>
      <c r="AB3" s="16">
        <f t="shared" si="6"/>
        <v>36495</v>
      </c>
      <c r="AC3" s="16">
        <f t="shared" si="6"/>
        <v>36495</v>
      </c>
      <c r="AD3" s="16">
        <f t="shared" si="6"/>
        <v>36495</v>
      </c>
      <c r="AE3" s="16">
        <f t="shared" si="6"/>
        <v>36495</v>
      </c>
      <c r="AF3" s="16">
        <f t="shared" si="6"/>
        <v>36495</v>
      </c>
      <c r="AG3" s="16">
        <f t="shared" si="6"/>
        <v>36495</v>
      </c>
      <c r="AH3" s="16">
        <f t="shared" si="6"/>
        <v>36495</v>
      </c>
      <c r="AI3" s="16">
        <f t="shared" si="6"/>
        <v>36495</v>
      </c>
      <c r="AJ3" s="16">
        <f t="shared" si="6"/>
        <v>36495</v>
      </c>
      <c r="AK3" s="19">
        <f t="shared" si="6"/>
        <v>36495</v>
      </c>
      <c r="AL3" s="16">
        <f t="shared" si="6"/>
        <v>36495</v>
      </c>
      <c r="AM3" s="16">
        <f t="shared" si="6"/>
        <v>36495</v>
      </c>
      <c r="AN3" s="16">
        <f t="shared" si="6"/>
        <v>36495</v>
      </c>
      <c r="AO3" s="16">
        <f t="shared" ref="AO3:AT3" si="7">AN3</f>
        <v>36495</v>
      </c>
      <c r="AP3" s="16">
        <f t="shared" si="7"/>
        <v>36495</v>
      </c>
      <c r="AQ3" s="16">
        <f t="shared" si="7"/>
        <v>36495</v>
      </c>
      <c r="AR3" s="16">
        <f t="shared" si="7"/>
        <v>36495</v>
      </c>
      <c r="AS3" s="16">
        <f t="shared" si="7"/>
        <v>36495</v>
      </c>
      <c r="AT3" s="16">
        <f t="shared" si="7"/>
        <v>36495</v>
      </c>
      <c r="AU3" s="16">
        <f>AN3</f>
        <v>36495</v>
      </c>
      <c r="AV3" s="16">
        <f t="shared" si="6"/>
        <v>36495</v>
      </c>
      <c r="AW3" s="18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</row>
    <row r="4" spans="1:64">
      <c r="A4" s="7">
        <v>41</v>
      </c>
      <c r="B4" s="16" t="str">
        <f>HLOOKUP(Count,CurveTable,4,FALSE)</f>
        <v>GDP-HPL/SHPCH</v>
      </c>
      <c r="D4" s="17" t="s">
        <v>10</v>
      </c>
      <c r="E4" s="19" t="s">
        <v>61</v>
      </c>
      <c r="F4" s="19" t="s">
        <v>67</v>
      </c>
      <c r="G4" s="49" t="s">
        <v>64</v>
      </c>
      <c r="H4" s="19" t="s">
        <v>4</v>
      </c>
      <c r="I4" s="19" t="s">
        <v>3</v>
      </c>
      <c r="J4" s="9" t="s">
        <v>65</v>
      </c>
      <c r="K4" s="19" t="s">
        <v>94</v>
      </c>
      <c r="L4" s="19" t="s">
        <v>63</v>
      </c>
      <c r="M4" s="19" t="s">
        <v>95</v>
      </c>
      <c r="N4" s="19" t="s">
        <v>96</v>
      </c>
      <c r="O4" s="19" t="s">
        <v>9</v>
      </c>
      <c r="P4" s="19" t="s">
        <v>2</v>
      </c>
      <c r="Q4" s="19" t="s">
        <v>3</v>
      </c>
      <c r="R4" s="19" t="s">
        <v>11</v>
      </c>
      <c r="S4" s="19" t="s">
        <v>12</v>
      </c>
      <c r="T4" s="20"/>
      <c r="U4" s="20"/>
      <c r="V4" s="19" t="s">
        <v>61</v>
      </c>
      <c r="W4" s="19" t="s">
        <v>67</v>
      </c>
      <c r="X4" s="19" t="s">
        <v>74</v>
      </c>
      <c r="Y4" s="19" t="s">
        <v>63</v>
      </c>
      <c r="Z4" s="19" t="s">
        <v>64</v>
      </c>
      <c r="AA4" s="19" t="s">
        <v>87</v>
      </c>
      <c r="AB4" s="19" t="s">
        <v>66</v>
      </c>
      <c r="AC4" s="19" t="s">
        <v>70</v>
      </c>
      <c r="AD4" s="19" t="s">
        <v>69</v>
      </c>
      <c r="AE4" s="19" t="s">
        <v>79</v>
      </c>
      <c r="AF4" s="19" t="s">
        <v>71</v>
      </c>
      <c r="AG4" s="19" t="s">
        <v>62</v>
      </c>
      <c r="AH4" s="19" t="s">
        <v>75</v>
      </c>
      <c r="AI4" s="19" t="s">
        <v>78</v>
      </c>
      <c r="AJ4" s="19" t="s">
        <v>76</v>
      </c>
      <c r="AK4" s="19" t="s">
        <v>90</v>
      </c>
      <c r="AL4" s="19" t="s">
        <v>68</v>
      </c>
      <c r="AM4" s="19" t="s">
        <v>91</v>
      </c>
      <c r="AN4" s="19" t="s">
        <v>80</v>
      </c>
      <c r="AO4" s="21" t="s">
        <v>92</v>
      </c>
      <c r="AP4" s="21" t="s">
        <v>72</v>
      </c>
      <c r="AQ4" s="21" t="s">
        <v>13</v>
      </c>
      <c r="AR4" s="21" t="s">
        <v>73</v>
      </c>
      <c r="AS4" s="21" t="s">
        <v>77</v>
      </c>
      <c r="AT4" s="19" t="s">
        <v>60</v>
      </c>
      <c r="AU4" s="19" t="s">
        <v>93</v>
      </c>
      <c r="AV4" s="19" t="s">
        <v>6</v>
      </c>
      <c r="AW4" s="18"/>
      <c r="AY4" s="22" t="s">
        <v>14</v>
      </c>
      <c r="AZ4" s="22" t="s">
        <v>15</v>
      </c>
      <c r="BA4" s="22" t="s">
        <v>5</v>
      </c>
      <c r="BB4" s="22" t="s">
        <v>8</v>
      </c>
      <c r="BC4" s="22" t="s">
        <v>7</v>
      </c>
      <c r="BD4" s="9"/>
      <c r="BE4" s="9"/>
      <c r="BF4" s="9"/>
      <c r="BG4" s="9"/>
      <c r="BH4" s="9"/>
      <c r="BI4" s="9"/>
      <c r="BJ4" s="9"/>
      <c r="BK4" s="9"/>
    </row>
    <row r="5" spans="1:64">
      <c r="B5" s="23" t="str">
        <f>HLOOKUP(Count,CurveTable,5,FALSE)</f>
        <v>PR</v>
      </c>
      <c r="D5" s="17" t="s">
        <v>16</v>
      </c>
      <c r="E5" s="24" t="s">
        <v>17</v>
      </c>
      <c r="F5" s="24" t="s">
        <v>17</v>
      </c>
      <c r="G5" s="24" t="s">
        <v>17</v>
      </c>
      <c r="H5" s="24" t="s">
        <v>17</v>
      </c>
      <c r="I5" s="24" t="s">
        <v>17</v>
      </c>
      <c r="J5" s="24" t="s">
        <v>17</v>
      </c>
      <c r="K5" s="24" t="s">
        <v>17</v>
      </c>
      <c r="L5" s="24" t="s">
        <v>17</v>
      </c>
      <c r="M5" s="24" t="s">
        <v>17</v>
      </c>
      <c r="N5" s="24" t="s">
        <v>17</v>
      </c>
      <c r="O5" s="24" t="s">
        <v>17</v>
      </c>
      <c r="P5" s="24" t="s">
        <v>17</v>
      </c>
      <c r="Q5" s="24" t="s">
        <v>17</v>
      </c>
      <c r="R5" s="24" t="s">
        <v>18</v>
      </c>
      <c r="S5" s="24" t="s">
        <v>17</v>
      </c>
      <c r="T5" s="25"/>
      <c r="U5" s="25"/>
      <c r="V5" s="24" t="s">
        <v>17</v>
      </c>
      <c r="W5" s="24" t="s">
        <v>17</v>
      </c>
      <c r="X5" s="24" t="s">
        <v>17</v>
      </c>
      <c r="Y5" s="24" t="s">
        <v>17</v>
      </c>
      <c r="Z5" s="24" t="s">
        <v>17</v>
      </c>
      <c r="AA5" s="24" t="s">
        <v>17</v>
      </c>
      <c r="AB5" s="24" t="s">
        <v>17</v>
      </c>
      <c r="AC5" s="24" t="s">
        <v>17</v>
      </c>
      <c r="AD5" s="24" t="s">
        <v>17</v>
      </c>
      <c r="AE5" s="24" t="s">
        <v>17</v>
      </c>
      <c r="AF5" s="24" t="s">
        <v>17</v>
      </c>
      <c r="AG5" s="24" t="s">
        <v>17</v>
      </c>
      <c r="AH5" s="24" t="s">
        <v>17</v>
      </c>
      <c r="AI5" s="24" t="s">
        <v>17</v>
      </c>
      <c r="AJ5" s="24" t="s">
        <v>17</v>
      </c>
      <c r="AK5" s="24" t="s">
        <v>17</v>
      </c>
      <c r="AL5" s="23" t="s">
        <v>17</v>
      </c>
      <c r="AM5" s="23" t="s">
        <v>17</v>
      </c>
      <c r="AN5" s="23" t="s">
        <v>17</v>
      </c>
      <c r="AO5" s="23" t="s">
        <v>17</v>
      </c>
      <c r="AP5" s="23" t="s">
        <v>17</v>
      </c>
      <c r="AQ5" s="23" t="s">
        <v>17</v>
      </c>
      <c r="AR5" s="23" t="s">
        <v>17</v>
      </c>
      <c r="AS5" s="23" t="s">
        <v>17</v>
      </c>
      <c r="AT5" s="23" t="s">
        <v>17</v>
      </c>
      <c r="AU5" s="23" t="s">
        <v>17</v>
      </c>
      <c r="AV5" s="23" t="s">
        <v>17</v>
      </c>
      <c r="AW5" s="26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4">
      <c r="B6" s="23" t="str">
        <f>HLOOKUP(Count,CurveTable,6,FALSE)</f>
        <v>M</v>
      </c>
      <c r="D6" s="17" t="s">
        <v>19</v>
      </c>
      <c r="E6" s="23" t="s">
        <v>20</v>
      </c>
      <c r="F6" s="23" t="s">
        <v>20</v>
      </c>
      <c r="G6" s="23" t="s">
        <v>20</v>
      </c>
      <c r="H6" s="23" t="s">
        <v>20</v>
      </c>
      <c r="I6" s="23" t="s">
        <v>20</v>
      </c>
      <c r="J6" s="23" t="s">
        <v>20</v>
      </c>
      <c r="K6" s="23" t="s">
        <v>20</v>
      </c>
      <c r="L6" s="23" t="s">
        <v>20</v>
      </c>
      <c r="M6" s="23" t="s">
        <v>20</v>
      </c>
      <c r="N6" s="23" t="s">
        <v>20</v>
      </c>
      <c r="O6" s="23" t="s">
        <v>20</v>
      </c>
      <c r="P6" s="23" t="s">
        <v>20</v>
      </c>
      <c r="Q6" s="23" t="s">
        <v>20</v>
      </c>
      <c r="R6" s="23" t="s">
        <v>21</v>
      </c>
      <c r="S6" s="23" t="s">
        <v>1</v>
      </c>
      <c r="T6" s="26"/>
      <c r="U6" s="26"/>
      <c r="V6" s="23" t="s">
        <v>22</v>
      </c>
      <c r="W6" s="23" t="s">
        <v>22</v>
      </c>
      <c r="X6" s="23" t="s">
        <v>22</v>
      </c>
      <c r="Y6" s="23" t="s">
        <v>22</v>
      </c>
      <c r="Z6" s="23" t="s">
        <v>22</v>
      </c>
      <c r="AA6" s="23" t="s">
        <v>22</v>
      </c>
      <c r="AB6" s="23" t="s">
        <v>22</v>
      </c>
      <c r="AC6" s="23" t="s">
        <v>22</v>
      </c>
      <c r="AD6" s="23" t="s">
        <v>22</v>
      </c>
      <c r="AE6" s="23" t="s">
        <v>22</v>
      </c>
      <c r="AF6" s="23" t="s">
        <v>22</v>
      </c>
      <c r="AG6" s="23" t="s">
        <v>22</v>
      </c>
      <c r="AH6" s="23" t="s">
        <v>22</v>
      </c>
      <c r="AI6" s="23" t="s">
        <v>22</v>
      </c>
      <c r="AJ6" s="23" t="s">
        <v>22</v>
      </c>
      <c r="AK6" s="24" t="s">
        <v>22</v>
      </c>
      <c r="AL6" s="23" t="s">
        <v>22</v>
      </c>
      <c r="AM6" s="23" t="s">
        <v>22</v>
      </c>
      <c r="AN6" s="23" t="s">
        <v>22</v>
      </c>
      <c r="AO6" s="23" t="s">
        <v>22</v>
      </c>
      <c r="AP6" s="23" t="s">
        <v>22</v>
      </c>
      <c r="AQ6" s="23" t="s">
        <v>22</v>
      </c>
      <c r="AR6" s="23" t="s">
        <v>22</v>
      </c>
      <c r="AS6" s="23" t="s">
        <v>22</v>
      </c>
      <c r="AT6" s="23" t="s">
        <v>22</v>
      </c>
      <c r="AU6" s="23" t="s">
        <v>22</v>
      </c>
      <c r="AV6" s="23" t="s">
        <v>20</v>
      </c>
      <c r="AW6" s="26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4">
      <c r="B7" s="23" t="str">
        <f>HLOOKUP(Count,CurveTable,7,FALSE)</f>
        <v>au8</v>
      </c>
      <c r="D7" s="17" t="s">
        <v>23</v>
      </c>
      <c r="E7" s="23" t="s">
        <v>24</v>
      </c>
      <c r="F7" s="23" t="s">
        <v>25</v>
      </c>
      <c r="G7" s="23" t="s">
        <v>26</v>
      </c>
      <c r="H7" s="23" t="s">
        <v>27</v>
      </c>
      <c r="I7" s="23" t="s">
        <v>28</v>
      </c>
      <c r="J7" s="23" t="s">
        <v>29</v>
      </c>
      <c r="K7" s="23" t="s">
        <v>30</v>
      </c>
      <c r="L7" s="23" t="s">
        <v>31</v>
      </c>
      <c r="M7" s="23" t="s">
        <v>32</v>
      </c>
      <c r="N7" s="23" t="s">
        <v>33</v>
      </c>
      <c r="O7" s="23" t="s">
        <v>34</v>
      </c>
      <c r="P7" s="23" t="s">
        <v>35</v>
      </c>
      <c r="Q7" s="23" t="s">
        <v>36</v>
      </c>
      <c r="R7" s="23" t="s">
        <v>37</v>
      </c>
      <c r="S7" s="23" t="s">
        <v>38</v>
      </c>
      <c r="T7" s="26"/>
      <c r="U7" s="26"/>
      <c r="V7" s="23" t="s">
        <v>39</v>
      </c>
      <c r="W7" s="23" t="s">
        <v>40</v>
      </c>
      <c r="X7" s="23" t="s">
        <v>41</v>
      </c>
      <c r="Y7" s="23" t="s">
        <v>42</v>
      </c>
      <c r="Z7" s="23" t="s">
        <v>43</v>
      </c>
      <c r="AA7" s="23" t="s">
        <v>44</v>
      </c>
      <c r="AB7" s="23" t="s">
        <v>45</v>
      </c>
      <c r="AC7" s="23" t="s">
        <v>46</v>
      </c>
      <c r="AD7" s="23" t="s">
        <v>47</v>
      </c>
      <c r="AE7" s="23" t="s">
        <v>48</v>
      </c>
      <c r="AF7" s="23" t="s">
        <v>49</v>
      </c>
      <c r="AG7" s="23" t="s">
        <v>50</v>
      </c>
      <c r="AH7" s="23" t="s">
        <v>51</v>
      </c>
      <c r="AI7" s="23" t="s">
        <v>52</v>
      </c>
      <c r="AJ7" s="23" t="s">
        <v>53</v>
      </c>
      <c r="AK7" s="24" t="s">
        <v>54</v>
      </c>
      <c r="AL7" s="23" t="s">
        <v>55</v>
      </c>
      <c r="AM7" s="23" t="s">
        <v>56</v>
      </c>
      <c r="AN7" s="23" t="s">
        <v>57</v>
      </c>
      <c r="AO7" s="23" t="s">
        <v>58</v>
      </c>
      <c r="AP7" s="23" t="s">
        <v>81</v>
      </c>
      <c r="AQ7" s="23" t="s">
        <v>82</v>
      </c>
      <c r="AR7" s="23" t="s">
        <v>83</v>
      </c>
      <c r="AS7" s="23" t="s">
        <v>84</v>
      </c>
      <c r="AT7" s="23" t="s">
        <v>85</v>
      </c>
      <c r="AU7" s="23" t="s">
        <v>86</v>
      </c>
      <c r="AZ7" s="9"/>
      <c r="BA7" s="9"/>
      <c r="BB7" s="9"/>
      <c r="BC7" s="9"/>
      <c r="BD7" s="9"/>
      <c r="BE7" s="9"/>
      <c r="BF7" s="9"/>
      <c r="BG7" s="9"/>
      <c r="BH7" s="9"/>
    </row>
    <row r="8" spans="1:64">
      <c r="D8" s="27">
        <v>36495</v>
      </c>
      <c r="E8" s="28">
        <v>-0.05</v>
      </c>
      <c r="F8" s="28">
        <v>-0.05</v>
      </c>
      <c r="G8" s="28">
        <v>-0.05</v>
      </c>
      <c r="H8" s="28">
        <v>0.12</v>
      </c>
      <c r="I8" s="28">
        <v>0.12</v>
      </c>
      <c r="J8" s="28">
        <v>-0.04</v>
      </c>
      <c r="K8" s="28">
        <v>0.12</v>
      </c>
      <c r="L8" s="28">
        <v>-0.09</v>
      </c>
      <c r="M8" s="28">
        <v>-0.02</v>
      </c>
      <c r="N8" s="28">
        <v>-0.01</v>
      </c>
      <c r="O8" s="28">
        <v>0.15</v>
      </c>
      <c r="P8" s="28">
        <v>0.08</v>
      </c>
      <c r="Q8" s="28">
        <v>0.12</v>
      </c>
      <c r="R8" s="28">
        <v>1</v>
      </c>
      <c r="S8" s="28">
        <v>2.12</v>
      </c>
      <c r="T8" s="27"/>
      <c r="U8" s="40">
        <v>36495</v>
      </c>
      <c r="V8" s="28">
        <v>2.16</v>
      </c>
      <c r="W8" s="28">
        <v>2.13</v>
      </c>
      <c r="X8" s="28">
        <v>2.11</v>
      </c>
      <c r="Y8" s="28">
        <v>2.02</v>
      </c>
      <c r="Z8" s="28">
        <v>2.04</v>
      </c>
      <c r="AA8" s="28">
        <v>2.1749999999999998</v>
      </c>
      <c r="AB8" s="28">
        <v>2.16</v>
      </c>
      <c r="AC8" s="28">
        <v>2.165</v>
      </c>
      <c r="AD8" s="28">
        <v>2.0649999999999999</v>
      </c>
      <c r="AE8" s="28">
        <v>2.2149999999999999</v>
      </c>
      <c r="AF8" s="28">
        <v>2.16</v>
      </c>
      <c r="AG8" s="28">
        <v>2.16</v>
      </c>
      <c r="AH8" s="28">
        <v>2.13</v>
      </c>
      <c r="AI8" s="28">
        <v>2.13</v>
      </c>
      <c r="AJ8" s="28"/>
      <c r="AK8" s="43">
        <v>2.02</v>
      </c>
      <c r="AL8" s="28">
        <v>2.16</v>
      </c>
      <c r="AM8" s="28">
        <v>2.21</v>
      </c>
      <c r="AN8" s="28">
        <v>2.165</v>
      </c>
      <c r="AO8" s="28">
        <v>2.1749999999999998</v>
      </c>
      <c r="AP8" s="28">
        <v>2.16</v>
      </c>
      <c r="AQ8" s="28">
        <v>2.2149999999999999</v>
      </c>
      <c r="AR8" s="28">
        <v>2.2149999999999999</v>
      </c>
      <c r="AS8" s="28"/>
      <c r="AT8" s="28">
        <v>2.2450000000000001</v>
      </c>
      <c r="AU8" s="28">
        <v>2.11</v>
      </c>
      <c r="AV8" s="28"/>
      <c r="AW8" s="28"/>
      <c r="AX8" s="29">
        <f t="shared" ref="AX8:AX30" si="8">D8</f>
        <v>36495</v>
      </c>
      <c r="AY8" s="30">
        <v>1.7040000000000002</v>
      </c>
      <c r="AZ8" s="30">
        <v>1.71</v>
      </c>
      <c r="BA8" s="31">
        <f t="shared" ref="BA8:BA30" si="9">S8</f>
        <v>2.12</v>
      </c>
      <c r="BB8" s="31">
        <f t="shared" ref="BB8:BB30" si="10">AVERAGE(AZ8:BA8)</f>
        <v>1.915</v>
      </c>
      <c r="BC8" s="31">
        <f t="shared" ref="BC8:BC30" si="11">AVERAGE(AY8:BA8)</f>
        <v>1.8446666666666669</v>
      </c>
    </row>
    <row r="9" spans="1:64">
      <c r="B9" s="32"/>
      <c r="D9" s="27">
        <v>36526</v>
      </c>
      <c r="E9" s="28">
        <v>-6.7500000000000004E-2</v>
      </c>
      <c r="F9" s="28">
        <v>-6.7500000000000004E-2</v>
      </c>
      <c r="G9" s="28">
        <v>-7.7499999999999999E-2</v>
      </c>
      <c r="H9" s="28">
        <v>8.5000000000000006E-2</v>
      </c>
      <c r="I9" s="28">
        <v>8.5000000000000006E-2</v>
      </c>
      <c r="J9" s="28">
        <v>-6.7500000000000004E-2</v>
      </c>
      <c r="K9" s="28">
        <v>8.5000000000000006E-2</v>
      </c>
      <c r="L9" s="28">
        <v>-9.2499999999999999E-2</v>
      </c>
      <c r="M9" s="28">
        <v>-2.75E-2</v>
      </c>
      <c r="N9" s="28">
        <v>-1.2500000000000001E-2</v>
      </c>
      <c r="O9" s="28">
        <v>0.19500000000000001</v>
      </c>
      <c r="P9" s="28">
        <v>6.7500000000000004E-2</v>
      </c>
      <c r="Q9" s="28">
        <v>8.5000000000000006E-2</v>
      </c>
      <c r="R9" s="28">
        <v>6.1415418030073998E-2</v>
      </c>
      <c r="S9" s="28">
        <v>2.399</v>
      </c>
      <c r="T9" s="27"/>
      <c r="U9" s="40">
        <v>36496</v>
      </c>
      <c r="V9" s="28">
        <v>2.11</v>
      </c>
      <c r="W9" s="28">
        <v>2.085</v>
      </c>
      <c r="X9" s="28">
        <v>2.13</v>
      </c>
      <c r="Y9" s="28">
        <v>2.1</v>
      </c>
      <c r="Z9" s="28">
        <v>2.12</v>
      </c>
      <c r="AA9" s="28">
        <v>2.105</v>
      </c>
      <c r="AB9" s="28">
        <v>2.0950000000000002</v>
      </c>
      <c r="AC9" s="28">
        <v>2.1</v>
      </c>
      <c r="AD9" s="28">
        <v>2.04</v>
      </c>
      <c r="AE9" s="28">
        <v>2.17</v>
      </c>
      <c r="AF9" s="28">
        <v>2.11</v>
      </c>
      <c r="AG9" s="28">
        <v>2.11</v>
      </c>
      <c r="AH9" s="28">
        <v>2.085</v>
      </c>
      <c r="AI9" s="28">
        <v>2.085</v>
      </c>
      <c r="AJ9" s="28"/>
      <c r="AK9" s="43">
        <v>2.1</v>
      </c>
      <c r="AL9" s="28">
        <v>2.085</v>
      </c>
      <c r="AM9" s="28">
        <v>2.0449999999999999</v>
      </c>
      <c r="AN9" s="28">
        <v>2.1</v>
      </c>
      <c r="AO9" s="28">
        <v>2.105</v>
      </c>
      <c r="AP9" s="28">
        <v>2.0950000000000002</v>
      </c>
      <c r="AQ9" s="28">
        <v>2.17</v>
      </c>
      <c r="AR9" s="28">
        <v>2.17</v>
      </c>
      <c r="AS9" s="28"/>
      <c r="AT9" s="28">
        <v>2.2599999999999998</v>
      </c>
      <c r="AU9" s="28">
        <v>2.14</v>
      </c>
      <c r="AV9" s="28"/>
      <c r="AW9" s="28"/>
      <c r="AX9" s="29">
        <f t="shared" si="8"/>
        <v>36526</v>
      </c>
      <c r="AY9" s="31">
        <f t="shared" ref="AY9:AY30" si="12">S9</f>
        <v>2.399</v>
      </c>
      <c r="AZ9" s="31">
        <f t="shared" ref="AZ9:AZ30" si="13">S9</f>
        <v>2.399</v>
      </c>
      <c r="BA9" s="31">
        <f t="shared" si="9"/>
        <v>2.399</v>
      </c>
      <c r="BB9" s="31">
        <f t="shared" si="10"/>
        <v>2.399</v>
      </c>
      <c r="BC9" s="31">
        <f t="shared" si="11"/>
        <v>2.399</v>
      </c>
    </row>
    <row r="10" spans="1:64">
      <c r="B10" s="33"/>
      <c r="D10" s="27">
        <v>36557</v>
      </c>
      <c r="E10" s="28">
        <v>-6.7500000000000004E-2</v>
      </c>
      <c r="F10" s="28">
        <v>-6.7500000000000004E-2</v>
      </c>
      <c r="G10" s="28">
        <v>-0.08</v>
      </c>
      <c r="H10" s="28">
        <v>0.10249999999999999</v>
      </c>
      <c r="I10" s="28">
        <v>0.10249999999999999</v>
      </c>
      <c r="J10" s="28">
        <v>-6.7500000000000004E-2</v>
      </c>
      <c r="K10" s="28">
        <v>0.10249999999999999</v>
      </c>
      <c r="L10" s="28">
        <v>-9.2499999999999999E-2</v>
      </c>
      <c r="M10" s="28">
        <v>-1.7500000000000002E-2</v>
      </c>
      <c r="N10" s="28">
        <v>-7.4999999999999997E-3</v>
      </c>
      <c r="O10" s="28">
        <v>0.23</v>
      </c>
      <c r="P10" s="28">
        <v>7.2499999999999995E-2</v>
      </c>
      <c r="Q10" s="28">
        <v>0.10249999999999999</v>
      </c>
      <c r="R10" s="28">
        <v>6.4923292627135004E-2</v>
      </c>
      <c r="S10" s="28">
        <v>2.3959999999999999</v>
      </c>
      <c r="T10" s="27"/>
      <c r="U10" s="40">
        <v>36497</v>
      </c>
      <c r="V10" s="28">
        <v>2.125</v>
      </c>
      <c r="W10" s="28">
        <v>2.1349999999999998</v>
      </c>
      <c r="X10" s="28">
        <v>2.1549999999999998</v>
      </c>
      <c r="Y10" s="28">
        <v>2.15</v>
      </c>
      <c r="Z10" s="28">
        <v>2.17</v>
      </c>
      <c r="AA10" s="28">
        <v>2.105</v>
      </c>
      <c r="AB10" s="28">
        <v>2.1150000000000002</v>
      </c>
      <c r="AC10" s="28">
        <v>2.125</v>
      </c>
      <c r="AD10" s="28">
        <v>2.0499999999999998</v>
      </c>
      <c r="AE10" s="28">
        <v>2.1749999999999998</v>
      </c>
      <c r="AF10" s="28">
        <v>2.125</v>
      </c>
      <c r="AG10" s="28">
        <v>2.125</v>
      </c>
      <c r="AH10" s="28">
        <v>2.1349999999999998</v>
      </c>
      <c r="AI10" s="28">
        <v>2.1349999999999998</v>
      </c>
      <c r="AJ10" s="28"/>
      <c r="AK10" s="43">
        <v>2.15</v>
      </c>
      <c r="AL10" s="28">
        <v>2.1</v>
      </c>
      <c r="AM10" s="28">
        <v>2.1349999999999998</v>
      </c>
      <c r="AN10" s="28">
        <v>2.125</v>
      </c>
      <c r="AO10" s="28">
        <v>2.105</v>
      </c>
      <c r="AP10" s="28">
        <v>2.1150000000000002</v>
      </c>
      <c r="AQ10" s="28">
        <v>2.1749999999999998</v>
      </c>
      <c r="AR10" s="28">
        <v>2.1749999999999998</v>
      </c>
      <c r="AS10" s="28"/>
      <c r="AT10" s="28">
        <v>2.2599999999999998</v>
      </c>
      <c r="AU10" s="28">
        <v>2.16</v>
      </c>
      <c r="AV10" s="28"/>
      <c r="AW10" s="28"/>
      <c r="AX10" s="29">
        <f t="shared" si="8"/>
        <v>36557</v>
      </c>
      <c r="AY10" s="31">
        <f t="shared" si="12"/>
        <v>2.3959999999999999</v>
      </c>
      <c r="AZ10" s="31">
        <f t="shared" si="13"/>
        <v>2.3959999999999999</v>
      </c>
      <c r="BA10" s="31">
        <f t="shared" si="9"/>
        <v>2.3959999999999999</v>
      </c>
      <c r="BB10" s="31">
        <f t="shared" si="10"/>
        <v>2.3959999999999999</v>
      </c>
      <c r="BC10" s="31">
        <f t="shared" si="11"/>
        <v>2.3959999999999999</v>
      </c>
    </row>
    <row r="11" spans="1:64">
      <c r="D11" s="27">
        <v>36586</v>
      </c>
      <c r="E11" s="28">
        <v>-0.06</v>
      </c>
      <c r="F11" s="28">
        <v>-0.06</v>
      </c>
      <c r="G11" s="28">
        <v>-8.2500000000000004E-2</v>
      </c>
      <c r="H11" s="28">
        <v>9.7500000000000003E-2</v>
      </c>
      <c r="I11" s="28">
        <v>9.7500000000000003E-2</v>
      </c>
      <c r="J11" s="28">
        <v>-0.06</v>
      </c>
      <c r="K11" s="28">
        <v>9.7500000000000003E-2</v>
      </c>
      <c r="L11" s="28">
        <v>-9.2499999999999999E-2</v>
      </c>
      <c r="M11" s="28">
        <v>-1.4999999999999999E-2</v>
      </c>
      <c r="N11" s="28">
        <v>-0.01</v>
      </c>
      <c r="O11" s="28">
        <v>0.185</v>
      </c>
      <c r="P11" s="28">
        <v>7.0000000000000007E-2</v>
      </c>
      <c r="Q11" s="28">
        <v>9.7500000000000003E-2</v>
      </c>
      <c r="R11" s="28">
        <v>6.2900143894299002E-2</v>
      </c>
      <c r="S11" s="28">
        <v>2.3879999999999999</v>
      </c>
      <c r="T11" s="27"/>
      <c r="U11" s="40">
        <v>36498</v>
      </c>
      <c r="V11" s="28">
        <v>2.11</v>
      </c>
      <c r="W11" s="28">
        <v>2.12</v>
      </c>
      <c r="X11" s="28">
        <v>2.19</v>
      </c>
      <c r="Y11" s="28">
        <v>2.17</v>
      </c>
      <c r="Z11" s="28">
        <v>2.1800000000000002</v>
      </c>
      <c r="AA11" s="28">
        <v>2.1150000000000002</v>
      </c>
      <c r="AB11" s="28">
        <v>2.11</v>
      </c>
      <c r="AC11" s="28">
        <v>2.12</v>
      </c>
      <c r="AD11" s="28">
        <v>2.13</v>
      </c>
      <c r="AE11" s="28">
        <v>2.17</v>
      </c>
      <c r="AF11" s="28">
        <v>2.11</v>
      </c>
      <c r="AG11" s="28">
        <v>2.11</v>
      </c>
      <c r="AH11" s="28">
        <v>2.12</v>
      </c>
      <c r="AI11" s="28">
        <v>2.12</v>
      </c>
      <c r="AJ11" s="28"/>
      <c r="AK11" s="43">
        <v>2.17</v>
      </c>
      <c r="AL11" s="28">
        <v>2.12</v>
      </c>
      <c r="AM11" s="28">
        <v>2.14</v>
      </c>
      <c r="AN11" s="28">
        <v>2.12</v>
      </c>
      <c r="AO11" s="28">
        <v>2.1150000000000002</v>
      </c>
      <c r="AP11" s="28">
        <v>2.11</v>
      </c>
      <c r="AQ11" s="28">
        <v>2.17</v>
      </c>
      <c r="AR11" s="28">
        <v>2.17</v>
      </c>
      <c r="AS11" s="28"/>
      <c r="AT11" s="28">
        <v>2.25</v>
      </c>
      <c r="AU11" s="28">
        <v>2.1549999999999998</v>
      </c>
      <c r="AV11" s="28"/>
      <c r="AW11" s="28"/>
      <c r="AX11" s="29">
        <f t="shared" si="8"/>
        <v>36586</v>
      </c>
      <c r="AY11" s="31">
        <f t="shared" si="12"/>
        <v>2.3879999999999999</v>
      </c>
      <c r="AZ11" s="31">
        <f t="shared" si="13"/>
        <v>2.3879999999999999</v>
      </c>
      <c r="BA11" s="31">
        <f t="shared" si="9"/>
        <v>2.3879999999999999</v>
      </c>
      <c r="BB11" s="31">
        <f t="shared" si="10"/>
        <v>2.3879999999999999</v>
      </c>
      <c r="BC11" s="31">
        <f t="shared" si="11"/>
        <v>2.3879999999999999</v>
      </c>
    </row>
    <row r="12" spans="1:64">
      <c r="B12" s="45"/>
      <c r="D12" s="27">
        <v>36617</v>
      </c>
      <c r="E12" s="28">
        <v>-0.06</v>
      </c>
      <c r="F12" s="28">
        <v>-0.06</v>
      </c>
      <c r="G12" s="28">
        <v>-5.7500000000000002E-2</v>
      </c>
      <c r="H12" s="28">
        <v>0.1075</v>
      </c>
      <c r="I12" s="28">
        <v>0.1075</v>
      </c>
      <c r="J12" s="28">
        <v>-0.06</v>
      </c>
      <c r="K12" s="28">
        <v>0.1075</v>
      </c>
      <c r="L12" s="28">
        <v>-6.7500000000000004E-2</v>
      </c>
      <c r="M12" s="28">
        <v>-7.4999999999999997E-2</v>
      </c>
      <c r="N12" s="28">
        <v>-7.4999999999999997E-2</v>
      </c>
      <c r="O12" s="28">
        <v>0.1</v>
      </c>
      <c r="P12" s="28">
        <v>6.25E-2</v>
      </c>
      <c r="Q12" s="28">
        <v>0.1075</v>
      </c>
      <c r="R12" s="28">
        <v>6.2756934263641997E-2</v>
      </c>
      <c r="S12" s="28">
        <v>2.38</v>
      </c>
      <c r="T12" s="27"/>
      <c r="U12" s="40">
        <v>36499</v>
      </c>
      <c r="V12" s="28">
        <v>2.11</v>
      </c>
      <c r="W12" s="28">
        <v>2.12</v>
      </c>
      <c r="X12" s="28">
        <v>2.19</v>
      </c>
      <c r="Y12" s="28">
        <v>2.17</v>
      </c>
      <c r="Z12" s="28">
        <v>2.1800000000000002</v>
      </c>
      <c r="AA12" s="28">
        <v>2.1150000000000002</v>
      </c>
      <c r="AB12" s="28">
        <v>2.11</v>
      </c>
      <c r="AC12" s="28">
        <v>2.12</v>
      </c>
      <c r="AD12" s="28">
        <v>2.13</v>
      </c>
      <c r="AE12" s="28">
        <v>2.17</v>
      </c>
      <c r="AF12" s="28">
        <v>2.11</v>
      </c>
      <c r="AG12" s="28">
        <v>2.11</v>
      </c>
      <c r="AH12" s="28">
        <v>2.12</v>
      </c>
      <c r="AI12" s="28">
        <v>2.12</v>
      </c>
      <c r="AJ12" s="28"/>
      <c r="AK12" s="43">
        <v>2.17</v>
      </c>
      <c r="AL12" s="28">
        <v>2.12</v>
      </c>
      <c r="AM12" s="28">
        <v>2.14</v>
      </c>
      <c r="AN12" s="28">
        <v>2.12</v>
      </c>
      <c r="AO12" s="28">
        <v>2.1150000000000002</v>
      </c>
      <c r="AP12" s="28">
        <v>2.11</v>
      </c>
      <c r="AQ12" s="28">
        <v>2.17</v>
      </c>
      <c r="AR12" s="28">
        <v>2.17</v>
      </c>
      <c r="AS12" s="28"/>
      <c r="AT12" s="28">
        <v>2.25</v>
      </c>
      <c r="AU12" s="28">
        <v>2.1549999999999998</v>
      </c>
      <c r="AV12" s="28"/>
      <c r="AW12" s="28"/>
      <c r="AX12" s="29">
        <f t="shared" si="8"/>
        <v>36617</v>
      </c>
      <c r="AY12" s="31">
        <f t="shared" si="12"/>
        <v>2.38</v>
      </c>
      <c r="AZ12" s="31">
        <f t="shared" si="13"/>
        <v>2.38</v>
      </c>
      <c r="BA12" s="31">
        <f t="shared" si="9"/>
        <v>2.38</v>
      </c>
      <c r="BB12" s="31">
        <f t="shared" si="10"/>
        <v>2.38</v>
      </c>
      <c r="BC12" s="31">
        <f t="shared" si="11"/>
        <v>2.38</v>
      </c>
    </row>
    <row r="13" spans="1:64">
      <c r="B13" s="34"/>
      <c r="D13" s="27">
        <v>36647</v>
      </c>
      <c r="E13" s="28">
        <v>-0.06</v>
      </c>
      <c r="F13" s="28">
        <v>-0.06</v>
      </c>
      <c r="G13" s="28">
        <v>-5.7500000000000002E-2</v>
      </c>
      <c r="H13" s="28">
        <v>9.2499999999999999E-2</v>
      </c>
      <c r="I13" s="28">
        <v>9.2499999999999999E-2</v>
      </c>
      <c r="J13" s="28">
        <v>-0.06</v>
      </c>
      <c r="K13" s="28">
        <v>9.2499999999999999E-2</v>
      </c>
      <c r="L13" s="28">
        <v>-6.7500000000000004E-2</v>
      </c>
      <c r="M13" s="28">
        <v>-8.5000000000000006E-2</v>
      </c>
      <c r="N13" s="28">
        <v>-8.5000000000000006E-2</v>
      </c>
      <c r="O13" s="28">
        <v>0.09</v>
      </c>
      <c r="P13" s="28">
        <v>4.7500000000000001E-2</v>
      </c>
      <c r="Q13" s="28">
        <v>9.2499999999999999E-2</v>
      </c>
      <c r="R13" s="28">
        <v>6.2765544495581999E-2</v>
      </c>
      <c r="S13" s="28">
        <v>2.3769999999999998</v>
      </c>
      <c r="T13" s="27"/>
      <c r="U13" s="40">
        <v>36500</v>
      </c>
      <c r="V13" s="28">
        <v>2.11</v>
      </c>
      <c r="W13" s="28">
        <v>2.12</v>
      </c>
      <c r="X13" s="28">
        <v>2.19</v>
      </c>
      <c r="Y13" s="28">
        <v>2.17</v>
      </c>
      <c r="Z13" s="28">
        <v>2.1800000000000002</v>
      </c>
      <c r="AA13" s="28">
        <v>2.1150000000000002</v>
      </c>
      <c r="AB13" s="28">
        <v>2.11</v>
      </c>
      <c r="AC13" s="28">
        <v>2.12</v>
      </c>
      <c r="AD13" s="28">
        <v>2.13</v>
      </c>
      <c r="AE13" s="28">
        <v>2.17</v>
      </c>
      <c r="AF13" s="28">
        <v>2.11</v>
      </c>
      <c r="AG13" s="28">
        <v>2.11</v>
      </c>
      <c r="AH13" s="28">
        <v>2.12</v>
      </c>
      <c r="AI13" s="28">
        <v>2.12</v>
      </c>
      <c r="AJ13" s="28"/>
      <c r="AK13" s="43">
        <v>2.17</v>
      </c>
      <c r="AL13" s="28">
        <v>2.12</v>
      </c>
      <c r="AM13" s="28">
        <v>2.14</v>
      </c>
      <c r="AN13" s="28">
        <v>2.12</v>
      </c>
      <c r="AO13" s="28">
        <v>2.1150000000000002</v>
      </c>
      <c r="AP13" s="28">
        <v>2.11</v>
      </c>
      <c r="AQ13" s="28">
        <v>2.17</v>
      </c>
      <c r="AR13" s="28">
        <v>2.17</v>
      </c>
      <c r="AS13" s="28"/>
      <c r="AT13" s="28">
        <v>2.25</v>
      </c>
      <c r="AU13" s="28">
        <v>2.1549999999999998</v>
      </c>
      <c r="AV13" s="28"/>
      <c r="AW13" s="28"/>
      <c r="AX13" s="29">
        <f t="shared" si="8"/>
        <v>36647</v>
      </c>
      <c r="AY13" s="31">
        <f t="shared" si="12"/>
        <v>2.3769999999999998</v>
      </c>
      <c r="AZ13" s="31">
        <f t="shared" si="13"/>
        <v>2.3769999999999998</v>
      </c>
      <c r="BA13" s="31">
        <f t="shared" si="9"/>
        <v>2.3769999999999998</v>
      </c>
      <c r="BB13" s="31">
        <f t="shared" si="10"/>
        <v>2.3769999999999998</v>
      </c>
      <c r="BC13" s="31">
        <f t="shared" si="11"/>
        <v>2.3769999999999998</v>
      </c>
    </row>
    <row r="14" spans="1:64">
      <c r="A14" s="35"/>
      <c r="B14" s="31"/>
      <c r="D14" s="27">
        <v>36678</v>
      </c>
      <c r="E14" s="28">
        <v>-0.06</v>
      </c>
      <c r="F14" s="28">
        <v>-0.06</v>
      </c>
      <c r="G14" s="28">
        <v>-5.7500000000000002E-2</v>
      </c>
      <c r="H14" s="28">
        <v>7.4999999999999997E-2</v>
      </c>
      <c r="I14" s="28">
        <v>7.4999999999999997E-2</v>
      </c>
      <c r="J14" s="28">
        <v>-0.06</v>
      </c>
      <c r="K14" s="28">
        <v>7.4999999999999997E-2</v>
      </c>
      <c r="L14" s="28">
        <v>-6.5000000000000002E-2</v>
      </c>
      <c r="M14" s="28">
        <v>-0.09</v>
      </c>
      <c r="N14" s="28">
        <v>-0.09</v>
      </c>
      <c r="O14" s="28">
        <v>8.5000000000000006E-2</v>
      </c>
      <c r="P14" s="28">
        <v>0.03</v>
      </c>
      <c r="Q14" s="28">
        <v>7.4999999999999997E-2</v>
      </c>
      <c r="R14" s="28">
        <v>6.2774441735281003E-2</v>
      </c>
      <c r="S14" s="28">
        <v>2.3879999999999999</v>
      </c>
      <c r="T14" s="27"/>
      <c r="U14" s="40">
        <v>36501</v>
      </c>
      <c r="V14" s="28">
        <v>2.1349999999999998</v>
      </c>
      <c r="W14" s="28">
        <v>2.125</v>
      </c>
      <c r="X14" s="28">
        <v>2.1800000000000002</v>
      </c>
      <c r="Y14" s="28">
        <v>2.09</v>
      </c>
      <c r="Z14" s="28">
        <v>2.1</v>
      </c>
      <c r="AA14" s="28">
        <v>2.1150000000000002</v>
      </c>
      <c r="AB14" s="28">
        <v>2.15</v>
      </c>
      <c r="AC14" s="28">
        <v>2.145</v>
      </c>
      <c r="AD14" s="28">
        <v>2.0499999999999998</v>
      </c>
      <c r="AE14" s="28">
        <v>2.1800000000000002</v>
      </c>
      <c r="AF14" s="28">
        <v>2.1349999999999998</v>
      </c>
      <c r="AG14" s="28">
        <v>2.1349999999999998</v>
      </c>
      <c r="AH14" s="28">
        <v>2.125</v>
      </c>
      <c r="AI14" s="28">
        <v>2.125</v>
      </c>
      <c r="AJ14" s="28"/>
      <c r="AK14" s="43">
        <v>2.09</v>
      </c>
      <c r="AL14" s="28">
        <v>2.12</v>
      </c>
      <c r="AM14" s="28">
        <v>2.15</v>
      </c>
      <c r="AN14" s="28">
        <v>2.145</v>
      </c>
      <c r="AO14" s="28">
        <v>2.1150000000000002</v>
      </c>
      <c r="AP14" s="28">
        <v>2.15</v>
      </c>
      <c r="AQ14" s="28">
        <v>2.1800000000000002</v>
      </c>
      <c r="AR14" s="28">
        <v>2.1800000000000002</v>
      </c>
      <c r="AS14" s="28"/>
      <c r="AT14" s="28">
        <v>2.27</v>
      </c>
      <c r="AU14" s="28">
        <v>2.1850000000000001</v>
      </c>
      <c r="AV14" s="28"/>
      <c r="AW14" s="28"/>
      <c r="AX14" s="29">
        <f t="shared" si="8"/>
        <v>36678</v>
      </c>
      <c r="AY14" s="31">
        <f t="shared" si="12"/>
        <v>2.3879999999999999</v>
      </c>
      <c r="AZ14" s="31">
        <f t="shared" si="13"/>
        <v>2.3879999999999999</v>
      </c>
      <c r="BA14" s="31">
        <f t="shared" si="9"/>
        <v>2.3879999999999999</v>
      </c>
      <c r="BB14" s="31">
        <f t="shared" si="10"/>
        <v>2.3879999999999999</v>
      </c>
      <c r="BC14" s="31">
        <f t="shared" si="11"/>
        <v>2.3879999999999999</v>
      </c>
    </row>
    <row r="15" spans="1:64">
      <c r="A15" s="35"/>
      <c r="B15" s="31"/>
      <c r="D15" s="27">
        <v>36708</v>
      </c>
      <c r="E15" s="28">
        <v>-0.06</v>
      </c>
      <c r="F15" s="28">
        <v>-0.06</v>
      </c>
      <c r="G15" s="28">
        <v>-5.7500000000000002E-2</v>
      </c>
      <c r="H15" s="28">
        <v>0.08</v>
      </c>
      <c r="I15" s="28">
        <v>0.08</v>
      </c>
      <c r="J15" s="28">
        <v>-0.06</v>
      </c>
      <c r="K15" s="28">
        <v>0.08</v>
      </c>
      <c r="L15" s="28">
        <v>-5.7500000000000002E-2</v>
      </c>
      <c r="M15" s="28">
        <v>-0.09</v>
      </c>
      <c r="N15" s="28">
        <v>-0.09</v>
      </c>
      <c r="O15" s="28">
        <v>7.4999999999999997E-2</v>
      </c>
      <c r="P15" s="28">
        <v>3.5000000000000003E-2</v>
      </c>
      <c r="Q15" s="28">
        <v>0.08</v>
      </c>
      <c r="R15" s="28">
        <v>6.3014645434375002E-2</v>
      </c>
      <c r="S15" s="28">
        <v>2.4060000000000001</v>
      </c>
      <c r="T15" s="27"/>
      <c r="U15" s="40">
        <v>36502</v>
      </c>
      <c r="V15" s="28">
        <v>2.12</v>
      </c>
      <c r="W15" s="28">
        <v>2.1150000000000002</v>
      </c>
      <c r="X15" s="28">
        <v>2.15</v>
      </c>
      <c r="Y15" s="28">
        <v>2.0299999999999998</v>
      </c>
      <c r="Z15" s="28">
        <v>2.04</v>
      </c>
      <c r="AA15" s="28">
        <v>2.09</v>
      </c>
      <c r="AB15" s="28">
        <v>2.1150000000000002</v>
      </c>
      <c r="AC15" s="28">
        <v>2.125</v>
      </c>
      <c r="AD15" s="28">
        <v>1.99</v>
      </c>
      <c r="AE15" s="28">
        <v>2.165</v>
      </c>
      <c r="AF15" s="28">
        <v>2.12</v>
      </c>
      <c r="AG15" s="28">
        <v>2.12</v>
      </c>
      <c r="AH15" s="28">
        <v>2.1150000000000002</v>
      </c>
      <c r="AI15" s="28">
        <v>2.1150000000000002</v>
      </c>
      <c r="AJ15" s="28"/>
      <c r="AK15" s="43">
        <v>2.0299999999999998</v>
      </c>
      <c r="AL15" s="28">
        <v>2.1</v>
      </c>
      <c r="AM15" s="28">
        <v>2.14</v>
      </c>
      <c r="AN15" s="28">
        <v>2.125</v>
      </c>
      <c r="AO15" s="28">
        <v>2.09</v>
      </c>
      <c r="AP15" s="28">
        <v>2.1150000000000002</v>
      </c>
      <c r="AQ15" s="28">
        <v>2.165</v>
      </c>
      <c r="AR15" s="28">
        <v>2.165</v>
      </c>
      <c r="AS15" s="28"/>
      <c r="AT15" s="28">
        <v>2.2599999999999998</v>
      </c>
      <c r="AU15" s="28">
        <v>2.1850000000000001</v>
      </c>
      <c r="AV15" s="28"/>
      <c r="AW15" s="28"/>
      <c r="AX15" s="29">
        <f t="shared" si="8"/>
        <v>36708</v>
      </c>
      <c r="AY15" s="31">
        <f t="shared" si="12"/>
        <v>2.4060000000000001</v>
      </c>
      <c r="AZ15" s="31">
        <f t="shared" si="13"/>
        <v>2.4060000000000001</v>
      </c>
      <c r="BA15" s="31">
        <f t="shared" si="9"/>
        <v>2.4060000000000001</v>
      </c>
      <c r="BB15" s="31">
        <f t="shared" si="10"/>
        <v>2.4060000000000001</v>
      </c>
      <c r="BC15" s="31">
        <f t="shared" si="11"/>
        <v>2.4060000000000001</v>
      </c>
    </row>
    <row r="16" spans="1:64">
      <c r="A16" s="36"/>
      <c r="B16" s="31"/>
      <c r="D16" s="27">
        <v>36739</v>
      </c>
      <c r="E16" s="28">
        <v>-0.06</v>
      </c>
      <c r="F16" s="28">
        <v>-0.06</v>
      </c>
      <c r="G16" s="28">
        <v>-5.7500000000000002E-2</v>
      </c>
      <c r="H16" s="28">
        <v>8.2500000000000004E-2</v>
      </c>
      <c r="I16" s="28">
        <v>8.2500000000000004E-2</v>
      </c>
      <c r="J16" s="28">
        <v>-0.06</v>
      </c>
      <c r="K16" s="28">
        <v>8.2500000000000004E-2</v>
      </c>
      <c r="L16" s="28">
        <v>-5.7500000000000002E-2</v>
      </c>
      <c r="M16" s="28">
        <v>-8.5000000000000006E-2</v>
      </c>
      <c r="N16" s="28">
        <v>-8.5000000000000006E-2</v>
      </c>
      <c r="O16" s="28">
        <v>7.0000000000000007E-2</v>
      </c>
      <c r="P16" s="28">
        <v>3.7499999999999999E-2</v>
      </c>
      <c r="Q16" s="28">
        <v>8.2500000000000004E-2</v>
      </c>
      <c r="R16" s="28">
        <v>6.3365606875285002E-2</v>
      </c>
      <c r="S16" s="28">
        <v>2.4249999999999998</v>
      </c>
      <c r="T16" s="27"/>
      <c r="U16" s="40">
        <v>36503</v>
      </c>
      <c r="V16" s="28">
        <v>2.1800000000000002</v>
      </c>
      <c r="W16" s="28">
        <v>2.17</v>
      </c>
      <c r="X16" s="28">
        <v>2.21</v>
      </c>
      <c r="Y16" s="28">
        <v>2.09</v>
      </c>
      <c r="Z16" s="28">
        <v>2.1</v>
      </c>
      <c r="AA16" s="28">
        <v>2.15</v>
      </c>
      <c r="AB16" s="28">
        <v>2.16</v>
      </c>
      <c r="AC16" s="28">
        <v>2.17</v>
      </c>
      <c r="AD16" s="28">
        <v>2.11</v>
      </c>
      <c r="AE16" s="28">
        <v>2.23</v>
      </c>
      <c r="AF16" s="28">
        <v>2.1800000000000002</v>
      </c>
      <c r="AG16" s="28">
        <v>2.1800000000000002</v>
      </c>
      <c r="AH16" s="28">
        <v>2.17</v>
      </c>
      <c r="AI16" s="28">
        <v>2.17</v>
      </c>
      <c r="AJ16" s="28"/>
      <c r="AK16" s="43">
        <v>2.09</v>
      </c>
      <c r="AL16" s="28">
        <v>2.165</v>
      </c>
      <c r="AM16" s="28">
        <v>2.2200000000000002</v>
      </c>
      <c r="AN16" s="28">
        <v>2.17</v>
      </c>
      <c r="AO16" s="28">
        <v>2.15</v>
      </c>
      <c r="AP16" s="28">
        <v>2.16</v>
      </c>
      <c r="AQ16" s="28">
        <v>2.23</v>
      </c>
      <c r="AR16" s="28">
        <v>2.23</v>
      </c>
      <c r="AS16" s="28"/>
      <c r="AT16" s="28">
        <v>2.2999999999999998</v>
      </c>
      <c r="AU16" s="28">
        <v>2.2400000000000002</v>
      </c>
      <c r="AV16" s="28"/>
      <c r="AW16" s="28"/>
      <c r="AX16" s="29">
        <f t="shared" si="8"/>
        <v>36739</v>
      </c>
      <c r="AY16" s="31">
        <f t="shared" si="12"/>
        <v>2.4249999999999998</v>
      </c>
      <c r="AZ16" s="31">
        <f t="shared" si="13"/>
        <v>2.4249999999999998</v>
      </c>
      <c r="BA16" s="31">
        <f t="shared" si="9"/>
        <v>2.4249999999999998</v>
      </c>
      <c r="BB16" s="31">
        <f t="shared" si="10"/>
        <v>2.4249999999999998</v>
      </c>
      <c r="BC16" s="31">
        <f t="shared" si="11"/>
        <v>2.4249999999999998</v>
      </c>
    </row>
    <row r="17" spans="1:55">
      <c r="A17" s="36"/>
      <c r="B17" s="31"/>
      <c r="D17" s="27">
        <v>36770</v>
      </c>
      <c r="E17" s="28">
        <v>-0.06</v>
      </c>
      <c r="F17" s="28">
        <v>-0.06</v>
      </c>
      <c r="G17" s="28">
        <v>-5.7500000000000002E-2</v>
      </c>
      <c r="H17" s="28">
        <v>9.5000000000000001E-2</v>
      </c>
      <c r="I17" s="28">
        <v>9.5000000000000001E-2</v>
      </c>
      <c r="J17" s="28">
        <v>-0.06</v>
      </c>
      <c r="K17" s="28">
        <v>9.5000000000000001E-2</v>
      </c>
      <c r="L17" s="28">
        <v>-6.7500000000000004E-2</v>
      </c>
      <c r="M17" s="28">
        <v>-8.5000000000000006E-2</v>
      </c>
      <c r="N17" s="28">
        <v>-8.5000000000000006E-2</v>
      </c>
      <c r="O17" s="28">
        <v>7.4999999999999997E-2</v>
      </c>
      <c r="P17" s="28">
        <v>0.05</v>
      </c>
      <c r="Q17" s="28">
        <v>9.5000000000000001E-2</v>
      </c>
      <c r="R17" s="28">
        <v>6.3716568357054998E-2</v>
      </c>
      <c r="S17" s="28">
        <v>2.4460000000000002</v>
      </c>
      <c r="T17" s="27"/>
      <c r="U17" s="40">
        <v>36504</v>
      </c>
      <c r="V17" s="28">
        <v>2.17</v>
      </c>
      <c r="W17" s="28">
        <v>2.15</v>
      </c>
      <c r="X17" s="28">
        <v>2.2000000000000002</v>
      </c>
      <c r="Y17" s="28">
        <v>2.12</v>
      </c>
      <c r="Z17" s="28">
        <v>2.13</v>
      </c>
      <c r="AA17" s="28">
        <v>2.14</v>
      </c>
      <c r="AB17" s="28">
        <v>2.15</v>
      </c>
      <c r="AC17" s="28">
        <v>2.16</v>
      </c>
      <c r="AD17" s="28">
        <v>2.1</v>
      </c>
      <c r="AE17" s="28">
        <v>2.2050000000000001</v>
      </c>
      <c r="AF17" s="28">
        <v>2.17</v>
      </c>
      <c r="AG17" s="28">
        <v>2.17</v>
      </c>
      <c r="AH17" s="28">
        <v>2.15</v>
      </c>
      <c r="AI17" s="28">
        <v>2.15</v>
      </c>
      <c r="AJ17" s="28"/>
      <c r="AK17" s="43">
        <v>2.12</v>
      </c>
      <c r="AL17" s="28">
        <v>2.145</v>
      </c>
      <c r="AM17" s="28">
        <v>2.19</v>
      </c>
      <c r="AN17" s="28">
        <v>2.16</v>
      </c>
      <c r="AO17" s="28">
        <v>2.14</v>
      </c>
      <c r="AP17" s="28">
        <v>2.15</v>
      </c>
      <c r="AQ17" s="28">
        <v>2.2050000000000001</v>
      </c>
      <c r="AR17" s="28">
        <v>2.2050000000000001</v>
      </c>
      <c r="AS17" s="28"/>
      <c r="AT17" s="28">
        <v>2.2799999999999998</v>
      </c>
      <c r="AU17" s="28">
        <v>2.2149999999999999</v>
      </c>
      <c r="AV17" s="28"/>
      <c r="AW17" s="28"/>
      <c r="AX17" s="29">
        <f t="shared" si="8"/>
        <v>36770</v>
      </c>
      <c r="AY17" s="31">
        <f t="shared" si="12"/>
        <v>2.4460000000000002</v>
      </c>
      <c r="AZ17" s="31">
        <f t="shared" si="13"/>
        <v>2.4460000000000002</v>
      </c>
      <c r="BA17" s="31">
        <f t="shared" si="9"/>
        <v>2.4460000000000002</v>
      </c>
      <c r="BB17" s="31">
        <f t="shared" si="10"/>
        <v>2.4460000000000002</v>
      </c>
      <c r="BC17" s="31">
        <f t="shared" si="11"/>
        <v>2.4460000000000002</v>
      </c>
    </row>
    <row r="18" spans="1:55">
      <c r="A18" s="36"/>
      <c r="B18" s="31"/>
      <c r="D18" s="27">
        <v>36800</v>
      </c>
      <c r="E18" s="28">
        <v>-0.06</v>
      </c>
      <c r="F18" s="28">
        <v>-0.06</v>
      </c>
      <c r="G18" s="28">
        <v>-5.7500000000000002E-2</v>
      </c>
      <c r="H18" s="28">
        <v>9.7500000000000003E-2</v>
      </c>
      <c r="I18" s="28">
        <v>9.7500000000000003E-2</v>
      </c>
      <c r="J18" s="28">
        <v>-0.06</v>
      </c>
      <c r="K18" s="28">
        <v>9.7500000000000003E-2</v>
      </c>
      <c r="L18" s="28">
        <v>-7.2499999999999995E-2</v>
      </c>
      <c r="M18" s="28">
        <v>-8.5000000000000006E-2</v>
      </c>
      <c r="N18" s="28">
        <v>-8.5000000000000006E-2</v>
      </c>
      <c r="O18" s="28">
        <v>0.08</v>
      </c>
      <c r="P18" s="28">
        <v>5.2499999999999998E-2</v>
      </c>
      <c r="Q18" s="28">
        <v>9.7500000000000003E-2</v>
      </c>
      <c r="R18" s="28">
        <v>6.4050006641955995E-2</v>
      </c>
      <c r="S18" s="28">
        <v>2.4729999999999999</v>
      </c>
      <c r="T18" s="27"/>
      <c r="U18" s="40">
        <v>36505</v>
      </c>
      <c r="V18" s="28">
        <v>2.2050000000000001</v>
      </c>
      <c r="W18" s="28">
        <v>2.1800000000000002</v>
      </c>
      <c r="X18" s="28">
        <v>2.2400000000000002</v>
      </c>
      <c r="Y18" s="28">
        <v>2.15</v>
      </c>
      <c r="Z18" s="28">
        <v>2.16</v>
      </c>
      <c r="AA18" s="28">
        <v>2.1749999999999998</v>
      </c>
      <c r="AB18" s="28">
        <v>2.2149999999999999</v>
      </c>
      <c r="AC18" s="28">
        <v>2.2250000000000001</v>
      </c>
      <c r="AD18" s="28">
        <v>2.13</v>
      </c>
      <c r="AE18" s="28">
        <v>2.2549999999999999</v>
      </c>
      <c r="AF18" s="28">
        <v>2.2050000000000001</v>
      </c>
      <c r="AG18" s="28">
        <v>2.2050000000000001</v>
      </c>
      <c r="AH18" s="28">
        <v>2.1800000000000002</v>
      </c>
      <c r="AI18" s="28">
        <v>2.1800000000000002</v>
      </c>
      <c r="AJ18" s="28"/>
      <c r="AK18" s="43">
        <v>2.15</v>
      </c>
      <c r="AL18" s="28">
        <v>2.1749999999999998</v>
      </c>
      <c r="AM18" s="28">
        <v>2.2050000000000001</v>
      </c>
      <c r="AN18" s="28">
        <v>2.2250000000000001</v>
      </c>
      <c r="AO18" s="28">
        <v>2.1749999999999998</v>
      </c>
      <c r="AP18" s="28">
        <v>2.2149999999999999</v>
      </c>
      <c r="AQ18" s="28">
        <v>2.2549999999999999</v>
      </c>
      <c r="AR18" s="28">
        <v>2.2549999999999999</v>
      </c>
      <c r="AS18" s="28"/>
      <c r="AT18" s="28">
        <v>2.34</v>
      </c>
      <c r="AU18" s="28">
        <v>2.2549999999999999</v>
      </c>
      <c r="AV18" s="28"/>
      <c r="AW18" s="28"/>
      <c r="AX18" s="29">
        <f t="shared" si="8"/>
        <v>36800</v>
      </c>
      <c r="AY18" s="31">
        <f t="shared" si="12"/>
        <v>2.4729999999999999</v>
      </c>
      <c r="AZ18" s="31">
        <f t="shared" si="13"/>
        <v>2.4729999999999999</v>
      </c>
      <c r="BA18" s="31">
        <f t="shared" si="9"/>
        <v>2.4729999999999999</v>
      </c>
      <c r="BB18" s="31">
        <f t="shared" si="10"/>
        <v>2.4729999999999999</v>
      </c>
      <c r="BC18" s="31">
        <f t="shared" si="11"/>
        <v>2.4729999999999999</v>
      </c>
    </row>
    <row r="19" spans="1:55">
      <c r="A19" s="36"/>
      <c r="B19" s="31"/>
      <c r="D19" s="27">
        <v>36831</v>
      </c>
      <c r="E19" s="28">
        <v>-6.25E-2</v>
      </c>
      <c r="F19" s="28">
        <v>-0.06</v>
      </c>
      <c r="G19" s="28">
        <v>-7.0000000000000007E-2</v>
      </c>
      <c r="H19" s="28">
        <v>0.185</v>
      </c>
      <c r="I19" s="28">
        <v>0.185</v>
      </c>
      <c r="J19" s="28">
        <v>-6.25E-2</v>
      </c>
      <c r="K19" s="28">
        <v>0.185</v>
      </c>
      <c r="L19" s="28">
        <v>-0.1</v>
      </c>
      <c r="M19" s="28">
        <v>0.01</v>
      </c>
      <c r="N19" s="28">
        <v>0.04</v>
      </c>
      <c r="O19" s="28">
        <v>0.39</v>
      </c>
      <c r="P19" s="28">
        <v>0.12</v>
      </c>
      <c r="Q19" s="28">
        <v>0.185</v>
      </c>
      <c r="R19" s="28">
        <v>6.4383006015926003E-2</v>
      </c>
      <c r="S19" s="28">
        <v>2.59</v>
      </c>
      <c r="T19" s="27"/>
      <c r="U19" s="40">
        <v>36506</v>
      </c>
      <c r="V19" s="28">
        <v>2.2050000000000001</v>
      </c>
      <c r="W19" s="28">
        <v>2.1800000000000002</v>
      </c>
      <c r="X19" s="28">
        <v>2.2400000000000002</v>
      </c>
      <c r="Y19" s="28">
        <v>2.15</v>
      </c>
      <c r="Z19" s="28">
        <v>2.16</v>
      </c>
      <c r="AA19" s="28">
        <v>2.1749999999999998</v>
      </c>
      <c r="AB19" s="28">
        <v>2.2149999999999999</v>
      </c>
      <c r="AC19" s="28">
        <v>2.2250000000000001</v>
      </c>
      <c r="AD19" s="28">
        <v>2.13</v>
      </c>
      <c r="AE19" s="28">
        <v>2.2549999999999999</v>
      </c>
      <c r="AF19" s="28">
        <v>2.2050000000000001</v>
      </c>
      <c r="AG19" s="28">
        <v>2.2050000000000001</v>
      </c>
      <c r="AH19" s="28">
        <v>2.1800000000000002</v>
      </c>
      <c r="AI19" s="28">
        <v>2.1800000000000002</v>
      </c>
      <c r="AJ19" s="28"/>
      <c r="AK19" s="43">
        <v>2.15</v>
      </c>
      <c r="AL19" s="28">
        <v>2.1749999999999998</v>
      </c>
      <c r="AM19" s="28">
        <v>2.2050000000000001</v>
      </c>
      <c r="AN19" s="28">
        <v>2.2250000000000001</v>
      </c>
      <c r="AO19" s="28">
        <v>2.1749999999999998</v>
      </c>
      <c r="AP19" s="28">
        <v>2.2149999999999999</v>
      </c>
      <c r="AQ19" s="28">
        <v>2.2549999999999999</v>
      </c>
      <c r="AR19" s="28">
        <v>2.2549999999999999</v>
      </c>
      <c r="AS19" s="28"/>
      <c r="AT19" s="28">
        <v>2.34</v>
      </c>
      <c r="AU19" s="28">
        <v>2.2549999999999999</v>
      </c>
      <c r="AV19" s="28"/>
      <c r="AW19" s="28"/>
      <c r="AX19" s="29">
        <f t="shared" si="8"/>
        <v>36831</v>
      </c>
      <c r="AY19" s="31">
        <f t="shared" si="12"/>
        <v>2.59</v>
      </c>
      <c r="AZ19" s="31">
        <f t="shared" si="13"/>
        <v>2.59</v>
      </c>
      <c r="BA19" s="31">
        <f t="shared" si="9"/>
        <v>2.59</v>
      </c>
      <c r="BB19" s="31">
        <f t="shared" si="10"/>
        <v>2.59</v>
      </c>
      <c r="BC19" s="31">
        <f t="shared" si="11"/>
        <v>2.59</v>
      </c>
    </row>
    <row r="20" spans="1:55">
      <c r="A20" s="36"/>
      <c r="B20" s="28"/>
      <c r="D20" s="27">
        <v>36861</v>
      </c>
      <c r="E20" s="28">
        <v>-6.25E-2</v>
      </c>
      <c r="F20" s="28">
        <v>-0.06</v>
      </c>
      <c r="G20" s="28">
        <v>-7.2499999999999995E-2</v>
      </c>
      <c r="H20" s="28">
        <v>0.20499999999999999</v>
      </c>
      <c r="I20" s="28">
        <v>0.20499999999999999</v>
      </c>
      <c r="J20" s="28">
        <v>-6.25E-2</v>
      </c>
      <c r="K20" s="28">
        <v>0.20499999999999999</v>
      </c>
      <c r="L20" s="28">
        <v>-0.13</v>
      </c>
      <c r="M20" s="28">
        <v>0.01</v>
      </c>
      <c r="N20" s="28">
        <v>0.04</v>
      </c>
      <c r="O20" s="28">
        <v>0.43</v>
      </c>
      <c r="P20" s="28">
        <v>0.14000000000000001</v>
      </c>
      <c r="Q20" s="28">
        <v>0.20499999999999999</v>
      </c>
      <c r="R20" s="28">
        <v>6.4705263509613004E-2</v>
      </c>
      <c r="S20" s="28">
        <v>2.718</v>
      </c>
      <c r="T20" s="27"/>
      <c r="U20" s="40">
        <v>36507</v>
      </c>
      <c r="V20" s="28">
        <v>2.2050000000000001</v>
      </c>
      <c r="W20" s="28">
        <v>2.1800000000000002</v>
      </c>
      <c r="X20" s="28">
        <v>2.2599999999999998</v>
      </c>
      <c r="Y20" s="28">
        <v>2.15</v>
      </c>
      <c r="Z20" s="28">
        <v>2.16</v>
      </c>
      <c r="AA20" s="28">
        <v>2.1749999999999998</v>
      </c>
      <c r="AB20" s="28">
        <v>2.2149999999999999</v>
      </c>
      <c r="AC20" s="28">
        <v>2.2250000000000001</v>
      </c>
      <c r="AD20" s="28">
        <v>2.13</v>
      </c>
      <c r="AE20" s="28">
        <v>2.2549999999999999</v>
      </c>
      <c r="AF20" s="28">
        <v>2.2050000000000001</v>
      </c>
      <c r="AG20" s="28">
        <v>2.2050000000000001</v>
      </c>
      <c r="AH20" s="28">
        <v>2.1800000000000002</v>
      </c>
      <c r="AI20" s="28">
        <v>2.1800000000000002</v>
      </c>
      <c r="AJ20" s="28"/>
      <c r="AK20" s="43">
        <v>2.15</v>
      </c>
      <c r="AL20" s="28">
        <v>2.1749999999999998</v>
      </c>
      <c r="AM20" s="28">
        <v>2.2050000000000001</v>
      </c>
      <c r="AN20" s="28">
        <v>2.2250000000000001</v>
      </c>
      <c r="AO20" s="28">
        <v>2.1749999999999998</v>
      </c>
      <c r="AP20" s="28">
        <v>2.2149999999999999</v>
      </c>
      <c r="AQ20" s="28">
        <v>2.2549999999999999</v>
      </c>
      <c r="AR20" s="28">
        <v>2.2549999999999999</v>
      </c>
      <c r="AS20" s="28"/>
      <c r="AT20" s="28">
        <v>2.34</v>
      </c>
      <c r="AU20" s="28">
        <v>2.2549999999999999</v>
      </c>
      <c r="AV20" s="28"/>
      <c r="AW20" s="28"/>
      <c r="AX20" s="29">
        <f t="shared" si="8"/>
        <v>36861</v>
      </c>
      <c r="AY20" s="31">
        <f t="shared" si="12"/>
        <v>2.718</v>
      </c>
      <c r="AZ20" s="31">
        <f t="shared" si="13"/>
        <v>2.718</v>
      </c>
      <c r="BA20" s="31">
        <f t="shared" si="9"/>
        <v>2.718</v>
      </c>
      <c r="BB20" s="31">
        <f t="shared" si="10"/>
        <v>2.718</v>
      </c>
      <c r="BC20" s="31">
        <f t="shared" si="11"/>
        <v>2.718</v>
      </c>
    </row>
    <row r="21" spans="1:55">
      <c r="B21" s="36"/>
      <c r="D21" s="27">
        <v>36892</v>
      </c>
      <c r="E21" s="28">
        <v>-6.25E-2</v>
      </c>
      <c r="F21" s="28">
        <v>-0.06</v>
      </c>
      <c r="G21" s="28">
        <v>-7.4999999999999997E-2</v>
      </c>
      <c r="H21" s="28">
        <v>0.2225</v>
      </c>
      <c r="I21" s="28">
        <v>0.2225</v>
      </c>
      <c r="J21" s="28">
        <v>-6.25E-2</v>
      </c>
      <c r="K21" s="28">
        <v>0.2225</v>
      </c>
      <c r="L21" s="28">
        <v>-0.13500000000000001</v>
      </c>
      <c r="M21" s="28">
        <v>0.01</v>
      </c>
      <c r="N21" s="28">
        <v>0.04</v>
      </c>
      <c r="O21" s="28">
        <v>0.44</v>
      </c>
      <c r="P21" s="28">
        <v>0.1575</v>
      </c>
      <c r="Q21" s="28">
        <v>0.2225</v>
      </c>
      <c r="R21" s="28">
        <v>6.5044569527327997E-2</v>
      </c>
      <c r="S21" s="28">
        <v>2.75</v>
      </c>
      <c r="T21" s="27"/>
      <c r="U21" s="40">
        <v>36508</v>
      </c>
      <c r="V21" s="28">
        <v>2.31</v>
      </c>
      <c r="W21" s="28">
        <v>2.2999999999999998</v>
      </c>
      <c r="X21" s="28">
        <v>2.35</v>
      </c>
      <c r="Y21" s="28">
        <v>2.2949999999999999</v>
      </c>
      <c r="Z21" s="28">
        <v>2.31</v>
      </c>
      <c r="AA21" s="28">
        <v>2.2749999999999999</v>
      </c>
      <c r="AB21" s="28">
        <v>2.34</v>
      </c>
      <c r="AC21" s="28">
        <v>2.3250000000000002</v>
      </c>
      <c r="AD21" s="28">
        <v>2.25</v>
      </c>
      <c r="AE21" s="28">
        <v>2.35</v>
      </c>
      <c r="AF21" s="28">
        <v>2.31</v>
      </c>
      <c r="AG21" s="28">
        <v>2.31</v>
      </c>
      <c r="AH21" s="28">
        <v>2.2999999999999998</v>
      </c>
      <c r="AI21" s="28">
        <v>2.2999999999999998</v>
      </c>
      <c r="AJ21" s="28"/>
      <c r="AK21" s="43">
        <v>2.2949999999999999</v>
      </c>
      <c r="AL21" s="28">
        <v>2.2949999999999999</v>
      </c>
      <c r="AM21" s="28">
        <v>2.3250000000000002</v>
      </c>
      <c r="AN21" s="28">
        <v>2.3250000000000002</v>
      </c>
      <c r="AO21" s="28">
        <v>2.2749999999999999</v>
      </c>
      <c r="AP21" s="28">
        <v>2.34</v>
      </c>
      <c r="AQ21" s="28">
        <v>2.35</v>
      </c>
      <c r="AR21" s="28">
        <v>2.35</v>
      </c>
      <c r="AS21" s="28"/>
      <c r="AT21" s="28">
        <v>2.46</v>
      </c>
      <c r="AU21" s="28">
        <v>2.36</v>
      </c>
      <c r="AV21" s="28"/>
      <c r="AW21" s="28"/>
      <c r="AX21" s="29">
        <f t="shared" si="8"/>
        <v>36892</v>
      </c>
      <c r="AY21" s="31">
        <f t="shared" si="12"/>
        <v>2.75</v>
      </c>
      <c r="AZ21" s="31">
        <f t="shared" si="13"/>
        <v>2.75</v>
      </c>
      <c r="BA21" s="31">
        <f t="shared" si="9"/>
        <v>2.75</v>
      </c>
      <c r="BB21" s="31">
        <f t="shared" si="10"/>
        <v>2.75</v>
      </c>
      <c r="BC21" s="31">
        <f t="shared" si="11"/>
        <v>2.75</v>
      </c>
    </row>
    <row r="22" spans="1:55">
      <c r="B22" s="36"/>
      <c r="D22" s="27">
        <v>36923</v>
      </c>
      <c r="E22" s="28">
        <v>-6.25E-2</v>
      </c>
      <c r="F22" s="28">
        <v>-0.06</v>
      </c>
      <c r="G22" s="28">
        <v>-6.7500000000000004E-2</v>
      </c>
      <c r="H22" s="28">
        <v>0.22</v>
      </c>
      <c r="I22" s="28">
        <v>0.22</v>
      </c>
      <c r="J22" s="28">
        <v>-6.25E-2</v>
      </c>
      <c r="K22" s="28">
        <v>0.22</v>
      </c>
      <c r="L22" s="28">
        <v>-0.115</v>
      </c>
      <c r="M22" s="28">
        <v>0.01</v>
      </c>
      <c r="N22" s="28">
        <v>0.04</v>
      </c>
      <c r="O22" s="28">
        <v>0.47</v>
      </c>
      <c r="P22" s="28">
        <v>0.155</v>
      </c>
      <c r="Q22" s="28">
        <v>0.22</v>
      </c>
      <c r="R22" s="28">
        <v>6.5393860989076999E-2</v>
      </c>
      <c r="S22" s="28">
        <v>2.6349999999999998</v>
      </c>
      <c r="T22" s="27"/>
      <c r="U22" s="40">
        <v>36509</v>
      </c>
      <c r="V22" s="28">
        <v>2.4700000000000002</v>
      </c>
      <c r="W22" s="28">
        <v>2.4350000000000001</v>
      </c>
      <c r="X22" s="28">
        <v>2.4649999999999999</v>
      </c>
      <c r="Y22" s="28">
        <v>2.3650000000000002</v>
      </c>
      <c r="Z22" s="28">
        <v>2.375</v>
      </c>
      <c r="AA22" s="28">
        <v>2.4249999999999998</v>
      </c>
      <c r="AB22" s="28">
        <v>2.4700000000000002</v>
      </c>
      <c r="AC22" s="28">
        <v>2.4900000000000002</v>
      </c>
      <c r="AD22" s="28">
        <v>2.4300000000000002</v>
      </c>
      <c r="AE22" s="28">
        <v>2.4849999999999999</v>
      </c>
      <c r="AF22" s="28">
        <v>2.4700000000000002</v>
      </c>
      <c r="AG22" s="28">
        <v>2.4700000000000002</v>
      </c>
      <c r="AH22" s="28">
        <v>2.4350000000000001</v>
      </c>
      <c r="AI22" s="28">
        <v>2.4350000000000001</v>
      </c>
      <c r="AJ22" s="28"/>
      <c r="AK22" s="43">
        <v>2.3650000000000002</v>
      </c>
      <c r="AL22" s="28">
        <v>2.42</v>
      </c>
      <c r="AM22" s="28">
        <v>2.4550000000000001</v>
      </c>
      <c r="AN22" s="28">
        <v>2.4900000000000002</v>
      </c>
      <c r="AO22" s="28">
        <v>2.4249999999999998</v>
      </c>
      <c r="AP22" s="28">
        <v>2.4700000000000002</v>
      </c>
      <c r="AQ22" s="28">
        <v>2.4849999999999999</v>
      </c>
      <c r="AR22" s="28">
        <v>2.4849999999999999</v>
      </c>
      <c r="AS22" s="28"/>
      <c r="AT22" s="28">
        <v>2.61</v>
      </c>
      <c r="AU22" s="28">
        <v>2.4900000000000002</v>
      </c>
      <c r="AV22" s="28"/>
      <c r="AW22" s="28"/>
      <c r="AX22" s="29">
        <f t="shared" si="8"/>
        <v>36923</v>
      </c>
      <c r="AY22" s="31">
        <f t="shared" si="12"/>
        <v>2.6349999999999998</v>
      </c>
      <c r="AZ22" s="31">
        <f t="shared" si="13"/>
        <v>2.6349999999999998</v>
      </c>
      <c r="BA22" s="31">
        <f t="shared" si="9"/>
        <v>2.6349999999999998</v>
      </c>
      <c r="BB22" s="31">
        <f t="shared" si="10"/>
        <v>2.6349999999999998</v>
      </c>
      <c r="BC22" s="31">
        <f t="shared" si="11"/>
        <v>2.6349999999999998</v>
      </c>
    </row>
    <row r="23" spans="1:55">
      <c r="D23" s="27">
        <v>36951</v>
      </c>
      <c r="E23" s="28">
        <v>-6.25E-2</v>
      </c>
      <c r="F23" s="28">
        <v>-0.06</v>
      </c>
      <c r="G23" s="28">
        <v>-6.5000000000000002E-2</v>
      </c>
      <c r="H23" s="28">
        <v>0.2175</v>
      </c>
      <c r="I23" s="28">
        <v>0.2175</v>
      </c>
      <c r="J23" s="28">
        <v>-6.25E-2</v>
      </c>
      <c r="K23" s="28">
        <v>0.2175</v>
      </c>
      <c r="L23" s="28">
        <v>-9.5000000000000001E-2</v>
      </c>
      <c r="M23" s="28">
        <v>0.01</v>
      </c>
      <c r="N23" s="28">
        <v>0.04</v>
      </c>
      <c r="O23" s="28">
        <v>0.47</v>
      </c>
      <c r="P23" s="28">
        <v>0.1525</v>
      </c>
      <c r="Q23" s="28">
        <v>0.2175</v>
      </c>
      <c r="R23" s="28">
        <v>6.5709350086054996E-2</v>
      </c>
      <c r="S23" s="28">
        <v>2.5209999999999999</v>
      </c>
      <c r="T23" s="27"/>
      <c r="U23" s="40">
        <v>36510</v>
      </c>
      <c r="V23" s="28">
        <v>2.52</v>
      </c>
      <c r="W23" s="28">
        <v>2.4700000000000002</v>
      </c>
      <c r="X23" s="28">
        <v>2.52</v>
      </c>
      <c r="Y23" s="28">
        <v>2.4700000000000002</v>
      </c>
      <c r="Z23" s="28">
        <v>2.4900000000000002</v>
      </c>
      <c r="AA23" s="28">
        <v>2.4249999999999998</v>
      </c>
      <c r="AB23" s="28">
        <v>2.5150000000000001</v>
      </c>
      <c r="AC23" s="28">
        <v>2.5299999999999998</v>
      </c>
      <c r="AD23" s="28">
        <v>2.46</v>
      </c>
      <c r="AE23" s="28">
        <v>2.5649999999999999</v>
      </c>
      <c r="AF23" s="28">
        <v>2.52</v>
      </c>
      <c r="AG23" s="28">
        <v>2.52</v>
      </c>
      <c r="AH23" s="28">
        <v>2.4700000000000002</v>
      </c>
      <c r="AI23" s="28">
        <v>2.4700000000000002</v>
      </c>
      <c r="AJ23" s="28"/>
      <c r="AK23" s="43">
        <v>2.4700000000000002</v>
      </c>
      <c r="AL23" s="28">
        <v>2.46</v>
      </c>
      <c r="AM23" s="28">
        <v>2.5150000000000001</v>
      </c>
      <c r="AN23" s="28">
        <v>2.5299999999999998</v>
      </c>
      <c r="AO23" s="28">
        <v>2.4249999999999998</v>
      </c>
      <c r="AP23" s="28">
        <v>2.5150000000000001</v>
      </c>
      <c r="AQ23" s="28">
        <v>2.5649999999999999</v>
      </c>
      <c r="AR23" s="28">
        <v>2.5649999999999999</v>
      </c>
      <c r="AS23" s="28"/>
      <c r="AT23" s="28">
        <v>2.64</v>
      </c>
      <c r="AU23" s="28">
        <v>2.5449999999999999</v>
      </c>
      <c r="AV23" s="28"/>
      <c r="AW23" s="28"/>
      <c r="AX23" s="29">
        <f t="shared" si="8"/>
        <v>36951</v>
      </c>
      <c r="AY23" s="31">
        <f t="shared" si="12"/>
        <v>2.5209999999999999</v>
      </c>
      <c r="AZ23" s="31">
        <f t="shared" si="13"/>
        <v>2.5209999999999999</v>
      </c>
      <c r="BA23" s="31">
        <f t="shared" si="9"/>
        <v>2.5209999999999999</v>
      </c>
      <c r="BB23" s="31">
        <f t="shared" si="10"/>
        <v>2.5209999999999999</v>
      </c>
      <c r="BC23" s="31">
        <f t="shared" si="11"/>
        <v>2.5209999999999999</v>
      </c>
    </row>
    <row r="24" spans="1:55">
      <c r="D24" s="27">
        <v>36982</v>
      </c>
      <c r="E24" s="28">
        <v>-5.7500000000000002E-2</v>
      </c>
      <c r="F24" s="28">
        <v>-5.7500000000000002E-2</v>
      </c>
      <c r="G24" s="28">
        <v>-5.7500000000000002E-2</v>
      </c>
      <c r="H24" s="28">
        <v>0.14249999999999999</v>
      </c>
      <c r="I24" s="28">
        <v>0.14249999999999999</v>
      </c>
      <c r="J24" s="28">
        <v>-5.7500000000000002E-2</v>
      </c>
      <c r="K24" s="28">
        <v>0.14249999999999999</v>
      </c>
      <c r="L24" s="28">
        <v>-6.7500000000000004E-2</v>
      </c>
      <c r="M24" s="28">
        <v>-7.4999999999999997E-2</v>
      </c>
      <c r="N24" s="28">
        <v>-7.4999999999999997E-2</v>
      </c>
      <c r="O24" s="28">
        <v>0.113</v>
      </c>
      <c r="P24" s="28">
        <v>5.7500000000000002E-2</v>
      </c>
      <c r="Q24" s="28">
        <v>0.14249999999999999</v>
      </c>
      <c r="R24" s="28">
        <v>6.6020362995043005E-2</v>
      </c>
      <c r="S24" s="28">
        <v>2.415</v>
      </c>
      <c r="T24" s="27"/>
      <c r="U24" s="40">
        <v>36511</v>
      </c>
      <c r="V24" s="28">
        <v>2.52</v>
      </c>
      <c r="W24" s="28">
        <v>2.48</v>
      </c>
      <c r="X24" s="28">
        <v>2.5550000000000002</v>
      </c>
      <c r="Y24" s="28">
        <v>2.39</v>
      </c>
      <c r="Z24" s="28">
        <v>2.41</v>
      </c>
      <c r="AA24" s="28">
        <v>2.48</v>
      </c>
      <c r="AB24" s="28">
        <v>2.4900000000000002</v>
      </c>
      <c r="AC24" s="28">
        <v>2.5150000000000001</v>
      </c>
      <c r="AD24" s="28">
        <v>2.46</v>
      </c>
      <c r="AE24" s="28">
        <v>2.5299999999999998</v>
      </c>
      <c r="AF24" s="28">
        <v>2.52</v>
      </c>
      <c r="AG24" s="28">
        <v>2.52</v>
      </c>
      <c r="AH24" s="28">
        <v>2.48</v>
      </c>
      <c r="AI24" s="28">
        <v>2.48</v>
      </c>
      <c r="AJ24" s="28"/>
      <c r="AK24" s="43">
        <v>2.39</v>
      </c>
      <c r="AL24" s="28">
        <v>2.4700000000000002</v>
      </c>
      <c r="AM24" s="28">
        <v>2.4849999999999999</v>
      </c>
      <c r="AN24" s="28">
        <v>2.5150000000000001</v>
      </c>
      <c r="AO24" s="28">
        <v>2.48</v>
      </c>
      <c r="AP24" s="28">
        <v>2.4900000000000002</v>
      </c>
      <c r="AQ24" s="28">
        <v>2.5299999999999998</v>
      </c>
      <c r="AR24" s="28">
        <v>2.5299999999999998</v>
      </c>
      <c r="AS24" s="28"/>
      <c r="AT24" s="28">
        <v>2.63</v>
      </c>
      <c r="AU24" s="28">
        <v>2.52</v>
      </c>
      <c r="AV24" s="28"/>
      <c r="AW24" s="28"/>
      <c r="AX24" s="29">
        <f t="shared" si="8"/>
        <v>36982</v>
      </c>
      <c r="AY24" s="31">
        <f t="shared" si="12"/>
        <v>2.415</v>
      </c>
      <c r="AZ24" s="31">
        <f t="shared" si="13"/>
        <v>2.415</v>
      </c>
      <c r="BA24" s="31">
        <f t="shared" si="9"/>
        <v>2.415</v>
      </c>
      <c r="BB24" s="31">
        <f t="shared" si="10"/>
        <v>2.415</v>
      </c>
      <c r="BC24" s="31">
        <f t="shared" si="11"/>
        <v>2.415</v>
      </c>
    </row>
    <row r="25" spans="1:55">
      <c r="D25" s="27">
        <v>37012</v>
      </c>
      <c r="E25" s="28">
        <v>-5.7500000000000002E-2</v>
      </c>
      <c r="F25" s="28">
        <v>-5.7500000000000002E-2</v>
      </c>
      <c r="G25" s="28">
        <v>-5.7500000000000002E-2</v>
      </c>
      <c r="H25" s="28">
        <v>0.13</v>
      </c>
      <c r="I25" s="28">
        <v>0.13</v>
      </c>
      <c r="J25" s="28">
        <v>-5.7500000000000002E-2</v>
      </c>
      <c r="K25" s="28">
        <v>0.13</v>
      </c>
      <c r="L25" s="28">
        <v>-6.25E-2</v>
      </c>
      <c r="M25" s="28">
        <v>-8.5000000000000006E-2</v>
      </c>
      <c r="N25" s="28">
        <v>-8.5000000000000006E-2</v>
      </c>
      <c r="O25" s="28">
        <v>0.113</v>
      </c>
      <c r="P25" s="28">
        <v>4.4999999999999998E-2</v>
      </c>
      <c r="Q25" s="28">
        <v>0.13</v>
      </c>
      <c r="R25" s="28">
        <v>6.6255354648144998E-2</v>
      </c>
      <c r="S25" s="28">
        <v>2.3849999999999998</v>
      </c>
      <c r="T25" s="27"/>
      <c r="U25" s="40">
        <v>36512</v>
      </c>
      <c r="V25" s="28">
        <v>2.5299999999999998</v>
      </c>
      <c r="W25" s="28">
        <v>2.5</v>
      </c>
      <c r="X25" s="28">
        <v>2.5649999999999999</v>
      </c>
      <c r="Y25" s="28">
        <v>2.54</v>
      </c>
      <c r="Z25" s="28">
        <v>2.5499999999999998</v>
      </c>
      <c r="AA25" s="28">
        <v>2.4750000000000001</v>
      </c>
      <c r="AB25" s="28">
        <v>2.5249999999999999</v>
      </c>
      <c r="AC25" s="28">
        <v>2.5299999999999998</v>
      </c>
      <c r="AD25" s="28">
        <v>2.5099999999999998</v>
      </c>
      <c r="AE25" s="28">
        <v>2.5649999999999999</v>
      </c>
      <c r="AF25" s="28">
        <v>2.5299999999999998</v>
      </c>
      <c r="AG25" s="28">
        <v>2.5299999999999998</v>
      </c>
      <c r="AH25" s="28">
        <v>2.5</v>
      </c>
      <c r="AI25" s="28">
        <v>2.5</v>
      </c>
      <c r="AJ25" s="28"/>
      <c r="AK25" s="43">
        <v>2.54</v>
      </c>
      <c r="AL25" s="28">
        <v>2.4900000000000002</v>
      </c>
      <c r="AM25" s="28">
        <v>2.52</v>
      </c>
      <c r="AN25" s="28">
        <v>2.5299999999999998</v>
      </c>
      <c r="AO25" s="28">
        <v>2.4750000000000001</v>
      </c>
      <c r="AP25" s="28">
        <v>2.5249999999999999</v>
      </c>
      <c r="AQ25" s="28">
        <v>2.5649999999999999</v>
      </c>
      <c r="AR25" s="28">
        <v>2.5649999999999999</v>
      </c>
      <c r="AS25" s="28"/>
      <c r="AT25" s="28">
        <v>2.65</v>
      </c>
      <c r="AU25" s="28">
        <v>2.5499999999999998</v>
      </c>
      <c r="AV25" s="28"/>
      <c r="AW25" s="28"/>
      <c r="AX25" s="29">
        <f t="shared" si="8"/>
        <v>37012</v>
      </c>
      <c r="AY25" s="31">
        <f t="shared" si="12"/>
        <v>2.3849999999999998</v>
      </c>
      <c r="AZ25" s="31">
        <f t="shared" si="13"/>
        <v>2.3849999999999998</v>
      </c>
      <c r="BA25" s="31">
        <f t="shared" si="9"/>
        <v>2.3849999999999998</v>
      </c>
      <c r="BB25" s="31">
        <f t="shared" si="10"/>
        <v>2.3849999999999998</v>
      </c>
      <c r="BC25" s="31">
        <f t="shared" si="11"/>
        <v>2.3849999999999998</v>
      </c>
    </row>
    <row r="26" spans="1:55">
      <c r="D26" s="27">
        <v>37043</v>
      </c>
      <c r="E26" s="28">
        <v>-5.7500000000000002E-2</v>
      </c>
      <c r="F26" s="28">
        <v>-5.7500000000000002E-2</v>
      </c>
      <c r="G26" s="28">
        <v>-5.7500000000000002E-2</v>
      </c>
      <c r="H26" s="28">
        <v>0.125</v>
      </c>
      <c r="I26" s="28">
        <v>0.125</v>
      </c>
      <c r="J26" s="28">
        <v>-5.7500000000000002E-2</v>
      </c>
      <c r="K26" s="28">
        <v>0.125</v>
      </c>
      <c r="L26" s="28">
        <v>-5.7500000000000002E-2</v>
      </c>
      <c r="M26" s="28">
        <v>-0.09</v>
      </c>
      <c r="N26" s="28">
        <v>-0.09</v>
      </c>
      <c r="O26" s="28">
        <v>0.113</v>
      </c>
      <c r="P26" s="28">
        <v>0.04</v>
      </c>
      <c r="Q26" s="28">
        <v>0.125</v>
      </c>
      <c r="R26" s="28">
        <v>6.6498179375566999E-2</v>
      </c>
      <c r="S26" s="28">
        <v>2.3959999999999999</v>
      </c>
      <c r="T26" s="27"/>
      <c r="U26" s="40">
        <v>36513</v>
      </c>
      <c r="V26" s="28">
        <v>2.5299999999999998</v>
      </c>
      <c r="W26" s="28">
        <v>2.5</v>
      </c>
      <c r="X26" s="28">
        <v>2.5649999999999999</v>
      </c>
      <c r="Y26" s="28">
        <v>2.54</v>
      </c>
      <c r="Z26" s="28">
        <v>2.5499999999999998</v>
      </c>
      <c r="AA26" s="28">
        <v>2.4750000000000001</v>
      </c>
      <c r="AB26" s="28">
        <v>2.5249999999999999</v>
      </c>
      <c r="AC26" s="28">
        <v>2.5299999999999998</v>
      </c>
      <c r="AD26" s="28">
        <v>2.5099999999999998</v>
      </c>
      <c r="AE26" s="28">
        <v>2.5649999999999999</v>
      </c>
      <c r="AF26" s="28">
        <v>2.5299999999999998</v>
      </c>
      <c r="AG26" s="28">
        <v>2.5299999999999998</v>
      </c>
      <c r="AH26" s="28">
        <v>2.5</v>
      </c>
      <c r="AI26" s="28">
        <v>2.5</v>
      </c>
      <c r="AJ26" s="28"/>
      <c r="AK26" s="43">
        <v>2.54</v>
      </c>
      <c r="AL26" s="28">
        <v>2.4900000000000002</v>
      </c>
      <c r="AM26" s="28">
        <v>2.52</v>
      </c>
      <c r="AN26" s="28">
        <v>2.5299999999999998</v>
      </c>
      <c r="AO26" s="28">
        <v>2.4750000000000001</v>
      </c>
      <c r="AP26" s="28">
        <v>2.5249999999999999</v>
      </c>
      <c r="AQ26" s="28">
        <v>2.5649999999999999</v>
      </c>
      <c r="AR26" s="28">
        <v>2.5649999999999999</v>
      </c>
      <c r="AS26" s="28"/>
      <c r="AT26" s="28">
        <v>2.65</v>
      </c>
      <c r="AU26" s="28">
        <v>2.5499999999999998</v>
      </c>
      <c r="AV26" s="28"/>
      <c r="AW26" s="28"/>
      <c r="AX26" s="29">
        <f t="shared" si="8"/>
        <v>37043</v>
      </c>
      <c r="AY26" s="31">
        <f t="shared" si="12"/>
        <v>2.3959999999999999</v>
      </c>
      <c r="AZ26" s="31">
        <f t="shared" si="13"/>
        <v>2.3959999999999999</v>
      </c>
      <c r="BA26" s="31">
        <f t="shared" si="9"/>
        <v>2.3959999999999999</v>
      </c>
      <c r="BB26" s="31">
        <f t="shared" si="10"/>
        <v>2.3959999999999999</v>
      </c>
      <c r="BC26" s="31">
        <f t="shared" si="11"/>
        <v>2.3959999999999999</v>
      </c>
    </row>
    <row r="27" spans="1:55">
      <c r="D27" s="27">
        <v>37073</v>
      </c>
      <c r="E27" s="28">
        <v>-5.7500000000000002E-2</v>
      </c>
      <c r="F27" s="28">
        <v>-5.7500000000000002E-2</v>
      </c>
      <c r="G27" s="28">
        <v>-5.7500000000000002E-2</v>
      </c>
      <c r="H27" s="28">
        <v>0.11749999999999999</v>
      </c>
      <c r="I27" s="28">
        <v>0.11749999999999999</v>
      </c>
      <c r="J27" s="28">
        <v>-5.7500000000000002E-2</v>
      </c>
      <c r="K27" s="28">
        <v>0.11749999999999999</v>
      </c>
      <c r="L27" s="28">
        <v>-5.7500000000000002E-2</v>
      </c>
      <c r="M27" s="28">
        <v>-0.09</v>
      </c>
      <c r="N27" s="28">
        <v>-0.09</v>
      </c>
      <c r="O27" s="28">
        <v>0.113</v>
      </c>
      <c r="P27" s="28">
        <v>3.2500000000000001E-2</v>
      </c>
      <c r="Q27" s="28">
        <v>0.11749999999999999</v>
      </c>
      <c r="R27" s="28">
        <v>6.6723860865071996E-2</v>
      </c>
      <c r="S27" s="28">
        <v>2.4060000000000001</v>
      </c>
      <c r="T27" s="27"/>
      <c r="U27" s="40">
        <v>36514</v>
      </c>
      <c r="V27" s="28">
        <v>2.5299999999999998</v>
      </c>
      <c r="W27" s="28">
        <v>2.5</v>
      </c>
      <c r="X27" s="28">
        <v>2.5649999999999999</v>
      </c>
      <c r="Y27" s="28">
        <v>2.54</v>
      </c>
      <c r="Z27" s="28">
        <v>2.5499999999999998</v>
      </c>
      <c r="AA27" s="28">
        <v>2.4750000000000001</v>
      </c>
      <c r="AB27" s="28">
        <v>2.5249999999999999</v>
      </c>
      <c r="AC27" s="28">
        <v>2.5299999999999998</v>
      </c>
      <c r="AD27" s="28">
        <v>2.5099999999999998</v>
      </c>
      <c r="AE27" s="28">
        <v>2.5649999999999999</v>
      </c>
      <c r="AF27" s="28">
        <v>2.5299999999999998</v>
      </c>
      <c r="AG27" s="28">
        <v>2.5299999999999998</v>
      </c>
      <c r="AH27" s="28">
        <v>2.5</v>
      </c>
      <c r="AI27" s="28">
        <v>2.5</v>
      </c>
      <c r="AJ27" s="28"/>
      <c r="AK27" s="43">
        <v>2.54</v>
      </c>
      <c r="AL27" s="28">
        <v>2.4900000000000002</v>
      </c>
      <c r="AM27" s="28">
        <v>2.52</v>
      </c>
      <c r="AN27" s="28">
        <v>2.5299999999999998</v>
      </c>
      <c r="AO27" s="28">
        <v>2.4750000000000001</v>
      </c>
      <c r="AP27" s="28">
        <v>2.5249999999999999</v>
      </c>
      <c r="AQ27" s="28">
        <v>2.5649999999999999</v>
      </c>
      <c r="AR27" s="28">
        <v>2.5649999999999999</v>
      </c>
      <c r="AS27" s="28"/>
      <c r="AT27" s="28">
        <v>2.65</v>
      </c>
      <c r="AU27" s="28">
        <v>2.5499999999999998</v>
      </c>
      <c r="AV27" s="28"/>
      <c r="AW27" s="28"/>
      <c r="AX27" s="29">
        <f t="shared" si="8"/>
        <v>37073</v>
      </c>
      <c r="AY27" s="31">
        <f t="shared" si="12"/>
        <v>2.4060000000000001</v>
      </c>
      <c r="AZ27" s="31">
        <f t="shared" si="13"/>
        <v>2.4060000000000001</v>
      </c>
      <c r="BA27" s="31">
        <f t="shared" si="9"/>
        <v>2.4060000000000001</v>
      </c>
      <c r="BB27" s="31">
        <f t="shared" si="10"/>
        <v>2.4060000000000001</v>
      </c>
      <c r="BC27" s="31">
        <f t="shared" si="11"/>
        <v>2.4060000000000001</v>
      </c>
    </row>
    <row r="28" spans="1:55">
      <c r="D28" s="27">
        <v>37104</v>
      </c>
      <c r="E28" s="28">
        <v>-5.7500000000000002E-2</v>
      </c>
      <c r="F28" s="28">
        <v>-5.7500000000000002E-2</v>
      </c>
      <c r="G28" s="28">
        <v>-5.7500000000000002E-2</v>
      </c>
      <c r="H28" s="28">
        <v>0.115</v>
      </c>
      <c r="I28" s="28">
        <v>0.115</v>
      </c>
      <c r="J28" s="28">
        <v>-5.7500000000000002E-2</v>
      </c>
      <c r="K28" s="28">
        <v>0.115</v>
      </c>
      <c r="L28" s="28">
        <v>-5.5E-2</v>
      </c>
      <c r="M28" s="28">
        <v>-8.5000000000000006E-2</v>
      </c>
      <c r="N28" s="28">
        <v>-8.5000000000000006E-2</v>
      </c>
      <c r="O28" s="28">
        <v>0.113</v>
      </c>
      <c r="P28" s="28">
        <v>0.03</v>
      </c>
      <c r="Q28" s="28">
        <v>0.115</v>
      </c>
      <c r="R28" s="28">
        <v>6.6939428365898002E-2</v>
      </c>
      <c r="S28" s="28">
        <v>2.4119999999999999</v>
      </c>
      <c r="T28" s="27"/>
      <c r="U28" s="40">
        <v>36515</v>
      </c>
      <c r="V28" s="28">
        <v>2.63</v>
      </c>
      <c r="W28" s="28">
        <v>2.625</v>
      </c>
      <c r="X28" s="28">
        <v>2.625</v>
      </c>
      <c r="Y28" s="28">
        <v>2.57</v>
      </c>
      <c r="Z28" s="28">
        <v>2.58</v>
      </c>
      <c r="AA28" s="28">
        <v>2.585</v>
      </c>
      <c r="AB28" s="28">
        <v>2.645</v>
      </c>
      <c r="AC28" s="28">
        <v>2.6349999999999998</v>
      </c>
      <c r="AD28" s="28">
        <v>2.69</v>
      </c>
      <c r="AE28" s="28">
        <v>2.67</v>
      </c>
      <c r="AF28" s="28">
        <v>2.63</v>
      </c>
      <c r="AG28" s="28">
        <v>2.63</v>
      </c>
      <c r="AH28" s="28">
        <v>2.625</v>
      </c>
      <c r="AI28" s="28">
        <v>2.625</v>
      </c>
      <c r="AJ28" s="28"/>
      <c r="AK28" s="43">
        <v>2.57</v>
      </c>
      <c r="AL28" s="28">
        <v>2.59</v>
      </c>
      <c r="AM28" s="28">
        <v>2.645</v>
      </c>
      <c r="AN28" s="28">
        <v>2.6349999999999998</v>
      </c>
      <c r="AO28" s="28">
        <v>2.585</v>
      </c>
      <c r="AP28" s="28">
        <v>2.645</v>
      </c>
      <c r="AQ28" s="28">
        <v>2.67</v>
      </c>
      <c r="AR28" s="28">
        <v>2.67</v>
      </c>
      <c r="AS28" s="28"/>
      <c r="AT28" s="28">
        <v>2.83</v>
      </c>
      <c r="AU28" s="28">
        <v>2.69</v>
      </c>
      <c r="AV28" s="28"/>
      <c r="AW28" s="28"/>
      <c r="AX28" s="29">
        <f t="shared" si="8"/>
        <v>37104</v>
      </c>
      <c r="AY28" s="31">
        <f t="shared" si="12"/>
        <v>2.4119999999999999</v>
      </c>
      <c r="AZ28" s="31">
        <f t="shared" si="13"/>
        <v>2.4119999999999999</v>
      </c>
      <c r="BA28" s="31">
        <f t="shared" si="9"/>
        <v>2.4119999999999999</v>
      </c>
      <c r="BB28" s="31">
        <f t="shared" si="10"/>
        <v>2.4119999999999999</v>
      </c>
      <c r="BC28" s="31">
        <f t="shared" si="11"/>
        <v>2.4119999999999999</v>
      </c>
    </row>
    <row r="29" spans="1:55">
      <c r="D29" s="27">
        <v>37135</v>
      </c>
      <c r="E29" s="28">
        <v>-5.7500000000000002E-2</v>
      </c>
      <c r="F29" s="28">
        <v>-5.7500000000000002E-2</v>
      </c>
      <c r="G29" s="28">
        <v>-5.7500000000000002E-2</v>
      </c>
      <c r="H29" s="28">
        <v>0.115</v>
      </c>
      <c r="I29" s="28">
        <v>0.115</v>
      </c>
      <c r="J29" s="28">
        <v>-5.7500000000000002E-2</v>
      </c>
      <c r="K29" s="28">
        <v>0.115</v>
      </c>
      <c r="L29" s="28">
        <v>-6.25E-2</v>
      </c>
      <c r="M29" s="28">
        <v>-8.5000000000000006E-2</v>
      </c>
      <c r="N29" s="28">
        <v>-8.5000000000000006E-2</v>
      </c>
      <c r="O29" s="28">
        <v>0.113</v>
      </c>
      <c r="P29" s="28">
        <v>0.03</v>
      </c>
      <c r="Q29" s="28">
        <v>0.115</v>
      </c>
      <c r="R29" s="28">
        <v>6.7154995882111004E-2</v>
      </c>
      <c r="S29" s="28">
        <v>2.4220000000000002</v>
      </c>
      <c r="T29" s="27"/>
      <c r="U29" s="40">
        <v>36516</v>
      </c>
      <c r="V29" s="28">
        <v>2.57</v>
      </c>
      <c r="W29" s="28">
        <v>2.5299999999999998</v>
      </c>
      <c r="X29" s="28">
        <v>2.6</v>
      </c>
      <c r="Y29" s="28">
        <v>2.56</v>
      </c>
      <c r="Z29" s="28">
        <v>2.57</v>
      </c>
      <c r="AA29" s="28">
        <v>2.52</v>
      </c>
      <c r="AB29" s="28">
        <v>2.56</v>
      </c>
      <c r="AC29" s="28">
        <v>2.5550000000000002</v>
      </c>
      <c r="AD29" s="28">
        <v>2.59</v>
      </c>
      <c r="AE29" s="28">
        <v>2.5950000000000002</v>
      </c>
      <c r="AF29" s="28">
        <v>2.57</v>
      </c>
      <c r="AG29" s="28">
        <v>2.57</v>
      </c>
      <c r="AH29" s="28">
        <v>2.5299999999999998</v>
      </c>
      <c r="AI29" s="28">
        <v>2.5299999999999998</v>
      </c>
      <c r="AJ29" s="28"/>
      <c r="AK29" s="43">
        <v>2.56</v>
      </c>
      <c r="AL29" s="28">
        <v>2.5049999999999999</v>
      </c>
      <c r="AM29" s="28">
        <v>2.56</v>
      </c>
      <c r="AN29" s="28">
        <v>2.5550000000000002</v>
      </c>
      <c r="AO29" s="28">
        <v>2.52</v>
      </c>
      <c r="AP29" s="28">
        <v>2.56</v>
      </c>
      <c r="AQ29" s="28">
        <v>2.5950000000000002</v>
      </c>
      <c r="AR29" s="28">
        <v>2.5950000000000002</v>
      </c>
      <c r="AS29" s="28"/>
      <c r="AT29" s="28">
        <v>2.82</v>
      </c>
      <c r="AU29" s="28">
        <v>2.5950000000000002</v>
      </c>
      <c r="AV29" s="28"/>
      <c r="AW29" s="28"/>
      <c r="AX29" s="29">
        <f t="shared" si="8"/>
        <v>37135</v>
      </c>
      <c r="AY29" s="31">
        <f t="shared" si="12"/>
        <v>2.4220000000000002</v>
      </c>
      <c r="AZ29" s="31">
        <f t="shared" si="13"/>
        <v>2.4220000000000002</v>
      </c>
      <c r="BA29" s="31">
        <f t="shared" si="9"/>
        <v>2.4220000000000002</v>
      </c>
      <c r="BB29" s="31">
        <f t="shared" si="10"/>
        <v>2.4220000000000002</v>
      </c>
      <c r="BC29" s="31">
        <f t="shared" si="11"/>
        <v>2.4220000000000002</v>
      </c>
    </row>
    <row r="30" spans="1:55">
      <c r="D30" s="27">
        <v>37165</v>
      </c>
      <c r="E30" s="28">
        <v>-5.7500000000000002E-2</v>
      </c>
      <c r="F30" s="28">
        <v>-5.7500000000000002E-2</v>
      </c>
      <c r="G30" s="28">
        <v>-5.7500000000000002E-2</v>
      </c>
      <c r="H30" s="28">
        <v>0.13</v>
      </c>
      <c r="I30" s="28">
        <v>0.13</v>
      </c>
      <c r="J30" s="28">
        <v>-5.7500000000000002E-2</v>
      </c>
      <c r="K30" s="28">
        <v>0.13</v>
      </c>
      <c r="L30" s="28">
        <v>-6.25E-2</v>
      </c>
      <c r="M30" s="28">
        <v>-8.5000000000000006E-2</v>
      </c>
      <c r="N30" s="28">
        <v>-8.5000000000000006E-2</v>
      </c>
      <c r="O30" s="28">
        <v>0.113</v>
      </c>
      <c r="P30" s="28">
        <v>4.4999999999999998E-2</v>
      </c>
      <c r="Q30" s="28">
        <v>0.13</v>
      </c>
      <c r="R30" s="28">
        <v>6.7350659771772001E-2</v>
      </c>
      <c r="S30" s="28">
        <v>2.4540000000000002</v>
      </c>
      <c r="T30" s="27"/>
      <c r="U30" s="40">
        <v>36517</v>
      </c>
      <c r="V30" s="28">
        <v>2.395</v>
      </c>
      <c r="W30" s="28">
        <v>2.39</v>
      </c>
      <c r="X30" s="28">
        <v>2.42</v>
      </c>
      <c r="Y30" s="28">
        <v>2.4700000000000002</v>
      </c>
      <c r="Z30" s="28">
        <v>2.48</v>
      </c>
      <c r="AA30" s="28">
        <v>2.35</v>
      </c>
      <c r="AB30" s="28">
        <v>2.41</v>
      </c>
      <c r="AC30" s="28">
        <v>2.4049999999999998</v>
      </c>
      <c r="AD30" s="28">
        <v>2.52</v>
      </c>
      <c r="AE30" s="28">
        <v>2.4500000000000002</v>
      </c>
      <c r="AF30" s="28">
        <v>2.395</v>
      </c>
      <c r="AG30" s="28">
        <v>2.395</v>
      </c>
      <c r="AH30" s="28">
        <v>2.39</v>
      </c>
      <c r="AI30" s="28">
        <v>2.39</v>
      </c>
      <c r="AJ30" s="28"/>
      <c r="AK30" s="43">
        <v>2.4700000000000002</v>
      </c>
      <c r="AL30" s="28">
        <v>2.36</v>
      </c>
      <c r="AM30" s="28">
        <v>2.3849999999999998</v>
      </c>
      <c r="AN30" s="28">
        <v>2.4049999999999998</v>
      </c>
      <c r="AO30" s="28">
        <v>2.35</v>
      </c>
      <c r="AP30" s="28">
        <v>2.41</v>
      </c>
      <c r="AQ30" s="28">
        <v>2.46</v>
      </c>
      <c r="AR30" s="28">
        <v>2.46</v>
      </c>
      <c r="AS30" s="28"/>
      <c r="AT30" s="28">
        <v>2.5499999999999998</v>
      </c>
      <c r="AU30" s="28">
        <v>2.42</v>
      </c>
      <c r="AV30" s="28"/>
      <c r="AW30" s="28"/>
      <c r="AX30" s="29">
        <f t="shared" si="8"/>
        <v>37165</v>
      </c>
      <c r="AY30" s="31">
        <f t="shared" si="12"/>
        <v>2.4540000000000002</v>
      </c>
      <c r="AZ30" s="31">
        <f t="shared" si="13"/>
        <v>2.4540000000000002</v>
      </c>
      <c r="BA30" s="31">
        <f t="shared" si="9"/>
        <v>2.4540000000000002</v>
      </c>
      <c r="BB30" s="31">
        <f t="shared" si="10"/>
        <v>2.4540000000000002</v>
      </c>
      <c r="BC30" s="31">
        <f t="shared" si="11"/>
        <v>2.4540000000000002</v>
      </c>
    </row>
    <row r="31" spans="1:55">
      <c r="D31" s="27">
        <v>37196</v>
      </c>
      <c r="E31" s="28">
        <v>-0.06</v>
      </c>
      <c r="F31" s="28">
        <v>-0.06</v>
      </c>
      <c r="G31" s="28">
        <v>-6.7500000000000004E-2</v>
      </c>
      <c r="H31" s="28">
        <v>0.1875</v>
      </c>
      <c r="I31" s="28">
        <v>0.1875</v>
      </c>
      <c r="J31" s="28">
        <v>-0.06</v>
      </c>
      <c r="K31" s="28">
        <v>0.1875</v>
      </c>
      <c r="L31" s="28">
        <v>-0.1075</v>
      </c>
      <c r="M31" s="28">
        <v>-0.01</v>
      </c>
      <c r="N31" s="28">
        <v>0.01</v>
      </c>
      <c r="O31" s="28">
        <v>0.37</v>
      </c>
      <c r="P31" s="28">
        <v>0.1225</v>
      </c>
      <c r="Q31" s="28">
        <v>0.1875</v>
      </c>
      <c r="R31" s="28">
        <v>6.7531533422082998E-2</v>
      </c>
      <c r="S31" s="28">
        <v>2.5859999999999999</v>
      </c>
      <c r="T31" s="27"/>
      <c r="U31" s="40">
        <v>36518</v>
      </c>
      <c r="V31" s="28">
        <v>2.39</v>
      </c>
      <c r="W31" s="28">
        <v>2.39</v>
      </c>
      <c r="X31" s="28">
        <v>2.41</v>
      </c>
      <c r="Y31" s="28">
        <v>2.37</v>
      </c>
      <c r="Z31" s="28">
        <v>2.38</v>
      </c>
      <c r="AA31" s="28">
        <v>2.39</v>
      </c>
      <c r="AB31" s="28">
        <v>2.4</v>
      </c>
      <c r="AC31" s="28">
        <v>2.41</v>
      </c>
      <c r="AD31" s="28">
        <v>2.29</v>
      </c>
      <c r="AE31" s="28">
        <v>2.44</v>
      </c>
      <c r="AF31" s="28">
        <v>2.39</v>
      </c>
      <c r="AG31" s="28">
        <v>2.39</v>
      </c>
      <c r="AH31" s="28">
        <v>2.39</v>
      </c>
      <c r="AI31" s="28">
        <v>2.39</v>
      </c>
      <c r="AJ31" s="28"/>
      <c r="AK31" s="43">
        <v>2.37</v>
      </c>
      <c r="AL31" s="28">
        <v>2.38</v>
      </c>
      <c r="AM31" s="28">
        <v>2.4300000000000002</v>
      </c>
      <c r="AN31" s="28">
        <v>2.41</v>
      </c>
      <c r="AO31" s="28">
        <v>2.39</v>
      </c>
      <c r="AP31" s="28">
        <v>2.4</v>
      </c>
      <c r="AQ31" s="28">
        <v>2.44</v>
      </c>
      <c r="AR31" s="28">
        <v>2.44</v>
      </c>
      <c r="AS31" s="28"/>
      <c r="AT31" s="28">
        <v>2.5299999999999998</v>
      </c>
      <c r="AU31" s="28">
        <v>2.41</v>
      </c>
      <c r="AV31" s="28"/>
      <c r="AW31" s="28"/>
      <c r="AY31" s="31"/>
      <c r="AZ31" s="31"/>
      <c r="BA31" s="31"/>
      <c r="BB31" s="31"/>
      <c r="BC31" s="31"/>
    </row>
    <row r="32" spans="1:55">
      <c r="D32" s="27">
        <v>37226</v>
      </c>
      <c r="E32" s="28">
        <v>-0.06</v>
      </c>
      <c r="F32" s="28">
        <v>-0.06</v>
      </c>
      <c r="G32" s="28">
        <v>-7.0000000000000007E-2</v>
      </c>
      <c r="H32" s="28">
        <v>0.22750000000000001</v>
      </c>
      <c r="I32" s="28">
        <v>0.22750000000000001</v>
      </c>
      <c r="J32" s="28">
        <v>-0.06</v>
      </c>
      <c r="K32" s="28">
        <v>0.22750000000000001</v>
      </c>
      <c r="L32" s="28">
        <v>-0.14249999999999999</v>
      </c>
      <c r="M32" s="28">
        <v>-2.5000000000000001E-3</v>
      </c>
      <c r="N32" s="28">
        <v>1.7500000000000002E-2</v>
      </c>
      <c r="O32" s="28">
        <v>0.41</v>
      </c>
      <c r="P32" s="28">
        <v>0.16250000000000001</v>
      </c>
      <c r="Q32" s="28">
        <v>0.22750000000000001</v>
      </c>
      <c r="R32" s="28">
        <v>6.7706572448825997E-2</v>
      </c>
      <c r="S32" s="28">
        <v>2.7149999999999999</v>
      </c>
      <c r="T32" s="27"/>
      <c r="U32" s="40">
        <v>36519</v>
      </c>
      <c r="V32" s="28">
        <v>2.38</v>
      </c>
      <c r="W32" s="28">
        <v>2.38</v>
      </c>
      <c r="X32" s="28">
        <v>2.41</v>
      </c>
      <c r="Y32" s="28">
        <v>2.36</v>
      </c>
      <c r="Z32" s="28">
        <v>2.37</v>
      </c>
      <c r="AA32" s="28">
        <v>2.38</v>
      </c>
      <c r="AB32" s="28">
        <v>2.39</v>
      </c>
      <c r="AC32" s="28">
        <v>2.4</v>
      </c>
      <c r="AD32" s="28">
        <v>2.41</v>
      </c>
      <c r="AE32" s="28">
        <v>2.44</v>
      </c>
      <c r="AF32" s="28">
        <v>2.38</v>
      </c>
      <c r="AG32" s="28">
        <v>2.38</v>
      </c>
      <c r="AH32" s="28">
        <v>2.38</v>
      </c>
      <c r="AI32" s="28">
        <v>2.38</v>
      </c>
      <c r="AJ32" s="28"/>
      <c r="AK32" s="43">
        <v>2.36</v>
      </c>
      <c r="AL32" s="28">
        <v>2.37</v>
      </c>
      <c r="AM32" s="28">
        <v>2.42</v>
      </c>
      <c r="AN32" s="28">
        <v>2.4</v>
      </c>
      <c r="AO32" s="28">
        <v>2.38</v>
      </c>
      <c r="AP32" s="28">
        <v>2.39</v>
      </c>
      <c r="AQ32" s="28">
        <v>2.44</v>
      </c>
      <c r="AR32" s="28">
        <v>2.44</v>
      </c>
      <c r="AS32" s="28"/>
      <c r="AT32" s="28">
        <v>2.5299999999999998</v>
      </c>
      <c r="AU32" s="28">
        <v>2.41</v>
      </c>
      <c r="AV32" s="28"/>
      <c r="AW32" s="28"/>
      <c r="AY32" s="31"/>
      <c r="AZ32" s="31"/>
      <c r="BA32" s="31"/>
      <c r="BB32" s="31"/>
      <c r="BC32" s="31"/>
    </row>
    <row r="33" spans="4:55">
      <c r="D33" s="27">
        <v>37257</v>
      </c>
      <c r="E33" s="28">
        <v>-0.06</v>
      </c>
      <c r="F33" s="28">
        <v>-0.06</v>
      </c>
      <c r="G33" s="28">
        <v>-7.2499999999999995E-2</v>
      </c>
      <c r="H33" s="28">
        <v>0.24</v>
      </c>
      <c r="I33" s="28">
        <v>0.24</v>
      </c>
      <c r="J33" s="28">
        <v>-0.06</v>
      </c>
      <c r="K33" s="28">
        <v>0.24</v>
      </c>
      <c r="L33" s="28">
        <v>-0.14249999999999999</v>
      </c>
      <c r="M33" s="28">
        <v>1.2500000000000001E-2</v>
      </c>
      <c r="N33" s="28">
        <v>3.2500000000000001E-2</v>
      </c>
      <c r="O33" s="28">
        <v>0.42</v>
      </c>
      <c r="P33" s="28">
        <v>0.17499999999999999</v>
      </c>
      <c r="Q33" s="28">
        <v>0.24</v>
      </c>
      <c r="R33" s="28">
        <v>6.7883452729618002E-2</v>
      </c>
      <c r="S33" s="28">
        <v>2.742</v>
      </c>
      <c r="T33" s="27"/>
      <c r="U33" s="40">
        <v>36520</v>
      </c>
      <c r="V33" s="28">
        <v>2.38</v>
      </c>
      <c r="W33" s="28">
        <v>2.38</v>
      </c>
      <c r="X33" s="28">
        <v>2.41</v>
      </c>
      <c r="Y33" s="28">
        <v>2.36</v>
      </c>
      <c r="Z33" s="28">
        <v>2.37</v>
      </c>
      <c r="AA33" s="28">
        <v>2.38</v>
      </c>
      <c r="AB33" s="28">
        <v>2.39</v>
      </c>
      <c r="AC33" s="28">
        <v>2.4</v>
      </c>
      <c r="AD33" s="28">
        <v>2.41</v>
      </c>
      <c r="AE33" s="28">
        <v>2.44</v>
      </c>
      <c r="AF33" s="28">
        <v>2.38</v>
      </c>
      <c r="AG33" s="28">
        <v>2.38</v>
      </c>
      <c r="AH33" s="28">
        <v>2.38</v>
      </c>
      <c r="AI33" s="28">
        <v>2.38</v>
      </c>
      <c r="AJ33" s="28"/>
      <c r="AK33" s="43">
        <v>2.36</v>
      </c>
      <c r="AL33" s="28">
        <v>2.37</v>
      </c>
      <c r="AM33" s="28">
        <v>2.42</v>
      </c>
      <c r="AN33" s="28">
        <v>2.4</v>
      </c>
      <c r="AO33" s="28">
        <v>2.38</v>
      </c>
      <c r="AP33" s="28">
        <v>2.39</v>
      </c>
      <c r="AQ33" s="28">
        <v>2.44</v>
      </c>
      <c r="AR33" s="28">
        <v>2.44</v>
      </c>
      <c r="AS33" s="28"/>
      <c r="AT33" s="28">
        <v>2.5299999999999998</v>
      </c>
      <c r="AU33" s="28">
        <v>2.41</v>
      </c>
      <c r="AV33" s="28"/>
      <c r="AW33" s="28"/>
      <c r="AY33" s="31"/>
      <c r="AZ33" s="31"/>
      <c r="BA33" s="31"/>
      <c r="BB33" s="31"/>
      <c r="BC33" s="31"/>
    </row>
    <row r="34" spans="4:55">
      <c r="D34" s="27">
        <v>37288</v>
      </c>
      <c r="E34" s="28">
        <v>-0.06</v>
      </c>
      <c r="F34" s="28">
        <v>-0.06</v>
      </c>
      <c r="G34" s="28">
        <v>-6.5000000000000002E-2</v>
      </c>
      <c r="H34" s="28">
        <v>0.2175</v>
      </c>
      <c r="I34" s="28">
        <v>0.2175</v>
      </c>
      <c r="J34" s="28">
        <v>-0.06</v>
      </c>
      <c r="K34" s="28">
        <v>0.2175</v>
      </c>
      <c r="L34" s="28">
        <v>-0.13</v>
      </c>
      <c r="M34" s="28">
        <v>1.2500000000000001E-2</v>
      </c>
      <c r="N34" s="28">
        <v>3.2500000000000001E-2</v>
      </c>
      <c r="O34" s="28">
        <v>0.45</v>
      </c>
      <c r="P34" s="28">
        <v>0.1525</v>
      </c>
      <c r="Q34" s="28">
        <v>0.2175</v>
      </c>
      <c r="R34" s="28">
        <v>6.8054803710069001E-2</v>
      </c>
      <c r="S34" s="28">
        <v>2.64</v>
      </c>
      <c r="T34" s="27"/>
      <c r="U34" s="40">
        <v>36521</v>
      </c>
      <c r="V34" s="28">
        <v>2.38</v>
      </c>
      <c r="W34" s="28">
        <v>2.38</v>
      </c>
      <c r="X34" s="28">
        <v>2.41</v>
      </c>
      <c r="Y34" s="28">
        <v>2.36</v>
      </c>
      <c r="Z34" s="28">
        <v>2.37</v>
      </c>
      <c r="AA34" s="28">
        <v>2.38</v>
      </c>
      <c r="AB34" s="28">
        <v>2.39</v>
      </c>
      <c r="AC34" s="28">
        <v>2.4</v>
      </c>
      <c r="AD34" s="28">
        <v>2.41</v>
      </c>
      <c r="AE34" s="28">
        <v>2.44</v>
      </c>
      <c r="AF34" s="28">
        <v>2.38</v>
      </c>
      <c r="AG34" s="28">
        <v>2.38</v>
      </c>
      <c r="AH34" s="28">
        <v>2.38</v>
      </c>
      <c r="AI34" s="28">
        <v>2.38</v>
      </c>
      <c r="AJ34" s="28"/>
      <c r="AK34" s="43">
        <v>2.36</v>
      </c>
      <c r="AL34" s="28">
        <v>2.37</v>
      </c>
      <c r="AM34" s="28">
        <v>2.42</v>
      </c>
      <c r="AN34" s="28">
        <v>2.4</v>
      </c>
      <c r="AO34" s="28">
        <v>2.38</v>
      </c>
      <c r="AP34" s="28">
        <v>2.39</v>
      </c>
      <c r="AQ34" s="28">
        <v>2.44</v>
      </c>
      <c r="AR34" s="28">
        <v>2.44</v>
      </c>
      <c r="AS34" s="28"/>
      <c r="AT34" s="28">
        <v>2.5299999999999998</v>
      </c>
      <c r="AU34" s="28">
        <v>2.41</v>
      </c>
      <c r="AV34" s="28"/>
      <c r="AW34" s="28"/>
      <c r="AY34" s="31"/>
      <c r="AZ34" s="31"/>
      <c r="BA34" s="31"/>
      <c r="BB34" s="31"/>
      <c r="BC34" s="31"/>
    </row>
    <row r="35" spans="4:55">
      <c r="D35" s="27">
        <v>37316</v>
      </c>
      <c r="E35" s="28">
        <v>-0.06</v>
      </c>
      <c r="F35" s="28">
        <v>-0.06</v>
      </c>
      <c r="G35" s="28">
        <v>-6.25E-2</v>
      </c>
      <c r="H35" s="28">
        <v>0.215</v>
      </c>
      <c r="I35" s="28">
        <v>0.215</v>
      </c>
      <c r="J35" s="28">
        <v>-0.06</v>
      </c>
      <c r="K35" s="28">
        <v>0.215</v>
      </c>
      <c r="L35" s="28">
        <v>-0.1075</v>
      </c>
      <c r="M35" s="28">
        <v>1.2500000000000001E-2</v>
      </c>
      <c r="N35" s="28">
        <v>3.2500000000000001E-2</v>
      </c>
      <c r="O35" s="28">
        <v>0.45</v>
      </c>
      <c r="P35" s="28">
        <v>0.15</v>
      </c>
      <c r="Q35" s="28">
        <v>0.215</v>
      </c>
      <c r="R35" s="28">
        <v>6.8209572345924993E-2</v>
      </c>
      <c r="S35" s="28">
        <v>2.5350000000000001</v>
      </c>
      <c r="T35" s="27"/>
      <c r="U35" s="40">
        <v>36522</v>
      </c>
      <c r="V35" s="28">
        <v>2.38</v>
      </c>
      <c r="W35" s="28">
        <v>2.38</v>
      </c>
      <c r="X35" s="28">
        <v>2.42</v>
      </c>
      <c r="Y35" s="28">
        <v>2.36</v>
      </c>
      <c r="Z35" s="28">
        <v>2.37</v>
      </c>
      <c r="AA35" s="28">
        <v>2.38</v>
      </c>
      <c r="AB35" s="28">
        <v>2.39</v>
      </c>
      <c r="AC35" s="28">
        <v>2.4</v>
      </c>
      <c r="AD35" s="28">
        <v>2.41</v>
      </c>
      <c r="AE35" s="28">
        <v>2.4300000000000002</v>
      </c>
      <c r="AF35" s="28">
        <v>2.38</v>
      </c>
      <c r="AG35" s="28">
        <v>2.38</v>
      </c>
      <c r="AH35" s="28">
        <v>2.38</v>
      </c>
      <c r="AI35" s="28">
        <v>2.38</v>
      </c>
      <c r="AJ35" s="28"/>
      <c r="AK35" s="43">
        <v>2.34</v>
      </c>
      <c r="AL35" s="28">
        <v>2.335</v>
      </c>
      <c r="AM35" s="28">
        <v>2.36</v>
      </c>
      <c r="AN35" s="28">
        <v>2.3849999999999998</v>
      </c>
      <c r="AO35" s="28">
        <v>2.3250000000000002</v>
      </c>
      <c r="AP35" s="28">
        <v>2.39</v>
      </c>
      <c r="AQ35" s="28">
        <v>2.4300000000000002</v>
      </c>
      <c r="AR35" s="28">
        <v>2.4300000000000002</v>
      </c>
      <c r="AS35" s="28"/>
      <c r="AT35" s="28">
        <v>2.5</v>
      </c>
      <c r="AU35" s="28">
        <v>2.42</v>
      </c>
      <c r="AV35" s="28"/>
      <c r="AW35" s="28"/>
      <c r="AY35" s="31"/>
      <c r="AZ35" s="31"/>
      <c r="BA35" s="31"/>
      <c r="BB35" s="31"/>
      <c r="BC35" s="31"/>
    </row>
    <row r="36" spans="4:55">
      <c r="D36" s="27">
        <v>37347</v>
      </c>
      <c r="E36" s="28">
        <v>-6.25E-2</v>
      </c>
      <c r="F36" s="28">
        <v>-6.25E-2</v>
      </c>
      <c r="G36" s="28">
        <v>-5.5E-2</v>
      </c>
      <c r="H36" s="28">
        <v>0.10249999999999999</v>
      </c>
      <c r="I36" s="28">
        <v>0.10249999999999999</v>
      </c>
      <c r="J36" s="28">
        <v>-6.25E-2</v>
      </c>
      <c r="K36" s="28">
        <v>0.10249999999999999</v>
      </c>
      <c r="L36" s="28">
        <v>-7.0000000000000007E-2</v>
      </c>
      <c r="M36" s="28">
        <v>-0.09</v>
      </c>
      <c r="N36" s="28">
        <v>-7.0000000000000007E-2</v>
      </c>
      <c r="O36" s="28">
        <v>0.11799999999999999</v>
      </c>
      <c r="P36" s="28">
        <v>5.2499999999999998E-2</v>
      </c>
      <c r="Q36" s="28">
        <v>0.10249999999999999</v>
      </c>
      <c r="R36" s="28">
        <v>6.8359513769606001E-2</v>
      </c>
      <c r="S36" s="28">
        <v>2.4390000000000001</v>
      </c>
      <c r="T36" s="27"/>
      <c r="U36" s="40">
        <v>36523</v>
      </c>
      <c r="V36" s="28">
        <v>2.38</v>
      </c>
      <c r="W36" s="28">
        <v>2.38</v>
      </c>
      <c r="X36" s="28">
        <v>2.42</v>
      </c>
      <c r="Y36" s="28">
        <v>2.36</v>
      </c>
      <c r="Z36" s="28">
        <v>2.37</v>
      </c>
      <c r="AA36" s="28">
        <v>2.38</v>
      </c>
      <c r="AB36" s="28">
        <v>2.39</v>
      </c>
      <c r="AC36" s="28">
        <v>2.4</v>
      </c>
      <c r="AD36" s="28">
        <v>2.41</v>
      </c>
      <c r="AE36" s="28">
        <v>2.4300000000000002</v>
      </c>
      <c r="AF36" s="28">
        <v>2.38</v>
      </c>
      <c r="AG36" s="28">
        <v>2.38</v>
      </c>
      <c r="AH36" s="28">
        <v>2.38</v>
      </c>
      <c r="AI36" s="28">
        <v>2.38</v>
      </c>
      <c r="AJ36" s="28"/>
      <c r="AK36" s="43">
        <v>2.34</v>
      </c>
      <c r="AL36" s="28">
        <v>2.335</v>
      </c>
      <c r="AM36" s="28">
        <v>2.36</v>
      </c>
      <c r="AN36" s="28">
        <v>2.3849999999999998</v>
      </c>
      <c r="AO36" s="28">
        <v>2.3250000000000002</v>
      </c>
      <c r="AP36" s="28">
        <v>2.39</v>
      </c>
      <c r="AQ36" s="28">
        <v>2.4300000000000002</v>
      </c>
      <c r="AR36" s="28">
        <v>2.4300000000000002</v>
      </c>
      <c r="AS36" s="28"/>
      <c r="AT36" s="28">
        <v>2.5</v>
      </c>
      <c r="AU36" s="28">
        <v>2.42</v>
      </c>
      <c r="AV36" s="28"/>
      <c r="AW36" s="28"/>
      <c r="AY36" s="31"/>
      <c r="AZ36" s="31"/>
      <c r="BA36" s="31"/>
      <c r="BB36" s="31"/>
      <c r="BC36" s="31"/>
    </row>
    <row r="37" spans="4:55">
      <c r="D37" s="27">
        <v>37377</v>
      </c>
      <c r="E37" s="28">
        <v>-6.25E-2</v>
      </c>
      <c r="F37" s="28">
        <v>-6.25E-2</v>
      </c>
      <c r="G37" s="28">
        <v>-5.5E-2</v>
      </c>
      <c r="H37" s="28">
        <v>9.2499999999999999E-2</v>
      </c>
      <c r="I37" s="28">
        <v>9.2499999999999999E-2</v>
      </c>
      <c r="J37" s="28">
        <v>-6.25E-2</v>
      </c>
      <c r="K37" s="28">
        <v>9.2499999999999999E-2</v>
      </c>
      <c r="L37" s="28">
        <v>-6.5000000000000002E-2</v>
      </c>
      <c r="M37" s="28">
        <v>-0.105</v>
      </c>
      <c r="N37" s="28">
        <v>-8.5000000000000006E-2</v>
      </c>
      <c r="O37" s="28">
        <v>0.11799999999999999</v>
      </c>
      <c r="P37" s="28">
        <v>4.2500000000000003E-2</v>
      </c>
      <c r="Q37" s="28">
        <v>9.2499999999999999E-2</v>
      </c>
      <c r="R37" s="28">
        <v>6.8473147995447001E-2</v>
      </c>
      <c r="S37" s="28">
        <v>2.4180000000000001</v>
      </c>
      <c r="T37" s="27"/>
      <c r="U37" s="40">
        <v>36524</v>
      </c>
      <c r="V37" s="28">
        <v>2.38</v>
      </c>
      <c r="W37" s="28">
        <v>2.38</v>
      </c>
      <c r="X37" s="28">
        <v>2.42</v>
      </c>
      <c r="Y37" s="28">
        <v>2.36</v>
      </c>
      <c r="Z37" s="28">
        <v>2.37</v>
      </c>
      <c r="AA37" s="28">
        <v>2.38</v>
      </c>
      <c r="AB37" s="28">
        <v>2.39</v>
      </c>
      <c r="AC37" s="28">
        <v>2.4</v>
      </c>
      <c r="AD37" s="28">
        <v>2.41</v>
      </c>
      <c r="AE37" s="28">
        <v>2.4300000000000002</v>
      </c>
      <c r="AF37" s="28">
        <v>2.38</v>
      </c>
      <c r="AG37" s="28">
        <v>2.38</v>
      </c>
      <c r="AH37" s="28">
        <v>2.38</v>
      </c>
      <c r="AI37" s="28">
        <v>2.38</v>
      </c>
      <c r="AJ37" s="28"/>
      <c r="AK37" s="43">
        <v>2.34</v>
      </c>
      <c r="AL37" s="28">
        <v>2.335</v>
      </c>
      <c r="AM37" s="28">
        <v>2.36</v>
      </c>
      <c r="AN37" s="28">
        <v>2.3849999999999998</v>
      </c>
      <c r="AO37" s="28">
        <v>2.3250000000000002</v>
      </c>
      <c r="AP37" s="28">
        <v>2.39</v>
      </c>
      <c r="AQ37" s="28">
        <v>2.4300000000000002</v>
      </c>
      <c r="AR37" s="28">
        <v>2.4300000000000002</v>
      </c>
      <c r="AS37" s="28"/>
      <c r="AT37" s="28">
        <v>2.5</v>
      </c>
      <c r="AU37" s="28">
        <v>2.42</v>
      </c>
      <c r="AV37" s="28"/>
      <c r="AW37" s="28"/>
      <c r="AY37" s="31"/>
      <c r="AZ37" s="31"/>
      <c r="BA37" s="31"/>
      <c r="BB37" s="31"/>
      <c r="BC37" s="31"/>
    </row>
    <row r="38" spans="4:55">
      <c r="D38" s="27">
        <v>37408</v>
      </c>
      <c r="E38" s="28">
        <v>-6.25E-2</v>
      </c>
      <c r="F38" s="28">
        <v>-6.25E-2</v>
      </c>
      <c r="G38" s="28">
        <v>-5.5E-2</v>
      </c>
      <c r="H38" s="28">
        <v>8.7499999999999994E-2</v>
      </c>
      <c r="I38" s="28">
        <v>8.7499999999999994E-2</v>
      </c>
      <c r="J38" s="28">
        <v>-6.25E-2</v>
      </c>
      <c r="K38" s="28">
        <v>8.7499999999999994E-2</v>
      </c>
      <c r="L38" s="28">
        <v>-6.5000000000000002E-2</v>
      </c>
      <c r="M38" s="28">
        <v>-0.115</v>
      </c>
      <c r="N38" s="28">
        <v>-9.5000000000000001E-2</v>
      </c>
      <c r="O38" s="28">
        <v>0.11799999999999999</v>
      </c>
      <c r="P38" s="28">
        <v>3.7499999999999999E-2</v>
      </c>
      <c r="Q38" s="28">
        <v>8.7499999999999994E-2</v>
      </c>
      <c r="R38" s="28">
        <v>6.8590570033306E-2</v>
      </c>
      <c r="S38" s="28">
        <v>2.4249999999999998</v>
      </c>
      <c r="T38" s="27"/>
      <c r="U38" s="40">
        <v>36525</v>
      </c>
      <c r="V38" s="28">
        <v>2.38</v>
      </c>
      <c r="W38" s="28">
        <v>2.38</v>
      </c>
      <c r="X38" s="28">
        <v>2.42</v>
      </c>
      <c r="Y38" s="28">
        <v>2.36</v>
      </c>
      <c r="Z38" s="28">
        <v>2.37</v>
      </c>
      <c r="AA38" s="28">
        <v>2.38</v>
      </c>
      <c r="AB38" s="28">
        <v>2.39</v>
      </c>
      <c r="AC38" s="28">
        <v>2.4</v>
      </c>
      <c r="AD38" s="28">
        <v>2.41</v>
      </c>
      <c r="AE38" s="28">
        <v>2.4300000000000002</v>
      </c>
      <c r="AF38" s="28">
        <v>2.38</v>
      </c>
      <c r="AG38" s="28">
        <v>2.38</v>
      </c>
      <c r="AH38" s="28">
        <v>2.38</v>
      </c>
      <c r="AI38" s="28">
        <v>2.38</v>
      </c>
      <c r="AJ38" s="28"/>
      <c r="AK38" s="38">
        <v>2.34</v>
      </c>
      <c r="AL38" s="28">
        <v>2.335</v>
      </c>
      <c r="AM38" s="28">
        <v>2.36</v>
      </c>
      <c r="AN38" s="28">
        <v>2.3849999999999998</v>
      </c>
      <c r="AO38" s="28">
        <v>2.3250000000000002</v>
      </c>
      <c r="AP38" s="28">
        <v>2.39</v>
      </c>
      <c r="AQ38" s="28">
        <v>2.4300000000000002</v>
      </c>
      <c r="AR38" s="28">
        <v>2.4300000000000002</v>
      </c>
      <c r="AS38" s="28"/>
      <c r="AT38" s="28">
        <v>2.5</v>
      </c>
      <c r="AU38" s="28">
        <v>2.42</v>
      </c>
      <c r="AV38" s="28"/>
      <c r="AW38" s="28"/>
      <c r="AY38" s="31"/>
      <c r="AZ38" s="31"/>
      <c r="BA38" s="31"/>
      <c r="BB38" s="31"/>
      <c r="BC38" s="31"/>
    </row>
    <row r="39" spans="4:55">
      <c r="D39" s="27">
        <v>37438</v>
      </c>
      <c r="E39" s="28">
        <v>-6.25E-2</v>
      </c>
      <c r="F39" s="28">
        <v>-6.25E-2</v>
      </c>
      <c r="G39" s="28">
        <v>-5.5E-2</v>
      </c>
      <c r="H39" s="28">
        <v>7.7499999999999999E-2</v>
      </c>
      <c r="I39" s="28">
        <v>7.7499999999999999E-2</v>
      </c>
      <c r="J39" s="28">
        <v>-6.25E-2</v>
      </c>
      <c r="K39" s="28">
        <v>7.7499999999999999E-2</v>
      </c>
      <c r="L39" s="28">
        <v>-6.25E-2</v>
      </c>
      <c r="M39" s="28">
        <v>-0.115</v>
      </c>
      <c r="N39" s="28">
        <v>-9.5000000000000001E-2</v>
      </c>
      <c r="O39" s="28">
        <v>0.11799999999999999</v>
      </c>
      <c r="P39" s="28">
        <v>2.75E-2</v>
      </c>
      <c r="Q39" s="28">
        <v>7.7499999999999999E-2</v>
      </c>
      <c r="R39" s="28">
        <v>6.8696927711518002E-2</v>
      </c>
      <c r="S39" s="28">
        <v>2.431</v>
      </c>
      <c r="T39" s="27"/>
      <c r="U39" s="40">
        <v>36526</v>
      </c>
      <c r="V39" s="28">
        <v>2.3315000000000001</v>
      </c>
      <c r="W39" s="28">
        <v>2.3315000000000001</v>
      </c>
      <c r="X39" s="28">
        <v>2.42</v>
      </c>
      <c r="Y39" s="28">
        <v>2.36</v>
      </c>
      <c r="Z39" s="28">
        <v>2.3214999999999999</v>
      </c>
      <c r="AA39" s="28">
        <v>2.38</v>
      </c>
      <c r="AB39" s="28">
        <v>2.399</v>
      </c>
      <c r="AC39" s="28">
        <v>2.4</v>
      </c>
      <c r="AD39" s="28">
        <v>2.41</v>
      </c>
      <c r="AE39" s="28">
        <v>2.4300000000000002</v>
      </c>
      <c r="AF39" s="28"/>
      <c r="AG39" s="28"/>
      <c r="AH39" s="28"/>
      <c r="AI39" s="28"/>
      <c r="AJ39" s="28"/>
      <c r="AK39" s="38"/>
      <c r="AL39" s="28"/>
      <c r="AM39" s="28"/>
      <c r="AN39" s="28"/>
      <c r="AO39" s="28"/>
      <c r="AP39" s="28"/>
      <c r="AQ39" s="28">
        <v>0</v>
      </c>
      <c r="AR39" s="28">
        <v>0</v>
      </c>
      <c r="AS39" s="28"/>
      <c r="AT39" s="28">
        <v>2.5</v>
      </c>
      <c r="AU39" s="28"/>
      <c r="AV39" s="28"/>
      <c r="AW39" s="28"/>
      <c r="AY39" s="31"/>
      <c r="AZ39" s="31"/>
      <c r="BA39" s="31"/>
      <c r="BB39" s="31"/>
      <c r="BC39" s="31"/>
    </row>
    <row r="40" spans="4:55">
      <c r="D40" s="27">
        <v>37469</v>
      </c>
      <c r="E40" s="28">
        <v>-6.25E-2</v>
      </c>
      <c r="F40" s="28">
        <v>-6.25E-2</v>
      </c>
      <c r="G40" s="28">
        <v>-5.5E-2</v>
      </c>
      <c r="H40" s="28">
        <v>7.4999999999999997E-2</v>
      </c>
      <c r="I40" s="28">
        <v>7.4999999999999997E-2</v>
      </c>
      <c r="J40" s="28">
        <v>-6.25E-2</v>
      </c>
      <c r="K40" s="28">
        <v>7.4999999999999997E-2</v>
      </c>
      <c r="L40" s="28">
        <v>-6.25E-2</v>
      </c>
      <c r="M40" s="28">
        <v>-0.115</v>
      </c>
      <c r="N40" s="28">
        <v>-9.5000000000000001E-2</v>
      </c>
      <c r="O40" s="28">
        <v>0.11799999999999999</v>
      </c>
      <c r="P40" s="28">
        <v>2.5000000000000001E-2</v>
      </c>
      <c r="Q40" s="28">
        <v>7.4999999999999997E-2</v>
      </c>
      <c r="R40" s="28">
        <v>6.8794824661628007E-2</v>
      </c>
      <c r="S40" s="28">
        <v>2.4380000000000002</v>
      </c>
      <c r="T40" s="27"/>
      <c r="U40" s="40">
        <v>36527</v>
      </c>
      <c r="V40" s="28">
        <v>2.3315000000000001</v>
      </c>
      <c r="W40" s="28">
        <v>2.3315000000000001</v>
      </c>
      <c r="X40" s="28">
        <v>2.42</v>
      </c>
      <c r="Y40" s="28">
        <v>2.36</v>
      </c>
      <c r="Z40" s="28">
        <v>2.3214999999999999</v>
      </c>
      <c r="AA40" s="28">
        <v>2.38</v>
      </c>
      <c r="AB40" s="28">
        <v>2.399</v>
      </c>
      <c r="AC40" s="28">
        <v>2.4</v>
      </c>
      <c r="AD40" s="28">
        <v>2.41</v>
      </c>
      <c r="AE40" s="28">
        <v>2.4300000000000002</v>
      </c>
      <c r="AF40" s="28"/>
      <c r="AG40" s="28"/>
      <c r="AH40" s="28"/>
      <c r="AI40" s="28"/>
      <c r="AJ40" s="28"/>
      <c r="AK40" s="38"/>
      <c r="AL40" s="28"/>
      <c r="AM40" s="28"/>
      <c r="AN40" s="28"/>
      <c r="AO40" s="28"/>
      <c r="AP40" s="28"/>
      <c r="AQ40" s="28">
        <v>0</v>
      </c>
      <c r="AR40" s="28">
        <v>0</v>
      </c>
      <c r="AS40" s="28"/>
      <c r="AT40" s="28">
        <v>2.5</v>
      </c>
      <c r="AU40" s="28"/>
      <c r="AV40" s="28"/>
      <c r="AW40" s="28"/>
      <c r="AY40" s="31"/>
      <c r="AZ40" s="31"/>
      <c r="BA40" s="31"/>
      <c r="BB40" s="31"/>
      <c r="BC40" s="31"/>
    </row>
    <row r="41" spans="4:55">
      <c r="D41" s="27">
        <v>37500</v>
      </c>
      <c r="E41" s="28">
        <v>-6.25E-2</v>
      </c>
      <c r="F41" s="28">
        <v>-6.25E-2</v>
      </c>
      <c r="G41" s="28">
        <v>-5.5E-2</v>
      </c>
      <c r="H41" s="28">
        <v>7.2499999999999995E-2</v>
      </c>
      <c r="I41" s="28">
        <v>7.2499999999999995E-2</v>
      </c>
      <c r="J41" s="28">
        <v>-6.25E-2</v>
      </c>
      <c r="K41" s="28">
        <v>7.2499999999999995E-2</v>
      </c>
      <c r="L41" s="28">
        <v>-6.5000000000000002E-2</v>
      </c>
      <c r="M41" s="28">
        <v>-0.105</v>
      </c>
      <c r="N41" s="28">
        <v>-8.5000000000000006E-2</v>
      </c>
      <c r="O41" s="28">
        <v>0.11799999999999999</v>
      </c>
      <c r="P41" s="28">
        <v>2.2499999999999999E-2</v>
      </c>
      <c r="Q41" s="28">
        <v>7.2499999999999995E-2</v>
      </c>
      <c r="R41" s="28">
        <v>6.8892721614909003E-2</v>
      </c>
      <c r="S41" s="28">
        <v>2.4430000000000001</v>
      </c>
      <c r="T41" s="27"/>
      <c r="U41" s="40">
        <v>36528</v>
      </c>
      <c r="V41" s="28">
        <v>2.3315000000000001</v>
      </c>
      <c r="W41" s="28">
        <v>2.3315000000000001</v>
      </c>
      <c r="X41" s="28">
        <v>2.42</v>
      </c>
      <c r="Y41" s="28">
        <v>2.36</v>
      </c>
      <c r="Z41" s="28">
        <v>2.3214999999999999</v>
      </c>
      <c r="AA41" s="28">
        <v>2.38</v>
      </c>
      <c r="AB41" s="28">
        <v>2.399</v>
      </c>
      <c r="AC41" s="28">
        <v>2.4</v>
      </c>
      <c r="AD41" s="28">
        <v>2.41</v>
      </c>
      <c r="AE41" s="28">
        <v>2.4300000000000002</v>
      </c>
      <c r="AF41" s="28"/>
      <c r="AG41" s="28"/>
      <c r="AH41" s="28"/>
      <c r="AI41" s="28"/>
      <c r="AJ41" s="28"/>
      <c r="AK41" s="38"/>
      <c r="AL41" s="28"/>
      <c r="AM41" s="28"/>
      <c r="AN41" s="28"/>
      <c r="AO41" s="28"/>
      <c r="AP41" s="28"/>
      <c r="AQ41" s="28">
        <v>0</v>
      </c>
      <c r="AR41" s="28">
        <v>0</v>
      </c>
      <c r="AS41" s="28"/>
      <c r="AT41" s="28">
        <v>2.5</v>
      </c>
      <c r="AU41" s="28"/>
      <c r="AV41" s="28"/>
      <c r="AW41" s="28"/>
      <c r="AY41" s="31"/>
      <c r="AZ41" s="31"/>
      <c r="BA41" s="31"/>
      <c r="BB41" s="31"/>
      <c r="BC41" s="31"/>
    </row>
    <row r="42" spans="4:55">
      <c r="D42" s="27">
        <v>37530</v>
      </c>
      <c r="E42" s="28">
        <v>-6.25E-2</v>
      </c>
      <c r="F42" s="28">
        <v>-6.25E-2</v>
      </c>
      <c r="G42" s="28">
        <v>-5.5E-2</v>
      </c>
      <c r="H42" s="28">
        <v>8.7499999999999994E-2</v>
      </c>
      <c r="I42" s="28">
        <v>8.7499999999999994E-2</v>
      </c>
      <c r="J42" s="28">
        <v>-6.25E-2</v>
      </c>
      <c r="K42" s="28">
        <v>8.7499999999999994E-2</v>
      </c>
      <c r="L42" s="28">
        <v>-6.5000000000000002E-2</v>
      </c>
      <c r="M42" s="28">
        <v>-0.09</v>
      </c>
      <c r="N42" s="28">
        <v>-7.0000000000000007E-2</v>
      </c>
      <c r="O42" s="28">
        <v>0.11799999999999999</v>
      </c>
      <c r="P42" s="28">
        <v>3.7499999999999999E-2</v>
      </c>
      <c r="Q42" s="28">
        <v>8.7499999999999994E-2</v>
      </c>
      <c r="R42" s="28">
        <v>6.8980936692981998E-2</v>
      </c>
      <c r="S42" s="28">
        <v>2.4750000000000001</v>
      </c>
      <c r="T42" s="27"/>
      <c r="U42" s="40">
        <v>36529</v>
      </c>
      <c r="V42" s="28">
        <v>2.3315000000000001</v>
      </c>
      <c r="W42" s="28">
        <v>2.3315000000000001</v>
      </c>
      <c r="X42" s="28">
        <v>2.42</v>
      </c>
      <c r="Y42" s="28">
        <v>2.36</v>
      </c>
      <c r="Z42" s="28">
        <v>2.3214999999999999</v>
      </c>
      <c r="AA42" s="28">
        <v>2.38</v>
      </c>
      <c r="AB42" s="28">
        <v>2.399</v>
      </c>
      <c r="AC42" s="28">
        <v>2.4</v>
      </c>
      <c r="AD42" s="28">
        <v>2.41</v>
      </c>
      <c r="AE42" s="28">
        <v>2.4300000000000002</v>
      </c>
      <c r="AF42" s="28"/>
      <c r="AG42" s="28"/>
      <c r="AH42" s="28"/>
      <c r="AI42" s="28"/>
      <c r="AJ42" s="28"/>
      <c r="AK42" s="38"/>
      <c r="AL42" s="28"/>
      <c r="AM42" s="28"/>
      <c r="AN42" s="28"/>
      <c r="AO42" s="28"/>
      <c r="AP42" s="28"/>
      <c r="AQ42" s="28"/>
      <c r="AR42" s="28"/>
      <c r="AS42" s="28"/>
      <c r="AT42" s="28">
        <v>2.5</v>
      </c>
      <c r="AU42" s="28"/>
      <c r="AV42" s="28"/>
      <c r="AW42" s="28"/>
      <c r="AY42" s="31"/>
      <c r="AZ42" s="31"/>
      <c r="BA42" s="31"/>
      <c r="BB42" s="31"/>
      <c r="BC42" s="31"/>
    </row>
    <row r="43" spans="4:55">
      <c r="D43" s="27">
        <v>37561</v>
      </c>
      <c r="E43" s="28">
        <v>-5.7500000000000002E-2</v>
      </c>
      <c r="F43" s="28">
        <v>-0.11</v>
      </c>
      <c r="G43" s="28">
        <v>-6.5000000000000002E-2</v>
      </c>
      <c r="H43" s="28">
        <v>0.20499999999999999</v>
      </c>
      <c r="I43" s="28">
        <v>0.20499999999999999</v>
      </c>
      <c r="J43" s="28">
        <v>-5.7500000000000002E-2</v>
      </c>
      <c r="K43" s="28">
        <v>0.20499999999999999</v>
      </c>
      <c r="L43" s="28">
        <v>-0.16</v>
      </c>
      <c r="M43" s="28">
        <v>-3.7499999999999999E-2</v>
      </c>
      <c r="N43" s="28">
        <v>-1.7500000000000002E-2</v>
      </c>
      <c r="O43" s="28">
        <v>0.45</v>
      </c>
      <c r="P43" s="28">
        <v>0.12</v>
      </c>
      <c r="Q43" s="28">
        <v>0.20499999999999999</v>
      </c>
      <c r="R43" s="28">
        <v>6.9062712639000004E-2</v>
      </c>
      <c r="S43" s="28">
        <v>2.6110000000000002</v>
      </c>
      <c r="T43" s="27"/>
      <c r="U43" s="40">
        <v>36530</v>
      </c>
      <c r="V43" s="28">
        <v>2.3315000000000001</v>
      </c>
      <c r="W43" s="28">
        <v>2.3315000000000001</v>
      </c>
      <c r="X43" s="28">
        <v>2.42</v>
      </c>
      <c r="Y43" s="28">
        <v>2.36</v>
      </c>
      <c r="Z43" s="28">
        <v>2.3214999999999999</v>
      </c>
      <c r="AA43" s="28">
        <v>2.38</v>
      </c>
      <c r="AB43" s="28">
        <v>2.399</v>
      </c>
      <c r="AC43" s="28">
        <v>2.4</v>
      </c>
      <c r="AD43" s="28">
        <v>2.41</v>
      </c>
      <c r="AE43" s="28">
        <v>2.4300000000000002</v>
      </c>
      <c r="AF43" s="28"/>
      <c r="AG43" s="28"/>
      <c r="AH43" s="28"/>
      <c r="AI43" s="28"/>
      <c r="AJ43" s="28"/>
      <c r="AK43" s="38"/>
      <c r="AL43" s="28"/>
      <c r="AM43" s="28"/>
      <c r="AN43" s="28"/>
      <c r="AO43" s="28"/>
      <c r="AP43" s="28"/>
      <c r="AQ43" s="28"/>
      <c r="AR43" s="28"/>
      <c r="AS43" s="28"/>
      <c r="AT43" s="28">
        <v>2.5</v>
      </c>
      <c r="AU43" s="28"/>
      <c r="AV43" s="28"/>
      <c r="AW43" s="28"/>
      <c r="AY43" s="31"/>
      <c r="AZ43" s="31"/>
      <c r="BA43" s="31"/>
      <c r="BB43" s="31"/>
      <c r="BC43" s="31"/>
    </row>
    <row r="44" spans="4:55">
      <c r="D44" s="27">
        <v>37591</v>
      </c>
      <c r="E44" s="28">
        <v>-5.7500000000000002E-2</v>
      </c>
      <c r="F44" s="28">
        <v>-0.11</v>
      </c>
      <c r="G44" s="28">
        <v>-6.7500000000000004E-2</v>
      </c>
      <c r="H44" s="28">
        <v>0.245</v>
      </c>
      <c r="I44" s="28">
        <v>0.245</v>
      </c>
      <c r="J44" s="28">
        <v>-5.7500000000000002E-2</v>
      </c>
      <c r="K44" s="28">
        <v>0.245</v>
      </c>
      <c r="L44" s="28">
        <v>-0.16</v>
      </c>
      <c r="M44" s="28">
        <v>-0.03</v>
      </c>
      <c r="N44" s="28">
        <v>-0.01</v>
      </c>
      <c r="O44" s="28">
        <v>0.49</v>
      </c>
      <c r="P44" s="28">
        <v>0.16</v>
      </c>
      <c r="Q44" s="28">
        <v>0.245</v>
      </c>
      <c r="R44" s="28">
        <v>6.9141850653383005E-2</v>
      </c>
      <c r="S44" s="28">
        <v>2.7349999999999999</v>
      </c>
      <c r="T44" s="27"/>
      <c r="U44" s="40">
        <v>36531</v>
      </c>
      <c r="V44" s="28">
        <v>2.3315000000000001</v>
      </c>
      <c r="W44" s="28">
        <v>2.3315000000000001</v>
      </c>
      <c r="X44" s="28">
        <v>2.42</v>
      </c>
      <c r="Y44" s="28">
        <v>2.36</v>
      </c>
      <c r="Z44" s="28">
        <v>2.3214999999999999</v>
      </c>
      <c r="AA44" s="28">
        <v>2.38</v>
      </c>
      <c r="AB44" s="28">
        <v>2.399</v>
      </c>
      <c r="AC44" s="28">
        <v>2.4</v>
      </c>
      <c r="AD44" s="28">
        <v>2.41</v>
      </c>
      <c r="AE44" s="28">
        <v>2.4300000000000002</v>
      </c>
      <c r="AF44" s="28"/>
      <c r="AG44" s="28"/>
      <c r="AH44" s="28"/>
      <c r="AI44" s="28"/>
      <c r="AJ44" s="28"/>
      <c r="AK44" s="38"/>
      <c r="AL44" s="28"/>
      <c r="AM44" s="28"/>
      <c r="AN44" s="28"/>
      <c r="AO44" s="28"/>
      <c r="AP44" s="28"/>
      <c r="AQ44" s="28"/>
      <c r="AR44" s="28"/>
      <c r="AS44" s="28"/>
      <c r="AT44" s="28">
        <v>2.5</v>
      </c>
      <c r="AU44" s="28"/>
      <c r="AV44" s="28"/>
      <c r="AW44" s="28"/>
      <c r="AY44" s="31"/>
      <c r="AZ44" s="31"/>
      <c r="BA44" s="31"/>
      <c r="BB44" s="31"/>
      <c r="BC44" s="31"/>
    </row>
    <row r="45" spans="4:55">
      <c r="D45" s="27">
        <v>37622</v>
      </c>
      <c r="E45" s="28">
        <v>-5.7500000000000002E-2</v>
      </c>
      <c r="F45" s="28">
        <v>-5.7500000000000002E-2</v>
      </c>
      <c r="G45" s="28">
        <v>-7.0000000000000007E-2</v>
      </c>
      <c r="H45" s="28">
        <v>0.25750000000000001</v>
      </c>
      <c r="I45" s="28">
        <v>0.25750000000000001</v>
      </c>
      <c r="J45" s="28">
        <v>-5.7500000000000002E-2</v>
      </c>
      <c r="K45" s="28">
        <v>0.25750000000000001</v>
      </c>
      <c r="L45" s="28">
        <v>-0.1075</v>
      </c>
      <c r="M45" s="28">
        <v>-1.4999999999999999E-2</v>
      </c>
      <c r="N45" s="28">
        <v>5.0000000000000001E-3</v>
      </c>
      <c r="O45" s="28">
        <v>0.5</v>
      </c>
      <c r="P45" s="28">
        <v>0.17249999999999999</v>
      </c>
      <c r="Q45" s="28">
        <v>0.25750000000000001</v>
      </c>
      <c r="R45" s="28">
        <v>6.9224076216936006E-2</v>
      </c>
      <c r="S45" s="28">
        <v>2.7770000000000001</v>
      </c>
      <c r="T45" s="27"/>
      <c r="U45" s="40">
        <v>36532</v>
      </c>
      <c r="V45" s="28">
        <v>2.3315000000000001</v>
      </c>
      <c r="W45" s="28">
        <v>2.3315000000000001</v>
      </c>
      <c r="X45" s="28">
        <v>2.42</v>
      </c>
      <c r="Y45" s="28">
        <v>2.36</v>
      </c>
      <c r="Z45" s="28">
        <v>2.3214999999999999</v>
      </c>
      <c r="AA45" s="28">
        <v>2.38</v>
      </c>
      <c r="AB45" s="28">
        <v>2.399</v>
      </c>
      <c r="AC45" s="28">
        <v>2.4</v>
      </c>
      <c r="AD45" s="28">
        <v>2.41</v>
      </c>
      <c r="AE45" s="28">
        <v>2.4300000000000002</v>
      </c>
      <c r="AF45" s="28"/>
      <c r="AG45" s="28"/>
      <c r="AH45" s="28"/>
      <c r="AI45" s="28"/>
      <c r="AJ45" s="28"/>
      <c r="AK45" s="38"/>
      <c r="AL45" s="28"/>
      <c r="AM45" s="28"/>
      <c r="AN45" s="28"/>
      <c r="AO45" s="28"/>
      <c r="AP45" s="28"/>
      <c r="AQ45" s="28"/>
      <c r="AR45" s="28"/>
      <c r="AS45" s="28"/>
      <c r="AT45" s="28">
        <v>2.5</v>
      </c>
      <c r="AU45" s="28"/>
      <c r="AV45" s="28"/>
      <c r="AW45" s="28"/>
      <c r="AY45" s="31"/>
      <c r="AZ45" s="31"/>
      <c r="BA45" s="31"/>
      <c r="BB45" s="31"/>
      <c r="BC45" s="31"/>
    </row>
    <row r="46" spans="4:55">
      <c r="D46" s="27">
        <v>37653</v>
      </c>
      <c r="E46" s="28">
        <v>-5.7500000000000002E-2</v>
      </c>
      <c r="F46" s="28">
        <v>-5.7500000000000002E-2</v>
      </c>
      <c r="G46" s="28">
        <v>-6.25E-2</v>
      </c>
      <c r="H46" s="28">
        <v>0.23499999999999999</v>
      </c>
      <c r="I46" s="28">
        <v>0.23499999999999999</v>
      </c>
      <c r="J46" s="28">
        <v>-5.7500000000000002E-2</v>
      </c>
      <c r="K46" s="28">
        <v>0.23499999999999999</v>
      </c>
      <c r="L46" s="28">
        <v>-0.1075</v>
      </c>
      <c r="M46" s="28">
        <v>-1.4999999999999999E-2</v>
      </c>
      <c r="N46" s="28">
        <v>5.0000000000000001E-3</v>
      </c>
      <c r="O46" s="28">
        <v>0.53</v>
      </c>
      <c r="P46" s="28">
        <v>0.15</v>
      </c>
      <c r="Q46" s="28">
        <v>0.23499999999999999</v>
      </c>
      <c r="R46" s="28">
        <v>6.9306847741604005E-2</v>
      </c>
      <c r="S46" s="28">
        <v>2.6749999999999998</v>
      </c>
      <c r="T46" s="27"/>
      <c r="U46" s="40">
        <v>36533</v>
      </c>
      <c r="V46" s="28">
        <v>2.3315000000000001</v>
      </c>
      <c r="W46" s="28">
        <v>2.3315000000000001</v>
      </c>
      <c r="X46" s="28">
        <v>2.42</v>
      </c>
      <c r="Y46" s="28">
        <v>2.36</v>
      </c>
      <c r="Z46" s="28">
        <v>2.3214999999999999</v>
      </c>
      <c r="AA46" s="28">
        <v>2.38</v>
      </c>
      <c r="AB46" s="28">
        <v>2.399</v>
      </c>
      <c r="AC46" s="28">
        <v>2.4</v>
      </c>
      <c r="AD46" s="28">
        <v>2.41</v>
      </c>
      <c r="AE46" s="28">
        <v>2.4300000000000002</v>
      </c>
      <c r="AF46" s="28"/>
      <c r="AG46" s="28"/>
      <c r="AH46" s="28"/>
      <c r="AI46" s="28"/>
      <c r="AJ46" s="28"/>
      <c r="AK46" s="38"/>
      <c r="AL46" s="28"/>
      <c r="AM46" s="28"/>
      <c r="AN46" s="28"/>
      <c r="AO46" s="28"/>
      <c r="AP46" s="28"/>
      <c r="AQ46" s="28"/>
      <c r="AR46" s="28"/>
      <c r="AS46" s="28"/>
      <c r="AT46" s="28">
        <v>2.5</v>
      </c>
      <c r="AU46" s="28"/>
      <c r="AV46" s="28"/>
      <c r="AW46" s="28"/>
      <c r="AY46" s="31"/>
      <c r="AZ46" s="31"/>
      <c r="BA46" s="31"/>
      <c r="BB46" s="31"/>
      <c r="BC46" s="31"/>
    </row>
    <row r="47" spans="4:55">
      <c r="D47" s="27">
        <v>37681</v>
      </c>
      <c r="E47" s="28">
        <v>-5.7500000000000002E-2</v>
      </c>
      <c r="F47" s="28">
        <v>-5.7500000000000002E-2</v>
      </c>
      <c r="G47" s="28">
        <v>-0.06</v>
      </c>
      <c r="H47" s="28">
        <v>0.23250000000000001</v>
      </c>
      <c r="I47" s="28">
        <v>0.23250000000000001</v>
      </c>
      <c r="J47" s="28">
        <v>-5.7500000000000002E-2</v>
      </c>
      <c r="K47" s="28">
        <v>0.23250000000000001</v>
      </c>
      <c r="L47" s="28">
        <v>-0.1075</v>
      </c>
      <c r="M47" s="28">
        <v>-1.4999999999999999E-2</v>
      </c>
      <c r="N47" s="28">
        <v>5.0000000000000001E-3</v>
      </c>
      <c r="O47" s="28">
        <v>0.53</v>
      </c>
      <c r="P47" s="28">
        <v>0.14749999999999999</v>
      </c>
      <c r="Q47" s="28">
        <v>0.23250000000000001</v>
      </c>
      <c r="R47" s="28">
        <v>6.9381609120671997E-2</v>
      </c>
      <c r="S47" s="28">
        <v>2.57</v>
      </c>
      <c r="T47" s="27"/>
      <c r="U47" s="40">
        <v>36534</v>
      </c>
      <c r="V47" s="28">
        <v>2.3315000000000001</v>
      </c>
      <c r="W47" s="28">
        <v>2.3315000000000001</v>
      </c>
      <c r="X47" s="28">
        <v>2.42</v>
      </c>
      <c r="Y47" s="28">
        <v>2.36</v>
      </c>
      <c r="Z47" s="28">
        <v>2.3214999999999999</v>
      </c>
      <c r="AA47" s="28">
        <v>2.38</v>
      </c>
      <c r="AB47" s="28">
        <v>2.399</v>
      </c>
      <c r="AC47" s="28">
        <v>2.4</v>
      </c>
      <c r="AD47" s="28">
        <v>2.41</v>
      </c>
      <c r="AE47" s="28">
        <v>2.4300000000000002</v>
      </c>
      <c r="AF47" s="28"/>
      <c r="AG47" s="28"/>
      <c r="AH47" s="28"/>
      <c r="AI47" s="28"/>
      <c r="AJ47" s="28"/>
      <c r="AK47" s="38"/>
      <c r="AL47" s="28"/>
      <c r="AM47" s="28"/>
      <c r="AN47" s="28"/>
      <c r="AO47" s="28"/>
      <c r="AP47" s="28"/>
      <c r="AQ47" s="28"/>
      <c r="AR47" s="28"/>
      <c r="AS47" s="28"/>
      <c r="AT47" s="28">
        <v>2.5</v>
      </c>
      <c r="AU47" s="28"/>
      <c r="AV47" s="28"/>
      <c r="AW47" s="28"/>
      <c r="AY47" s="31"/>
      <c r="AZ47" s="31"/>
      <c r="BA47" s="31"/>
      <c r="BB47" s="31"/>
      <c r="BC47" s="31"/>
    </row>
    <row r="48" spans="4:55">
      <c r="D48" s="27">
        <v>37712</v>
      </c>
      <c r="E48" s="28">
        <v>-0.06</v>
      </c>
      <c r="F48" s="28">
        <v>-0.06</v>
      </c>
      <c r="G48" s="28">
        <v>-5.2499999999999998E-2</v>
      </c>
      <c r="H48" s="28">
        <v>0.13250000000000001</v>
      </c>
      <c r="I48" s="28">
        <v>0.13250000000000001</v>
      </c>
      <c r="J48" s="28">
        <v>-0.06</v>
      </c>
      <c r="K48" s="28">
        <v>0.13250000000000001</v>
      </c>
      <c r="L48" s="28">
        <v>-0.11</v>
      </c>
      <c r="M48" s="28">
        <v>-0.105</v>
      </c>
      <c r="N48" s="28">
        <v>-8.5000000000000006E-2</v>
      </c>
      <c r="O48" s="28">
        <v>0.14499999999999999</v>
      </c>
      <c r="P48" s="28">
        <v>4.7500000000000001E-2</v>
      </c>
      <c r="Q48" s="28">
        <v>0.13250000000000001</v>
      </c>
      <c r="R48" s="28">
        <v>6.9454430100562001E-2</v>
      </c>
      <c r="S48" s="28">
        <v>2.4740000000000002</v>
      </c>
      <c r="T48" s="27"/>
      <c r="U48" s="40">
        <v>36535</v>
      </c>
      <c r="V48" s="28">
        <v>2.3315000000000001</v>
      </c>
      <c r="W48" s="28">
        <v>2.3315000000000001</v>
      </c>
      <c r="X48" s="28">
        <v>2.42</v>
      </c>
      <c r="Y48" s="28">
        <v>2.36</v>
      </c>
      <c r="Z48" s="28">
        <v>2.3214999999999999</v>
      </c>
      <c r="AA48" s="28">
        <v>2.38</v>
      </c>
      <c r="AB48" s="28">
        <v>2.399</v>
      </c>
      <c r="AC48" s="28">
        <v>2.4</v>
      </c>
      <c r="AD48" s="28">
        <v>2.41</v>
      </c>
      <c r="AE48" s="28">
        <v>2.4300000000000002</v>
      </c>
      <c r="AF48" s="28"/>
      <c r="AG48" s="28"/>
      <c r="AH48" s="28"/>
      <c r="AI48" s="28"/>
      <c r="AJ48" s="28"/>
      <c r="AK48" s="38"/>
      <c r="AL48" s="28"/>
      <c r="AM48" s="28"/>
      <c r="AN48" s="28"/>
      <c r="AO48" s="28"/>
      <c r="AP48" s="28"/>
      <c r="AQ48" s="28"/>
      <c r="AR48" s="28"/>
      <c r="AS48" s="28"/>
      <c r="AT48" s="28">
        <v>2.5</v>
      </c>
      <c r="AU48" s="28"/>
      <c r="AV48" s="28"/>
      <c r="AW48" s="28"/>
      <c r="AY48" s="31"/>
      <c r="AZ48" s="31"/>
      <c r="BA48" s="31"/>
      <c r="BB48" s="31"/>
      <c r="BC48" s="31"/>
    </row>
    <row r="49" spans="4:55">
      <c r="D49" s="27">
        <v>37742</v>
      </c>
      <c r="E49" s="28">
        <v>-0.06</v>
      </c>
      <c r="F49" s="28">
        <v>-0.06</v>
      </c>
      <c r="G49" s="28">
        <v>-5.2499999999999998E-2</v>
      </c>
      <c r="H49" s="28">
        <v>0.1225</v>
      </c>
      <c r="I49" s="28">
        <v>0.1225</v>
      </c>
      <c r="J49" s="28">
        <v>-0.06</v>
      </c>
      <c r="K49" s="28">
        <v>0.1225</v>
      </c>
      <c r="L49" s="28">
        <v>-0.11</v>
      </c>
      <c r="M49" s="28">
        <v>-0.12</v>
      </c>
      <c r="N49" s="28">
        <v>-0.1</v>
      </c>
      <c r="O49" s="28">
        <v>0.14499999999999999</v>
      </c>
      <c r="P49" s="28">
        <v>3.7499999999999999E-2</v>
      </c>
      <c r="Q49" s="28">
        <v>0.1225</v>
      </c>
      <c r="R49" s="28">
        <v>6.9511730730152002E-2</v>
      </c>
      <c r="S49" s="28">
        <v>2.4529999999999998</v>
      </c>
      <c r="T49" s="27"/>
      <c r="U49" s="40">
        <v>36536</v>
      </c>
      <c r="V49" s="28">
        <v>2.3315000000000001</v>
      </c>
      <c r="W49" s="28">
        <v>2.3315000000000001</v>
      </c>
      <c r="X49" s="28">
        <v>2.42</v>
      </c>
      <c r="Y49" s="28">
        <v>2.36</v>
      </c>
      <c r="Z49" s="28">
        <v>2.3214999999999999</v>
      </c>
      <c r="AA49" s="28">
        <v>2.38</v>
      </c>
      <c r="AB49" s="28">
        <v>2.399</v>
      </c>
      <c r="AC49" s="28">
        <v>2.4</v>
      </c>
      <c r="AD49" s="28">
        <v>2.41</v>
      </c>
      <c r="AE49" s="28">
        <v>2.4300000000000002</v>
      </c>
      <c r="AF49" s="28"/>
      <c r="AG49" s="28"/>
      <c r="AH49" s="28"/>
      <c r="AI49" s="28"/>
      <c r="AJ49" s="28"/>
      <c r="AK49" s="38"/>
      <c r="AL49" s="28"/>
      <c r="AM49" s="28"/>
      <c r="AN49" s="28"/>
      <c r="AO49" s="28"/>
      <c r="AP49" s="28"/>
      <c r="AQ49" s="28"/>
      <c r="AR49" s="28"/>
      <c r="AS49" s="28"/>
      <c r="AT49" s="28">
        <v>2.5</v>
      </c>
      <c r="AU49" s="28"/>
      <c r="AV49" s="28"/>
      <c r="AW49" s="28"/>
      <c r="AY49" s="31"/>
      <c r="AZ49" s="31"/>
      <c r="BA49" s="31"/>
      <c r="BB49" s="31"/>
      <c r="BC49" s="31"/>
    </row>
    <row r="50" spans="4:55">
      <c r="D50" s="27">
        <v>37773</v>
      </c>
      <c r="E50" s="28">
        <v>-0.06</v>
      </c>
      <c r="F50" s="28">
        <v>-0.06</v>
      </c>
      <c r="G50" s="28">
        <v>-5.2499999999999998E-2</v>
      </c>
      <c r="H50" s="28">
        <v>0.11749999999999999</v>
      </c>
      <c r="I50" s="28">
        <v>0.11749999999999999</v>
      </c>
      <c r="J50" s="28">
        <v>-0.06</v>
      </c>
      <c r="K50" s="28">
        <v>0.11749999999999999</v>
      </c>
      <c r="L50" s="28">
        <v>-0.11</v>
      </c>
      <c r="M50" s="28">
        <v>-0.13</v>
      </c>
      <c r="N50" s="28">
        <v>-0.11</v>
      </c>
      <c r="O50" s="28">
        <v>0.14499999999999999</v>
      </c>
      <c r="P50" s="28">
        <v>3.2500000000000001E-2</v>
      </c>
      <c r="Q50" s="28">
        <v>0.11749999999999999</v>
      </c>
      <c r="R50" s="28">
        <v>6.9570941381870005E-2</v>
      </c>
      <c r="S50" s="28">
        <v>2.46</v>
      </c>
      <c r="T50" s="27"/>
      <c r="U50" s="40">
        <v>36537</v>
      </c>
      <c r="V50" s="28">
        <v>2.3315000000000001</v>
      </c>
      <c r="W50" s="28">
        <v>2.3315000000000001</v>
      </c>
      <c r="X50" s="28">
        <v>2.42</v>
      </c>
      <c r="Y50" s="28">
        <v>2.36</v>
      </c>
      <c r="Z50" s="28">
        <v>2.3214999999999999</v>
      </c>
      <c r="AA50" s="28">
        <v>2.38</v>
      </c>
      <c r="AB50" s="28">
        <v>2.399</v>
      </c>
      <c r="AC50" s="28">
        <v>2.4</v>
      </c>
      <c r="AD50" s="28">
        <v>2.41</v>
      </c>
      <c r="AE50" s="28">
        <v>2.4300000000000002</v>
      </c>
      <c r="AF50" s="28"/>
      <c r="AG50" s="28"/>
      <c r="AH50" s="28"/>
      <c r="AI50" s="28"/>
      <c r="AJ50" s="28"/>
      <c r="AK50" s="38"/>
      <c r="AL50" s="28"/>
      <c r="AM50" s="28"/>
      <c r="AN50" s="28"/>
      <c r="AO50" s="28"/>
      <c r="AP50" s="28"/>
      <c r="AQ50" s="28"/>
      <c r="AR50" s="28"/>
      <c r="AS50" s="28"/>
      <c r="AT50" s="28">
        <v>2.5</v>
      </c>
      <c r="AU50" s="28"/>
      <c r="AV50" s="28"/>
      <c r="AW50" s="28"/>
      <c r="AY50" s="31"/>
      <c r="AZ50" s="31"/>
      <c r="BA50" s="31"/>
      <c r="BB50" s="31"/>
      <c r="BC50" s="31"/>
    </row>
    <row r="51" spans="4:55">
      <c r="D51" s="27">
        <v>37803</v>
      </c>
      <c r="E51" s="28">
        <v>-0.06</v>
      </c>
      <c r="F51" s="28">
        <v>-0.06</v>
      </c>
      <c r="G51" s="28">
        <v>-5.2499999999999998E-2</v>
      </c>
      <c r="H51" s="28">
        <v>0.1075</v>
      </c>
      <c r="I51" s="28">
        <v>0.1075</v>
      </c>
      <c r="J51" s="28">
        <v>-0.06</v>
      </c>
      <c r="K51" s="28">
        <v>0.1075</v>
      </c>
      <c r="L51" s="28">
        <v>-0.11</v>
      </c>
      <c r="M51" s="28">
        <v>-0.13</v>
      </c>
      <c r="N51" s="28">
        <v>-0.11</v>
      </c>
      <c r="O51" s="28">
        <v>0.14499999999999999</v>
      </c>
      <c r="P51" s="28">
        <v>2.2499999999999999E-2</v>
      </c>
      <c r="Q51" s="28">
        <v>0.1075</v>
      </c>
      <c r="R51" s="28">
        <v>6.9626656062217004E-2</v>
      </c>
      <c r="S51" s="28">
        <v>2.4660000000000002</v>
      </c>
      <c r="T51" s="27"/>
      <c r="U51" s="40">
        <v>36538</v>
      </c>
      <c r="V51" s="28">
        <v>2.3315000000000001</v>
      </c>
      <c r="W51" s="28">
        <v>2.3315000000000001</v>
      </c>
      <c r="X51" s="28">
        <v>2.42</v>
      </c>
      <c r="Y51" s="28">
        <v>2.36</v>
      </c>
      <c r="Z51" s="28">
        <v>2.3214999999999999</v>
      </c>
      <c r="AA51" s="28">
        <v>2.38</v>
      </c>
      <c r="AB51" s="28">
        <v>2.399</v>
      </c>
      <c r="AC51" s="28">
        <v>2.4</v>
      </c>
      <c r="AD51" s="28">
        <v>2.41</v>
      </c>
      <c r="AE51" s="28">
        <v>2.4300000000000002</v>
      </c>
      <c r="AF51" s="28"/>
      <c r="AG51" s="28"/>
      <c r="AH51" s="28"/>
      <c r="AI51" s="28"/>
      <c r="AJ51" s="28"/>
      <c r="AK51" s="38"/>
      <c r="AL51" s="28"/>
      <c r="AM51" s="28"/>
      <c r="AN51" s="28"/>
      <c r="AO51" s="28"/>
      <c r="AP51" s="28"/>
      <c r="AQ51" s="28"/>
      <c r="AR51" s="28"/>
      <c r="AS51" s="28"/>
      <c r="AT51" s="28">
        <v>2.5</v>
      </c>
      <c r="AU51" s="28"/>
      <c r="AV51" s="28"/>
      <c r="AW51" s="28"/>
      <c r="AY51" s="31"/>
      <c r="AZ51" s="31"/>
      <c r="BA51" s="31"/>
      <c r="BB51" s="31"/>
      <c r="BC51" s="31"/>
    </row>
    <row r="52" spans="4:55">
      <c r="D52" s="27">
        <v>37834</v>
      </c>
      <c r="E52" s="28">
        <v>-0.06</v>
      </c>
      <c r="F52" s="28">
        <v>-0.06</v>
      </c>
      <c r="G52" s="28">
        <v>-5.2499999999999998E-2</v>
      </c>
      <c r="H52" s="28">
        <v>0.105</v>
      </c>
      <c r="I52" s="28">
        <v>0.105</v>
      </c>
      <c r="J52" s="28">
        <v>-0.06</v>
      </c>
      <c r="K52" s="28">
        <v>0.105</v>
      </c>
      <c r="L52" s="28">
        <v>-0.11</v>
      </c>
      <c r="M52" s="28">
        <v>-0.13</v>
      </c>
      <c r="N52" s="28">
        <v>-0.11</v>
      </c>
      <c r="O52" s="28">
        <v>0.14499999999999999</v>
      </c>
      <c r="P52" s="28">
        <v>0.02</v>
      </c>
      <c r="Q52" s="28">
        <v>0.105</v>
      </c>
      <c r="R52" s="28">
        <v>6.9681946081201998E-2</v>
      </c>
      <c r="S52" s="28">
        <v>2.4729999999999999</v>
      </c>
      <c r="T52" s="27"/>
      <c r="U52" s="40">
        <v>36539</v>
      </c>
      <c r="V52" s="28">
        <v>2.3315000000000001</v>
      </c>
      <c r="W52" s="28">
        <v>2.3315000000000001</v>
      </c>
      <c r="X52" s="28">
        <v>2.42</v>
      </c>
      <c r="Y52" s="28">
        <v>2.36</v>
      </c>
      <c r="Z52" s="28">
        <v>2.3214999999999999</v>
      </c>
      <c r="AA52" s="28">
        <v>2.38</v>
      </c>
      <c r="AB52" s="28">
        <v>2.399</v>
      </c>
      <c r="AC52" s="28">
        <v>2.4</v>
      </c>
      <c r="AD52" s="28">
        <v>2.41</v>
      </c>
      <c r="AE52" s="28">
        <v>2.4300000000000002</v>
      </c>
      <c r="AF52" s="28"/>
      <c r="AG52" s="28"/>
      <c r="AH52" s="28"/>
      <c r="AI52" s="28"/>
      <c r="AJ52" s="28"/>
      <c r="AK52" s="38"/>
      <c r="AL52" s="28"/>
      <c r="AM52" s="28"/>
      <c r="AN52" s="28"/>
      <c r="AO52" s="28"/>
      <c r="AP52" s="28"/>
      <c r="AQ52" s="28"/>
      <c r="AR52" s="28"/>
      <c r="AS52" s="28"/>
      <c r="AT52" s="28">
        <v>2.5</v>
      </c>
      <c r="AU52" s="28"/>
      <c r="AV52" s="28"/>
      <c r="AW52" s="28"/>
      <c r="AY52" s="31"/>
      <c r="AZ52" s="31"/>
      <c r="BA52" s="31"/>
      <c r="BB52" s="31"/>
      <c r="BC52" s="31"/>
    </row>
    <row r="53" spans="4:55">
      <c r="D53" s="27">
        <v>37865</v>
      </c>
      <c r="E53" s="28">
        <v>-0.06</v>
      </c>
      <c r="F53" s="28">
        <v>-0.06</v>
      </c>
      <c r="G53" s="28">
        <v>-5.2499999999999998E-2</v>
      </c>
      <c r="H53" s="28">
        <v>0.10249999999999999</v>
      </c>
      <c r="I53" s="28">
        <v>0.10249999999999999</v>
      </c>
      <c r="J53" s="28">
        <v>-0.06</v>
      </c>
      <c r="K53" s="28">
        <v>0.10249999999999999</v>
      </c>
      <c r="L53" s="28">
        <v>-0.11</v>
      </c>
      <c r="M53" s="28">
        <v>-0.12</v>
      </c>
      <c r="N53" s="28">
        <v>-0.1</v>
      </c>
      <c r="O53" s="28">
        <v>0.14499999999999999</v>
      </c>
      <c r="P53" s="28">
        <v>1.7500000000000002E-2</v>
      </c>
      <c r="Q53" s="28">
        <v>0.10249999999999999</v>
      </c>
      <c r="R53" s="28">
        <v>6.9737236101199002E-2</v>
      </c>
      <c r="S53" s="28">
        <v>2.4780000000000002</v>
      </c>
      <c r="T53" s="27"/>
      <c r="U53" s="40">
        <v>36540</v>
      </c>
      <c r="V53" s="28">
        <v>2.3315000000000001</v>
      </c>
      <c r="W53" s="28">
        <v>2.3315000000000001</v>
      </c>
      <c r="X53" s="28">
        <v>2.42</v>
      </c>
      <c r="Y53" s="28">
        <v>2.36</v>
      </c>
      <c r="Z53" s="28">
        <v>2.3214999999999999</v>
      </c>
      <c r="AA53" s="28">
        <v>2.38</v>
      </c>
      <c r="AB53" s="28">
        <v>2.399</v>
      </c>
      <c r="AC53" s="28">
        <v>2.4</v>
      </c>
      <c r="AD53" s="28">
        <v>2.41</v>
      </c>
      <c r="AE53" s="28">
        <v>2.4300000000000002</v>
      </c>
      <c r="AF53" s="28"/>
      <c r="AG53" s="28"/>
      <c r="AH53" s="28"/>
      <c r="AI53" s="28"/>
      <c r="AJ53" s="28"/>
      <c r="AK53" s="38"/>
      <c r="AL53" s="28"/>
      <c r="AM53" s="28"/>
      <c r="AN53" s="28"/>
      <c r="AO53" s="28"/>
      <c r="AP53" s="28"/>
      <c r="AQ53" s="28"/>
      <c r="AR53" s="28"/>
      <c r="AS53" s="28"/>
      <c r="AT53" s="28">
        <v>2.5</v>
      </c>
      <c r="AU53" s="28"/>
      <c r="AV53" s="28"/>
      <c r="AW53" s="28"/>
      <c r="AY53" s="31"/>
      <c r="AZ53" s="31"/>
      <c r="BA53" s="31"/>
      <c r="BB53" s="31"/>
      <c r="BC53" s="31"/>
    </row>
    <row r="54" spans="4:55">
      <c r="D54" s="27">
        <v>37895</v>
      </c>
      <c r="E54" s="28">
        <v>-0.06</v>
      </c>
      <c r="F54" s="28">
        <v>-0.06</v>
      </c>
      <c r="G54" s="28">
        <v>-5.2499999999999998E-2</v>
      </c>
      <c r="H54" s="28">
        <v>0.11749999999999999</v>
      </c>
      <c r="I54" s="28">
        <v>0.11749999999999999</v>
      </c>
      <c r="J54" s="28">
        <v>-0.06</v>
      </c>
      <c r="K54" s="28">
        <v>0.11749999999999999</v>
      </c>
      <c r="L54" s="28">
        <v>-0.11</v>
      </c>
      <c r="M54" s="28">
        <v>-0.105</v>
      </c>
      <c r="N54" s="28">
        <v>-8.5000000000000006E-2</v>
      </c>
      <c r="O54" s="28">
        <v>0.14499999999999999</v>
      </c>
      <c r="P54" s="28">
        <v>3.2500000000000001E-2</v>
      </c>
      <c r="Q54" s="28">
        <v>0.11749999999999999</v>
      </c>
      <c r="R54" s="28">
        <v>6.9788559206005005E-2</v>
      </c>
      <c r="S54" s="28">
        <v>2.5099999999999998</v>
      </c>
      <c r="T54" s="27"/>
      <c r="U54" s="40">
        <v>36541</v>
      </c>
      <c r="V54" s="28">
        <v>2.3315000000000001</v>
      </c>
      <c r="W54" s="28">
        <v>2.3315000000000001</v>
      </c>
      <c r="X54" s="28">
        <v>2.42</v>
      </c>
      <c r="Y54" s="28">
        <v>2.36</v>
      </c>
      <c r="Z54" s="28">
        <v>2.3214999999999999</v>
      </c>
      <c r="AA54" s="28">
        <v>2.38</v>
      </c>
      <c r="AB54" s="28">
        <v>2.399</v>
      </c>
      <c r="AC54" s="28">
        <v>2.4</v>
      </c>
      <c r="AD54" s="28">
        <v>2.41</v>
      </c>
      <c r="AE54" s="28">
        <v>2.4300000000000002</v>
      </c>
      <c r="AF54" s="28"/>
      <c r="AG54" s="28"/>
      <c r="AH54" s="28"/>
      <c r="AI54" s="28"/>
      <c r="AJ54" s="28"/>
      <c r="AK54" s="38"/>
      <c r="AL54" s="28"/>
      <c r="AM54" s="28"/>
      <c r="AN54" s="28"/>
      <c r="AO54" s="28"/>
      <c r="AP54" s="28"/>
      <c r="AQ54" s="28"/>
      <c r="AR54" s="28"/>
      <c r="AS54" s="28"/>
      <c r="AT54" s="28">
        <v>2.5</v>
      </c>
      <c r="AU54" s="28"/>
      <c r="AV54" s="28"/>
      <c r="AW54" s="28"/>
      <c r="AY54" s="31"/>
      <c r="AZ54" s="31"/>
      <c r="BA54" s="31"/>
      <c r="BB54" s="31"/>
      <c r="BC54" s="31"/>
    </row>
    <row r="55" spans="4:55">
      <c r="D55" s="27">
        <v>37926</v>
      </c>
      <c r="E55" s="28">
        <v>-5.5E-2</v>
      </c>
      <c r="F55" s="28">
        <v>-0.1075</v>
      </c>
      <c r="G55" s="28">
        <v>-6.25E-2</v>
      </c>
      <c r="H55" s="28">
        <v>0.1825</v>
      </c>
      <c r="I55" s="28">
        <v>0.1825</v>
      </c>
      <c r="J55" s="28">
        <v>-5.5E-2</v>
      </c>
      <c r="K55" s="28">
        <v>0.1825</v>
      </c>
      <c r="L55" s="28">
        <v>-0.1575</v>
      </c>
      <c r="M55" s="28">
        <v>-5.2499999999999998E-2</v>
      </c>
      <c r="N55" s="28">
        <v>-3.2500000000000001E-2</v>
      </c>
      <c r="O55" s="28">
        <v>0.41499999999999998</v>
      </c>
      <c r="P55" s="28">
        <v>0.1075</v>
      </c>
      <c r="Q55" s="28">
        <v>0.1825</v>
      </c>
      <c r="R55" s="28">
        <v>6.9838847851694003E-2</v>
      </c>
      <c r="S55" s="28">
        <v>2.6459999999999999</v>
      </c>
      <c r="T55" s="27"/>
      <c r="U55" s="40">
        <v>36542</v>
      </c>
      <c r="V55" s="28">
        <v>2.3315000000000001</v>
      </c>
      <c r="W55" s="28">
        <v>2.3315000000000001</v>
      </c>
      <c r="X55" s="28">
        <v>2.42</v>
      </c>
      <c r="Y55" s="28">
        <v>2.36</v>
      </c>
      <c r="Z55" s="28">
        <v>2.3214999999999999</v>
      </c>
      <c r="AA55" s="28">
        <v>2.38</v>
      </c>
      <c r="AB55" s="28">
        <v>2.399</v>
      </c>
      <c r="AC55" s="28">
        <v>2.4</v>
      </c>
      <c r="AD55" s="28">
        <v>2.41</v>
      </c>
      <c r="AE55" s="28">
        <v>2.4300000000000002</v>
      </c>
      <c r="AF55" s="28"/>
      <c r="AG55" s="28"/>
      <c r="AH55" s="28"/>
      <c r="AI55" s="28"/>
      <c r="AJ55" s="28"/>
      <c r="AK55" s="38"/>
      <c r="AL55" s="28"/>
      <c r="AM55" s="28"/>
      <c r="AN55" s="28"/>
      <c r="AO55" s="28"/>
      <c r="AP55" s="28"/>
      <c r="AQ55" s="28"/>
      <c r="AR55" s="28"/>
      <c r="AS55" s="28"/>
      <c r="AT55" s="28">
        <v>2.5</v>
      </c>
      <c r="AU55" s="28"/>
      <c r="AV55" s="28"/>
      <c r="AW55" s="28"/>
      <c r="AY55" s="31"/>
      <c r="AZ55" s="31"/>
      <c r="BA55" s="31"/>
      <c r="BB55" s="31"/>
      <c r="BC55" s="31"/>
    </row>
    <row r="56" spans="4:55">
      <c r="D56" s="27">
        <v>37956</v>
      </c>
      <c r="E56" s="28">
        <v>-5.5E-2</v>
      </c>
      <c r="F56" s="28">
        <v>-0.1075</v>
      </c>
      <c r="G56" s="28">
        <v>-6.5000000000000002E-2</v>
      </c>
      <c r="H56" s="28">
        <v>0.2225</v>
      </c>
      <c r="I56" s="28">
        <v>0.2225</v>
      </c>
      <c r="J56" s="28">
        <v>-5.5E-2</v>
      </c>
      <c r="K56" s="28">
        <v>0.2225</v>
      </c>
      <c r="L56" s="28">
        <v>-0.1575</v>
      </c>
      <c r="M56" s="28">
        <v>-4.4999999999999998E-2</v>
      </c>
      <c r="N56" s="28">
        <v>-2.5000000000000001E-2</v>
      </c>
      <c r="O56" s="28">
        <v>0.45500000000000002</v>
      </c>
      <c r="P56" s="28">
        <v>0.14749999999999999</v>
      </c>
      <c r="Q56" s="28">
        <v>0.2225</v>
      </c>
      <c r="R56" s="28">
        <v>6.9887514283800994E-2</v>
      </c>
      <c r="S56" s="28">
        <v>2.77</v>
      </c>
      <c r="T56" s="27"/>
      <c r="U56" s="40">
        <v>36543</v>
      </c>
      <c r="V56" s="28">
        <v>2.3315000000000001</v>
      </c>
      <c r="W56" s="28">
        <v>2.3315000000000001</v>
      </c>
      <c r="X56" s="28">
        <v>2.42</v>
      </c>
      <c r="Y56" s="28">
        <v>2.36</v>
      </c>
      <c r="Z56" s="28">
        <v>2.3214999999999999</v>
      </c>
      <c r="AA56" s="28">
        <v>2.38</v>
      </c>
      <c r="AB56" s="28">
        <v>2.399</v>
      </c>
      <c r="AC56" s="28">
        <v>2.4</v>
      </c>
      <c r="AD56" s="28">
        <v>2.41</v>
      </c>
      <c r="AE56" s="28">
        <v>2.4300000000000002</v>
      </c>
      <c r="AF56" s="28"/>
      <c r="AG56" s="28"/>
      <c r="AH56" s="28"/>
      <c r="AI56" s="28"/>
      <c r="AJ56" s="28"/>
      <c r="AK56" s="38"/>
      <c r="AL56" s="28"/>
      <c r="AM56" s="28"/>
      <c r="AN56" s="28"/>
      <c r="AO56" s="28"/>
      <c r="AP56" s="28"/>
      <c r="AQ56" s="28"/>
      <c r="AR56" s="28"/>
      <c r="AS56" s="28"/>
      <c r="AT56" s="28">
        <v>2.5</v>
      </c>
      <c r="AU56" s="28"/>
      <c r="AV56" s="28"/>
      <c r="AW56" s="28"/>
      <c r="AY56" s="31"/>
      <c r="AZ56" s="31"/>
      <c r="BA56" s="31"/>
      <c r="BB56" s="31"/>
      <c r="BC56" s="31"/>
    </row>
    <row r="57" spans="4:55">
      <c r="D57" s="27">
        <v>37987</v>
      </c>
      <c r="E57" s="28">
        <v>-5.5E-2</v>
      </c>
      <c r="F57" s="28">
        <v>-5.5E-2</v>
      </c>
      <c r="G57" s="28">
        <v>-6.7500000000000004E-2</v>
      </c>
      <c r="H57" s="28">
        <v>0.255</v>
      </c>
      <c r="I57" s="28">
        <v>0.255</v>
      </c>
      <c r="J57" s="28">
        <v>-5.5E-2</v>
      </c>
      <c r="K57" s="28">
        <v>0.255</v>
      </c>
      <c r="L57" s="28">
        <v>-0.105</v>
      </c>
      <c r="M57" s="28">
        <v>-0.03</v>
      </c>
      <c r="N57" s="28">
        <v>-0.01</v>
      </c>
      <c r="O57" s="28">
        <v>0.46500000000000002</v>
      </c>
      <c r="P57" s="28">
        <v>0.18</v>
      </c>
      <c r="Q57" s="28">
        <v>0.255</v>
      </c>
      <c r="R57" s="28">
        <v>6.9941657227845996E-2</v>
      </c>
      <c r="S57" s="28">
        <v>2.8220000000000001</v>
      </c>
      <c r="T57" s="27"/>
      <c r="U57" s="40">
        <v>36544</v>
      </c>
      <c r="V57" s="28">
        <v>2.3315000000000001</v>
      </c>
      <c r="W57" s="28">
        <v>2.3315000000000001</v>
      </c>
      <c r="X57" s="28">
        <v>2.42</v>
      </c>
      <c r="Y57" s="28">
        <v>2.36</v>
      </c>
      <c r="Z57" s="28">
        <v>2.3214999999999999</v>
      </c>
      <c r="AA57" s="28">
        <v>2.38</v>
      </c>
      <c r="AB57" s="28">
        <v>2.399</v>
      </c>
      <c r="AC57" s="28">
        <v>2.4</v>
      </c>
      <c r="AD57" s="28">
        <v>2.41</v>
      </c>
      <c r="AE57" s="28">
        <v>2.4300000000000002</v>
      </c>
      <c r="AF57" s="28"/>
      <c r="AG57" s="28"/>
      <c r="AH57" s="28"/>
      <c r="AI57" s="28"/>
      <c r="AJ57" s="28"/>
      <c r="AK57" s="38"/>
      <c r="AL57" s="28"/>
      <c r="AM57" s="28"/>
      <c r="AN57" s="28"/>
      <c r="AO57" s="28"/>
      <c r="AP57" s="28"/>
      <c r="AQ57" s="28"/>
      <c r="AR57" s="28"/>
      <c r="AS57" s="28"/>
      <c r="AT57" s="28">
        <v>2.5</v>
      </c>
      <c r="AU57" s="28"/>
      <c r="AV57" s="28"/>
      <c r="AW57" s="28"/>
      <c r="AY57" s="31"/>
      <c r="AZ57" s="31"/>
      <c r="BA57" s="31"/>
      <c r="BB57" s="31"/>
      <c r="BC57" s="31"/>
    </row>
    <row r="58" spans="4:55">
      <c r="D58" s="27">
        <v>38018</v>
      </c>
      <c r="E58" s="28">
        <v>-5.5E-2</v>
      </c>
      <c r="F58" s="28">
        <v>-5.5E-2</v>
      </c>
      <c r="G58" s="28">
        <v>-0.06</v>
      </c>
      <c r="H58" s="28">
        <v>0.23250000000000001</v>
      </c>
      <c r="I58" s="28">
        <v>0.23250000000000001</v>
      </c>
      <c r="J58" s="28">
        <v>-5.5E-2</v>
      </c>
      <c r="K58" s="28">
        <v>0.23250000000000001</v>
      </c>
      <c r="L58" s="28">
        <v>-0.105</v>
      </c>
      <c r="M58" s="28">
        <v>-0.03</v>
      </c>
      <c r="N58" s="28">
        <v>-0.01</v>
      </c>
      <c r="O58" s="28">
        <v>0.495</v>
      </c>
      <c r="P58" s="28">
        <v>0.1575</v>
      </c>
      <c r="Q58" s="28">
        <v>0.23250000000000001</v>
      </c>
      <c r="R58" s="28">
        <v>6.9999911422763003E-2</v>
      </c>
      <c r="S58" s="28">
        <v>2.72</v>
      </c>
      <c r="T58" s="27"/>
      <c r="U58" s="40">
        <v>36545</v>
      </c>
      <c r="V58" s="28">
        <v>2.3315000000000001</v>
      </c>
      <c r="W58" s="28">
        <v>2.3315000000000001</v>
      </c>
      <c r="X58" s="28">
        <v>2.42</v>
      </c>
      <c r="Y58" s="28">
        <v>2.36</v>
      </c>
      <c r="Z58" s="28">
        <v>2.3214999999999999</v>
      </c>
      <c r="AA58" s="28">
        <v>2.38</v>
      </c>
      <c r="AB58" s="28">
        <v>2.399</v>
      </c>
      <c r="AC58" s="28">
        <v>2.4</v>
      </c>
      <c r="AD58" s="28">
        <v>2.41</v>
      </c>
      <c r="AE58" s="28">
        <v>2.4300000000000002</v>
      </c>
      <c r="AF58" s="28"/>
      <c r="AG58" s="28"/>
      <c r="AH58" s="28"/>
      <c r="AI58" s="28"/>
      <c r="AJ58" s="28"/>
      <c r="AK58" s="38"/>
      <c r="AL58" s="28"/>
      <c r="AM58" s="28"/>
      <c r="AN58" s="28"/>
      <c r="AO58" s="28"/>
      <c r="AP58" s="28"/>
      <c r="AQ58" s="28"/>
      <c r="AR58" s="28"/>
      <c r="AS58" s="28"/>
      <c r="AT58" s="28">
        <v>2.5</v>
      </c>
      <c r="AU58" s="28"/>
      <c r="AV58" s="28"/>
      <c r="AW58" s="28"/>
      <c r="AY58" s="31"/>
      <c r="AZ58" s="31"/>
      <c r="BA58" s="31"/>
      <c r="BB58" s="31"/>
      <c r="BC58" s="31"/>
    </row>
    <row r="59" spans="4:55">
      <c r="D59" s="27">
        <v>38047</v>
      </c>
      <c r="E59" s="28">
        <v>-5.5E-2</v>
      </c>
      <c r="F59" s="28">
        <v>-5.5E-2</v>
      </c>
      <c r="G59" s="28">
        <v>-5.7500000000000002E-2</v>
      </c>
      <c r="H59" s="28">
        <v>0.23</v>
      </c>
      <c r="I59" s="28">
        <v>0.23</v>
      </c>
      <c r="J59" s="28">
        <v>-5.5E-2</v>
      </c>
      <c r="K59" s="28">
        <v>0.23</v>
      </c>
      <c r="L59" s="28">
        <v>-0.105</v>
      </c>
      <c r="M59" s="28">
        <v>-0.03</v>
      </c>
      <c r="N59" s="28">
        <v>-0.01</v>
      </c>
      <c r="O59" s="28">
        <v>0.495</v>
      </c>
      <c r="P59" s="28">
        <v>0.155</v>
      </c>
      <c r="Q59" s="28">
        <v>0.23</v>
      </c>
      <c r="R59" s="28">
        <v>7.0054407283539996E-2</v>
      </c>
      <c r="S59" s="28">
        <v>2.6150000000000002</v>
      </c>
      <c r="T59" s="27"/>
      <c r="U59" s="40">
        <v>36546</v>
      </c>
      <c r="V59" s="28">
        <v>2.3315000000000001</v>
      </c>
      <c r="W59" s="28">
        <v>2.3315000000000001</v>
      </c>
      <c r="X59" s="28">
        <v>2.42</v>
      </c>
      <c r="Y59" s="28">
        <v>2.36</v>
      </c>
      <c r="Z59" s="28">
        <v>2.3214999999999999</v>
      </c>
      <c r="AA59" s="28">
        <v>2.38</v>
      </c>
      <c r="AB59" s="28">
        <v>2.399</v>
      </c>
      <c r="AC59" s="28">
        <v>2.4</v>
      </c>
      <c r="AD59" s="28">
        <v>2.41</v>
      </c>
      <c r="AE59" s="28">
        <v>2.4300000000000002</v>
      </c>
      <c r="AF59" s="28"/>
      <c r="AG59" s="28"/>
      <c r="AH59" s="28"/>
      <c r="AI59" s="28"/>
      <c r="AJ59" s="28"/>
      <c r="AK59" s="38"/>
      <c r="AL59" s="28"/>
      <c r="AM59" s="28"/>
      <c r="AN59" s="28"/>
      <c r="AO59" s="28"/>
      <c r="AP59" s="28"/>
      <c r="AQ59" s="28"/>
      <c r="AR59" s="28"/>
      <c r="AS59" s="28"/>
      <c r="AT59" s="28">
        <v>2.5</v>
      </c>
      <c r="AU59" s="28"/>
      <c r="AV59" s="28"/>
      <c r="AW59" s="28"/>
      <c r="AY59" s="31"/>
      <c r="AZ59" s="31"/>
      <c r="BA59" s="31"/>
      <c r="BB59" s="31"/>
      <c r="BC59" s="31"/>
    </row>
    <row r="60" spans="4:55">
      <c r="D60" s="27">
        <v>38078</v>
      </c>
      <c r="E60" s="28">
        <v>-5.7500000000000002E-2</v>
      </c>
      <c r="F60" s="28">
        <v>-5.7500000000000002E-2</v>
      </c>
      <c r="G60" s="28">
        <v>-0.05</v>
      </c>
      <c r="H60" s="28">
        <v>0.1225</v>
      </c>
      <c r="I60" s="28">
        <v>0.1225</v>
      </c>
      <c r="J60" s="28">
        <v>-5.7500000000000002E-2</v>
      </c>
      <c r="K60" s="28">
        <v>0.1225</v>
      </c>
      <c r="L60" s="28">
        <v>-0.1075</v>
      </c>
      <c r="M60" s="28">
        <v>-0.12</v>
      </c>
      <c r="N60" s="28">
        <v>-0.1</v>
      </c>
      <c r="O60" s="28">
        <v>0.16800000000000001</v>
      </c>
      <c r="P60" s="28">
        <v>4.7500000000000001E-2</v>
      </c>
      <c r="Q60" s="28">
        <v>0.1225</v>
      </c>
      <c r="R60" s="28">
        <v>7.0109418726834002E-2</v>
      </c>
      <c r="S60" s="28">
        <v>2.5190000000000001</v>
      </c>
      <c r="T60" s="27"/>
      <c r="U60" s="40">
        <v>36547</v>
      </c>
      <c r="V60" s="28">
        <v>2.3315000000000001</v>
      </c>
      <c r="W60" s="28">
        <v>2.3315000000000001</v>
      </c>
      <c r="X60" s="28">
        <v>2.42</v>
      </c>
      <c r="Y60" s="28">
        <v>2.36</v>
      </c>
      <c r="Z60" s="28">
        <v>2.3214999999999999</v>
      </c>
      <c r="AA60" s="28">
        <v>2.38</v>
      </c>
      <c r="AB60" s="28">
        <v>2.399</v>
      </c>
      <c r="AC60" s="28">
        <v>2.4</v>
      </c>
      <c r="AD60" s="28">
        <v>2.41</v>
      </c>
      <c r="AE60" s="28">
        <v>2.4300000000000002</v>
      </c>
      <c r="AF60" s="28"/>
      <c r="AG60" s="28"/>
      <c r="AH60" s="28"/>
      <c r="AI60" s="28"/>
      <c r="AJ60" s="28"/>
      <c r="AK60" s="38"/>
      <c r="AL60" s="28"/>
      <c r="AM60" s="28"/>
      <c r="AN60" s="28"/>
      <c r="AO60" s="28"/>
      <c r="AP60" s="28"/>
      <c r="AQ60" s="28"/>
      <c r="AR60" s="28"/>
      <c r="AS60" s="28"/>
      <c r="AT60" s="28">
        <v>2.5</v>
      </c>
      <c r="AU60" s="28"/>
      <c r="AV60" s="28"/>
      <c r="AW60" s="28"/>
      <c r="AY60" s="31"/>
      <c r="AZ60" s="31"/>
      <c r="BA60" s="31"/>
      <c r="BB60" s="31"/>
      <c r="BC60" s="31"/>
    </row>
    <row r="61" spans="4:55">
      <c r="D61" s="27">
        <v>38108</v>
      </c>
      <c r="E61" s="28">
        <v>-5.7500000000000002E-2</v>
      </c>
      <c r="F61" s="28">
        <v>-5.7500000000000002E-2</v>
      </c>
      <c r="G61" s="28">
        <v>-0.05</v>
      </c>
      <c r="H61" s="28">
        <v>0.1125</v>
      </c>
      <c r="I61" s="28">
        <v>0.1125</v>
      </c>
      <c r="J61" s="28">
        <v>-5.7500000000000002E-2</v>
      </c>
      <c r="K61" s="28">
        <v>0.1125</v>
      </c>
      <c r="L61" s="28">
        <v>-0.1075</v>
      </c>
      <c r="M61" s="28">
        <v>-0.13500000000000001</v>
      </c>
      <c r="N61" s="28">
        <v>-0.115</v>
      </c>
      <c r="O61" s="28">
        <v>0.14299999999999999</v>
      </c>
      <c r="P61" s="28">
        <v>3.7499999999999999E-2</v>
      </c>
      <c r="Q61" s="28">
        <v>0.1125</v>
      </c>
      <c r="R61" s="28">
        <v>7.0159308249579999E-2</v>
      </c>
      <c r="S61" s="28">
        <v>2.4980000000000002</v>
      </c>
      <c r="T61" s="27"/>
      <c r="U61" s="40">
        <v>36548</v>
      </c>
      <c r="V61" s="28">
        <v>2.3315000000000001</v>
      </c>
      <c r="W61" s="28">
        <v>2.3315000000000001</v>
      </c>
      <c r="X61" s="28">
        <v>2.42</v>
      </c>
      <c r="Y61" s="28">
        <v>2.36</v>
      </c>
      <c r="Z61" s="28">
        <v>2.3214999999999999</v>
      </c>
      <c r="AA61" s="28">
        <v>2.38</v>
      </c>
      <c r="AB61" s="28">
        <v>2.399</v>
      </c>
      <c r="AC61" s="28">
        <v>2.4</v>
      </c>
      <c r="AD61" s="28">
        <v>2.41</v>
      </c>
      <c r="AE61" s="28">
        <v>2.4300000000000002</v>
      </c>
      <c r="AF61" s="28"/>
      <c r="AG61" s="28"/>
      <c r="AH61" s="28"/>
      <c r="AI61" s="28"/>
      <c r="AJ61" s="28"/>
      <c r="AK61" s="38"/>
      <c r="AL61" s="28"/>
      <c r="AM61" s="28"/>
      <c r="AN61" s="28"/>
      <c r="AO61" s="28"/>
      <c r="AP61" s="28"/>
      <c r="AQ61" s="28"/>
      <c r="AR61" s="28"/>
      <c r="AS61" s="28"/>
      <c r="AT61" s="28">
        <v>2.5</v>
      </c>
      <c r="AU61" s="28"/>
      <c r="AV61" s="28"/>
      <c r="AW61" s="28"/>
      <c r="AY61" s="31"/>
      <c r="AZ61" s="31"/>
      <c r="BA61" s="31"/>
      <c r="BB61" s="31"/>
      <c r="BC61" s="31"/>
    </row>
    <row r="62" spans="4:55">
      <c r="D62" s="27">
        <v>38139</v>
      </c>
      <c r="E62" s="28">
        <v>-5.7500000000000002E-2</v>
      </c>
      <c r="F62" s="28">
        <v>-5.7500000000000002E-2</v>
      </c>
      <c r="G62" s="28">
        <v>-0.05</v>
      </c>
      <c r="H62" s="28">
        <v>0.1075</v>
      </c>
      <c r="I62" s="28">
        <v>0.1075</v>
      </c>
      <c r="J62" s="28">
        <v>-5.7500000000000002E-2</v>
      </c>
      <c r="K62" s="28">
        <v>0.1075</v>
      </c>
      <c r="L62" s="28">
        <v>-0.1075</v>
      </c>
      <c r="M62" s="28">
        <v>-0.14499999999999999</v>
      </c>
      <c r="N62" s="28">
        <v>-0.125</v>
      </c>
      <c r="O62" s="28">
        <v>0.11799999999999999</v>
      </c>
      <c r="P62" s="28">
        <v>3.2500000000000001E-2</v>
      </c>
      <c r="Q62" s="28">
        <v>0.1075</v>
      </c>
      <c r="R62" s="28">
        <v>7.0210860757283E-2</v>
      </c>
      <c r="S62" s="28">
        <v>2.5049999999999999</v>
      </c>
      <c r="T62" s="27"/>
      <c r="U62" s="40">
        <v>36549</v>
      </c>
      <c r="V62" s="28">
        <v>2.3315000000000001</v>
      </c>
      <c r="W62" s="28">
        <v>2.3315000000000001</v>
      </c>
      <c r="X62" s="28">
        <v>2.42</v>
      </c>
      <c r="Y62" s="28">
        <v>2.36</v>
      </c>
      <c r="Z62" s="28">
        <v>2.3214999999999999</v>
      </c>
      <c r="AA62" s="28">
        <v>2.38</v>
      </c>
      <c r="AB62" s="28">
        <v>2.399</v>
      </c>
      <c r="AC62" s="28">
        <v>2.4</v>
      </c>
      <c r="AD62" s="28">
        <v>2.41</v>
      </c>
      <c r="AE62" s="28">
        <v>2.4300000000000002</v>
      </c>
      <c r="AF62" s="28"/>
      <c r="AG62" s="28"/>
      <c r="AH62" s="28"/>
      <c r="AI62" s="28"/>
      <c r="AJ62" s="28"/>
      <c r="AK62" s="38"/>
      <c r="AL62" s="28"/>
      <c r="AM62" s="28"/>
      <c r="AN62" s="28"/>
      <c r="AO62" s="28"/>
      <c r="AP62" s="28"/>
      <c r="AQ62" s="28"/>
      <c r="AR62" s="28"/>
      <c r="AS62" s="28"/>
      <c r="AT62" s="28">
        <v>2.5</v>
      </c>
      <c r="AU62" s="28"/>
      <c r="AV62" s="28"/>
      <c r="AW62" s="28"/>
      <c r="AY62" s="31"/>
      <c r="AZ62" s="31"/>
      <c r="BA62" s="31"/>
      <c r="BB62" s="31"/>
      <c r="BC62" s="31"/>
    </row>
    <row r="63" spans="4:55">
      <c r="D63" s="27">
        <v>38169</v>
      </c>
      <c r="E63" s="28">
        <v>-5.7500000000000002E-2</v>
      </c>
      <c r="F63" s="28">
        <v>-5.7500000000000002E-2</v>
      </c>
      <c r="G63" s="28">
        <v>-0.05</v>
      </c>
      <c r="H63" s="28">
        <v>9.7500000000000003E-2</v>
      </c>
      <c r="I63" s="28">
        <v>9.7500000000000003E-2</v>
      </c>
      <c r="J63" s="28">
        <v>-5.7500000000000002E-2</v>
      </c>
      <c r="K63" s="28">
        <v>9.7500000000000003E-2</v>
      </c>
      <c r="L63" s="28">
        <v>-0.1075</v>
      </c>
      <c r="M63" s="28">
        <v>-0.14499999999999999</v>
      </c>
      <c r="N63" s="28">
        <v>-0.125</v>
      </c>
      <c r="O63" s="28">
        <v>0.11799999999999999</v>
      </c>
      <c r="P63" s="28">
        <v>2.2499999999999999E-2</v>
      </c>
      <c r="Q63" s="28">
        <v>9.7500000000000003E-2</v>
      </c>
      <c r="R63" s="28">
        <v>7.0260750281702006E-2</v>
      </c>
      <c r="S63" s="28">
        <v>2.5110000000000001</v>
      </c>
      <c r="T63" s="27"/>
      <c r="U63" s="40">
        <v>36550</v>
      </c>
      <c r="V63" s="28">
        <v>2.3315000000000001</v>
      </c>
      <c r="W63" s="28">
        <v>2.3315000000000001</v>
      </c>
      <c r="X63" s="28">
        <v>2.42</v>
      </c>
      <c r="Y63" s="28">
        <v>2.36</v>
      </c>
      <c r="Z63" s="28">
        <v>2.3214999999999999</v>
      </c>
      <c r="AA63" s="28">
        <v>2.38</v>
      </c>
      <c r="AB63" s="28">
        <v>2.399</v>
      </c>
      <c r="AC63" s="28">
        <v>2.4</v>
      </c>
      <c r="AD63" s="28">
        <v>2.41</v>
      </c>
      <c r="AE63" s="28">
        <v>2.4300000000000002</v>
      </c>
      <c r="AF63" s="28"/>
      <c r="AG63" s="28"/>
      <c r="AH63" s="28"/>
      <c r="AI63" s="28"/>
      <c r="AJ63" s="28"/>
      <c r="AK63" s="38"/>
      <c r="AL63" s="28"/>
      <c r="AM63" s="28"/>
      <c r="AN63" s="28"/>
      <c r="AO63" s="28"/>
      <c r="AP63" s="28"/>
      <c r="AQ63" s="28"/>
      <c r="AR63" s="28"/>
      <c r="AS63" s="28"/>
      <c r="AT63" s="28">
        <v>2.5</v>
      </c>
      <c r="AU63" s="28"/>
      <c r="AV63" s="28"/>
      <c r="AW63" s="28"/>
      <c r="AY63" s="31"/>
      <c r="AZ63" s="31"/>
      <c r="BA63" s="31"/>
      <c r="BB63" s="31"/>
      <c r="BC63" s="31"/>
    </row>
    <row r="64" spans="4:55">
      <c r="D64" s="27">
        <v>38200</v>
      </c>
      <c r="E64" s="28">
        <v>-5.7500000000000002E-2</v>
      </c>
      <c r="F64" s="28">
        <v>-5.7500000000000002E-2</v>
      </c>
      <c r="G64" s="28">
        <v>-0.05</v>
      </c>
      <c r="H64" s="28">
        <v>9.5000000000000001E-2</v>
      </c>
      <c r="I64" s="28">
        <v>9.5000000000000001E-2</v>
      </c>
      <c r="J64" s="28">
        <v>-5.7500000000000002E-2</v>
      </c>
      <c r="K64" s="28">
        <v>9.5000000000000001E-2</v>
      </c>
      <c r="L64" s="28">
        <v>-0.1075</v>
      </c>
      <c r="M64" s="28">
        <v>-0.14499999999999999</v>
      </c>
      <c r="N64" s="28">
        <v>-0.125</v>
      </c>
      <c r="O64" s="28">
        <v>0.11799999999999999</v>
      </c>
      <c r="P64" s="28">
        <v>0.02</v>
      </c>
      <c r="Q64" s="28">
        <v>9.5000000000000001E-2</v>
      </c>
      <c r="R64" s="28">
        <v>7.0312302791133E-2</v>
      </c>
      <c r="S64" s="28">
        <v>2.5179999999999998</v>
      </c>
      <c r="T64" s="27"/>
      <c r="U64" s="40">
        <v>36551</v>
      </c>
      <c r="V64" s="28">
        <v>2.3315000000000001</v>
      </c>
      <c r="W64" s="28">
        <v>2.3315000000000001</v>
      </c>
      <c r="X64" s="28">
        <v>2.42</v>
      </c>
      <c r="Y64" s="28">
        <v>2.36</v>
      </c>
      <c r="Z64" s="28">
        <v>2.3214999999999999</v>
      </c>
      <c r="AA64" s="28">
        <v>2.38</v>
      </c>
      <c r="AB64" s="28">
        <v>2.399</v>
      </c>
      <c r="AC64" s="28">
        <v>2.4</v>
      </c>
      <c r="AD64" s="28">
        <v>2.41</v>
      </c>
      <c r="AE64" s="28">
        <v>2.4300000000000002</v>
      </c>
      <c r="AF64" s="28"/>
      <c r="AG64" s="28"/>
      <c r="AH64" s="28"/>
      <c r="AI64" s="28"/>
      <c r="AJ64" s="28"/>
      <c r="AK64" s="38"/>
      <c r="AL64" s="28"/>
      <c r="AM64" s="28"/>
      <c r="AN64" s="28"/>
      <c r="AO64" s="28"/>
      <c r="AP64" s="28"/>
      <c r="AQ64" s="28"/>
      <c r="AR64" s="28"/>
      <c r="AS64" s="28"/>
      <c r="AT64" s="28">
        <v>2.5</v>
      </c>
      <c r="AU64" s="28"/>
      <c r="AV64" s="28"/>
      <c r="AW64" s="28"/>
      <c r="AY64" s="31"/>
      <c r="AZ64" s="31"/>
      <c r="BA64" s="31"/>
      <c r="BB64" s="31"/>
      <c r="BC64" s="31"/>
    </row>
    <row r="65" spans="4:55">
      <c r="D65" s="27">
        <v>38231</v>
      </c>
      <c r="E65" s="28">
        <v>-5.7500000000000002E-2</v>
      </c>
      <c r="F65" s="28">
        <v>-5.7500000000000002E-2</v>
      </c>
      <c r="G65" s="28">
        <v>-0.05</v>
      </c>
      <c r="H65" s="28">
        <v>9.2499999999999999E-2</v>
      </c>
      <c r="I65" s="28">
        <v>9.2499999999999999E-2</v>
      </c>
      <c r="J65" s="28">
        <v>-5.7500000000000002E-2</v>
      </c>
      <c r="K65" s="28">
        <v>9.2499999999999999E-2</v>
      </c>
      <c r="L65" s="28">
        <v>-0.1075</v>
      </c>
      <c r="M65" s="28">
        <v>-0.13500000000000001</v>
      </c>
      <c r="N65" s="28">
        <v>-0.115</v>
      </c>
      <c r="O65" s="28">
        <v>0.11799999999999999</v>
      </c>
      <c r="P65" s="28">
        <v>1.7500000000000002E-2</v>
      </c>
      <c r="Q65" s="28">
        <v>9.2499999999999999E-2</v>
      </c>
      <c r="R65" s="28">
        <v>7.0363855301442998E-2</v>
      </c>
      <c r="S65" s="28">
        <v>2.5230000000000001</v>
      </c>
      <c r="T65" s="27"/>
      <c r="U65" s="40">
        <v>36552</v>
      </c>
      <c r="V65" s="28">
        <v>2.3315000000000001</v>
      </c>
      <c r="W65" s="28">
        <v>2.3315000000000001</v>
      </c>
      <c r="X65" s="28">
        <v>2.42</v>
      </c>
      <c r="Y65" s="28">
        <v>2.36</v>
      </c>
      <c r="Z65" s="28">
        <v>2.3214999999999999</v>
      </c>
      <c r="AA65" s="28">
        <v>2.38</v>
      </c>
      <c r="AB65" s="28">
        <v>2.399</v>
      </c>
      <c r="AC65" s="28">
        <v>2.4</v>
      </c>
      <c r="AD65" s="28">
        <v>2.41</v>
      </c>
      <c r="AE65" s="28">
        <v>2.4300000000000002</v>
      </c>
      <c r="AF65" s="28"/>
      <c r="AG65" s="28"/>
      <c r="AH65" s="28"/>
      <c r="AI65" s="28"/>
      <c r="AJ65" s="28"/>
      <c r="AK65" s="38"/>
      <c r="AL65" s="28"/>
      <c r="AM65" s="28"/>
      <c r="AN65" s="28"/>
      <c r="AO65" s="28"/>
      <c r="AP65" s="28"/>
      <c r="AQ65" s="28"/>
      <c r="AR65" s="28"/>
      <c r="AS65" s="28"/>
      <c r="AT65" s="28">
        <v>2.5</v>
      </c>
      <c r="AU65" s="28"/>
      <c r="AV65" s="28"/>
      <c r="AW65" s="28"/>
      <c r="AY65" s="31"/>
      <c r="AZ65" s="31"/>
      <c r="BA65" s="31"/>
      <c r="BB65" s="31"/>
      <c r="BC65" s="31"/>
    </row>
    <row r="66" spans="4:55">
      <c r="D66" s="27">
        <v>38261</v>
      </c>
      <c r="E66" s="28">
        <v>-5.7500000000000002E-2</v>
      </c>
      <c r="F66" s="28">
        <v>-5.7500000000000002E-2</v>
      </c>
      <c r="G66" s="28">
        <v>-0.05</v>
      </c>
      <c r="H66" s="28">
        <v>0.1075</v>
      </c>
      <c r="I66" s="28">
        <v>0.1075</v>
      </c>
      <c r="J66" s="28">
        <v>-5.7500000000000002E-2</v>
      </c>
      <c r="K66" s="28">
        <v>0.1075</v>
      </c>
      <c r="L66" s="28">
        <v>-0.1075</v>
      </c>
      <c r="M66" s="28">
        <v>-0.12</v>
      </c>
      <c r="N66" s="28">
        <v>-0.1</v>
      </c>
      <c r="O66" s="28">
        <v>0.11799999999999999</v>
      </c>
      <c r="P66" s="28">
        <v>3.2500000000000001E-2</v>
      </c>
      <c r="Q66" s="28">
        <v>0.1075</v>
      </c>
      <c r="R66" s="28">
        <v>7.0413744828385999E-2</v>
      </c>
      <c r="S66" s="28">
        <v>2.5550000000000002</v>
      </c>
      <c r="T66" s="27"/>
      <c r="U66" s="40">
        <v>36553</v>
      </c>
      <c r="V66" s="28">
        <v>2.3315000000000001</v>
      </c>
      <c r="W66" s="28">
        <v>2.3315000000000001</v>
      </c>
      <c r="X66" s="28">
        <v>2.42</v>
      </c>
      <c r="Y66" s="28">
        <v>2.36</v>
      </c>
      <c r="Z66" s="28">
        <v>2.3214999999999999</v>
      </c>
      <c r="AA66" s="28">
        <v>2.38</v>
      </c>
      <c r="AB66" s="28">
        <v>2.399</v>
      </c>
      <c r="AC66" s="28">
        <v>2.4</v>
      </c>
      <c r="AD66" s="28">
        <v>2.41</v>
      </c>
      <c r="AE66" s="28">
        <v>2.4300000000000002</v>
      </c>
      <c r="AF66" s="28"/>
      <c r="AG66" s="28"/>
      <c r="AH66" s="28"/>
      <c r="AI66" s="28"/>
      <c r="AJ66" s="28"/>
      <c r="AK66" s="38"/>
      <c r="AL66" s="28"/>
      <c r="AM66" s="28"/>
      <c r="AN66" s="28"/>
      <c r="AO66" s="28"/>
      <c r="AP66" s="28"/>
      <c r="AQ66" s="28"/>
      <c r="AR66" s="28"/>
      <c r="AS66" s="28"/>
      <c r="AT66" s="28">
        <v>2.5</v>
      </c>
      <c r="AU66" s="28"/>
      <c r="AV66" s="28"/>
      <c r="AW66" s="28"/>
      <c r="AY66" s="31"/>
      <c r="AZ66" s="31"/>
      <c r="BA66" s="31"/>
      <c r="BB66" s="31"/>
      <c r="BC66" s="31"/>
    </row>
    <row r="67" spans="4:55">
      <c r="D67" s="27">
        <v>38292</v>
      </c>
      <c r="E67" s="28">
        <v>-5.2499999999999998E-2</v>
      </c>
      <c r="F67" s="28">
        <v>-0.105</v>
      </c>
      <c r="G67" s="28">
        <v>-0.06</v>
      </c>
      <c r="H67" s="28">
        <v>0.1925</v>
      </c>
      <c r="I67" s="28">
        <v>0.1925</v>
      </c>
      <c r="J67" s="28">
        <v>-5.2499999999999998E-2</v>
      </c>
      <c r="K67" s="28">
        <v>0.1925</v>
      </c>
      <c r="L67" s="28">
        <v>-0.155</v>
      </c>
      <c r="M67" s="28">
        <v>-6.7500000000000004E-2</v>
      </c>
      <c r="N67" s="28">
        <v>-4.7500000000000001E-2</v>
      </c>
      <c r="O67" s="28">
        <v>0.41499999999999998</v>
      </c>
      <c r="P67" s="28">
        <v>0.11749999999999999</v>
      </c>
      <c r="Q67" s="28">
        <v>0.1925</v>
      </c>
      <c r="R67" s="28">
        <v>7.0465297340425004E-2</v>
      </c>
      <c r="S67" s="28">
        <v>2.6909999999999998</v>
      </c>
      <c r="T67" s="27"/>
      <c r="U67" s="40">
        <v>36554</v>
      </c>
      <c r="V67" s="28">
        <v>2.3315000000000001</v>
      </c>
      <c r="W67" s="28">
        <v>2.3315000000000001</v>
      </c>
      <c r="X67" s="28">
        <v>2.42</v>
      </c>
      <c r="Y67" s="28">
        <v>2.36</v>
      </c>
      <c r="Z67" s="28">
        <v>2.3214999999999999</v>
      </c>
      <c r="AA67" s="28">
        <v>2.38</v>
      </c>
      <c r="AB67" s="28">
        <v>2.399</v>
      </c>
      <c r="AC67" s="28">
        <v>2.4</v>
      </c>
      <c r="AD67" s="28">
        <v>2.41</v>
      </c>
      <c r="AE67" s="28">
        <v>2.4300000000000002</v>
      </c>
      <c r="AF67" s="28"/>
      <c r="AG67" s="28"/>
      <c r="AH67" s="28"/>
      <c r="AI67" s="28"/>
      <c r="AJ67" s="28"/>
      <c r="AK67" s="38"/>
      <c r="AL67" s="28"/>
      <c r="AM67" s="28"/>
      <c r="AN67" s="28"/>
      <c r="AO67" s="28"/>
      <c r="AP67" s="28"/>
      <c r="AQ67" s="28"/>
      <c r="AR67" s="28"/>
      <c r="AS67" s="28"/>
      <c r="AT67" s="28">
        <v>2.5</v>
      </c>
      <c r="AU67" s="28"/>
      <c r="AV67" s="28"/>
      <c r="AW67" s="28"/>
      <c r="AY67" s="31"/>
      <c r="AZ67" s="31"/>
      <c r="BA67" s="31"/>
      <c r="BB67" s="31"/>
      <c r="BC67" s="31"/>
    </row>
    <row r="68" spans="4:55">
      <c r="D68" s="27">
        <v>38322</v>
      </c>
      <c r="E68" s="28">
        <v>-5.2499999999999998E-2</v>
      </c>
      <c r="F68" s="28">
        <v>-0.105</v>
      </c>
      <c r="G68" s="28">
        <v>-6.25E-2</v>
      </c>
      <c r="H68" s="28">
        <v>0.23250000000000001</v>
      </c>
      <c r="I68" s="28">
        <v>0.23250000000000001</v>
      </c>
      <c r="J68" s="28">
        <v>-5.2499999999999998E-2</v>
      </c>
      <c r="K68" s="28">
        <v>0.23250000000000001</v>
      </c>
      <c r="L68" s="28">
        <v>-0.155</v>
      </c>
      <c r="M68" s="28">
        <v>-0.06</v>
      </c>
      <c r="N68" s="28">
        <v>-0.04</v>
      </c>
      <c r="O68" s="28">
        <v>0.45500000000000002</v>
      </c>
      <c r="P68" s="28">
        <v>0.1575</v>
      </c>
      <c r="Q68" s="28">
        <v>0.23250000000000001</v>
      </c>
      <c r="R68" s="28">
        <v>7.0515186869040999E-2</v>
      </c>
      <c r="S68" s="28">
        <v>2.8149999999999999</v>
      </c>
      <c r="T68" s="27"/>
      <c r="U68" s="40">
        <v>36555</v>
      </c>
      <c r="V68" s="28">
        <v>2.3315000000000001</v>
      </c>
      <c r="W68" s="28">
        <v>2.3315000000000001</v>
      </c>
      <c r="X68" s="28">
        <v>2.42</v>
      </c>
      <c r="Y68" s="28">
        <v>2.36</v>
      </c>
      <c r="Z68" s="28">
        <v>2.3214999999999999</v>
      </c>
      <c r="AA68" s="28">
        <v>2.38</v>
      </c>
      <c r="AB68" s="28">
        <v>2.399</v>
      </c>
      <c r="AC68" s="28">
        <v>2.4</v>
      </c>
      <c r="AD68" s="28">
        <v>2.41</v>
      </c>
      <c r="AE68" s="28">
        <v>2.4300000000000002</v>
      </c>
      <c r="AF68" s="28"/>
      <c r="AG68" s="28"/>
      <c r="AH68" s="28"/>
      <c r="AI68" s="28"/>
      <c r="AJ68" s="28"/>
      <c r="AK68" s="38"/>
      <c r="AL68" s="28"/>
      <c r="AM68" s="28"/>
      <c r="AN68" s="28"/>
      <c r="AO68" s="28"/>
      <c r="AP68" s="28"/>
      <c r="AQ68" s="28"/>
      <c r="AR68" s="28"/>
      <c r="AS68" s="28"/>
      <c r="AT68" s="28">
        <v>2.5</v>
      </c>
      <c r="AU68" s="28"/>
      <c r="AV68" s="28"/>
      <c r="AW68" s="28"/>
      <c r="AY68" s="31"/>
      <c r="AZ68" s="31"/>
      <c r="BA68" s="31"/>
      <c r="BB68" s="31"/>
      <c r="BC68" s="31"/>
    </row>
    <row r="69" spans="4:55">
      <c r="D69" s="27">
        <v>38353</v>
      </c>
      <c r="E69" s="28">
        <v>-5.2499999999999998E-2</v>
      </c>
      <c r="F69" s="28">
        <v>-5.2499999999999998E-2</v>
      </c>
      <c r="G69" s="28">
        <v>-6.5000000000000002E-2</v>
      </c>
      <c r="H69" s="28">
        <v>0.27</v>
      </c>
      <c r="I69" s="28">
        <v>0.27</v>
      </c>
      <c r="J69" s="28">
        <v>-5.2499999999999998E-2</v>
      </c>
      <c r="K69" s="28">
        <v>0.27</v>
      </c>
      <c r="L69" s="28">
        <v>-0.10249999999999999</v>
      </c>
      <c r="M69" s="28">
        <v>-4.4999999999999998E-2</v>
      </c>
      <c r="N69" s="28">
        <v>-2.5000000000000001E-2</v>
      </c>
      <c r="O69" s="28">
        <v>0.46500000000000002</v>
      </c>
      <c r="P69" s="28">
        <v>0.19500000000000001</v>
      </c>
      <c r="Q69" s="28">
        <v>0.27</v>
      </c>
      <c r="R69" s="28">
        <v>7.0565699854658007E-2</v>
      </c>
      <c r="S69" s="28">
        <v>2.8719999999999999</v>
      </c>
      <c r="T69" s="27"/>
      <c r="U69" s="40">
        <v>36556</v>
      </c>
      <c r="V69" s="28">
        <v>2.3315000000000001</v>
      </c>
      <c r="W69" s="28">
        <v>2.3315000000000001</v>
      </c>
      <c r="X69" s="28">
        <v>2.42</v>
      </c>
      <c r="Y69" s="28">
        <v>2.36</v>
      </c>
      <c r="Z69" s="28">
        <v>2.3214999999999999</v>
      </c>
      <c r="AA69" s="28">
        <v>2.38</v>
      </c>
      <c r="AB69" s="28">
        <v>2.399</v>
      </c>
      <c r="AC69" s="28">
        <v>2.4</v>
      </c>
      <c r="AD69" s="28">
        <v>2.41</v>
      </c>
      <c r="AE69" s="28">
        <v>2.4300000000000002</v>
      </c>
      <c r="AF69" s="28"/>
      <c r="AG69" s="28"/>
      <c r="AH69" s="28"/>
      <c r="AI69" s="28"/>
      <c r="AJ69" s="28"/>
      <c r="AK69" s="38"/>
      <c r="AL69" s="28"/>
      <c r="AM69" s="28"/>
      <c r="AN69" s="28"/>
      <c r="AO69" s="28"/>
      <c r="AP69" s="28"/>
      <c r="AQ69" s="28"/>
      <c r="AR69" s="28"/>
      <c r="AS69" s="28"/>
      <c r="AT69" s="28">
        <v>2.5</v>
      </c>
      <c r="AU69" s="28"/>
      <c r="AV69" s="28"/>
      <c r="AW69" s="28"/>
      <c r="AY69" s="31"/>
      <c r="AZ69" s="31"/>
      <c r="BA69" s="31"/>
      <c r="BB69" s="31"/>
      <c r="BC69" s="31"/>
    </row>
    <row r="70" spans="4:55">
      <c r="D70" s="27">
        <v>38384</v>
      </c>
      <c r="E70" s="28">
        <v>-5.2499999999999998E-2</v>
      </c>
      <c r="F70" s="28">
        <v>-5.2499999999999998E-2</v>
      </c>
      <c r="G70" s="28">
        <v>-5.7500000000000002E-2</v>
      </c>
      <c r="H70" s="28">
        <v>0.2475</v>
      </c>
      <c r="I70" s="28">
        <v>0.2475</v>
      </c>
      <c r="J70" s="28">
        <v>-5.2499999999999998E-2</v>
      </c>
      <c r="K70" s="28">
        <v>0.2475</v>
      </c>
      <c r="L70" s="28">
        <v>-0.10249999999999999</v>
      </c>
      <c r="M70" s="28">
        <v>-4.4999999999999998E-2</v>
      </c>
      <c r="N70" s="28">
        <v>-2.5000000000000001E-2</v>
      </c>
      <c r="O70" s="28">
        <v>0.495</v>
      </c>
      <c r="P70" s="28">
        <v>0.17249999999999999</v>
      </c>
      <c r="Q70" s="28">
        <v>0.2475</v>
      </c>
      <c r="R70" s="28">
        <v>7.0606510578229004E-2</v>
      </c>
      <c r="S70" s="28">
        <v>2.77</v>
      </c>
      <c r="T70" s="27"/>
      <c r="U70" s="40">
        <v>36557</v>
      </c>
      <c r="V70" s="28">
        <v>2.3285</v>
      </c>
      <c r="W70" s="28">
        <v>2.3285</v>
      </c>
      <c r="X70" s="28"/>
      <c r="Y70" s="28"/>
      <c r="Z70" s="28">
        <v>2.3159999999999998</v>
      </c>
      <c r="AA70" s="28"/>
      <c r="AB70" s="28">
        <v>2.3959999999999999</v>
      </c>
      <c r="AC70" s="28"/>
      <c r="AD70" s="28"/>
      <c r="AE70" s="28"/>
      <c r="AF70" s="28"/>
      <c r="AG70" s="28"/>
      <c r="AH70" s="28"/>
      <c r="AI70" s="28"/>
      <c r="AJ70" s="28"/>
      <c r="AK70" s="3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Y70" s="31"/>
      <c r="AZ70" s="31"/>
      <c r="BA70" s="31"/>
      <c r="BB70" s="31"/>
      <c r="BC70" s="31"/>
    </row>
    <row r="71" spans="4:55">
      <c r="D71" s="27">
        <v>38412</v>
      </c>
      <c r="E71" s="28">
        <v>-5.2499999999999998E-2</v>
      </c>
      <c r="F71" s="28">
        <v>-5.2499999999999998E-2</v>
      </c>
      <c r="G71" s="28">
        <v>-5.5E-2</v>
      </c>
      <c r="H71" s="28">
        <v>0.245</v>
      </c>
      <c r="I71" s="28">
        <v>0.245</v>
      </c>
      <c r="J71" s="28">
        <v>-5.2499999999999998E-2</v>
      </c>
      <c r="K71" s="28">
        <v>0.245</v>
      </c>
      <c r="L71" s="28">
        <v>-0.10249999999999999</v>
      </c>
      <c r="M71" s="28">
        <v>-4.4999999999999998E-2</v>
      </c>
      <c r="N71" s="28">
        <v>-2.5000000000000001E-2</v>
      </c>
      <c r="O71" s="28">
        <v>0.495</v>
      </c>
      <c r="P71" s="28">
        <v>0.17</v>
      </c>
      <c r="Q71" s="28">
        <v>0.245</v>
      </c>
      <c r="R71" s="28">
        <v>7.0643371877411001E-2</v>
      </c>
      <c r="S71" s="28">
        <v>2.665</v>
      </c>
      <c r="T71" s="27"/>
      <c r="U71" s="40">
        <v>36558</v>
      </c>
      <c r="V71" s="28">
        <v>2.3285</v>
      </c>
      <c r="W71" s="28">
        <v>2.3285</v>
      </c>
      <c r="X71" s="28"/>
      <c r="Y71" s="28"/>
      <c r="Z71" s="28">
        <v>2.3159999999999998</v>
      </c>
      <c r="AA71" s="28"/>
      <c r="AB71" s="28">
        <v>2.3959999999999999</v>
      </c>
      <c r="AC71" s="28"/>
      <c r="AD71" s="28"/>
      <c r="AE71" s="28"/>
      <c r="AF71" s="28"/>
      <c r="AG71" s="28"/>
      <c r="AH71" s="28"/>
      <c r="AI71" s="28"/>
      <c r="AJ71" s="28"/>
      <c r="AK71" s="3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Y71" s="31"/>
      <c r="AZ71" s="31"/>
      <c r="BA71" s="31"/>
      <c r="BB71" s="31"/>
      <c r="BC71" s="31"/>
    </row>
    <row r="72" spans="4:55">
      <c r="D72" s="27">
        <v>38443</v>
      </c>
      <c r="E72" s="28">
        <v>-5.5E-2</v>
      </c>
      <c r="F72" s="28">
        <v>-5.5E-2</v>
      </c>
      <c r="G72" s="28">
        <v>-4.7500000000000001E-2</v>
      </c>
      <c r="H72" s="28">
        <v>0.13750000000000001</v>
      </c>
      <c r="I72" s="28">
        <v>0.13750000000000001</v>
      </c>
      <c r="J72" s="28">
        <v>-5.5E-2</v>
      </c>
      <c r="K72" s="28">
        <v>0.13750000000000001</v>
      </c>
      <c r="L72" s="28">
        <v>-0.105</v>
      </c>
      <c r="M72" s="28">
        <v>-0.13500000000000001</v>
      </c>
      <c r="N72" s="28">
        <v>-0.115</v>
      </c>
      <c r="O72" s="28">
        <v>0.11799999999999999</v>
      </c>
      <c r="P72" s="28">
        <v>6.25E-2</v>
      </c>
      <c r="Q72" s="28">
        <v>0.13750000000000001</v>
      </c>
      <c r="R72" s="28">
        <v>7.0684182602029993E-2</v>
      </c>
      <c r="S72" s="28">
        <v>2.569</v>
      </c>
      <c r="T72" s="27"/>
      <c r="U72" s="40">
        <v>36559</v>
      </c>
      <c r="V72" s="28">
        <v>2.3285</v>
      </c>
      <c r="W72" s="28">
        <v>2.3285</v>
      </c>
      <c r="X72" s="28"/>
      <c r="Y72" s="28"/>
      <c r="Z72" s="28">
        <v>2.3159999999999998</v>
      </c>
      <c r="AA72" s="28"/>
      <c r="AB72" s="28">
        <v>2.3959999999999999</v>
      </c>
      <c r="AC72" s="28"/>
      <c r="AD72" s="28"/>
      <c r="AE72" s="28"/>
      <c r="AF72" s="28"/>
      <c r="AG72" s="28"/>
      <c r="AH72" s="28"/>
      <c r="AI72" s="28"/>
      <c r="AJ72" s="28"/>
      <c r="AK72" s="3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Y72" s="31"/>
      <c r="AZ72" s="31"/>
      <c r="BA72" s="31"/>
      <c r="BB72" s="31"/>
      <c r="BC72" s="31"/>
    </row>
    <row r="73" spans="4:55">
      <c r="D73" s="27">
        <v>38473</v>
      </c>
      <c r="E73" s="28">
        <v>-5.5E-2</v>
      </c>
      <c r="F73" s="28">
        <v>-5.5E-2</v>
      </c>
      <c r="G73" s="28">
        <v>-4.7500000000000001E-2</v>
      </c>
      <c r="H73" s="28">
        <v>0.1275</v>
      </c>
      <c r="I73" s="28">
        <v>0.1275</v>
      </c>
      <c r="J73" s="28">
        <v>-5.5E-2</v>
      </c>
      <c r="K73" s="28">
        <v>0.1275</v>
      </c>
      <c r="L73" s="28">
        <v>-0.105</v>
      </c>
      <c r="M73" s="28">
        <v>-0.15</v>
      </c>
      <c r="N73" s="28">
        <v>-0.13</v>
      </c>
      <c r="O73" s="28">
        <v>0.11799999999999999</v>
      </c>
      <c r="P73" s="28">
        <v>5.2499999999999998E-2</v>
      </c>
      <c r="Q73" s="28">
        <v>0.1275</v>
      </c>
      <c r="R73" s="28">
        <v>7.0723676852185002E-2</v>
      </c>
      <c r="S73" s="28">
        <v>2.548</v>
      </c>
      <c r="T73" s="27"/>
      <c r="U73" s="40">
        <v>36560</v>
      </c>
      <c r="V73" s="28">
        <v>2.3285</v>
      </c>
      <c r="W73" s="28">
        <v>2.3285</v>
      </c>
      <c r="X73" s="28"/>
      <c r="Y73" s="28"/>
      <c r="Z73" s="28">
        <v>2.3159999999999998</v>
      </c>
      <c r="AA73" s="28"/>
      <c r="AB73" s="28">
        <v>2.3959999999999999</v>
      </c>
      <c r="AC73" s="28"/>
      <c r="AD73" s="28"/>
      <c r="AE73" s="28"/>
      <c r="AF73" s="28"/>
      <c r="AG73" s="28"/>
      <c r="AH73" s="28"/>
      <c r="AI73" s="28"/>
      <c r="AJ73" s="28"/>
      <c r="AK73" s="3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Y73" s="31"/>
      <c r="AZ73" s="31"/>
      <c r="BA73" s="31"/>
      <c r="BB73" s="31"/>
      <c r="BC73" s="31"/>
    </row>
    <row r="74" spans="4:55">
      <c r="D74" s="27">
        <v>38504</v>
      </c>
      <c r="E74" s="28">
        <v>-5.5E-2</v>
      </c>
      <c r="F74" s="28">
        <v>-5.5E-2</v>
      </c>
      <c r="G74" s="28">
        <v>-4.7500000000000001E-2</v>
      </c>
      <c r="H74" s="28">
        <v>0.1225</v>
      </c>
      <c r="I74" s="28">
        <v>0.1225</v>
      </c>
      <c r="J74" s="28">
        <v>-5.5E-2</v>
      </c>
      <c r="K74" s="28">
        <v>0.1225</v>
      </c>
      <c r="L74" s="28">
        <v>-0.105</v>
      </c>
      <c r="M74" s="28">
        <v>-0.16</v>
      </c>
      <c r="N74" s="28">
        <v>-0.14000000000000001</v>
      </c>
      <c r="O74" s="28">
        <v>0.11799999999999999</v>
      </c>
      <c r="P74" s="28">
        <v>4.7500000000000001E-2</v>
      </c>
      <c r="Q74" s="28">
        <v>0.1225</v>
      </c>
      <c r="R74" s="28">
        <v>7.0764487577887003E-2</v>
      </c>
      <c r="S74" s="28">
        <v>2.5550000000000002</v>
      </c>
      <c r="T74" s="27"/>
      <c r="U74" s="40">
        <v>36561</v>
      </c>
      <c r="V74" s="28">
        <v>2.3285</v>
      </c>
      <c r="W74" s="28">
        <v>2.3285</v>
      </c>
      <c r="X74" s="28"/>
      <c r="Y74" s="28"/>
      <c r="Z74" s="28">
        <v>2.3159999999999998</v>
      </c>
      <c r="AA74" s="28"/>
      <c r="AB74" s="28">
        <v>2.3959999999999999</v>
      </c>
      <c r="AC74" s="28"/>
      <c r="AD74" s="28"/>
      <c r="AE74" s="28"/>
      <c r="AF74" s="28"/>
      <c r="AG74" s="28"/>
      <c r="AH74" s="28"/>
      <c r="AI74" s="28"/>
      <c r="AJ74" s="28"/>
      <c r="AK74" s="3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Y74" s="31"/>
      <c r="AZ74" s="31"/>
      <c r="BA74" s="31"/>
      <c r="BB74" s="31"/>
      <c r="BC74" s="31"/>
    </row>
    <row r="75" spans="4:55">
      <c r="D75" s="27">
        <v>38534</v>
      </c>
      <c r="E75" s="28">
        <v>-5.5E-2</v>
      </c>
      <c r="F75" s="28">
        <v>-5.5E-2</v>
      </c>
      <c r="G75" s="28">
        <v>-4.7500000000000001E-2</v>
      </c>
      <c r="H75" s="28">
        <v>0.1125</v>
      </c>
      <c r="I75" s="28">
        <v>0.1125</v>
      </c>
      <c r="J75" s="28">
        <v>-5.5E-2</v>
      </c>
      <c r="K75" s="28">
        <v>0.1125</v>
      </c>
      <c r="L75" s="28">
        <v>-0.105</v>
      </c>
      <c r="M75" s="28">
        <v>-0.16</v>
      </c>
      <c r="N75" s="28">
        <v>-0.14000000000000001</v>
      </c>
      <c r="O75" s="28">
        <v>0.11799999999999999</v>
      </c>
      <c r="P75" s="28">
        <v>3.7499999999999999E-2</v>
      </c>
      <c r="Q75" s="28">
        <v>0.1125</v>
      </c>
      <c r="R75" s="28">
        <v>7.0803981829090007E-2</v>
      </c>
      <c r="S75" s="28">
        <v>2.5609999999999999</v>
      </c>
      <c r="T75" s="27"/>
      <c r="U75" s="40">
        <v>36562</v>
      </c>
      <c r="V75" s="28">
        <v>2.3285</v>
      </c>
      <c r="W75" s="28">
        <v>2.3285</v>
      </c>
      <c r="X75" s="28"/>
      <c r="Y75" s="28"/>
      <c r="Z75" s="28">
        <v>2.3159999999999998</v>
      </c>
      <c r="AA75" s="28"/>
      <c r="AB75" s="28">
        <v>2.3959999999999999</v>
      </c>
      <c r="AC75" s="28"/>
      <c r="AD75" s="28"/>
      <c r="AE75" s="28"/>
      <c r="AF75" s="28"/>
      <c r="AG75" s="28"/>
      <c r="AH75" s="28"/>
      <c r="AI75" s="28"/>
      <c r="AJ75" s="28"/>
      <c r="AK75" s="3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Y75" s="31"/>
      <c r="AZ75" s="31"/>
      <c r="BA75" s="31"/>
      <c r="BB75" s="31"/>
      <c r="BC75" s="31"/>
    </row>
    <row r="76" spans="4:55">
      <c r="D76" s="27">
        <v>38565</v>
      </c>
      <c r="E76" s="28">
        <v>-5.5E-2</v>
      </c>
      <c r="F76" s="28">
        <v>-5.5E-2</v>
      </c>
      <c r="G76" s="28">
        <v>-4.7500000000000001E-2</v>
      </c>
      <c r="H76" s="28">
        <v>0.11</v>
      </c>
      <c r="I76" s="28">
        <v>0.11</v>
      </c>
      <c r="J76" s="28">
        <v>-5.5E-2</v>
      </c>
      <c r="K76" s="28">
        <v>0.11</v>
      </c>
      <c r="L76" s="28">
        <v>-0.105</v>
      </c>
      <c r="M76" s="28">
        <v>-0.16</v>
      </c>
      <c r="N76" s="28">
        <v>-0.14000000000000001</v>
      </c>
      <c r="O76" s="28">
        <v>0.11799999999999999</v>
      </c>
      <c r="P76" s="28">
        <v>3.5000000000000003E-2</v>
      </c>
      <c r="Q76" s="28">
        <v>0.11</v>
      </c>
      <c r="R76" s="28">
        <v>7.0844792555875002E-2</v>
      </c>
      <c r="S76" s="28">
        <v>2.5680000000000001</v>
      </c>
      <c r="T76" s="27"/>
      <c r="U76" s="40">
        <v>36563</v>
      </c>
      <c r="V76" s="28">
        <v>2.3285</v>
      </c>
      <c r="W76" s="28">
        <v>2.3285</v>
      </c>
      <c r="X76" s="28"/>
      <c r="Y76" s="28"/>
      <c r="Z76" s="28">
        <v>2.3159999999999998</v>
      </c>
      <c r="AA76" s="28"/>
      <c r="AB76" s="28">
        <v>2.3959999999999999</v>
      </c>
      <c r="AC76" s="28"/>
      <c r="AD76" s="28"/>
      <c r="AE76" s="28"/>
      <c r="AF76" s="28"/>
      <c r="AG76" s="28"/>
      <c r="AH76" s="28"/>
      <c r="AI76" s="28"/>
      <c r="AJ76" s="28"/>
      <c r="AK76" s="3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Y76" s="31"/>
      <c r="AZ76" s="31"/>
      <c r="BA76" s="31"/>
      <c r="BB76" s="31"/>
      <c r="BC76" s="31"/>
    </row>
    <row r="77" spans="4:55">
      <c r="D77" s="27">
        <v>38596</v>
      </c>
      <c r="E77" s="28">
        <v>-5.5E-2</v>
      </c>
      <c r="F77" s="28">
        <v>-5.5E-2</v>
      </c>
      <c r="G77" s="28">
        <v>-4.7500000000000001E-2</v>
      </c>
      <c r="H77" s="28">
        <v>0.1075</v>
      </c>
      <c r="I77" s="28">
        <v>0.1075</v>
      </c>
      <c r="J77" s="28">
        <v>-5.5E-2</v>
      </c>
      <c r="K77" s="28">
        <v>0.1075</v>
      </c>
      <c r="L77" s="28">
        <v>-0.105</v>
      </c>
      <c r="M77" s="28">
        <v>-0.15</v>
      </c>
      <c r="N77" s="28">
        <v>-0.13</v>
      </c>
      <c r="O77" s="28">
        <v>0.11799999999999999</v>
      </c>
      <c r="P77" s="28">
        <v>3.2500000000000001E-2</v>
      </c>
      <c r="Q77" s="28">
        <v>0.1075</v>
      </c>
      <c r="R77" s="28">
        <v>7.0885603283211002E-2</v>
      </c>
      <c r="S77" s="28">
        <v>2.573</v>
      </c>
      <c r="T77" s="27"/>
      <c r="U77" s="40">
        <v>36564</v>
      </c>
      <c r="V77" s="28">
        <v>2.3285</v>
      </c>
      <c r="W77" s="28">
        <v>2.3285</v>
      </c>
      <c r="X77" s="28"/>
      <c r="Y77" s="28"/>
      <c r="Z77" s="28">
        <v>2.3159999999999998</v>
      </c>
      <c r="AA77" s="28"/>
      <c r="AB77" s="28">
        <v>2.3959999999999999</v>
      </c>
      <c r="AC77" s="28"/>
      <c r="AD77" s="28"/>
      <c r="AE77" s="28"/>
      <c r="AF77" s="28"/>
      <c r="AG77" s="28"/>
      <c r="AH77" s="28"/>
      <c r="AI77" s="28"/>
      <c r="AJ77" s="28"/>
      <c r="AK77" s="3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Y77" s="31"/>
      <c r="AZ77" s="31"/>
      <c r="BA77" s="31"/>
      <c r="BB77" s="31"/>
      <c r="BC77" s="31"/>
    </row>
    <row r="78" spans="4:55">
      <c r="D78" s="27">
        <v>38626</v>
      </c>
      <c r="E78" s="28">
        <v>-5.5E-2</v>
      </c>
      <c r="F78" s="28">
        <v>-5.5E-2</v>
      </c>
      <c r="G78" s="28">
        <v>-4.7500000000000001E-2</v>
      </c>
      <c r="H78" s="28">
        <v>0.1225</v>
      </c>
      <c r="I78" s="28">
        <v>0.1225</v>
      </c>
      <c r="J78" s="28">
        <v>-5.5E-2</v>
      </c>
      <c r="K78" s="28">
        <v>0.1225</v>
      </c>
      <c r="L78" s="28">
        <v>-0.105</v>
      </c>
      <c r="M78" s="28">
        <v>-0.13500000000000001</v>
      </c>
      <c r="N78" s="28">
        <v>-0.115</v>
      </c>
      <c r="O78" s="28">
        <v>0.11799999999999999</v>
      </c>
      <c r="P78" s="28">
        <v>4.7500000000000001E-2</v>
      </c>
      <c r="Q78" s="28">
        <v>0.1225</v>
      </c>
      <c r="R78" s="28">
        <v>7.0925097536000001E-2</v>
      </c>
      <c r="S78" s="28">
        <v>2.605</v>
      </c>
      <c r="T78" s="27"/>
      <c r="U78" s="40">
        <v>36565</v>
      </c>
      <c r="V78" s="28">
        <v>2.3285</v>
      </c>
      <c r="W78" s="28">
        <v>2.3285</v>
      </c>
      <c r="X78" s="28"/>
      <c r="Y78" s="28"/>
      <c r="Z78" s="28">
        <v>2.3159999999999998</v>
      </c>
      <c r="AA78" s="28"/>
      <c r="AB78" s="28">
        <v>2.3959999999999999</v>
      </c>
      <c r="AC78" s="28"/>
      <c r="AD78" s="28"/>
      <c r="AE78" s="28"/>
      <c r="AF78" s="28"/>
      <c r="AG78" s="28"/>
      <c r="AH78" s="28"/>
      <c r="AI78" s="28"/>
      <c r="AJ78" s="28"/>
      <c r="AK78" s="3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Y78" s="31"/>
      <c r="AZ78" s="31"/>
      <c r="BA78" s="31"/>
      <c r="BB78" s="31"/>
      <c r="BC78" s="31"/>
    </row>
    <row r="79" spans="4:55">
      <c r="D79" s="27">
        <v>38657</v>
      </c>
      <c r="E79" s="28">
        <v>-0.06</v>
      </c>
      <c r="F79" s="28">
        <v>-0.10249999999999999</v>
      </c>
      <c r="G79" s="28">
        <v>-5.7500000000000002E-2</v>
      </c>
      <c r="H79" s="28">
        <v>0.20749999999999999</v>
      </c>
      <c r="I79" s="28">
        <v>0.20749999999999999</v>
      </c>
      <c r="J79" s="28">
        <v>-0.06</v>
      </c>
      <c r="K79" s="28">
        <v>0.20749999999999999</v>
      </c>
      <c r="L79" s="28">
        <v>-0.1525</v>
      </c>
      <c r="M79" s="28">
        <v>-8.2500000000000004E-2</v>
      </c>
      <c r="N79" s="28">
        <v>-6.25E-2</v>
      </c>
      <c r="O79" s="28">
        <v>0.41499999999999998</v>
      </c>
      <c r="P79" s="28">
        <v>0.13250000000000001</v>
      </c>
      <c r="Q79" s="28">
        <v>0.20749999999999999</v>
      </c>
      <c r="R79" s="28">
        <v>7.0965908264413999E-2</v>
      </c>
      <c r="S79" s="28">
        <v>2.7410000000000001</v>
      </c>
      <c r="T79" s="27"/>
      <c r="U79" s="40">
        <v>36566</v>
      </c>
      <c r="V79" s="28">
        <v>2.3285</v>
      </c>
      <c r="W79" s="28">
        <v>2.3285</v>
      </c>
      <c r="X79" s="28"/>
      <c r="Y79" s="28"/>
      <c r="Z79" s="28">
        <v>2.3159999999999998</v>
      </c>
      <c r="AA79" s="28"/>
      <c r="AB79" s="28">
        <v>2.3959999999999999</v>
      </c>
      <c r="AC79" s="28"/>
      <c r="AD79" s="28"/>
      <c r="AE79" s="28"/>
      <c r="AF79" s="28"/>
      <c r="AG79" s="28"/>
      <c r="AH79" s="28"/>
      <c r="AI79" s="28"/>
      <c r="AJ79" s="28"/>
      <c r="AK79" s="3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Y79" s="31"/>
      <c r="AZ79" s="31"/>
      <c r="BA79" s="31"/>
      <c r="BB79" s="31"/>
      <c r="BC79" s="31"/>
    </row>
    <row r="80" spans="4:55">
      <c r="D80" s="27">
        <v>38687</v>
      </c>
      <c r="E80" s="28">
        <v>-0.06</v>
      </c>
      <c r="F80" s="28">
        <v>-0.10249999999999999</v>
      </c>
      <c r="G80" s="28">
        <v>-0.06</v>
      </c>
      <c r="H80" s="28">
        <v>0.2475</v>
      </c>
      <c r="I80" s="28">
        <v>0.2475</v>
      </c>
      <c r="J80" s="28">
        <v>-0.06</v>
      </c>
      <c r="K80" s="28">
        <v>0.2475</v>
      </c>
      <c r="L80" s="28">
        <v>-0.1525</v>
      </c>
      <c r="M80" s="28">
        <v>-7.4999999999999997E-2</v>
      </c>
      <c r="N80" s="28">
        <v>-5.5E-2</v>
      </c>
      <c r="O80" s="28">
        <v>0.45500000000000002</v>
      </c>
      <c r="P80" s="28">
        <v>0.17249999999999999</v>
      </c>
      <c r="Q80" s="28">
        <v>0.2475</v>
      </c>
      <c r="R80" s="28">
        <v>7.1005402518246996E-2</v>
      </c>
      <c r="S80" s="28">
        <v>2.8650000000000002</v>
      </c>
      <c r="T80" s="27"/>
      <c r="U80" s="40">
        <v>36567</v>
      </c>
      <c r="V80" s="28">
        <v>2.3285</v>
      </c>
      <c r="W80" s="28">
        <v>2.3285</v>
      </c>
      <c r="X80" s="28"/>
      <c r="Y80" s="28"/>
      <c r="Z80" s="28">
        <v>2.3159999999999998</v>
      </c>
      <c r="AA80" s="28"/>
      <c r="AB80" s="28">
        <v>2.3959999999999999</v>
      </c>
      <c r="AC80" s="28"/>
      <c r="AD80" s="28"/>
      <c r="AE80" s="28"/>
      <c r="AF80" s="28"/>
      <c r="AG80" s="28"/>
      <c r="AH80" s="28"/>
      <c r="AI80" s="28"/>
      <c r="AJ80" s="28"/>
      <c r="AK80" s="3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Y80" s="31"/>
      <c r="AZ80" s="31"/>
      <c r="BA80" s="31"/>
      <c r="BB80" s="31"/>
      <c r="BC80" s="31"/>
    </row>
    <row r="81" spans="4:55">
      <c r="D81" s="27">
        <v>38718</v>
      </c>
      <c r="E81" s="28">
        <v>-0.06</v>
      </c>
      <c r="F81" s="28">
        <v>-0.05</v>
      </c>
      <c r="G81" s="28">
        <v>-6.25E-2</v>
      </c>
      <c r="H81" s="28">
        <v>0.28999999999999998</v>
      </c>
      <c r="I81" s="28">
        <v>0.28999999999999998</v>
      </c>
      <c r="J81" s="28">
        <v>-0.06</v>
      </c>
      <c r="K81" s="28">
        <v>0.28999999999999998</v>
      </c>
      <c r="L81" s="28">
        <v>-0.1</v>
      </c>
      <c r="M81" s="28">
        <v>-0.06</v>
      </c>
      <c r="N81" s="28">
        <v>-0.04</v>
      </c>
      <c r="O81" s="28">
        <v>0.46500000000000002</v>
      </c>
      <c r="P81" s="28">
        <v>0.215</v>
      </c>
      <c r="Q81" s="28">
        <v>0.28999999999999998</v>
      </c>
      <c r="R81" s="28">
        <v>7.1046213247748999E-2</v>
      </c>
      <c r="S81" s="28">
        <v>2.927</v>
      </c>
      <c r="T81" s="27"/>
      <c r="U81" s="40">
        <v>36568</v>
      </c>
      <c r="V81" s="28">
        <v>2.3285</v>
      </c>
      <c r="W81" s="28">
        <v>2.3285</v>
      </c>
      <c r="X81" s="28"/>
      <c r="Y81" s="28"/>
      <c r="Z81" s="28">
        <v>2.3159999999999998</v>
      </c>
      <c r="AA81" s="28"/>
      <c r="AB81" s="28">
        <v>2.3959999999999999</v>
      </c>
      <c r="AC81" s="28"/>
      <c r="AD81" s="28"/>
      <c r="AE81" s="28"/>
      <c r="AF81" s="28"/>
      <c r="AG81" s="28"/>
      <c r="AH81" s="28"/>
      <c r="AI81" s="28"/>
      <c r="AJ81" s="28"/>
      <c r="AK81" s="3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Y81" s="31"/>
      <c r="AZ81" s="31"/>
      <c r="BA81" s="31"/>
      <c r="BB81" s="31"/>
      <c r="BC81" s="31"/>
    </row>
    <row r="82" spans="4:55">
      <c r="D82" s="27">
        <v>38749</v>
      </c>
      <c r="E82" s="28">
        <v>-0.06</v>
      </c>
      <c r="F82" s="28">
        <v>-0.05</v>
      </c>
      <c r="G82" s="28">
        <v>-5.5E-2</v>
      </c>
      <c r="H82" s="28">
        <v>0.26750000000000002</v>
      </c>
      <c r="I82" s="28">
        <v>0.26750000000000002</v>
      </c>
      <c r="J82" s="28">
        <v>-0.06</v>
      </c>
      <c r="K82" s="28">
        <v>0.26750000000000002</v>
      </c>
      <c r="L82" s="28">
        <v>-0.1</v>
      </c>
      <c r="M82" s="28">
        <v>-0.06</v>
      </c>
      <c r="N82" s="28">
        <v>-0.04</v>
      </c>
      <c r="O82" s="28">
        <v>0.495</v>
      </c>
      <c r="P82" s="28">
        <v>0.1925</v>
      </c>
      <c r="Q82" s="28">
        <v>0.26750000000000002</v>
      </c>
      <c r="R82" s="28">
        <v>7.1087023977801006E-2</v>
      </c>
      <c r="S82" s="28">
        <v>2.8250000000000002</v>
      </c>
      <c r="T82" s="27"/>
      <c r="U82" s="40">
        <v>36569</v>
      </c>
      <c r="V82" s="28">
        <v>2.3285</v>
      </c>
      <c r="W82" s="28">
        <v>2.3285</v>
      </c>
      <c r="X82" s="28"/>
      <c r="Y82" s="28"/>
      <c r="Z82" s="28">
        <v>2.3159999999999998</v>
      </c>
      <c r="AA82" s="28"/>
      <c r="AB82" s="28">
        <v>2.3959999999999999</v>
      </c>
      <c r="AC82" s="28"/>
      <c r="AD82" s="28"/>
      <c r="AE82" s="28"/>
      <c r="AF82" s="28"/>
      <c r="AG82" s="28"/>
      <c r="AH82" s="28"/>
      <c r="AI82" s="28"/>
      <c r="AJ82" s="28"/>
      <c r="AK82" s="3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Y82" s="31"/>
      <c r="AZ82" s="31"/>
      <c r="BA82" s="31"/>
      <c r="BB82" s="31"/>
      <c r="BC82" s="31"/>
    </row>
    <row r="83" spans="4:55">
      <c r="D83" s="27">
        <v>38777</v>
      </c>
      <c r="E83" s="28">
        <v>-0.06</v>
      </c>
      <c r="F83" s="28">
        <v>-0.05</v>
      </c>
      <c r="G83" s="28">
        <v>-5.2499999999999998E-2</v>
      </c>
      <c r="H83" s="28">
        <v>0.26500000000000001</v>
      </c>
      <c r="I83" s="28">
        <v>0.26500000000000001</v>
      </c>
      <c r="J83" s="28">
        <v>-0.06</v>
      </c>
      <c r="K83" s="28">
        <v>0.26500000000000001</v>
      </c>
      <c r="L83" s="28">
        <v>-0.1</v>
      </c>
      <c r="M83" s="28">
        <v>-0.06</v>
      </c>
      <c r="N83" s="28">
        <v>-0.04</v>
      </c>
      <c r="O83" s="28">
        <v>0.495</v>
      </c>
      <c r="P83" s="28">
        <v>0.19</v>
      </c>
      <c r="Q83" s="28">
        <v>0.26500000000000001</v>
      </c>
      <c r="R83" s="28">
        <v>7.1123885282838001E-2</v>
      </c>
      <c r="S83" s="28">
        <v>2.72</v>
      </c>
      <c r="T83" s="27"/>
      <c r="U83" s="40">
        <v>36570</v>
      </c>
      <c r="V83" s="28">
        <v>2.3285</v>
      </c>
      <c r="W83" s="28">
        <v>2.3285</v>
      </c>
      <c r="X83" s="28"/>
      <c r="Y83" s="28"/>
      <c r="Z83" s="28">
        <v>2.3159999999999998</v>
      </c>
      <c r="AA83" s="28"/>
      <c r="AB83" s="28">
        <v>2.3959999999999999</v>
      </c>
      <c r="AC83" s="28"/>
      <c r="AD83" s="28"/>
      <c r="AE83" s="28"/>
      <c r="AF83" s="28"/>
      <c r="AG83" s="28"/>
      <c r="AH83" s="28"/>
      <c r="AI83" s="28"/>
      <c r="AJ83" s="28"/>
      <c r="AK83" s="3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Y83" s="31"/>
      <c r="AZ83" s="31"/>
      <c r="BA83" s="31"/>
      <c r="BB83" s="31"/>
      <c r="BC83" s="31"/>
    </row>
    <row r="84" spans="4:55">
      <c r="D84" s="27">
        <v>38808</v>
      </c>
      <c r="E84" s="28">
        <v>-6.25E-2</v>
      </c>
      <c r="F84" s="28">
        <v>-5.2499999999999998E-2</v>
      </c>
      <c r="G84" s="28">
        <v>-4.4999999999999998E-2</v>
      </c>
      <c r="H84" s="28">
        <v>0.1575</v>
      </c>
      <c r="I84" s="28">
        <v>0.1575</v>
      </c>
      <c r="J84" s="28">
        <v>-6.25E-2</v>
      </c>
      <c r="K84" s="28">
        <v>0.1575</v>
      </c>
      <c r="L84" s="28">
        <v>-0.10249999999999999</v>
      </c>
      <c r="M84" s="28">
        <v>-0.15</v>
      </c>
      <c r="N84" s="28">
        <v>-0.13</v>
      </c>
      <c r="O84" s="28">
        <v>0.11799999999999999</v>
      </c>
      <c r="P84" s="28">
        <v>8.2500000000000004E-2</v>
      </c>
      <c r="Q84" s="28">
        <v>0.1575</v>
      </c>
      <c r="R84" s="28">
        <v>7.1164696013938003E-2</v>
      </c>
      <c r="S84" s="28">
        <v>2.6240000000000001</v>
      </c>
      <c r="T84" s="27"/>
      <c r="U84" s="40">
        <v>36571</v>
      </c>
      <c r="V84" s="28">
        <v>2.3285</v>
      </c>
      <c r="W84" s="28">
        <v>2.3285</v>
      </c>
      <c r="X84" s="28"/>
      <c r="Y84" s="28"/>
      <c r="Z84" s="28">
        <v>2.3159999999999998</v>
      </c>
      <c r="AA84" s="28"/>
      <c r="AB84" s="28">
        <v>2.3959999999999999</v>
      </c>
      <c r="AC84" s="28"/>
      <c r="AD84" s="28"/>
      <c r="AE84" s="28"/>
      <c r="AF84" s="28"/>
      <c r="AG84" s="28"/>
      <c r="AH84" s="28"/>
      <c r="AI84" s="28"/>
      <c r="AJ84" s="28"/>
      <c r="AK84" s="3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</row>
    <row r="85" spans="4:55">
      <c r="D85" s="27">
        <v>38838</v>
      </c>
      <c r="E85" s="28">
        <v>-6.25E-2</v>
      </c>
      <c r="F85" s="28">
        <v>-5.2499999999999998E-2</v>
      </c>
      <c r="G85" s="28">
        <v>-4.4999999999999998E-2</v>
      </c>
      <c r="H85" s="28">
        <v>0.14749999999999999</v>
      </c>
      <c r="I85" s="28">
        <v>0.14749999999999999</v>
      </c>
      <c r="J85" s="28">
        <v>-6.25E-2</v>
      </c>
      <c r="K85" s="28">
        <v>0.14749999999999999</v>
      </c>
      <c r="L85" s="28">
        <v>-0.10249999999999999</v>
      </c>
      <c r="M85" s="28">
        <v>-0.16500000000000001</v>
      </c>
      <c r="N85" s="28">
        <v>-0.14499999999999999</v>
      </c>
      <c r="O85" s="28">
        <v>0.11799999999999999</v>
      </c>
      <c r="P85" s="28">
        <v>7.2499999999999995E-2</v>
      </c>
      <c r="Q85" s="28">
        <v>0.14749999999999999</v>
      </c>
      <c r="R85" s="28">
        <v>7.1204190270364995E-2</v>
      </c>
      <c r="S85" s="28">
        <v>2.6030000000000002</v>
      </c>
      <c r="T85" s="27"/>
      <c r="U85" s="40">
        <v>36572</v>
      </c>
      <c r="V85" s="28">
        <v>2.3285</v>
      </c>
      <c r="W85" s="28">
        <v>2.3285</v>
      </c>
      <c r="X85" s="28"/>
      <c r="Y85" s="28"/>
      <c r="Z85" s="28">
        <v>2.3159999999999998</v>
      </c>
      <c r="AA85" s="28"/>
      <c r="AB85" s="28">
        <v>2.3959999999999999</v>
      </c>
      <c r="AC85" s="28"/>
      <c r="AD85" s="28"/>
      <c r="AE85" s="28"/>
      <c r="AF85" s="28"/>
      <c r="AG85" s="28"/>
      <c r="AH85" s="28"/>
      <c r="AI85" s="28"/>
      <c r="AJ85" s="28"/>
      <c r="AK85" s="3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</row>
    <row r="86" spans="4:55">
      <c r="D86" s="27">
        <v>38869</v>
      </c>
      <c r="E86" s="28">
        <v>-6.25E-2</v>
      </c>
      <c r="F86" s="28">
        <v>-5.2499999999999998E-2</v>
      </c>
      <c r="G86" s="28">
        <v>-4.4999999999999998E-2</v>
      </c>
      <c r="H86" s="28">
        <v>0.14249999999999999</v>
      </c>
      <c r="I86" s="28">
        <v>0.14249999999999999</v>
      </c>
      <c r="J86" s="28">
        <v>-6.25E-2</v>
      </c>
      <c r="K86" s="28">
        <v>0.14249999999999999</v>
      </c>
      <c r="L86" s="28">
        <v>-0.10249999999999999</v>
      </c>
      <c r="M86" s="28">
        <v>-0.17499999999999999</v>
      </c>
      <c r="N86" s="28">
        <v>-0.155</v>
      </c>
      <c r="O86" s="28">
        <v>0.11799999999999999</v>
      </c>
      <c r="P86" s="28">
        <v>6.7500000000000004E-2</v>
      </c>
      <c r="Q86" s="28">
        <v>0.14249999999999999</v>
      </c>
      <c r="R86" s="28">
        <v>7.1245001002548006E-2</v>
      </c>
      <c r="S86" s="28">
        <v>2.61</v>
      </c>
      <c r="T86" s="27"/>
      <c r="U86" s="40">
        <v>36573</v>
      </c>
      <c r="V86" s="28">
        <v>2.3285</v>
      </c>
      <c r="W86" s="28">
        <v>2.3285</v>
      </c>
      <c r="X86" s="28"/>
      <c r="Y86" s="28"/>
      <c r="Z86" s="28">
        <v>2.3159999999999998</v>
      </c>
      <c r="AA86" s="28"/>
      <c r="AB86" s="28">
        <v>2.3959999999999999</v>
      </c>
      <c r="AC86" s="28"/>
      <c r="AD86" s="28"/>
      <c r="AE86" s="28"/>
      <c r="AF86" s="28"/>
      <c r="AG86" s="28"/>
      <c r="AH86" s="28"/>
      <c r="AI86" s="28"/>
      <c r="AJ86" s="28"/>
      <c r="AK86" s="3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</row>
    <row r="87" spans="4:55">
      <c r="D87" s="27">
        <v>38899</v>
      </c>
      <c r="E87" s="28">
        <v>-6.25E-2</v>
      </c>
      <c r="F87" s="28">
        <v>-5.2499999999999998E-2</v>
      </c>
      <c r="G87" s="28">
        <v>-4.4999999999999998E-2</v>
      </c>
      <c r="H87" s="28">
        <v>0.13250000000000001</v>
      </c>
      <c r="I87" s="28">
        <v>0.13250000000000001</v>
      </c>
      <c r="J87" s="28">
        <v>-6.25E-2</v>
      </c>
      <c r="K87" s="28">
        <v>0.13250000000000001</v>
      </c>
      <c r="L87" s="28">
        <v>-0.10249999999999999</v>
      </c>
      <c r="M87" s="28">
        <v>-0.17499999999999999</v>
      </c>
      <c r="N87" s="28">
        <v>-0.155</v>
      </c>
      <c r="O87" s="28">
        <v>0.11799999999999999</v>
      </c>
      <c r="P87" s="28">
        <v>5.7500000000000002E-2</v>
      </c>
      <c r="Q87" s="28">
        <v>0.13250000000000001</v>
      </c>
      <c r="R87" s="28">
        <v>7.1284495260023006E-2</v>
      </c>
      <c r="S87" s="28">
        <v>2.6160000000000001</v>
      </c>
      <c r="T87" s="27"/>
      <c r="U87" s="40">
        <v>36574</v>
      </c>
      <c r="V87" s="28">
        <v>2.3285</v>
      </c>
      <c r="W87" s="28">
        <v>2.3285</v>
      </c>
      <c r="X87" s="28"/>
      <c r="Y87" s="28"/>
      <c r="Z87" s="28">
        <v>2.3159999999999998</v>
      </c>
      <c r="AA87" s="28"/>
      <c r="AB87" s="28">
        <v>2.3959999999999999</v>
      </c>
      <c r="AC87" s="28"/>
      <c r="AD87" s="28"/>
      <c r="AE87" s="28"/>
      <c r="AF87" s="28"/>
      <c r="AG87" s="28"/>
      <c r="AH87" s="28"/>
      <c r="AI87" s="28"/>
      <c r="AJ87" s="28"/>
      <c r="AK87" s="3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</row>
    <row r="88" spans="4:55">
      <c r="D88" s="27">
        <v>38930</v>
      </c>
      <c r="E88" s="28">
        <v>-6.25E-2</v>
      </c>
      <c r="F88" s="28">
        <v>-5.2499999999999998E-2</v>
      </c>
      <c r="G88" s="28">
        <v>-4.4999999999999998E-2</v>
      </c>
      <c r="H88" s="28">
        <v>0.13</v>
      </c>
      <c r="I88" s="28">
        <v>0.13</v>
      </c>
      <c r="J88" s="28">
        <v>-6.25E-2</v>
      </c>
      <c r="K88" s="28">
        <v>0.13</v>
      </c>
      <c r="L88" s="28">
        <v>-0.10249999999999999</v>
      </c>
      <c r="M88" s="28">
        <v>-0.17499999999999999</v>
      </c>
      <c r="N88" s="28">
        <v>-0.155</v>
      </c>
      <c r="O88" s="28">
        <v>0.11799999999999999</v>
      </c>
      <c r="P88" s="28">
        <v>5.5E-2</v>
      </c>
      <c r="Q88" s="28">
        <v>0.13</v>
      </c>
      <c r="R88" s="28">
        <v>7.1325305993289997E-2</v>
      </c>
      <c r="S88" s="28">
        <v>2.6230000000000002</v>
      </c>
      <c r="T88" s="27"/>
      <c r="U88" s="40">
        <v>36575</v>
      </c>
      <c r="V88" s="28">
        <v>2.3285</v>
      </c>
      <c r="W88" s="28">
        <v>2.3285</v>
      </c>
      <c r="X88" s="28"/>
      <c r="Y88" s="28"/>
      <c r="Z88" s="28">
        <v>2.3159999999999998</v>
      </c>
      <c r="AA88" s="28"/>
      <c r="AB88" s="28">
        <v>2.3959999999999999</v>
      </c>
      <c r="AC88" s="28"/>
      <c r="AD88" s="28"/>
      <c r="AE88" s="28"/>
      <c r="AF88" s="28"/>
      <c r="AG88" s="28"/>
      <c r="AH88" s="28"/>
      <c r="AI88" s="28"/>
      <c r="AJ88" s="28"/>
      <c r="AK88" s="3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</row>
    <row r="89" spans="4:55">
      <c r="D89" s="27">
        <v>38961</v>
      </c>
      <c r="E89" s="28">
        <v>-6.25E-2</v>
      </c>
      <c r="F89" s="28">
        <v>-5.2499999999999998E-2</v>
      </c>
      <c r="G89" s="28">
        <v>-4.4999999999999998E-2</v>
      </c>
      <c r="H89" s="28">
        <v>0.1275</v>
      </c>
      <c r="I89" s="28">
        <v>0.1275</v>
      </c>
      <c r="J89" s="28">
        <v>-6.25E-2</v>
      </c>
      <c r="K89" s="28">
        <v>0.1275</v>
      </c>
      <c r="L89" s="28">
        <v>-0.10249999999999999</v>
      </c>
      <c r="M89" s="28">
        <v>-0.16500000000000001</v>
      </c>
      <c r="N89" s="28">
        <v>-0.14499999999999999</v>
      </c>
      <c r="O89" s="28">
        <v>0.11799999999999999</v>
      </c>
      <c r="P89" s="28">
        <v>5.2499999999999998E-2</v>
      </c>
      <c r="Q89" s="28">
        <v>0.1275</v>
      </c>
      <c r="R89" s="28">
        <v>7.1366116727105994E-2</v>
      </c>
      <c r="S89" s="28">
        <v>2.6280000000000001</v>
      </c>
      <c r="T89" s="27"/>
      <c r="U89" s="40">
        <v>36576</v>
      </c>
      <c r="V89" s="28">
        <v>2.3285</v>
      </c>
      <c r="W89" s="28">
        <v>2.3285</v>
      </c>
      <c r="X89" s="28"/>
      <c r="Y89" s="28"/>
      <c r="Z89" s="28">
        <v>2.3159999999999998</v>
      </c>
      <c r="AA89" s="28"/>
      <c r="AB89" s="28">
        <v>2.3959999999999999</v>
      </c>
      <c r="AC89" s="28"/>
      <c r="AD89" s="28"/>
      <c r="AE89" s="28"/>
      <c r="AF89" s="28"/>
      <c r="AG89" s="28"/>
      <c r="AH89" s="28"/>
      <c r="AI89" s="28"/>
      <c r="AJ89" s="28"/>
      <c r="AK89" s="3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</row>
    <row r="90" spans="4:55">
      <c r="D90" s="27">
        <v>38991</v>
      </c>
      <c r="E90" s="28">
        <v>-6.25E-2</v>
      </c>
      <c r="F90" s="28">
        <v>-5.2499999999999998E-2</v>
      </c>
      <c r="G90" s="28">
        <v>-4.4999999999999998E-2</v>
      </c>
      <c r="H90" s="28">
        <v>0.14249999999999999</v>
      </c>
      <c r="I90" s="28">
        <v>0.14249999999999999</v>
      </c>
      <c r="J90" s="28">
        <v>-6.25E-2</v>
      </c>
      <c r="K90" s="28">
        <v>0.14249999999999999</v>
      </c>
      <c r="L90" s="28">
        <v>-0.10249999999999999</v>
      </c>
      <c r="M90" s="28">
        <v>-0.15</v>
      </c>
      <c r="N90" s="28">
        <v>-0.13</v>
      </c>
      <c r="O90" s="28">
        <v>0.11799999999999999</v>
      </c>
      <c r="P90" s="28">
        <v>6.7500000000000004E-2</v>
      </c>
      <c r="Q90" s="28">
        <v>0.14249999999999999</v>
      </c>
      <c r="R90" s="28">
        <v>7.1405610986161994E-2</v>
      </c>
      <c r="S90" s="28">
        <v>2.66</v>
      </c>
      <c r="T90" s="27"/>
      <c r="U90" s="40">
        <v>36577</v>
      </c>
      <c r="V90" s="28">
        <v>2.3285</v>
      </c>
      <c r="W90" s="28">
        <v>2.3285</v>
      </c>
      <c r="X90" s="28"/>
      <c r="Y90" s="28"/>
      <c r="Z90" s="28">
        <v>2.3159999999999998</v>
      </c>
      <c r="AA90" s="28"/>
      <c r="AB90" s="28">
        <v>2.3959999999999999</v>
      </c>
      <c r="AC90" s="28"/>
      <c r="AD90" s="28"/>
      <c r="AE90" s="28"/>
      <c r="AF90" s="28"/>
      <c r="AG90" s="28"/>
      <c r="AH90" s="28"/>
      <c r="AI90" s="28"/>
      <c r="AJ90" s="28"/>
      <c r="AK90" s="3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</row>
    <row r="91" spans="4:55">
      <c r="D91" s="27">
        <v>39022</v>
      </c>
      <c r="E91" s="28">
        <v>-5.7500000000000002E-2</v>
      </c>
      <c r="F91" s="28">
        <v>-0.1</v>
      </c>
      <c r="G91" s="28">
        <v>-5.5E-2</v>
      </c>
      <c r="H91" s="28">
        <v>0.21249999999999999</v>
      </c>
      <c r="I91" s="28">
        <v>0.21249999999999999</v>
      </c>
      <c r="J91" s="28">
        <v>-5.7500000000000002E-2</v>
      </c>
      <c r="K91" s="28">
        <v>0.21249999999999999</v>
      </c>
      <c r="L91" s="28">
        <v>-0.15</v>
      </c>
      <c r="M91" s="28">
        <v>-0.10249999999999999</v>
      </c>
      <c r="N91" s="28">
        <v>-8.2500000000000004E-2</v>
      </c>
      <c r="O91" s="28">
        <v>0.44</v>
      </c>
      <c r="P91" s="28">
        <v>0.13750000000000001</v>
      </c>
      <c r="Q91" s="28">
        <v>0.21249999999999999</v>
      </c>
      <c r="R91" s="28">
        <v>7.1446421721060999E-2</v>
      </c>
      <c r="S91" s="28">
        <v>2.7959999999999998</v>
      </c>
      <c r="T91" s="27"/>
      <c r="U91" s="40">
        <v>36578</v>
      </c>
      <c r="V91" s="28">
        <v>2.3285</v>
      </c>
      <c r="W91" s="28">
        <v>2.3285</v>
      </c>
      <c r="X91" s="28"/>
      <c r="Y91" s="28"/>
      <c r="Z91" s="28">
        <v>2.3159999999999998</v>
      </c>
      <c r="AA91" s="28"/>
      <c r="AB91" s="28">
        <v>2.3959999999999999</v>
      </c>
      <c r="AC91" s="28"/>
      <c r="AD91" s="28"/>
      <c r="AE91" s="28"/>
      <c r="AF91" s="28"/>
      <c r="AG91" s="28"/>
      <c r="AH91" s="28"/>
      <c r="AI91" s="28"/>
      <c r="AJ91" s="28"/>
      <c r="AK91" s="3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</row>
    <row r="92" spans="4:55">
      <c r="D92" s="27">
        <v>39052</v>
      </c>
      <c r="E92" s="28">
        <v>-5.7500000000000002E-2</v>
      </c>
      <c r="F92" s="28">
        <v>-0.1</v>
      </c>
      <c r="G92" s="28">
        <v>-5.7500000000000002E-2</v>
      </c>
      <c r="H92" s="28">
        <v>0.2525</v>
      </c>
      <c r="I92" s="28">
        <v>0.2525</v>
      </c>
      <c r="J92" s="28">
        <v>-5.7500000000000002E-2</v>
      </c>
      <c r="K92" s="28">
        <v>0.2525</v>
      </c>
      <c r="L92" s="28">
        <v>-0.15</v>
      </c>
      <c r="M92" s="28">
        <v>-9.5000000000000001E-2</v>
      </c>
      <c r="N92" s="28">
        <v>-7.4999999999999997E-2</v>
      </c>
      <c r="O92" s="28">
        <v>0.48</v>
      </c>
      <c r="P92" s="28">
        <v>0.17749999999999999</v>
      </c>
      <c r="Q92" s="28">
        <v>0.2525</v>
      </c>
      <c r="R92" s="28">
        <v>7.1485915981164994E-2</v>
      </c>
      <c r="S92" s="28">
        <v>2.92</v>
      </c>
      <c r="T92" s="27"/>
      <c r="U92" s="40">
        <v>36579</v>
      </c>
      <c r="V92" s="28">
        <v>2.3285</v>
      </c>
      <c r="W92" s="28">
        <v>2.3285</v>
      </c>
      <c r="X92" s="28"/>
      <c r="Y92" s="28"/>
      <c r="Z92" s="28">
        <v>2.3159999999999998</v>
      </c>
      <c r="AA92" s="28"/>
      <c r="AB92" s="28">
        <v>2.3959999999999999</v>
      </c>
      <c r="AC92" s="28"/>
      <c r="AD92" s="28"/>
      <c r="AE92" s="28"/>
      <c r="AF92" s="28"/>
      <c r="AG92" s="28"/>
      <c r="AH92" s="28"/>
      <c r="AI92" s="28"/>
      <c r="AJ92" s="28"/>
      <c r="AK92" s="3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</row>
    <row r="93" spans="4:55">
      <c r="D93" s="27">
        <v>39083</v>
      </c>
      <c r="E93" s="28">
        <v>-5.7500000000000002E-2</v>
      </c>
      <c r="F93" s="28">
        <v>-4.7500000000000001E-2</v>
      </c>
      <c r="G93" s="28">
        <v>-0.06</v>
      </c>
      <c r="H93" s="28">
        <v>0.29499999999999998</v>
      </c>
      <c r="I93" s="28">
        <v>0.29499999999999998</v>
      </c>
      <c r="J93" s="28">
        <v>-5.7500000000000002E-2</v>
      </c>
      <c r="K93" s="28">
        <v>0.29499999999999998</v>
      </c>
      <c r="L93" s="28">
        <v>-9.7500000000000003E-2</v>
      </c>
      <c r="M93" s="28">
        <v>-0.08</v>
      </c>
      <c r="N93" s="28">
        <v>-0.06</v>
      </c>
      <c r="O93" s="28">
        <v>0.49</v>
      </c>
      <c r="P93" s="28">
        <v>0.22</v>
      </c>
      <c r="Q93" s="28">
        <v>0.29499999999999998</v>
      </c>
      <c r="R93" s="28">
        <v>7.1526248792692995E-2</v>
      </c>
      <c r="S93" s="28">
        <v>2.9870000000000001</v>
      </c>
      <c r="T93" s="27"/>
      <c r="U93" s="40">
        <v>36580</v>
      </c>
      <c r="V93" s="28">
        <v>2.3285</v>
      </c>
      <c r="W93" s="28">
        <v>2.3285</v>
      </c>
      <c r="X93" s="28"/>
      <c r="Y93" s="28"/>
      <c r="Z93" s="28">
        <v>2.3159999999999998</v>
      </c>
      <c r="AA93" s="28"/>
      <c r="AB93" s="28">
        <v>2.3959999999999999</v>
      </c>
      <c r="AC93" s="28"/>
      <c r="AD93" s="28"/>
      <c r="AE93" s="28"/>
      <c r="AF93" s="28"/>
      <c r="AG93" s="28"/>
      <c r="AH93" s="28"/>
      <c r="AI93" s="28"/>
      <c r="AJ93" s="28"/>
      <c r="AK93" s="3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</row>
    <row r="94" spans="4:55">
      <c r="D94" s="27">
        <v>39114</v>
      </c>
      <c r="E94" s="28">
        <v>-5.7500000000000002E-2</v>
      </c>
      <c r="F94" s="28">
        <v>-4.7500000000000001E-2</v>
      </c>
      <c r="G94" s="28">
        <v>-5.2499999999999998E-2</v>
      </c>
      <c r="H94" s="28">
        <v>0.27250000000000002</v>
      </c>
      <c r="I94" s="28">
        <v>0.27250000000000002</v>
      </c>
      <c r="J94" s="28">
        <v>-5.7500000000000002E-2</v>
      </c>
      <c r="K94" s="28">
        <v>0.27250000000000002</v>
      </c>
      <c r="L94" s="28">
        <v>-9.7500000000000003E-2</v>
      </c>
      <c r="M94" s="28">
        <v>-0.08</v>
      </c>
      <c r="N94" s="28">
        <v>-0.06</v>
      </c>
      <c r="O94" s="28">
        <v>0.52</v>
      </c>
      <c r="P94" s="28">
        <v>0.19750000000000001</v>
      </c>
      <c r="Q94" s="28">
        <v>0.27250000000000002</v>
      </c>
      <c r="R94" s="28">
        <v>7.1562120976453994E-2</v>
      </c>
      <c r="S94" s="28">
        <v>2.8849999999999998</v>
      </c>
      <c r="T94" s="27"/>
      <c r="U94" s="40">
        <v>36581</v>
      </c>
      <c r="V94" s="28">
        <v>2.3285</v>
      </c>
      <c r="W94" s="28">
        <v>2.3285</v>
      </c>
      <c r="X94" s="28"/>
      <c r="Y94" s="28"/>
      <c r="Z94" s="28">
        <v>2.3159999999999998</v>
      </c>
      <c r="AA94" s="28"/>
      <c r="AB94" s="28">
        <v>2.3959999999999999</v>
      </c>
      <c r="AC94" s="28"/>
      <c r="AD94" s="28"/>
      <c r="AE94" s="28"/>
      <c r="AF94" s="28"/>
      <c r="AG94" s="28"/>
      <c r="AH94" s="28"/>
      <c r="AI94" s="28"/>
      <c r="AJ94" s="28"/>
      <c r="AK94" s="3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</row>
    <row r="95" spans="4:55">
      <c r="D95" s="27">
        <v>39142</v>
      </c>
      <c r="E95" s="28">
        <v>-5.7500000000000002E-2</v>
      </c>
      <c r="F95" s="28">
        <v>-4.7500000000000001E-2</v>
      </c>
      <c r="G95" s="28">
        <v>-0.05</v>
      </c>
      <c r="H95" s="28">
        <v>0.27</v>
      </c>
      <c r="I95" s="28">
        <v>0.27</v>
      </c>
      <c r="J95" s="28">
        <v>-5.7500000000000002E-2</v>
      </c>
      <c r="K95" s="28">
        <v>0.27</v>
      </c>
      <c r="L95" s="28">
        <v>-9.7500000000000003E-2</v>
      </c>
      <c r="M95" s="28">
        <v>-0.08</v>
      </c>
      <c r="N95" s="28">
        <v>-0.06</v>
      </c>
      <c r="O95" s="28">
        <v>0.52</v>
      </c>
      <c r="P95" s="28">
        <v>0.19500000000000001</v>
      </c>
      <c r="Q95" s="28">
        <v>0.27</v>
      </c>
      <c r="R95" s="28">
        <v>7.1594521658928004E-2</v>
      </c>
      <c r="S95" s="28">
        <v>2.78</v>
      </c>
      <c r="T95" s="27"/>
      <c r="U95" s="40">
        <v>36582</v>
      </c>
      <c r="V95" s="28">
        <v>2.3285</v>
      </c>
      <c r="W95" s="28">
        <v>2.3285</v>
      </c>
      <c r="X95" s="28"/>
      <c r="Y95" s="28"/>
      <c r="Z95" s="28">
        <v>2.3159999999999998</v>
      </c>
      <c r="AA95" s="28"/>
      <c r="AB95" s="28">
        <v>2.3959999999999999</v>
      </c>
      <c r="AC95" s="28"/>
      <c r="AD95" s="28"/>
      <c r="AE95" s="28"/>
      <c r="AF95" s="28"/>
      <c r="AG95" s="28"/>
      <c r="AH95" s="28"/>
      <c r="AI95" s="28"/>
      <c r="AJ95" s="28"/>
      <c r="AK95" s="3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</row>
    <row r="96" spans="4:55">
      <c r="D96" s="27">
        <v>39173</v>
      </c>
      <c r="E96" s="28">
        <v>-0.06</v>
      </c>
      <c r="F96" s="28">
        <v>-0.05</v>
      </c>
      <c r="G96" s="28">
        <v>-4.2500000000000003E-2</v>
      </c>
      <c r="H96" s="28">
        <v>0.16750000000000001</v>
      </c>
      <c r="I96" s="28">
        <v>0.16750000000000001</v>
      </c>
      <c r="J96" s="28">
        <v>-0.06</v>
      </c>
      <c r="K96" s="28">
        <v>0.16750000000000001</v>
      </c>
      <c r="L96" s="28">
        <v>-0.1</v>
      </c>
      <c r="M96" s="28">
        <v>-0.17</v>
      </c>
      <c r="N96" s="28">
        <v>-0.15</v>
      </c>
      <c r="O96" s="28">
        <v>0.123</v>
      </c>
      <c r="P96" s="28">
        <v>9.2499999999999999E-2</v>
      </c>
      <c r="Q96" s="28">
        <v>0.16750000000000001</v>
      </c>
      <c r="R96" s="28">
        <v>7.1630393843498993E-2</v>
      </c>
      <c r="S96" s="28">
        <v>2.6840000000000002</v>
      </c>
      <c r="T96" s="27"/>
      <c r="U96" s="40">
        <v>36583</v>
      </c>
      <c r="V96" s="28">
        <v>2.3285</v>
      </c>
      <c r="W96" s="28">
        <v>2.3285</v>
      </c>
      <c r="X96" s="28"/>
      <c r="Y96" s="28"/>
      <c r="Z96" s="28">
        <v>2.3159999999999998</v>
      </c>
      <c r="AA96" s="28"/>
      <c r="AB96" s="28">
        <v>2.3959999999999999</v>
      </c>
      <c r="AC96" s="28"/>
      <c r="AD96" s="28"/>
      <c r="AE96" s="28"/>
      <c r="AF96" s="28"/>
      <c r="AG96" s="28"/>
      <c r="AH96" s="28"/>
      <c r="AI96" s="28"/>
      <c r="AJ96" s="28"/>
      <c r="AK96" s="3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</row>
    <row r="97" spans="4:49">
      <c r="D97" s="27">
        <v>39203</v>
      </c>
      <c r="E97" s="28">
        <v>-0.06</v>
      </c>
      <c r="F97" s="28">
        <v>-0.05</v>
      </c>
      <c r="G97" s="28">
        <v>-4.2500000000000003E-2</v>
      </c>
      <c r="H97" s="28">
        <v>0.1575</v>
      </c>
      <c r="I97" s="28">
        <v>0.1575</v>
      </c>
      <c r="J97" s="28">
        <v>-0.06</v>
      </c>
      <c r="K97" s="28">
        <v>0.1575</v>
      </c>
      <c r="L97" s="28">
        <v>-0.1</v>
      </c>
      <c r="M97" s="28">
        <v>-0.185</v>
      </c>
      <c r="N97" s="28">
        <v>-0.16500000000000001</v>
      </c>
      <c r="O97" s="28">
        <v>0.123</v>
      </c>
      <c r="P97" s="28">
        <v>8.2500000000000004E-2</v>
      </c>
      <c r="Q97" s="28">
        <v>0.1575</v>
      </c>
      <c r="R97" s="28">
        <v>7.1665108861229995E-2</v>
      </c>
      <c r="S97" s="28">
        <v>2.6629999999999998</v>
      </c>
      <c r="T97" s="27"/>
      <c r="U97" s="40">
        <v>36584</v>
      </c>
      <c r="V97" s="28">
        <v>2.3285</v>
      </c>
      <c r="W97" s="28">
        <v>2.3285</v>
      </c>
      <c r="X97" s="28"/>
      <c r="Y97" s="28"/>
      <c r="Z97" s="28">
        <v>2.3159999999999998</v>
      </c>
      <c r="AA97" s="28"/>
      <c r="AB97" s="28">
        <v>2.3959999999999999</v>
      </c>
      <c r="AC97" s="28"/>
      <c r="AD97" s="28"/>
      <c r="AE97" s="28"/>
      <c r="AF97" s="28"/>
      <c r="AG97" s="28"/>
      <c r="AH97" s="28"/>
      <c r="AI97" s="28"/>
      <c r="AJ97" s="28"/>
      <c r="AK97" s="3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</row>
    <row r="98" spans="4:49">
      <c r="D98" s="27">
        <v>39234</v>
      </c>
      <c r="E98" s="28">
        <v>-0.06</v>
      </c>
      <c r="F98" s="28">
        <v>-0.05</v>
      </c>
      <c r="G98" s="28">
        <v>-4.2500000000000003E-2</v>
      </c>
      <c r="H98" s="28">
        <v>0.1525</v>
      </c>
      <c r="I98" s="28">
        <v>0.1525</v>
      </c>
      <c r="J98" s="28">
        <v>-0.06</v>
      </c>
      <c r="K98" s="28">
        <v>0.1525</v>
      </c>
      <c r="L98" s="28">
        <v>-0.1</v>
      </c>
      <c r="M98" s="28">
        <v>-0.19500000000000001</v>
      </c>
      <c r="N98" s="28">
        <v>-0.17499999999999999</v>
      </c>
      <c r="O98" s="28">
        <v>0.123</v>
      </c>
      <c r="P98" s="28">
        <v>7.7499999999999999E-2</v>
      </c>
      <c r="Q98" s="28">
        <v>0.1525</v>
      </c>
      <c r="R98" s="28">
        <v>7.1700981046638995E-2</v>
      </c>
      <c r="S98" s="28">
        <v>2.67</v>
      </c>
      <c r="T98" s="27"/>
      <c r="U98" s="40">
        <v>36585</v>
      </c>
      <c r="V98" s="28">
        <v>2.3285</v>
      </c>
      <c r="W98" s="28">
        <v>2.3285</v>
      </c>
      <c r="X98" s="28"/>
      <c r="Y98" s="28"/>
      <c r="Z98" s="28">
        <v>2.3159999999999998</v>
      </c>
      <c r="AA98" s="28"/>
      <c r="AB98" s="28">
        <v>2.3959999999999999</v>
      </c>
      <c r="AC98" s="28"/>
      <c r="AD98" s="28"/>
      <c r="AE98" s="28"/>
      <c r="AF98" s="28"/>
      <c r="AG98" s="28"/>
      <c r="AH98" s="28"/>
      <c r="AI98" s="28"/>
      <c r="AJ98" s="28"/>
      <c r="AK98" s="3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</row>
    <row r="99" spans="4:49">
      <c r="D99" s="27">
        <v>39264</v>
      </c>
      <c r="E99" s="28">
        <v>-0.06</v>
      </c>
      <c r="F99" s="28">
        <v>-0.05</v>
      </c>
      <c r="G99" s="28">
        <v>-4.2500000000000003E-2</v>
      </c>
      <c r="H99" s="28">
        <v>0.14249999999999999</v>
      </c>
      <c r="I99" s="28">
        <v>0.14249999999999999</v>
      </c>
      <c r="J99" s="28">
        <v>-0.06</v>
      </c>
      <c r="K99" s="28">
        <v>0.14249999999999999</v>
      </c>
      <c r="L99" s="28">
        <v>-0.1</v>
      </c>
      <c r="M99" s="28">
        <v>-0.19500000000000001</v>
      </c>
      <c r="N99" s="28">
        <v>-0.17499999999999999</v>
      </c>
      <c r="O99" s="28">
        <v>0.123</v>
      </c>
      <c r="P99" s="28">
        <v>6.7500000000000004E-2</v>
      </c>
      <c r="Q99" s="28">
        <v>0.14249999999999999</v>
      </c>
      <c r="R99" s="28">
        <v>7.1735696065180002E-2</v>
      </c>
      <c r="S99" s="28">
        <v>2.6760000000000002</v>
      </c>
      <c r="T99" s="27"/>
      <c r="U99" s="40">
        <v>36586</v>
      </c>
      <c r="V99" s="28">
        <v>2.3279999999999998</v>
      </c>
      <c r="W99" s="28">
        <v>2.3279999999999998</v>
      </c>
      <c r="X99" s="28"/>
      <c r="Y99" s="28"/>
      <c r="Z99" s="28">
        <v>2.3054999999999999</v>
      </c>
      <c r="AA99" s="28"/>
      <c r="AB99" s="28">
        <v>2.3879999999999999</v>
      </c>
      <c r="AC99" s="28"/>
      <c r="AD99" s="28"/>
      <c r="AE99" s="28"/>
      <c r="AF99" s="28"/>
      <c r="AG99" s="28"/>
      <c r="AH99" s="28"/>
      <c r="AI99" s="28"/>
      <c r="AJ99" s="28"/>
      <c r="AK99" s="3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</row>
    <row r="100" spans="4:49">
      <c r="D100" s="27">
        <v>39295</v>
      </c>
      <c r="E100" s="28">
        <v>-0.06</v>
      </c>
      <c r="F100" s="28">
        <v>-0.05</v>
      </c>
      <c r="G100" s="28">
        <v>-4.2500000000000003E-2</v>
      </c>
      <c r="H100" s="28">
        <v>0.14000000000000001</v>
      </c>
      <c r="I100" s="28">
        <v>0.14000000000000001</v>
      </c>
      <c r="J100" s="28">
        <v>-0.06</v>
      </c>
      <c r="K100" s="28">
        <v>0.14000000000000001</v>
      </c>
      <c r="L100" s="28">
        <v>-0.1</v>
      </c>
      <c r="M100" s="28">
        <v>-0.19500000000000001</v>
      </c>
      <c r="N100" s="28">
        <v>-0.17499999999999999</v>
      </c>
      <c r="O100" s="28">
        <v>0.123</v>
      </c>
      <c r="P100" s="28">
        <v>6.5000000000000002E-2</v>
      </c>
      <c r="Q100" s="28">
        <v>0.14000000000000001</v>
      </c>
      <c r="R100" s="28">
        <v>7.1771568251425E-2</v>
      </c>
      <c r="S100" s="28">
        <v>2.6829999999999998</v>
      </c>
      <c r="T100" s="27"/>
      <c r="U100" s="40">
        <v>36587</v>
      </c>
      <c r="V100" s="28">
        <v>2.3279999999999998</v>
      </c>
      <c r="W100" s="28">
        <v>2.3279999999999998</v>
      </c>
      <c r="X100" s="28"/>
      <c r="Y100" s="28"/>
      <c r="Z100" s="28">
        <v>2.3054999999999999</v>
      </c>
      <c r="AA100" s="28"/>
      <c r="AB100" s="28">
        <v>2.3879999999999999</v>
      </c>
      <c r="AC100" s="28"/>
      <c r="AD100" s="28"/>
      <c r="AE100" s="28"/>
      <c r="AF100" s="28"/>
      <c r="AG100" s="28"/>
      <c r="AH100" s="28"/>
      <c r="AI100" s="28"/>
      <c r="AJ100" s="28"/>
      <c r="AK100" s="3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</row>
    <row r="101" spans="4:49">
      <c r="D101" s="27">
        <v>39326</v>
      </c>
      <c r="E101" s="28">
        <v>-0.06</v>
      </c>
      <c r="F101" s="28">
        <v>-0.05</v>
      </c>
      <c r="G101" s="28">
        <v>-4.2500000000000003E-2</v>
      </c>
      <c r="H101" s="28">
        <v>0.13750000000000001</v>
      </c>
      <c r="I101" s="28">
        <v>0.13750000000000001</v>
      </c>
      <c r="J101" s="28">
        <v>-0.06</v>
      </c>
      <c r="K101" s="28">
        <v>0.13750000000000001</v>
      </c>
      <c r="L101" s="28">
        <v>-0.1</v>
      </c>
      <c r="M101" s="28">
        <v>-0.185</v>
      </c>
      <c r="N101" s="28">
        <v>-0.16500000000000001</v>
      </c>
      <c r="O101" s="28">
        <v>0.123</v>
      </c>
      <c r="P101" s="28">
        <v>6.25E-2</v>
      </c>
      <c r="Q101" s="28">
        <v>0.13750000000000001</v>
      </c>
      <c r="R101" s="28">
        <v>7.1807440438094006E-2</v>
      </c>
      <c r="S101" s="28">
        <v>2.6880000000000002</v>
      </c>
      <c r="T101" s="27"/>
      <c r="U101" s="40">
        <v>36588</v>
      </c>
      <c r="V101" s="28">
        <v>2.3279999999999998</v>
      </c>
      <c r="W101" s="28">
        <v>2.3279999999999998</v>
      </c>
      <c r="X101" s="28"/>
      <c r="Y101" s="28"/>
      <c r="Z101" s="28">
        <v>2.3054999999999999</v>
      </c>
      <c r="AA101" s="28"/>
      <c r="AB101" s="28">
        <v>2.3879999999999999</v>
      </c>
      <c r="AC101" s="28"/>
      <c r="AD101" s="28"/>
      <c r="AE101" s="28"/>
      <c r="AF101" s="28"/>
      <c r="AG101" s="28"/>
      <c r="AH101" s="28"/>
      <c r="AI101" s="28"/>
      <c r="AJ101" s="28"/>
      <c r="AK101" s="3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</row>
    <row r="102" spans="4:49">
      <c r="D102" s="27">
        <v>39356</v>
      </c>
      <c r="E102" s="28">
        <v>-0.06</v>
      </c>
      <c r="F102" s="28">
        <v>-0.05</v>
      </c>
      <c r="G102" s="28">
        <v>-4.2500000000000003E-2</v>
      </c>
      <c r="H102" s="28">
        <v>0.1525</v>
      </c>
      <c r="I102" s="28">
        <v>0.1525</v>
      </c>
      <c r="J102" s="28">
        <v>-0.06</v>
      </c>
      <c r="K102" s="28">
        <v>0.1525</v>
      </c>
      <c r="L102" s="28">
        <v>-0.1</v>
      </c>
      <c r="M102" s="28">
        <v>-0.17</v>
      </c>
      <c r="N102" s="28">
        <v>-0.15</v>
      </c>
      <c r="O102" s="28">
        <v>0.123</v>
      </c>
      <c r="P102" s="28">
        <v>7.7499999999999999E-2</v>
      </c>
      <c r="Q102" s="28">
        <v>0.1525</v>
      </c>
      <c r="R102" s="28">
        <v>7.1842155457855994E-2</v>
      </c>
      <c r="S102" s="28">
        <v>2.72</v>
      </c>
      <c r="T102" s="27"/>
      <c r="U102" s="40">
        <v>36589</v>
      </c>
      <c r="V102" s="28">
        <v>2.3279999999999998</v>
      </c>
      <c r="W102" s="28">
        <v>2.3279999999999998</v>
      </c>
      <c r="X102" s="28"/>
      <c r="Y102" s="28"/>
      <c r="Z102" s="28">
        <v>2.3054999999999999</v>
      </c>
      <c r="AA102" s="28"/>
      <c r="AB102" s="28">
        <v>2.3879999999999999</v>
      </c>
      <c r="AC102" s="28"/>
      <c r="AD102" s="28"/>
      <c r="AE102" s="28"/>
      <c r="AF102" s="28"/>
      <c r="AG102" s="28"/>
      <c r="AH102" s="28"/>
      <c r="AI102" s="28"/>
      <c r="AJ102" s="28"/>
      <c r="AK102" s="3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</row>
    <row r="103" spans="4:49">
      <c r="D103" s="27">
        <v>39387</v>
      </c>
      <c r="E103" s="28">
        <v>-5.5E-2</v>
      </c>
      <c r="F103" s="28">
        <v>-0.03</v>
      </c>
      <c r="G103" s="28">
        <v>-5.2499999999999998E-2</v>
      </c>
      <c r="H103" s="28">
        <v>0.24249999999999999</v>
      </c>
      <c r="I103" s="28">
        <v>0.24249999999999999</v>
      </c>
      <c r="J103" s="28">
        <v>-5.5E-2</v>
      </c>
      <c r="K103" s="28">
        <v>0.24249999999999999</v>
      </c>
      <c r="L103" s="28">
        <v>-0.08</v>
      </c>
      <c r="M103" s="28">
        <v>-0.1225</v>
      </c>
      <c r="N103" s="28">
        <v>-0.10249999999999999</v>
      </c>
      <c r="O103" s="28">
        <v>0.44500000000000001</v>
      </c>
      <c r="P103" s="28">
        <v>0.16750000000000001</v>
      </c>
      <c r="Q103" s="28">
        <v>0.24249999999999999</v>
      </c>
      <c r="R103" s="28">
        <v>7.1878027645361997E-2</v>
      </c>
      <c r="S103" s="28">
        <v>2.8559999999999999</v>
      </c>
      <c r="T103" s="27"/>
      <c r="U103" s="40">
        <v>36590</v>
      </c>
      <c r="V103" s="28">
        <v>2.3279999999999998</v>
      </c>
      <c r="W103" s="28">
        <v>2.3279999999999998</v>
      </c>
      <c r="X103" s="28"/>
      <c r="Y103" s="28"/>
      <c r="Z103" s="28">
        <v>2.3054999999999999</v>
      </c>
      <c r="AA103" s="28"/>
      <c r="AB103" s="28">
        <v>2.3879999999999999</v>
      </c>
      <c r="AC103" s="28"/>
      <c r="AD103" s="28"/>
      <c r="AE103" s="28"/>
      <c r="AF103" s="28"/>
      <c r="AG103" s="28"/>
      <c r="AH103" s="28"/>
      <c r="AI103" s="28"/>
      <c r="AJ103" s="28"/>
      <c r="AK103" s="3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</row>
    <row r="104" spans="4:49">
      <c r="D104" s="27">
        <v>39417</v>
      </c>
      <c r="E104" s="28">
        <v>-5.5E-2</v>
      </c>
      <c r="F104" s="28">
        <v>-0.03</v>
      </c>
      <c r="G104" s="28">
        <v>-5.5E-2</v>
      </c>
      <c r="H104" s="28">
        <v>0.28249999999999997</v>
      </c>
      <c r="I104" s="28">
        <v>0.28249999999999997</v>
      </c>
      <c r="J104" s="28">
        <v>-5.5E-2</v>
      </c>
      <c r="K104" s="28">
        <v>0.28249999999999997</v>
      </c>
      <c r="L104" s="28">
        <v>-0.08</v>
      </c>
      <c r="M104" s="28">
        <v>-0.115</v>
      </c>
      <c r="N104" s="28">
        <v>-9.5000000000000001E-2</v>
      </c>
      <c r="O104" s="28">
        <v>0.48499999999999999</v>
      </c>
      <c r="P104" s="28">
        <v>0.20749999999999999</v>
      </c>
      <c r="Q104" s="28">
        <v>0.28249999999999997</v>
      </c>
      <c r="R104" s="28">
        <v>7.1912742665935003E-2</v>
      </c>
      <c r="S104" s="28">
        <v>2.98</v>
      </c>
      <c r="T104" s="27"/>
      <c r="U104" s="40">
        <v>36591</v>
      </c>
      <c r="V104" s="28">
        <v>2.3279999999999998</v>
      </c>
      <c r="W104" s="28">
        <v>2.3279999999999998</v>
      </c>
      <c r="X104" s="28"/>
      <c r="Y104" s="28"/>
      <c r="Z104" s="28">
        <v>2.3054999999999999</v>
      </c>
      <c r="AA104" s="28"/>
      <c r="AB104" s="28">
        <v>2.3879999999999999</v>
      </c>
      <c r="AC104" s="28"/>
      <c r="AD104" s="28"/>
      <c r="AE104" s="28"/>
      <c r="AF104" s="28"/>
      <c r="AG104" s="28"/>
      <c r="AH104" s="28"/>
      <c r="AI104" s="28"/>
      <c r="AJ104" s="28"/>
      <c r="AK104" s="3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</row>
    <row r="105" spans="4:49">
      <c r="D105" s="27">
        <v>39448</v>
      </c>
      <c r="E105" s="28">
        <v>-5.5E-2</v>
      </c>
      <c r="F105" s="28">
        <v>-0.03</v>
      </c>
      <c r="G105" s="28">
        <v>-5.7500000000000002E-2</v>
      </c>
      <c r="H105" s="28">
        <v>0.33500000000000002</v>
      </c>
      <c r="I105" s="28">
        <v>0.33500000000000002</v>
      </c>
      <c r="J105" s="28">
        <v>-5.5E-2</v>
      </c>
      <c r="K105" s="28">
        <v>0.33500000000000002</v>
      </c>
      <c r="L105" s="28">
        <v>-0.08</v>
      </c>
      <c r="M105" s="28">
        <v>-0.1</v>
      </c>
      <c r="N105" s="28">
        <v>-0.08</v>
      </c>
      <c r="O105" s="28">
        <v>0.495</v>
      </c>
      <c r="P105" s="28">
        <v>0.26</v>
      </c>
      <c r="Q105" s="28">
        <v>0.33500000000000002</v>
      </c>
      <c r="R105" s="28">
        <v>7.1948614854277004E-2</v>
      </c>
      <c r="S105" s="28">
        <v>3.052</v>
      </c>
      <c r="T105" s="27"/>
      <c r="U105" s="40">
        <v>36592</v>
      </c>
      <c r="V105" s="28">
        <v>2.3279999999999998</v>
      </c>
      <c r="W105" s="28">
        <v>2.3279999999999998</v>
      </c>
      <c r="X105" s="28"/>
      <c r="Y105" s="28"/>
      <c r="Z105" s="28">
        <v>2.3054999999999999</v>
      </c>
      <c r="AA105" s="28"/>
      <c r="AB105" s="28">
        <v>2.3879999999999999</v>
      </c>
      <c r="AC105" s="28"/>
      <c r="AD105" s="28"/>
      <c r="AE105" s="28"/>
      <c r="AF105" s="28"/>
      <c r="AG105" s="28"/>
      <c r="AH105" s="28"/>
      <c r="AI105" s="28"/>
      <c r="AJ105" s="28"/>
      <c r="AK105" s="3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</row>
    <row r="106" spans="4:49">
      <c r="D106" s="27">
        <v>39479</v>
      </c>
      <c r="E106" s="28">
        <v>-5.5E-2</v>
      </c>
      <c r="F106" s="28">
        <v>-0.03</v>
      </c>
      <c r="G106" s="28">
        <v>-0.05</v>
      </c>
      <c r="H106" s="28">
        <v>0.3125</v>
      </c>
      <c r="I106" s="28">
        <v>0.3125</v>
      </c>
      <c r="J106" s="28">
        <v>-5.5E-2</v>
      </c>
      <c r="K106" s="28">
        <v>0.3125</v>
      </c>
      <c r="L106" s="28">
        <v>-0.08</v>
      </c>
      <c r="M106" s="28">
        <v>-0.1</v>
      </c>
      <c r="N106" s="28">
        <v>-0.08</v>
      </c>
      <c r="O106" s="28">
        <v>0.52500000000000002</v>
      </c>
      <c r="P106" s="28">
        <v>0.23749999999999999</v>
      </c>
      <c r="Q106" s="28">
        <v>0.3125</v>
      </c>
      <c r="R106" s="28">
        <v>7.1984487043044998E-2</v>
      </c>
      <c r="S106" s="28">
        <v>2.95</v>
      </c>
      <c r="T106" s="27"/>
      <c r="U106" s="40">
        <v>36593</v>
      </c>
      <c r="V106" s="28">
        <v>2.3279999999999998</v>
      </c>
      <c r="W106" s="28">
        <v>2.3279999999999998</v>
      </c>
      <c r="X106" s="28"/>
      <c r="Y106" s="28"/>
      <c r="Z106" s="28">
        <v>2.3054999999999999</v>
      </c>
      <c r="AA106" s="28"/>
      <c r="AB106" s="28">
        <v>2.3879999999999999</v>
      </c>
      <c r="AC106" s="28"/>
      <c r="AD106" s="28"/>
      <c r="AE106" s="28"/>
      <c r="AF106" s="28"/>
      <c r="AG106" s="28"/>
      <c r="AH106" s="28"/>
      <c r="AI106" s="28"/>
      <c r="AJ106" s="28"/>
      <c r="AK106" s="3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</row>
    <row r="107" spans="4:49">
      <c r="D107" s="27">
        <v>39508</v>
      </c>
      <c r="E107" s="28">
        <v>-5.5E-2</v>
      </c>
      <c r="F107" s="28">
        <v>-0.03</v>
      </c>
      <c r="G107" s="28">
        <v>-4.7500000000000001E-2</v>
      </c>
      <c r="H107" s="28">
        <v>0.31</v>
      </c>
      <c r="I107" s="28">
        <v>0.31</v>
      </c>
      <c r="J107" s="28">
        <v>-5.5E-2</v>
      </c>
      <c r="K107" s="28">
        <v>0.31</v>
      </c>
      <c r="L107" s="28">
        <v>-0.08</v>
      </c>
      <c r="M107" s="28">
        <v>-0.1</v>
      </c>
      <c r="N107" s="28">
        <v>-0.08</v>
      </c>
      <c r="O107" s="28">
        <v>0.52500000000000002</v>
      </c>
      <c r="P107" s="28">
        <v>0.23499999999999999</v>
      </c>
      <c r="Q107" s="28">
        <v>0.31</v>
      </c>
      <c r="R107" s="28">
        <v>7.2018044897438002E-2</v>
      </c>
      <c r="S107" s="28">
        <v>2.8450000000000002</v>
      </c>
      <c r="T107" s="27"/>
      <c r="U107" s="40">
        <v>36594</v>
      </c>
      <c r="V107" s="28">
        <v>2.3279999999999998</v>
      </c>
      <c r="W107" s="28">
        <v>2.3279999999999998</v>
      </c>
      <c r="X107" s="28"/>
      <c r="Y107" s="28"/>
      <c r="Z107" s="28">
        <v>2.3054999999999999</v>
      </c>
      <c r="AA107" s="28"/>
      <c r="AB107" s="28">
        <v>2.3879999999999999</v>
      </c>
      <c r="AC107" s="28"/>
      <c r="AD107" s="28"/>
      <c r="AE107" s="28"/>
      <c r="AF107" s="28"/>
      <c r="AG107" s="28"/>
      <c r="AH107" s="28"/>
      <c r="AI107" s="28"/>
      <c r="AJ107" s="28"/>
      <c r="AK107" s="3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</row>
    <row r="108" spans="4:49">
      <c r="D108" s="27">
        <v>39539</v>
      </c>
      <c r="E108" s="28">
        <v>-5.7500000000000002E-2</v>
      </c>
      <c r="F108" s="28">
        <v>-0.03</v>
      </c>
      <c r="G108" s="28">
        <v>-0.04</v>
      </c>
      <c r="H108" s="28">
        <v>0.20749999999999999</v>
      </c>
      <c r="I108" s="28">
        <v>0.20749999999999999</v>
      </c>
      <c r="J108" s="28">
        <v>-5.7500000000000002E-2</v>
      </c>
      <c r="K108" s="28">
        <v>0.20749999999999999</v>
      </c>
      <c r="L108" s="28">
        <v>-0.08</v>
      </c>
      <c r="M108" s="28">
        <v>-0.19</v>
      </c>
      <c r="N108" s="28">
        <v>-0.17</v>
      </c>
      <c r="O108" s="28">
        <v>0.128</v>
      </c>
      <c r="P108" s="28">
        <v>0.13250000000000001</v>
      </c>
      <c r="Q108" s="28">
        <v>0.20749999999999999</v>
      </c>
      <c r="R108" s="28">
        <v>7.2053917087028005E-2</v>
      </c>
      <c r="S108" s="28">
        <v>2.7490000000000001</v>
      </c>
      <c r="T108" s="27"/>
      <c r="U108" s="40">
        <v>36595</v>
      </c>
      <c r="V108" s="28">
        <v>2.3279999999999998</v>
      </c>
      <c r="W108" s="28">
        <v>2.3279999999999998</v>
      </c>
      <c r="X108" s="28"/>
      <c r="Y108" s="28"/>
      <c r="Z108" s="28">
        <v>2.3054999999999999</v>
      </c>
      <c r="AA108" s="28"/>
      <c r="AB108" s="28">
        <v>2.3879999999999999</v>
      </c>
      <c r="AC108" s="28"/>
      <c r="AD108" s="28"/>
      <c r="AE108" s="28"/>
      <c r="AF108" s="28"/>
      <c r="AG108" s="28"/>
      <c r="AH108" s="28"/>
      <c r="AI108" s="28"/>
      <c r="AJ108" s="28"/>
      <c r="AK108" s="3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</row>
    <row r="109" spans="4:49">
      <c r="D109" s="27">
        <v>39569</v>
      </c>
      <c r="E109" s="28">
        <v>-5.7500000000000002E-2</v>
      </c>
      <c r="F109" s="28">
        <v>-0.03</v>
      </c>
      <c r="G109" s="28">
        <v>-0.04</v>
      </c>
      <c r="H109" s="28">
        <v>0.19750000000000001</v>
      </c>
      <c r="I109" s="28">
        <v>0.19750000000000001</v>
      </c>
      <c r="J109" s="28">
        <v>-5.7500000000000002E-2</v>
      </c>
      <c r="K109" s="28">
        <v>0.19750000000000001</v>
      </c>
      <c r="L109" s="28">
        <v>-0.08</v>
      </c>
      <c r="M109" s="28">
        <v>-0.20499999999999999</v>
      </c>
      <c r="N109" s="28">
        <v>-0.185</v>
      </c>
      <c r="O109" s="28">
        <v>0.128</v>
      </c>
      <c r="P109" s="28">
        <v>0.1225</v>
      </c>
      <c r="Q109" s="28">
        <v>0.19750000000000001</v>
      </c>
      <c r="R109" s="28">
        <v>7.2088632109616996E-2</v>
      </c>
      <c r="S109" s="28">
        <v>2.7280000000000002</v>
      </c>
      <c r="T109" s="27"/>
      <c r="U109" s="40">
        <v>36596</v>
      </c>
      <c r="V109" s="28">
        <v>2.3279999999999998</v>
      </c>
      <c r="W109" s="28">
        <v>2.3279999999999998</v>
      </c>
      <c r="X109" s="28"/>
      <c r="Y109" s="28"/>
      <c r="Z109" s="28">
        <v>2.3054999999999999</v>
      </c>
      <c r="AA109" s="28"/>
      <c r="AB109" s="28">
        <v>2.3879999999999999</v>
      </c>
      <c r="AC109" s="28"/>
      <c r="AD109" s="28"/>
      <c r="AE109" s="28"/>
      <c r="AF109" s="28"/>
      <c r="AG109" s="28"/>
      <c r="AH109" s="28"/>
      <c r="AI109" s="28"/>
      <c r="AJ109" s="28"/>
      <c r="AK109" s="3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</row>
    <row r="110" spans="4:49">
      <c r="D110" s="27">
        <v>39600</v>
      </c>
      <c r="E110" s="28">
        <v>-5.7500000000000002E-2</v>
      </c>
      <c r="F110" s="28">
        <v>-0.03</v>
      </c>
      <c r="G110" s="28">
        <v>-0.04</v>
      </c>
      <c r="H110" s="28">
        <v>0.1925</v>
      </c>
      <c r="I110" s="28">
        <v>0.1925</v>
      </c>
      <c r="J110" s="28">
        <v>-5.7500000000000002E-2</v>
      </c>
      <c r="K110" s="28">
        <v>0.1925</v>
      </c>
      <c r="L110" s="28">
        <v>-0.08</v>
      </c>
      <c r="M110" s="28">
        <v>-0.215</v>
      </c>
      <c r="N110" s="28">
        <v>-0.19500000000000001</v>
      </c>
      <c r="O110" s="28">
        <v>0.128</v>
      </c>
      <c r="P110" s="28">
        <v>0.11749999999999999</v>
      </c>
      <c r="Q110" s="28">
        <v>0.1925</v>
      </c>
      <c r="R110" s="28">
        <v>7.2124504300044995E-2</v>
      </c>
      <c r="S110" s="28">
        <v>2.7349999999999999</v>
      </c>
      <c r="T110" s="27"/>
      <c r="U110" s="40">
        <v>36597</v>
      </c>
      <c r="V110" s="28">
        <v>2.3279999999999998</v>
      </c>
      <c r="W110" s="28">
        <v>2.3279999999999998</v>
      </c>
      <c r="X110" s="28"/>
      <c r="Y110" s="28"/>
      <c r="Z110" s="28">
        <v>2.3054999999999999</v>
      </c>
      <c r="AA110" s="28"/>
      <c r="AB110" s="28">
        <v>2.3879999999999999</v>
      </c>
      <c r="AC110" s="28"/>
      <c r="AD110" s="28"/>
      <c r="AE110" s="28"/>
      <c r="AF110" s="28"/>
      <c r="AG110" s="28"/>
      <c r="AH110" s="28"/>
      <c r="AI110" s="28"/>
      <c r="AJ110" s="28"/>
      <c r="AK110" s="3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</row>
    <row r="111" spans="4:49">
      <c r="D111" s="27">
        <v>39630</v>
      </c>
      <c r="E111" s="28">
        <v>-5.7500000000000002E-2</v>
      </c>
      <c r="F111" s="28">
        <v>-0.03</v>
      </c>
      <c r="G111" s="28">
        <v>-0.04</v>
      </c>
      <c r="H111" s="28">
        <v>0.1825</v>
      </c>
      <c r="I111" s="28">
        <v>0.1825</v>
      </c>
      <c r="J111" s="28">
        <v>-5.7500000000000002E-2</v>
      </c>
      <c r="K111" s="28">
        <v>0.1825</v>
      </c>
      <c r="L111" s="28">
        <v>-0.08</v>
      </c>
      <c r="M111" s="28">
        <v>-0.215</v>
      </c>
      <c r="N111" s="28">
        <v>-0.19500000000000001</v>
      </c>
      <c r="O111" s="28">
        <v>0.128</v>
      </c>
      <c r="P111" s="28">
        <v>0.1075</v>
      </c>
      <c r="Q111" s="28">
        <v>0.1825</v>
      </c>
      <c r="R111" s="28">
        <v>7.2159219323443005E-2</v>
      </c>
      <c r="S111" s="28">
        <v>2.7410000000000001</v>
      </c>
      <c r="T111" s="27"/>
      <c r="U111" s="40">
        <v>36598</v>
      </c>
      <c r="V111" s="28">
        <v>2.3279999999999998</v>
      </c>
      <c r="W111" s="28">
        <v>2.3279999999999998</v>
      </c>
      <c r="X111" s="28"/>
      <c r="Y111" s="28"/>
      <c r="Z111" s="28">
        <v>2.3054999999999999</v>
      </c>
      <c r="AA111" s="28"/>
      <c r="AB111" s="28">
        <v>2.3879999999999999</v>
      </c>
      <c r="AC111" s="28"/>
      <c r="AD111" s="28"/>
      <c r="AE111" s="28"/>
      <c r="AF111" s="28"/>
      <c r="AG111" s="28"/>
      <c r="AH111" s="28"/>
      <c r="AI111" s="28"/>
      <c r="AJ111" s="28"/>
      <c r="AK111" s="3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</row>
    <row r="112" spans="4:49">
      <c r="D112" s="27">
        <v>39661</v>
      </c>
      <c r="E112" s="28">
        <v>-5.7500000000000002E-2</v>
      </c>
      <c r="F112" s="28">
        <v>-0.03</v>
      </c>
      <c r="G112" s="28">
        <v>-0.04</v>
      </c>
      <c r="H112" s="28">
        <v>0.18</v>
      </c>
      <c r="I112" s="28">
        <v>0.18</v>
      </c>
      <c r="J112" s="28">
        <v>-5.7500000000000002E-2</v>
      </c>
      <c r="K112" s="28">
        <v>0.18</v>
      </c>
      <c r="L112" s="28">
        <v>-0.08</v>
      </c>
      <c r="M112" s="28">
        <v>-0.215</v>
      </c>
      <c r="N112" s="28">
        <v>-0.19500000000000001</v>
      </c>
      <c r="O112" s="28">
        <v>0.128</v>
      </c>
      <c r="P112" s="28">
        <v>0.105</v>
      </c>
      <c r="Q112" s="28">
        <v>0.18</v>
      </c>
      <c r="R112" s="28">
        <v>7.2195091514706003E-2</v>
      </c>
      <c r="S112" s="28">
        <v>2.7480000000000002</v>
      </c>
      <c r="T112" s="27"/>
      <c r="U112" s="40">
        <v>36599</v>
      </c>
      <c r="V112" s="28">
        <v>2.3279999999999998</v>
      </c>
      <c r="W112" s="28">
        <v>2.3279999999999998</v>
      </c>
      <c r="X112" s="28"/>
      <c r="Y112" s="28"/>
      <c r="Z112" s="28">
        <v>2.3054999999999999</v>
      </c>
      <c r="AA112" s="28"/>
      <c r="AB112" s="28">
        <v>2.3879999999999999</v>
      </c>
      <c r="AC112" s="28"/>
      <c r="AD112" s="28"/>
      <c r="AE112" s="28"/>
      <c r="AF112" s="28"/>
      <c r="AG112" s="28"/>
      <c r="AH112" s="28"/>
      <c r="AI112" s="28"/>
      <c r="AJ112" s="28"/>
      <c r="AK112" s="3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</row>
    <row r="113" spans="4:49">
      <c r="D113" s="27">
        <v>39692</v>
      </c>
      <c r="E113" s="28">
        <v>-5.7500000000000002E-2</v>
      </c>
      <c r="F113" s="28">
        <v>-0.03</v>
      </c>
      <c r="G113" s="28">
        <v>-0.04</v>
      </c>
      <c r="H113" s="28">
        <v>0.17749999999999999</v>
      </c>
      <c r="I113" s="28">
        <v>0.17749999999999999</v>
      </c>
      <c r="J113" s="28">
        <v>-5.7500000000000002E-2</v>
      </c>
      <c r="K113" s="28">
        <v>0.17749999999999999</v>
      </c>
      <c r="L113" s="28">
        <v>-0.08</v>
      </c>
      <c r="M113" s="28">
        <v>-0.20499999999999999</v>
      </c>
      <c r="N113" s="28">
        <v>-0.185</v>
      </c>
      <c r="O113" s="28">
        <v>0.128</v>
      </c>
      <c r="P113" s="28">
        <v>0.10249999999999999</v>
      </c>
      <c r="Q113" s="28">
        <v>0.17749999999999999</v>
      </c>
      <c r="R113" s="28">
        <v>7.2230963706394993E-2</v>
      </c>
      <c r="S113" s="28">
        <v>2.7530000000000001</v>
      </c>
      <c r="T113" s="27"/>
      <c r="U113" s="40">
        <v>36600</v>
      </c>
      <c r="V113" s="28">
        <v>2.3279999999999998</v>
      </c>
      <c r="W113" s="28">
        <v>2.3279999999999998</v>
      </c>
      <c r="X113" s="28"/>
      <c r="Y113" s="28"/>
      <c r="Z113" s="28">
        <v>2.3054999999999999</v>
      </c>
      <c r="AA113" s="28"/>
      <c r="AB113" s="28">
        <v>2.3879999999999999</v>
      </c>
      <c r="AC113" s="28"/>
      <c r="AD113" s="28"/>
      <c r="AE113" s="28"/>
      <c r="AF113" s="28"/>
      <c r="AG113" s="28"/>
      <c r="AH113" s="28"/>
      <c r="AI113" s="28"/>
      <c r="AJ113" s="28"/>
      <c r="AK113" s="3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</row>
    <row r="114" spans="4:49">
      <c r="D114" s="27">
        <v>39722</v>
      </c>
      <c r="E114" s="28">
        <v>-5.7500000000000002E-2</v>
      </c>
      <c r="F114" s="28">
        <v>-0.03</v>
      </c>
      <c r="G114" s="28">
        <v>-0.04</v>
      </c>
      <c r="H114" s="28">
        <v>0.1925</v>
      </c>
      <c r="I114" s="28">
        <v>0.1925</v>
      </c>
      <c r="J114" s="28">
        <v>-5.7500000000000002E-2</v>
      </c>
      <c r="K114" s="28">
        <v>0.1925</v>
      </c>
      <c r="L114" s="28">
        <v>-0.08</v>
      </c>
      <c r="M114" s="28">
        <v>-0.19</v>
      </c>
      <c r="N114" s="28">
        <v>-0.17</v>
      </c>
      <c r="O114" s="28">
        <v>0.128</v>
      </c>
      <c r="P114" s="28">
        <v>0.11749999999999999</v>
      </c>
      <c r="Q114" s="28">
        <v>0.1925</v>
      </c>
      <c r="R114" s="28">
        <v>7.2265678731013999E-2</v>
      </c>
      <c r="S114" s="28">
        <v>2.7850000000000001</v>
      </c>
      <c r="T114" s="27"/>
      <c r="U114" s="40">
        <v>36601</v>
      </c>
      <c r="V114" s="28">
        <v>2.3279999999999998</v>
      </c>
      <c r="W114" s="28">
        <v>2.3279999999999998</v>
      </c>
      <c r="X114" s="28"/>
      <c r="Y114" s="28"/>
      <c r="Z114" s="28">
        <v>2.3054999999999999</v>
      </c>
      <c r="AA114" s="28"/>
      <c r="AB114" s="28">
        <v>2.3879999999999999</v>
      </c>
      <c r="AC114" s="28"/>
      <c r="AD114" s="28"/>
      <c r="AE114" s="28"/>
      <c r="AF114" s="28"/>
      <c r="AG114" s="28"/>
      <c r="AH114" s="28"/>
      <c r="AI114" s="28"/>
      <c r="AJ114" s="28"/>
      <c r="AK114" s="3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</row>
    <row r="115" spans="4:49">
      <c r="D115" s="27">
        <v>39753</v>
      </c>
      <c r="E115" s="28">
        <v>-5.2499999999999998E-2</v>
      </c>
      <c r="F115" s="28">
        <v>-0.03</v>
      </c>
      <c r="G115" s="28">
        <v>-0.05</v>
      </c>
      <c r="H115" s="28">
        <v>0.28249999999999997</v>
      </c>
      <c r="I115" s="28">
        <v>0.28249999999999997</v>
      </c>
      <c r="J115" s="28">
        <v>-5.2499999999999998E-2</v>
      </c>
      <c r="K115" s="28">
        <v>0.28249999999999997</v>
      </c>
      <c r="L115" s="28">
        <v>-0.08</v>
      </c>
      <c r="M115" s="28">
        <v>-0.14249999999999999</v>
      </c>
      <c r="N115" s="28">
        <v>-0.1225</v>
      </c>
      <c r="O115" s="28">
        <v>0.44500000000000001</v>
      </c>
      <c r="P115" s="28">
        <v>0.20749999999999999</v>
      </c>
      <c r="Q115" s="28">
        <v>0.28249999999999997</v>
      </c>
      <c r="R115" s="28">
        <v>7.2301550923538002E-2</v>
      </c>
      <c r="S115" s="28">
        <v>2.9209999999999998</v>
      </c>
      <c r="T115" s="27"/>
      <c r="U115" s="40">
        <v>36602</v>
      </c>
      <c r="V115" s="28">
        <v>2.3279999999999998</v>
      </c>
      <c r="W115" s="28">
        <v>2.3279999999999998</v>
      </c>
      <c r="X115" s="28"/>
      <c r="Y115" s="28"/>
      <c r="Z115" s="28">
        <v>2.3054999999999999</v>
      </c>
      <c r="AA115" s="28"/>
      <c r="AB115" s="28">
        <v>2.3879999999999999</v>
      </c>
      <c r="AC115" s="28"/>
      <c r="AD115" s="28"/>
      <c r="AE115" s="28"/>
      <c r="AF115" s="28"/>
      <c r="AG115" s="28"/>
      <c r="AH115" s="28"/>
      <c r="AI115" s="28"/>
      <c r="AJ115" s="28"/>
      <c r="AK115" s="3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</row>
    <row r="116" spans="4:49">
      <c r="D116" s="27">
        <v>39783</v>
      </c>
      <c r="E116" s="28">
        <v>-5.2499999999999998E-2</v>
      </c>
      <c r="F116" s="28">
        <v>-0.03</v>
      </c>
      <c r="G116" s="28">
        <v>-5.2499999999999998E-2</v>
      </c>
      <c r="H116" s="28">
        <v>0.32250000000000001</v>
      </c>
      <c r="I116" s="28">
        <v>0.32250000000000001</v>
      </c>
      <c r="J116" s="28">
        <v>-5.2499999999999998E-2</v>
      </c>
      <c r="K116" s="28">
        <v>0.32250000000000001</v>
      </c>
      <c r="L116" s="28">
        <v>-0.08</v>
      </c>
      <c r="M116" s="28">
        <v>-0.13500000000000001</v>
      </c>
      <c r="N116" s="28">
        <v>-0.115</v>
      </c>
      <c r="O116" s="28">
        <v>0.48499999999999999</v>
      </c>
      <c r="P116" s="28">
        <v>0.2475</v>
      </c>
      <c r="Q116" s="28">
        <v>0.32250000000000001</v>
      </c>
      <c r="R116" s="28">
        <v>7.2336265948966999E-2</v>
      </c>
      <c r="S116" s="28">
        <v>3.0449999999999999</v>
      </c>
      <c r="T116" s="27"/>
      <c r="U116" s="40">
        <v>36603</v>
      </c>
      <c r="V116" s="28">
        <v>2.3279999999999998</v>
      </c>
      <c r="W116" s="28">
        <v>2.3279999999999998</v>
      </c>
      <c r="X116" s="28"/>
      <c r="Y116" s="28"/>
      <c r="Z116" s="28">
        <v>2.3054999999999999</v>
      </c>
      <c r="AA116" s="28"/>
      <c r="AB116" s="28">
        <v>2.3879999999999999</v>
      </c>
      <c r="AC116" s="28"/>
      <c r="AD116" s="28"/>
      <c r="AE116" s="28"/>
      <c r="AF116" s="28"/>
      <c r="AG116" s="28"/>
      <c r="AH116" s="28"/>
      <c r="AI116" s="28"/>
      <c r="AJ116" s="28"/>
      <c r="AK116" s="3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</row>
    <row r="117" spans="4:49">
      <c r="D117" s="27">
        <v>39814</v>
      </c>
      <c r="E117" s="28">
        <v>-5.2499999999999998E-2</v>
      </c>
      <c r="F117" s="28">
        <v>-0.03</v>
      </c>
      <c r="G117" s="28">
        <v>-5.5E-2</v>
      </c>
      <c r="H117" s="28">
        <v>0.38500000000000001</v>
      </c>
      <c r="I117" s="28">
        <v>0.38500000000000001</v>
      </c>
      <c r="J117" s="28">
        <v>-5.2499999999999998E-2</v>
      </c>
      <c r="K117" s="28">
        <v>0.38500000000000001</v>
      </c>
      <c r="L117" s="28">
        <v>-0.08</v>
      </c>
      <c r="M117" s="28">
        <v>-0.12</v>
      </c>
      <c r="N117" s="28">
        <v>-0.1</v>
      </c>
      <c r="O117" s="28">
        <v>0.495</v>
      </c>
      <c r="P117" s="28">
        <v>0.31</v>
      </c>
      <c r="Q117" s="28">
        <v>0.38500000000000001</v>
      </c>
      <c r="R117" s="28">
        <v>7.2372138142327999E-2</v>
      </c>
      <c r="S117" s="28">
        <v>3.1219999999999999</v>
      </c>
      <c r="T117" s="27"/>
      <c r="U117" s="40">
        <v>36604</v>
      </c>
      <c r="V117" s="28">
        <v>2.3279999999999998</v>
      </c>
      <c r="W117" s="28">
        <v>2.3279999999999998</v>
      </c>
      <c r="X117" s="28"/>
      <c r="Y117" s="28"/>
      <c r="Z117" s="28">
        <v>2.3054999999999999</v>
      </c>
      <c r="AA117" s="28"/>
      <c r="AB117" s="28">
        <v>2.3879999999999999</v>
      </c>
      <c r="AC117" s="28"/>
      <c r="AD117" s="28"/>
      <c r="AE117" s="28"/>
      <c r="AF117" s="28"/>
      <c r="AG117" s="28"/>
      <c r="AH117" s="28"/>
      <c r="AI117" s="28"/>
      <c r="AJ117" s="28"/>
      <c r="AK117" s="3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</row>
    <row r="118" spans="4:49">
      <c r="D118" s="27">
        <v>39845</v>
      </c>
      <c r="E118" s="28">
        <v>-5.2499999999999998E-2</v>
      </c>
      <c r="F118" s="28">
        <v>-0.03</v>
      </c>
      <c r="G118" s="28">
        <v>-4.7500000000000001E-2</v>
      </c>
      <c r="H118" s="28">
        <v>0.36249999999999999</v>
      </c>
      <c r="I118" s="28">
        <v>0.36249999999999999</v>
      </c>
      <c r="J118" s="28">
        <v>-5.2499999999999998E-2</v>
      </c>
      <c r="K118" s="28">
        <v>0.36249999999999999</v>
      </c>
      <c r="L118" s="28">
        <v>-0.08</v>
      </c>
      <c r="M118" s="28">
        <v>-0.12</v>
      </c>
      <c r="N118" s="28">
        <v>-0.1</v>
      </c>
      <c r="O118" s="28">
        <v>0.52500000000000002</v>
      </c>
      <c r="P118" s="28">
        <v>0.28749999999999998</v>
      </c>
      <c r="Q118" s="28">
        <v>0.36249999999999999</v>
      </c>
      <c r="R118" s="28">
        <v>7.2408010336114006E-2</v>
      </c>
      <c r="S118" s="28">
        <v>3.02</v>
      </c>
      <c r="T118" s="27"/>
      <c r="U118" s="40">
        <v>36605</v>
      </c>
      <c r="V118" s="28">
        <v>2.3279999999999998</v>
      </c>
      <c r="W118" s="28">
        <v>2.3279999999999998</v>
      </c>
      <c r="X118" s="28"/>
      <c r="Y118" s="28"/>
      <c r="Z118" s="28">
        <v>2.3054999999999999</v>
      </c>
      <c r="AA118" s="28"/>
      <c r="AB118" s="28">
        <v>2.3879999999999999</v>
      </c>
      <c r="AC118" s="28"/>
      <c r="AD118" s="28"/>
      <c r="AE118" s="28"/>
      <c r="AF118" s="28"/>
      <c r="AG118" s="28"/>
      <c r="AH118" s="28"/>
      <c r="AI118" s="28"/>
      <c r="AJ118" s="28"/>
      <c r="AK118" s="3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</row>
    <row r="119" spans="4:49">
      <c r="D119" s="27">
        <v>39873</v>
      </c>
      <c r="E119" s="28">
        <v>-5.2499999999999998E-2</v>
      </c>
      <c r="F119" s="28">
        <v>-0.03</v>
      </c>
      <c r="G119" s="28">
        <v>-4.4999999999999998E-2</v>
      </c>
      <c r="H119" s="28">
        <v>0.36</v>
      </c>
      <c r="I119" s="28">
        <v>0.36</v>
      </c>
      <c r="J119" s="28">
        <v>-5.2499999999999998E-2</v>
      </c>
      <c r="K119" s="28">
        <v>0.36</v>
      </c>
      <c r="L119" s="28">
        <v>-0.08</v>
      </c>
      <c r="M119" s="28">
        <v>-0.12</v>
      </c>
      <c r="N119" s="28">
        <v>-0.1</v>
      </c>
      <c r="O119" s="28">
        <v>0.52500000000000002</v>
      </c>
      <c r="P119" s="28">
        <v>0.28499999999999998</v>
      </c>
      <c r="Q119" s="28">
        <v>0.36</v>
      </c>
      <c r="R119" s="28">
        <v>7.2440411027640997E-2</v>
      </c>
      <c r="S119" s="28">
        <v>2.915</v>
      </c>
      <c r="T119" s="27"/>
      <c r="U119" s="40">
        <v>36606</v>
      </c>
      <c r="V119" s="28">
        <v>2.3279999999999998</v>
      </c>
      <c r="W119" s="28">
        <v>2.3279999999999998</v>
      </c>
      <c r="X119" s="28"/>
      <c r="Y119" s="28"/>
      <c r="Z119" s="28">
        <v>2.3054999999999999</v>
      </c>
      <c r="AA119" s="28"/>
      <c r="AB119" s="28">
        <v>2.3879999999999999</v>
      </c>
      <c r="AC119" s="28"/>
      <c r="AD119" s="28"/>
      <c r="AE119" s="28"/>
      <c r="AF119" s="28"/>
      <c r="AG119" s="28"/>
      <c r="AH119" s="28"/>
      <c r="AI119" s="28"/>
      <c r="AJ119" s="28"/>
      <c r="AK119" s="3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</row>
    <row r="120" spans="4:49">
      <c r="D120" s="27">
        <v>39904</v>
      </c>
      <c r="E120" s="28">
        <v>-5.5E-2</v>
      </c>
      <c r="F120" s="28">
        <v>-0.03</v>
      </c>
      <c r="G120" s="28">
        <v>-3.7499999999999999E-2</v>
      </c>
      <c r="H120" s="28">
        <v>0.25750000000000001</v>
      </c>
      <c r="I120" s="28">
        <v>0.25750000000000001</v>
      </c>
      <c r="J120" s="28">
        <v>-5.5E-2</v>
      </c>
      <c r="K120" s="28">
        <v>0.25750000000000001</v>
      </c>
      <c r="L120" s="28">
        <v>-0.08</v>
      </c>
      <c r="M120" s="28">
        <v>-0.21</v>
      </c>
      <c r="N120" s="28">
        <v>-0.19</v>
      </c>
      <c r="O120" s="28">
        <v>0.128</v>
      </c>
      <c r="P120" s="28">
        <v>0.1825</v>
      </c>
      <c r="Q120" s="28">
        <v>0.25750000000000001</v>
      </c>
      <c r="R120" s="28">
        <v>7.2476283222235996E-2</v>
      </c>
      <c r="S120" s="28">
        <v>2.819</v>
      </c>
      <c r="T120" s="27"/>
      <c r="U120" s="40">
        <v>36607</v>
      </c>
      <c r="V120" s="28">
        <v>2.3279999999999998</v>
      </c>
      <c r="W120" s="28">
        <v>2.3279999999999998</v>
      </c>
      <c r="X120" s="28"/>
      <c r="Y120" s="28"/>
      <c r="Z120" s="28">
        <v>2.3054999999999999</v>
      </c>
      <c r="AA120" s="28"/>
      <c r="AB120" s="28">
        <v>2.3879999999999999</v>
      </c>
      <c r="AC120" s="28"/>
      <c r="AD120" s="28"/>
      <c r="AE120" s="28"/>
      <c r="AF120" s="28"/>
      <c r="AG120" s="28"/>
      <c r="AH120" s="28"/>
      <c r="AI120" s="28"/>
      <c r="AJ120" s="28"/>
      <c r="AK120" s="3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</row>
    <row r="121" spans="4:49">
      <c r="D121" s="27">
        <v>39934</v>
      </c>
      <c r="E121" s="28">
        <v>-5.5E-2</v>
      </c>
      <c r="F121" s="28">
        <v>-0.03</v>
      </c>
      <c r="G121" s="28">
        <v>-3.7499999999999999E-2</v>
      </c>
      <c r="H121" s="28">
        <v>0.2475</v>
      </c>
      <c r="I121" s="28">
        <v>0.2475</v>
      </c>
      <c r="J121" s="28">
        <v>-5.5E-2</v>
      </c>
      <c r="K121" s="28">
        <v>0.2475</v>
      </c>
      <c r="L121" s="28">
        <v>-0.08</v>
      </c>
      <c r="M121" s="28">
        <v>-0.20499999999999999</v>
      </c>
      <c r="N121" s="28">
        <v>-0.20499999999999999</v>
      </c>
      <c r="O121" s="28">
        <v>0.128</v>
      </c>
      <c r="P121" s="28">
        <v>0.17249999999999999</v>
      </c>
      <c r="Q121" s="28">
        <v>0.2475</v>
      </c>
      <c r="R121" s="28">
        <v>7.2510998249668002E-2</v>
      </c>
      <c r="S121" s="28">
        <v>2.798</v>
      </c>
      <c r="T121" s="27"/>
      <c r="U121" s="40">
        <v>36608</v>
      </c>
      <c r="V121" s="28">
        <v>2.3279999999999998</v>
      </c>
      <c r="W121" s="28">
        <v>2.3279999999999998</v>
      </c>
      <c r="X121" s="28"/>
      <c r="Y121" s="28"/>
      <c r="Z121" s="28">
        <v>2.3054999999999999</v>
      </c>
      <c r="AA121" s="28"/>
      <c r="AB121" s="28">
        <v>2.3879999999999999</v>
      </c>
      <c r="AC121" s="28"/>
      <c r="AD121" s="28"/>
      <c r="AE121" s="28"/>
      <c r="AF121" s="28"/>
      <c r="AG121" s="28"/>
      <c r="AH121" s="28"/>
      <c r="AI121" s="28"/>
      <c r="AJ121" s="28"/>
      <c r="AK121" s="3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</row>
    <row r="122" spans="4:49">
      <c r="D122" s="27">
        <v>39965</v>
      </c>
      <c r="E122" s="28">
        <v>-5.5E-2</v>
      </c>
      <c r="F122" s="28">
        <v>-0.03</v>
      </c>
      <c r="G122" s="28">
        <v>-3.7499999999999999E-2</v>
      </c>
      <c r="H122" s="28">
        <v>0.24249999999999999</v>
      </c>
      <c r="I122" s="28">
        <v>0.24249999999999999</v>
      </c>
      <c r="J122" s="28">
        <v>-5.5E-2</v>
      </c>
      <c r="K122" s="28">
        <v>0.24249999999999999</v>
      </c>
      <c r="L122" s="28">
        <v>-0.08</v>
      </c>
      <c r="M122" s="28">
        <v>-0.215</v>
      </c>
      <c r="N122" s="28">
        <v>-0.215</v>
      </c>
      <c r="O122" s="28">
        <v>0.128</v>
      </c>
      <c r="P122" s="28">
        <v>0.16750000000000001</v>
      </c>
      <c r="Q122" s="28">
        <v>0.24249999999999999</v>
      </c>
      <c r="R122" s="28">
        <v>7.2546870445098999E-2</v>
      </c>
      <c r="S122" s="28">
        <v>2.8050000000000002</v>
      </c>
      <c r="T122" s="27"/>
      <c r="U122" s="40">
        <v>36609</v>
      </c>
      <c r="V122" s="28">
        <v>2.3279999999999998</v>
      </c>
      <c r="W122" s="28">
        <v>2.3279999999999998</v>
      </c>
      <c r="X122" s="28"/>
      <c r="Y122" s="28"/>
      <c r="Z122" s="28">
        <v>2.3054999999999999</v>
      </c>
      <c r="AA122" s="28"/>
      <c r="AB122" s="28">
        <v>2.3879999999999999</v>
      </c>
      <c r="AC122" s="28"/>
      <c r="AD122" s="28"/>
      <c r="AE122" s="28"/>
      <c r="AF122" s="28"/>
      <c r="AG122" s="28"/>
      <c r="AH122" s="28"/>
      <c r="AI122" s="28"/>
      <c r="AJ122" s="28"/>
      <c r="AK122" s="3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</row>
    <row r="123" spans="4:49">
      <c r="D123" s="27">
        <v>39995</v>
      </c>
      <c r="E123" s="28">
        <v>-5.5E-2</v>
      </c>
      <c r="F123" s="28">
        <v>-0.03</v>
      </c>
      <c r="G123" s="28">
        <v>-3.7499999999999999E-2</v>
      </c>
      <c r="H123" s="28">
        <v>0.23250000000000001</v>
      </c>
      <c r="I123" s="28">
        <v>0.23250000000000001</v>
      </c>
      <c r="J123" s="28">
        <v>-5.5E-2</v>
      </c>
      <c r="K123" s="28">
        <v>0.23250000000000001</v>
      </c>
      <c r="L123" s="28">
        <v>-0.08</v>
      </c>
      <c r="M123" s="28">
        <v>-0.215</v>
      </c>
      <c r="N123" s="28">
        <v>-0.215</v>
      </c>
      <c r="O123" s="28">
        <v>0.128</v>
      </c>
      <c r="P123" s="28">
        <v>0.1575</v>
      </c>
      <c r="Q123" s="28">
        <v>0.23250000000000001</v>
      </c>
      <c r="R123" s="28">
        <v>7.2581585473339996E-2</v>
      </c>
      <c r="S123" s="28">
        <v>2.8109999999999999</v>
      </c>
      <c r="T123" s="27"/>
      <c r="U123" s="40">
        <v>36610</v>
      </c>
      <c r="V123" s="28">
        <v>2.3279999999999998</v>
      </c>
      <c r="W123" s="28">
        <v>2.3279999999999998</v>
      </c>
      <c r="X123" s="28"/>
      <c r="Y123" s="28"/>
      <c r="Z123" s="28">
        <v>2.3054999999999999</v>
      </c>
      <c r="AA123" s="28"/>
      <c r="AB123" s="28">
        <v>2.3879999999999999</v>
      </c>
      <c r="AC123" s="28"/>
      <c r="AD123" s="28"/>
      <c r="AE123" s="28"/>
      <c r="AF123" s="28"/>
      <c r="AG123" s="28"/>
      <c r="AH123" s="28"/>
      <c r="AI123" s="28"/>
      <c r="AJ123" s="28"/>
      <c r="AK123" s="3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</row>
    <row r="124" spans="4:49">
      <c r="D124" s="27">
        <v>40026</v>
      </c>
      <c r="E124" s="28">
        <v>-5.5E-2</v>
      </c>
      <c r="F124" s="28">
        <v>-0.03</v>
      </c>
      <c r="G124" s="28">
        <v>-3.7499999999999999E-2</v>
      </c>
      <c r="H124" s="28">
        <v>0.23</v>
      </c>
      <c r="I124" s="28">
        <v>0.23</v>
      </c>
      <c r="J124" s="28">
        <v>-5.5E-2</v>
      </c>
      <c r="K124" s="28">
        <v>0.23</v>
      </c>
      <c r="L124" s="28">
        <v>-0.08</v>
      </c>
      <c r="M124" s="28">
        <v>-0.215</v>
      </c>
      <c r="N124" s="28">
        <v>-0.215</v>
      </c>
      <c r="O124" s="28">
        <v>0.128</v>
      </c>
      <c r="P124" s="28">
        <v>0.155</v>
      </c>
      <c r="Q124" s="28">
        <v>0.23</v>
      </c>
      <c r="R124" s="28">
        <v>7.2617457669607005E-2</v>
      </c>
      <c r="S124" s="28">
        <v>2.8180000000000001</v>
      </c>
      <c r="T124" s="27"/>
      <c r="U124" s="40">
        <v>36611</v>
      </c>
      <c r="V124" s="28">
        <v>2.3279999999999998</v>
      </c>
      <c r="W124" s="28">
        <v>2.3279999999999998</v>
      </c>
      <c r="X124" s="28"/>
      <c r="Y124" s="28"/>
      <c r="Z124" s="28">
        <v>2.3054999999999999</v>
      </c>
      <c r="AA124" s="28"/>
      <c r="AB124" s="28">
        <v>2.3879999999999999</v>
      </c>
      <c r="AC124" s="28"/>
      <c r="AD124" s="28"/>
      <c r="AE124" s="28"/>
      <c r="AF124" s="28"/>
      <c r="AG124" s="28"/>
      <c r="AH124" s="28"/>
      <c r="AI124" s="28"/>
      <c r="AJ124" s="28"/>
      <c r="AK124" s="3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</row>
    <row r="125" spans="4:49">
      <c r="D125" s="27">
        <v>40057</v>
      </c>
      <c r="E125" s="28">
        <v>-5.5E-2</v>
      </c>
      <c r="F125" s="28">
        <v>-0.03</v>
      </c>
      <c r="G125" s="28">
        <v>-3.7499999999999999E-2</v>
      </c>
      <c r="H125" s="28">
        <v>0.22750000000000001</v>
      </c>
      <c r="I125" s="28">
        <v>0.22750000000000001</v>
      </c>
      <c r="J125" s="28">
        <v>-5.5E-2</v>
      </c>
      <c r="K125" s="28">
        <v>0.22750000000000001</v>
      </c>
      <c r="L125" s="28">
        <v>-0.08</v>
      </c>
      <c r="M125" s="28">
        <v>-0.20499999999999999</v>
      </c>
      <c r="N125" s="28">
        <v>-0.20499999999999999</v>
      </c>
      <c r="O125" s="28">
        <v>0.128</v>
      </c>
      <c r="P125" s="28">
        <v>0.1525</v>
      </c>
      <c r="Q125" s="28">
        <v>0.22750000000000001</v>
      </c>
      <c r="R125" s="28">
        <v>7.2653329866300007E-2</v>
      </c>
      <c r="S125" s="28">
        <v>2.823</v>
      </c>
      <c r="T125" s="27"/>
      <c r="U125" s="40">
        <v>36612</v>
      </c>
      <c r="V125" s="28">
        <v>2.3279999999999998</v>
      </c>
      <c r="W125" s="28">
        <v>2.3279999999999998</v>
      </c>
      <c r="X125" s="28"/>
      <c r="Y125" s="28"/>
      <c r="Z125" s="28">
        <v>2.3054999999999999</v>
      </c>
      <c r="AA125" s="28"/>
      <c r="AB125" s="28">
        <v>2.3879999999999999</v>
      </c>
      <c r="AC125" s="28"/>
      <c r="AD125" s="28"/>
      <c r="AE125" s="28"/>
      <c r="AF125" s="28"/>
      <c r="AG125" s="28"/>
      <c r="AH125" s="28"/>
      <c r="AI125" s="28"/>
      <c r="AJ125" s="28"/>
      <c r="AK125" s="3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</row>
    <row r="126" spans="4:49">
      <c r="D126" s="27">
        <v>40087</v>
      </c>
      <c r="E126" s="28">
        <v>-5.5E-2</v>
      </c>
      <c r="F126" s="28">
        <v>-0.03</v>
      </c>
      <c r="G126" s="28">
        <v>-3.7499999999999999E-2</v>
      </c>
      <c r="H126" s="28">
        <v>0.24249999999999999</v>
      </c>
      <c r="I126" s="28">
        <v>0.24249999999999999</v>
      </c>
      <c r="J126" s="28">
        <v>-5.5E-2</v>
      </c>
      <c r="K126" s="28">
        <v>0.24249999999999999</v>
      </c>
      <c r="L126" s="28">
        <v>-0.08</v>
      </c>
      <c r="M126" s="28">
        <v>-0.19</v>
      </c>
      <c r="N126" s="28">
        <v>-0.19</v>
      </c>
      <c r="O126" s="28">
        <v>0.128</v>
      </c>
      <c r="P126" s="28">
        <v>0.16750000000000001</v>
      </c>
      <c r="Q126" s="28">
        <v>0.24249999999999999</v>
      </c>
      <c r="R126" s="28">
        <v>7.2688044895762E-2</v>
      </c>
      <c r="S126" s="28">
        <v>2.855</v>
      </c>
      <c r="T126" s="27"/>
      <c r="U126" s="40">
        <v>36613</v>
      </c>
      <c r="V126" s="28">
        <v>2.3279999999999998</v>
      </c>
      <c r="W126" s="28">
        <v>2.3279999999999998</v>
      </c>
      <c r="X126" s="28"/>
      <c r="Y126" s="28"/>
      <c r="Z126" s="28">
        <v>2.3054999999999999</v>
      </c>
      <c r="AA126" s="28"/>
      <c r="AB126" s="28">
        <v>2.3879999999999999</v>
      </c>
      <c r="AC126" s="28"/>
      <c r="AD126" s="28"/>
      <c r="AE126" s="28"/>
      <c r="AF126" s="28"/>
      <c r="AG126" s="28"/>
      <c r="AH126" s="28"/>
      <c r="AI126" s="28"/>
      <c r="AJ126" s="28"/>
      <c r="AK126" s="3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</row>
    <row r="127" spans="4:49">
      <c r="D127" s="27">
        <v>40118</v>
      </c>
      <c r="E127" s="28">
        <v>-4.9500000000000002E-2</v>
      </c>
      <c r="F127" s="28">
        <v>-0.03</v>
      </c>
      <c r="G127" s="28">
        <v>-4.7500000000000001E-2</v>
      </c>
      <c r="H127" s="28">
        <v>0.33250000000000002</v>
      </c>
      <c r="I127" s="28">
        <v>0.33250000000000002</v>
      </c>
      <c r="J127" s="28">
        <v>-4.9500000000000002E-2</v>
      </c>
      <c r="K127" s="28">
        <v>0.33250000000000002</v>
      </c>
      <c r="L127" s="28">
        <v>-0.08</v>
      </c>
      <c r="M127" s="28">
        <v>-0.14249999999999999</v>
      </c>
      <c r="N127" s="28">
        <v>-0.14249999999999999</v>
      </c>
      <c r="O127" s="28">
        <v>0.44500000000000001</v>
      </c>
      <c r="P127" s="28">
        <v>0.25750000000000001</v>
      </c>
      <c r="Q127" s="28">
        <v>0.33250000000000002</v>
      </c>
      <c r="R127" s="28">
        <v>7.272391709329E-2</v>
      </c>
      <c r="S127" s="28">
        <v>2.9910000000000001</v>
      </c>
      <c r="T127" s="27"/>
      <c r="U127" s="40">
        <v>36614</v>
      </c>
      <c r="V127" s="28">
        <v>2.3279999999999998</v>
      </c>
      <c r="W127" s="28">
        <v>2.3279999999999998</v>
      </c>
      <c r="X127" s="28"/>
      <c r="Y127" s="28"/>
      <c r="Z127" s="28">
        <v>2.3054999999999999</v>
      </c>
      <c r="AA127" s="28"/>
      <c r="AB127" s="28">
        <v>2.3879999999999999</v>
      </c>
      <c r="AC127" s="28"/>
      <c r="AD127" s="28"/>
      <c r="AE127" s="28"/>
      <c r="AF127" s="28"/>
      <c r="AG127" s="28"/>
      <c r="AH127" s="28"/>
      <c r="AI127" s="28"/>
      <c r="AJ127" s="28"/>
      <c r="AK127" s="3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</row>
    <row r="128" spans="4:49">
      <c r="D128" s="27">
        <v>40148</v>
      </c>
      <c r="E128" s="28">
        <v>-4.9500000000000002E-2</v>
      </c>
      <c r="F128" s="28">
        <v>-0.03</v>
      </c>
      <c r="G128" s="28">
        <v>-0.05</v>
      </c>
      <c r="H128" s="28">
        <v>0.3725</v>
      </c>
      <c r="I128" s="28">
        <v>0.3725</v>
      </c>
      <c r="J128" s="28">
        <v>-4.9500000000000002E-2</v>
      </c>
      <c r="K128" s="28">
        <v>0.3725</v>
      </c>
      <c r="L128" s="28">
        <v>-0.08</v>
      </c>
      <c r="M128" s="28">
        <v>-0.13500000000000001</v>
      </c>
      <c r="N128" s="28">
        <v>-0.13500000000000001</v>
      </c>
      <c r="O128" s="28">
        <v>0.48499999999999999</v>
      </c>
      <c r="P128" s="28">
        <v>0.29749999999999999</v>
      </c>
      <c r="Q128" s="28">
        <v>0.3725</v>
      </c>
      <c r="R128" s="28">
        <v>7.2758632123560998E-2</v>
      </c>
      <c r="S128" s="28">
        <v>3.1150000000000002</v>
      </c>
      <c r="T128" s="27"/>
      <c r="U128" s="40">
        <v>36615</v>
      </c>
      <c r="V128" s="28">
        <v>2.3279999999999998</v>
      </c>
      <c r="W128" s="28">
        <v>2.3279999999999998</v>
      </c>
      <c r="X128" s="28"/>
      <c r="Y128" s="28"/>
      <c r="Z128" s="28">
        <v>2.3054999999999999</v>
      </c>
      <c r="AA128" s="28"/>
      <c r="AB128" s="28">
        <v>2.3879999999999999</v>
      </c>
      <c r="AC128" s="28"/>
      <c r="AD128" s="28"/>
      <c r="AE128" s="28"/>
      <c r="AF128" s="28"/>
      <c r="AG128" s="28"/>
      <c r="AH128" s="28"/>
      <c r="AI128" s="28"/>
      <c r="AJ128" s="28"/>
      <c r="AK128" s="3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</row>
    <row r="129" spans="4:49">
      <c r="D129" s="27">
        <v>40179</v>
      </c>
      <c r="E129" s="28">
        <v>-4.9500000000000002E-2</v>
      </c>
      <c r="F129" s="28">
        <v>-0.03</v>
      </c>
      <c r="G129" s="28">
        <v>-5.2499999999999998E-2</v>
      </c>
      <c r="H129" s="28">
        <v>0.38</v>
      </c>
      <c r="I129" s="28">
        <v>0.38</v>
      </c>
      <c r="J129" s="28">
        <v>-4.9500000000000002E-2</v>
      </c>
      <c r="K129" s="28">
        <v>0.38</v>
      </c>
      <c r="L129" s="28">
        <v>-0.08</v>
      </c>
      <c r="M129" s="28">
        <v>-0.12</v>
      </c>
      <c r="N129" s="28">
        <v>-0.2</v>
      </c>
      <c r="O129" s="28">
        <v>0.495</v>
      </c>
      <c r="P129" s="28">
        <v>0.30499999999999999</v>
      </c>
      <c r="Q129" s="28">
        <v>0.38</v>
      </c>
      <c r="R129" s="28">
        <v>7.2792723359840994E-2</v>
      </c>
      <c r="S129" s="28">
        <v>3.1970000000000001</v>
      </c>
      <c r="T129" s="27"/>
      <c r="U129" s="40">
        <v>36616</v>
      </c>
      <c r="V129" s="28">
        <v>2.3279999999999998</v>
      </c>
      <c r="W129" s="28">
        <v>2.3279999999999998</v>
      </c>
      <c r="X129" s="28"/>
      <c r="Y129" s="28"/>
      <c r="Z129" s="28">
        <v>2.3054999999999999</v>
      </c>
      <c r="AA129" s="28"/>
      <c r="AB129" s="28">
        <v>2.3879999999999999</v>
      </c>
      <c r="AC129" s="28"/>
      <c r="AD129" s="28"/>
      <c r="AE129" s="28"/>
      <c r="AF129" s="28"/>
      <c r="AG129" s="28"/>
      <c r="AH129" s="28"/>
      <c r="AI129" s="28"/>
      <c r="AJ129" s="28"/>
      <c r="AK129" s="3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</row>
    <row r="130" spans="4:49">
      <c r="D130" s="27">
        <v>40210</v>
      </c>
      <c r="E130" s="28">
        <v>-4.9500000000000002E-2</v>
      </c>
      <c r="F130" s="28">
        <v>-0.03</v>
      </c>
      <c r="G130" s="28">
        <v>-4.4999999999999998E-2</v>
      </c>
      <c r="H130" s="28">
        <v>0.35799999999999998</v>
      </c>
      <c r="I130" s="28">
        <v>0.35799999999999998</v>
      </c>
      <c r="J130" s="28">
        <v>-4.9500000000000002E-2</v>
      </c>
      <c r="K130" s="28">
        <v>0.35799999999999998</v>
      </c>
      <c r="L130" s="28">
        <v>-0.08</v>
      </c>
      <c r="M130" s="28">
        <v>-0.12</v>
      </c>
      <c r="N130" s="28">
        <v>-0.20250000000000001</v>
      </c>
      <c r="O130" s="28">
        <v>0.52500000000000002</v>
      </c>
      <c r="P130" s="28">
        <v>0.28299999999999997</v>
      </c>
      <c r="Q130" s="28">
        <v>0.35799999999999998</v>
      </c>
      <c r="R130" s="28">
        <v>7.2810192283582001E-2</v>
      </c>
      <c r="S130" s="28">
        <v>3.0950000000000002</v>
      </c>
      <c r="T130" s="27"/>
      <c r="U130" s="40">
        <v>36617</v>
      </c>
      <c r="V130" s="28">
        <v>2.3199999999999998</v>
      </c>
      <c r="W130" s="28">
        <v>2.3199999999999998</v>
      </c>
      <c r="X130" s="28"/>
      <c r="Y130" s="28"/>
      <c r="Z130" s="28">
        <v>2.3224999999999998</v>
      </c>
      <c r="AA130" s="28"/>
      <c r="AB130" s="28">
        <v>2.38</v>
      </c>
      <c r="AC130" s="28"/>
      <c r="AD130" s="28"/>
      <c r="AE130" s="28"/>
      <c r="AF130" s="28"/>
      <c r="AG130" s="28"/>
      <c r="AH130" s="28"/>
      <c r="AI130" s="28"/>
      <c r="AJ130" s="28"/>
      <c r="AK130" s="3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</row>
    <row r="131" spans="4:49">
      <c r="D131" s="27">
        <v>40238</v>
      </c>
      <c r="E131" s="28">
        <v>-4.9500000000000002E-2</v>
      </c>
      <c r="F131" s="28">
        <v>-0.03</v>
      </c>
      <c r="G131" s="28">
        <v>-4.2500000000000003E-2</v>
      </c>
      <c r="H131" s="28">
        <v>0.35499999999999998</v>
      </c>
      <c r="I131" s="28">
        <v>0.35499999999999998</v>
      </c>
      <c r="J131" s="28">
        <v>-4.9500000000000002E-2</v>
      </c>
      <c r="K131" s="28">
        <v>0.35499999999999998</v>
      </c>
      <c r="L131" s="28">
        <v>-0.08</v>
      </c>
      <c r="M131" s="28">
        <v>-0.12</v>
      </c>
      <c r="N131" s="28">
        <v>-0.20499999999999999</v>
      </c>
      <c r="O131" s="28">
        <v>0.52500000000000002</v>
      </c>
      <c r="P131" s="28">
        <v>0.28000000000000003</v>
      </c>
      <c r="Q131" s="28">
        <v>0.35499999999999998</v>
      </c>
      <c r="R131" s="28">
        <v>7.2825970666402007E-2</v>
      </c>
      <c r="S131" s="28">
        <v>2.99</v>
      </c>
      <c r="T131" s="27"/>
      <c r="U131" s="40">
        <v>36618</v>
      </c>
      <c r="V131" s="28">
        <v>2.3199999999999998</v>
      </c>
      <c r="W131" s="28">
        <v>2.3199999999999998</v>
      </c>
      <c r="X131" s="28"/>
      <c r="Y131" s="28"/>
      <c r="Z131" s="28">
        <v>2.3224999999999998</v>
      </c>
      <c r="AA131" s="28"/>
      <c r="AB131" s="28">
        <v>2.38</v>
      </c>
      <c r="AC131" s="28"/>
      <c r="AD131" s="28"/>
      <c r="AE131" s="28"/>
      <c r="AF131" s="28"/>
      <c r="AG131" s="28"/>
      <c r="AH131" s="28"/>
      <c r="AI131" s="28"/>
      <c r="AJ131" s="28"/>
      <c r="AK131" s="3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</row>
    <row r="132" spans="4:49">
      <c r="D132" s="27">
        <v>40269</v>
      </c>
      <c r="E132" s="28">
        <v>-5.1999999999999998E-2</v>
      </c>
      <c r="F132" s="28">
        <v>-0.03</v>
      </c>
      <c r="G132" s="28">
        <v>-3.5000000000000003E-2</v>
      </c>
      <c r="H132" s="28">
        <v>0.253</v>
      </c>
      <c r="I132" s="28">
        <v>0.253</v>
      </c>
      <c r="J132" s="28">
        <v>-5.1999999999999998E-2</v>
      </c>
      <c r="K132" s="28">
        <v>0.253</v>
      </c>
      <c r="L132" s="28">
        <v>-0.08</v>
      </c>
      <c r="M132" s="28">
        <v>-0.21</v>
      </c>
      <c r="N132" s="28">
        <v>-0.19500000000000001</v>
      </c>
      <c r="O132" s="28">
        <v>0.128</v>
      </c>
      <c r="P132" s="28">
        <v>0.17799999999999999</v>
      </c>
      <c r="Q132" s="28">
        <v>0.253</v>
      </c>
      <c r="R132" s="28">
        <v>7.2843439590334E-2</v>
      </c>
      <c r="S132" s="28">
        <v>2.8940000000000001</v>
      </c>
      <c r="T132" s="27"/>
      <c r="U132" s="40">
        <v>36619</v>
      </c>
      <c r="V132" s="28">
        <v>2.3199999999999998</v>
      </c>
      <c r="W132" s="28">
        <v>2.3199999999999998</v>
      </c>
      <c r="X132" s="28"/>
      <c r="Y132" s="28"/>
      <c r="Z132" s="28">
        <v>2.3224999999999998</v>
      </c>
      <c r="AA132" s="28"/>
      <c r="AB132" s="28">
        <v>2.38</v>
      </c>
      <c r="AC132" s="28"/>
      <c r="AD132" s="28"/>
      <c r="AE132" s="28"/>
      <c r="AF132" s="28"/>
      <c r="AG132" s="28"/>
      <c r="AH132" s="28"/>
      <c r="AI132" s="28"/>
      <c r="AJ132" s="28"/>
      <c r="AK132" s="3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</row>
    <row r="133" spans="4:49">
      <c r="D133" s="27">
        <v>40299</v>
      </c>
      <c r="E133" s="28">
        <v>-5.1999999999999998E-2</v>
      </c>
      <c r="F133" s="28">
        <v>-0.03</v>
      </c>
      <c r="G133" s="28">
        <v>-3.5000000000000003E-2</v>
      </c>
      <c r="H133" s="28">
        <v>0.24199999999999999</v>
      </c>
      <c r="I133" s="28">
        <v>0.24199999999999999</v>
      </c>
      <c r="J133" s="28">
        <v>-5.1999999999999998E-2</v>
      </c>
      <c r="K133" s="28">
        <v>0.24199999999999999</v>
      </c>
      <c r="L133" s="28">
        <v>-0.08</v>
      </c>
      <c r="M133" s="28">
        <v>-0.20499999999999999</v>
      </c>
      <c r="N133" s="28">
        <v>-0.19500000000000001</v>
      </c>
      <c r="O133" s="28">
        <v>0.128</v>
      </c>
      <c r="P133" s="28">
        <v>0.16700000000000001</v>
      </c>
      <c r="Q133" s="28">
        <v>0.24199999999999999</v>
      </c>
      <c r="R133" s="28">
        <v>7.2860345000686999E-2</v>
      </c>
      <c r="S133" s="28">
        <v>2.8730000000000002</v>
      </c>
      <c r="T133" s="27"/>
      <c r="U133" s="40">
        <v>36620</v>
      </c>
      <c r="V133" s="28">
        <v>2.3199999999999998</v>
      </c>
      <c r="W133" s="28">
        <v>2.3199999999999998</v>
      </c>
      <c r="X133" s="28"/>
      <c r="Y133" s="28"/>
      <c r="Z133" s="28">
        <v>2.3224999999999998</v>
      </c>
      <c r="AA133" s="28"/>
      <c r="AB133" s="28">
        <v>2.38</v>
      </c>
      <c r="AC133" s="28"/>
      <c r="AD133" s="28"/>
      <c r="AE133" s="28"/>
      <c r="AF133" s="28"/>
      <c r="AG133" s="28"/>
      <c r="AH133" s="28"/>
      <c r="AI133" s="28"/>
      <c r="AJ133" s="28"/>
      <c r="AK133" s="3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</row>
    <row r="134" spans="4:49">
      <c r="D134" s="27">
        <v>40330</v>
      </c>
      <c r="E134" s="28">
        <v>-5.1999999999999998E-2</v>
      </c>
      <c r="F134" s="28">
        <v>-0.03</v>
      </c>
      <c r="G134" s="28">
        <v>-3.5000000000000003E-2</v>
      </c>
      <c r="H134" s="28">
        <v>0.23699999999999999</v>
      </c>
      <c r="I134" s="28">
        <v>0.23699999999999999</v>
      </c>
      <c r="J134" s="28">
        <v>-5.1999999999999998E-2</v>
      </c>
      <c r="K134" s="28">
        <v>0.23699999999999999</v>
      </c>
      <c r="L134" s="28">
        <v>-0.08</v>
      </c>
      <c r="M134" s="28">
        <v>-0.215</v>
      </c>
      <c r="N134" s="28">
        <v>-0.19500000000000001</v>
      </c>
      <c r="O134" s="28">
        <v>0.128</v>
      </c>
      <c r="P134" s="28">
        <v>0.16200000000000001</v>
      </c>
      <c r="Q134" s="28">
        <v>0.23699999999999999</v>
      </c>
      <c r="R134" s="28">
        <v>7.2877813924818E-2</v>
      </c>
      <c r="S134" s="28">
        <v>2.88</v>
      </c>
      <c r="T134" s="27"/>
      <c r="U134" s="40">
        <v>36621</v>
      </c>
      <c r="V134" s="28">
        <v>2.3199999999999998</v>
      </c>
      <c r="W134" s="28">
        <v>2.3199999999999998</v>
      </c>
      <c r="X134" s="28"/>
      <c r="Y134" s="28"/>
      <c r="Z134" s="28">
        <v>2.3224999999999998</v>
      </c>
      <c r="AA134" s="28"/>
      <c r="AB134" s="28">
        <v>2.38</v>
      </c>
      <c r="AC134" s="28"/>
      <c r="AD134" s="28"/>
      <c r="AE134" s="28"/>
      <c r="AF134" s="28"/>
      <c r="AG134" s="28"/>
      <c r="AH134" s="28"/>
      <c r="AI134" s="28"/>
      <c r="AJ134" s="28"/>
      <c r="AK134" s="3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</row>
    <row r="135" spans="4:49">
      <c r="D135" s="27">
        <v>40360</v>
      </c>
      <c r="E135" s="28">
        <v>-5.1999999999999998E-2</v>
      </c>
      <c r="F135" s="28">
        <v>-0.03</v>
      </c>
      <c r="G135" s="28">
        <v>-3.5000000000000003E-2</v>
      </c>
      <c r="H135" s="28">
        <v>0.22700000000000001</v>
      </c>
      <c r="I135" s="28">
        <v>0.22700000000000001</v>
      </c>
      <c r="J135" s="28">
        <v>-5.1999999999999998E-2</v>
      </c>
      <c r="K135" s="28">
        <v>0.22700000000000001</v>
      </c>
      <c r="L135" s="28">
        <v>-0.08</v>
      </c>
      <c r="M135" s="28">
        <v>-0.215</v>
      </c>
      <c r="N135" s="28">
        <v>-0.19500000000000001</v>
      </c>
      <c r="O135" s="28">
        <v>0.128</v>
      </c>
      <c r="P135" s="28">
        <v>0.152</v>
      </c>
      <c r="Q135" s="28">
        <v>0.22700000000000001</v>
      </c>
      <c r="R135" s="28">
        <v>7.2894719335362998E-2</v>
      </c>
      <c r="S135" s="28">
        <v>2.8860000000000001</v>
      </c>
      <c r="T135" s="27"/>
      <c r="U135" s="40">
        <v>36622</v>
      </c>
      <c r="V135" s="28">
        <v>2.3199999999999998</v>
      </c>
      <c r="W135" s="28">
        <v>2.3199999999999998</v>
      </c>
      <c r="X135" s="28"/>
      <c r="Y135" s="28"/>
      <c r="Z135" s="28">
        <v>2.3224999999999998</v>
      </c>
      <c r="AA135" s="28"/>
      <c r="AB135" s="28">
        <v>2.38</v>
      </c>
      <c r="AC135" s="28"/>
      <c r="AD135" s="28"/>
      <c r="AE135" s="28"/>
      <c r="AF135" s="28"/>
      <c r="AG135" s="28"/>
      <c r="AH135" s="28"/>
      <c r="AI135" s="28"/>
      <c r="AJ135" s="28"/>
      <c r="AK135" s="3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</row>
    <row r="136" spans="4:49">
      <c r="D136" s="27">
        <v>40391</v>
      </c>
      <c r="E136" s="28">
        <v>-5.1999999999999998E-2</v>
      </c>
      <c r="F136" s="28">
        <v>-0.03</v>
      </c>
      <c r="G136" s="28">
        <v>-3.5000000000000003E-2</v>
      </c>
      <c r="H136" s="28">
        <v>0.22500000000000001</v>
      </c>
      <c r="I136" s="28">
        <v>0.22500000000000001</v>
      </c>
      <c r="J136" s="28">
        <v>-5.1999999999999998E-2</v>
      </c>
      <c r="K136" s="28">
        <v>0.22500000000000001</v>
      </c>
      <c r="L136" s="28">
        <v>-0.08</v>
      </c>
      <c r="M136" s="28">
        <v>-0.215</v>
      </c>
      <c r="N136" s="28">
        <v>-0.19500000000000001</v>
      </c>
      <c r="O136" s="28">
        <v>0.128</v>
      </c>
      <c r="P136" s="28">
        <v>0.15</v>
      </c>
      <c r="Q136" s="28">
        <v>0.22500000000000001</v>
      </c>
      <c r="R136" s="28">
        <v>7.2912188259690994E-2</v>
      </c>
      <c r="S136" s="28">
        <v>2.8929999999999998</v>
      </c>
      <c r="T136" s="27"/>
      <c r="U136" s="40">
        <v>36623</v>
      </c>
      <c r="V136" s="28">
        <v>2.3199999999999998</v>
      </c>
      <c r="W136" s="28">
        <v>2.3199999999999998</v>
      </c>
      <c r="X136" s="28"/>
      <c r="Y136" s="28"/>
      <c r="Z136" s="28">
        <v>2.3224999999999998</v>
      </c>
      <c r="AA136" s="28"/>
      <c r="AB136" s="28">
        <v>2.38</v>
      </c>
      <c r="AC136" s="28"/>
      <c r="AD136" s="28"/>
      <c r="AE136" s="28"/>
      <c r="AF136" s="28"/>
      <c r="AG136" s="28"/>
      <c r="AH136" s="28"/>
      <c r="AI136" s="28"/>
      <c r="AJ136" s="28"/>
      <c r="AK136" s="3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</row>
    <row r="137" spans="4:49">
      <c r="D137" s="27">
        <v>40422</v>
      </c>
      <c r="E137" s="28">
        <v>-5.1999999999999998E-2</v>
      </c>
      <c r="F137" s="28">
        <v>-0.03</v>
      </c>
      <c r="G137" s="28">
        <v>-3.5000000000000003E-2</v>
      </c>
      <c r="H137" s="28">
        <v>0.223</v>
      </c>
      <c r="I137" s="28">
        <v>0.223</v>
      </c>
      <c r="J137" s="28">
        <v>-5.1999999999999998E-2</v>
      </c>
      <c r="K137" s="28">
        <v>0.223</v>
      </c>
      <c r="L137" s="28">
        <v>-0.08</v>
      </c>
      <c r="M137" s="28">
        <v>-0.20499999999999999</v>
      </c>
      <c r="N137" s="28">
        <v>-0.19500000000000001</v>
      </c>
      <c r="O137" s="28">
        <v>0.128</v>
      </c>
      <c r="P137" s="28">
        <v>0.14799999999999999</v>
      </c>
      <c r="Q137" s="28">
        <v>0.223</v>
      </c>
      <c r="R137" s="28">
        <v>7.2929657184121005E-2</v>
      </c>
      <c r="S137" s="28">
        <v>2.8980000000000001</v>
      </c>
      <c r="T137" s="27"/>
      <c r="U137" s="40">
        <v>36624</v>
      </c>
      <c r="V137" s="28">
        <v>2.3199999999999998</v>
      </c>
      <c r="W137" s="28">
        <v>2.3199999999999998</v>
      </c>
      <c r="X137" s="28"/>
      <c r="Y137" s="28"/>
      <c r="Z137" s="28">
        <v>2.3224999999999998</v>
      </c>
      <c r="AA137" s="28"/>
      <c r="AB137" s="28">
        <v>2.38</v>
      </c>
      <c r="AC137" s="28"/>
      <c r="AD137" s="28"/>
      <c r="AE137" s="28"/>
      <c r="AF137" s="28"/>
      <c r="AG137" s="28"/>
      <c r="AH137" s="28"/>
      <c r="AI137" s="28"/>
      <c r="AJ137" s="28"/>
      <c r="AK137" s="3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</row>
    <row r="138" spans="4:49">
      <c r="D138" s="27">
        <v>40452</v>
      </c>
      <c r="E138" s="28">
        <v>-5.1999999999999998E-2</v>
      </c>
      <c r="F138" s="28">
        <v>-0.03</v>
      </c>
      <c r="G138" s="28">
        <v>-3.5000000000000003E-2</v>
      </c>
      <c r="H138" s="28">
        <v>0.23699999999999999</v>
      </c>
      <c r="I138" s="28">
        <v>0.23699999999999999</v>
      </c>
      <c r="J138" s="28">
        <v>-5.1999999999999998E-2</v>
      </c>
      <c r="K138" s="28">
        <v>0.23699999999999999</v>
      </c>
      <c r="L138" s="28">
        <v>-0.08</v>
      </c>
      <c r="M138" s="28">
        <v>-0.19</v>
      </c>
      <c r="N138" s="28">
        <v>-0.19500000000000001</v>
      </c>
      <c r="O138" s="28">
        <v>0.128</v>
      </c>
      <c r="P138" s="28">
        <v>0.16200000000000001</v>
      </c>
      <c r="Q138" s="28">
        <v>0.23699999999999999</v>
      </c>
      <c r="R138" s="28">
        <v>7.2946562594954995E-2</v>
      </c>
      <c r="S138" s="28">
        <v>2.93</v>
      </c>
      <c r="T138" s="27"/>
      <c r="U138" s="40">
        <v>36625</v>
      </c>
      <c r="V138" s="28">
        <v>2.3199999999999998</v>
      </c>
      <c r="W138" s="28">
        <v>2.3199999999999998</v>
      </c>
      <c r="X138" s="28"/>
      <c r="Y138" s="28"/>
      <c r="Z138" s="28">
        <v>2.3224999999999998</v>
      </c>
      <c r="AA138" s="28"/>
      <c r="AB138" s="28">
        <v>2.38</v>
      </c>
      <c r="AC138" s="28"/>
      <c r="AD138" s="28"/>
      <c r="AE138" s="28"/>
      <c r="AF138" s="28"/>
      <c r="AG138" s="28"/>
      <c r="AH138" s="28"/>
      <c r="AI138" s="28"/>
      <c r="AJ138" s="28"/>
      <c r="AK138" s="3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</row>
    <row r="139" spans="4:49">
      <c r="D139" s="27">
        <v>40483</v>
      </c>
      <c r="E139" s="28">
        <v>-4.65E-2</v>
      </c>
      <c r="F139" s="28">
        <v>-0.03</v>
      </c>
      <c r="G139" s="28">
        <v>-4.4999999999999998E-2</v>
      </c>
      <c r="H139" s="28">
        <v>0.30299999999999999</v>
      </c>
      <c r="I139" s="28">
        <v>0.30299999999999999</v>
      </c>
      <c r="J139" s="28">
        <v>-4.65E-2</v>
      </c>
      <c r="K139" s="28">
        <v>0.30299999999999999</v>
      </c>
      <c r="L139" s="28">
        <v>-0.08</v>
      </c>
      <c r="M139" s="28">
        <v>-0.14249999999999999</v>
      </c>
      <c r="N139" s="28">
        <v>-0.19</v>
      </c>
      <c r="O139" s="28">
        <v>0.44500000000000001</v>
      </c>
      <c r="P139" s="28">
        <v>0.253</v>
      </c>
      <c r="Q139" s="28">
        <v>0.30299999999999999</v>
      </c>
      <c r="R139" s="28">
        <v>7.2964031519583E-2</v>
      </c>
      <c r="S139" s="28">
        <v>3.0659999999999998</v>
      </c>
      <c r="T139" s="27"/>
      <c r="U139" s="40">
        <v>36626</v>
      </c>
      <c r="V139" s="28">
        <v>2.3199999999999998</v>
      </c>
      <c r="W139" s="28">
        <v>2.3199999999999998</v>
      </c>
      <c r="X139" s="28"/>
      <c r="Y139" s="28"/>
      <c r="Z139" s="28">
        <v>2.3224999999999998</v>
      </c>
      <c r="AA139" s="28"/>
      <c r="AB139" s="28">
        <v>2.38</v>
      </c>
      <c r="AC139" s="28"/>
      <c r="AD139" s="28"/>
      <c r="AE139" s="28"/>
      <c r="AF139" s="28"/>
      <c r="AG139" s="28"/>
      <c r="AH139" s="28"/>
      <c r="AI139" s="28"/>
      <c r="AJ139" s="28"/>
      <c r="AK139" s="3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</row>
    <row r="140" spans="4:49">
      <c r="D140" s="27">
        <v>40513</v>
      </c>
      <c r="E140" s="28">
        <v>-4.65E-2</v>
      </c>
      <c r="F140" s="28">
        <v>-0.03</v>
      </c>
      <c r="G140" s="28">
        <v>-4.7500000000000001E-2</v>
      </c>
      <c r="H140" s="28">
        <v>0.34300000000000003</v>
      </c>
      <c r="I140" s="28">
        <v>0.34300000000000003</v>
      </c>
      <c r="J140" s="28">
        <v>-4.65E-2</v>
      </c>
      <c r="K140" s="28">
        <v>0.34300000000000003</v>
      </c>
      <c r="L140" s="28">
        <v>-0.08</v>
      </c>
      <c r="M140" s="28">
        <v>-0.13500000000000001</v>
      </c>
      <c r="N140" s="28">
        <v>-0.19750000000000001</v>
      </c>
      <c r="O140" s="28">
        <v>0.48499999999999999</v>
      </c>
      <c r="P140" s="28">
        <v>0.29299999999999998</v>
      </c>
      <c r="Q140" s="28">
        <v>0.34300000000000003</v>
      </c>
      <c r="R140" s="28">
        <v>7.2980936930609003E-2</v>
      </c>
      <c r="S140" s="28">
        <v>3.19</v>
      </c>
      <c r="T140" s="27"/>
      <c r="U140" s="40">
        <v>36627</v>
      </c>
      <c r="V140" s="28">
        <v>2.3199999999999998</v>
      </c>
      <c r="W140" s="28">
        <v>2.3199999999999998</v>
      </c>
      <c r="X140" s="28"/>
      <c r="Y140" s="28"/>
      <c r="Z140" s="28">
        <v>2.3224999999999998</v>
      </c>
      <c r="AA140" s="28"/>
      <c r="AB140" s="28">
        <v>2.38</v>
      </c>
      <c r="AC140" s="28"/>
      <c r="AD140" s="28"/>
      <c r="AE140" s="28"/>
      <c r="AF140" s="28"/>
      <c r="AG140" s="28"/>
      <c r="AH140" s="28"/>
      <c r="AI140" s="28"/>
      <c r="AJ140" s="28"/>
      <c r="AK140" s="3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</row>
    <row r="141" spans="4:49">
      <c r="D141" s="27">
        <v>40544</v>
      </c>
      <c r="E141" s="28">
        <v>-4.65E-2</v>
      </c>
      <c r="F141" s="28">
        <v>-0.03</v>
      </c>
      <c r="G141" s="28">
        <v>-0.05</v>
      </c>
      <c r="H141" s="28">
        <v>0.35</v>
      </c>
      <c r="I141" s="28">
        <v>0.35</v>
      </c>
      <c r="J141" s="28">
        <v>-4.65E-2</v>
      </c>
      <c r="K141" s="28">
        <v>0.35</v>
      </c>
      <c r="L141" s="28">
        <v>-0.08</v>
      </c>
      <c r="M141" s="28">
        <v>-0.12</v>
      </c>
      <c r="N141" s="28">
        <v>-0.2</v>
      </c>
      <c r="O141" s="28">
        <v>0.495</v>
      </c>
      <c r="P141" s="28">
        <v>0.3</v>
      </c>
      <c r="Q141" s="28">
        <v>0.35</v>
      </c>
      <c r="R141" s="28">
        <v>7.2998405855436002E-2</v>
      </c>
      <c r="S141" s="28">
        <v>3.2770000000000001</v>
      </c>
      <c r="T141" s="27"/>
      <c r="U141" s="40">
        <v>36628</v>
      </c>
      <c r="V141" s="28">
        <v>2.3199999999999998</v>
      </c>
      <c r="W141" s="28">
        <v>2.3199999999999998</v>
      </c>
      <c r="X141" s="28"/>
      <c r="Y141" s="28"/>
      <c r="Z141" s="28">
        <v>2.3224999999999998</v>
      </c>
      <c r="AA141" s="28"/>
      <c r="AB141" s="28">
        <v>2.38</v>
      </c>
      <c r="AC141" s="28"/>
      <c r="AD141" s="28"/>
      <c r="AE141" s="28"/>
      <c r="AF141" s="28"/>
      <c r="AG141" s="28"/>
      <c r="AH141" s="28"/>
      <c r="AI141" s="28"/>
      <c r="AJ141" s="28"/>
      <c r="AK141" s="3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</row>
    <row r="142" spans="4:49">
      <c r="D142" s="27">
        <v>40575</v>
      </c>
      <c r="E142" s="28">
        <v>-4.65E-2</v>
      </c>
      <c r="F142" s="28">
        <v>-0.03</v>
      </c>
      <c r="G142" s="28">
        <v>-4.2500000000000003E-2</v>
      </c>
      <c r="H142" s="28">
        <v>0.32800000000000001</v>
      </c>
      <c r="I142" s="28">
        <v>0.32800000000000001</v>
      </c>
      <c r="J142" s="28">
        <v>-4.65E-2</v>
      </c>
      <c r="K142" s="28">
        <v>0.32800000000000001</v>
      </c>
      <c r="L142" s="28">
        <v>-0.08</v>
      </c>
      <c r="M142" s="28">
        <v>-0.12</v>
      </c>
      <c r="N142" s="28">
        <v>-0.20250000000000001</v>
      </c>
      <c r="O142" s="28">
        <v>0.52500000000000002</v>
      </c>
      <c r="P142" s="28">
        <v>0.27800000000000002</v>
      </c>
      <c r="Q142" s="28">
        <v>0.32800000000000001</v>
      </c>
      <c r="R142" s="28">
        <v>7.3015874780363005E-2</v>
      </c>
      <c r="S142" s="28">
        <v>3.1749999999999998</v>
      </c>
      <c r="T142" s="27"/>
      <c r="U142" s="40">
        <v>36629</v>
      </c>
      <c r="V142" s="28">
        <v>2.3199999999999998</v>
      </c>
      <c r="W142" s="28">
        <v>2.3199999999999998</v>
      </c>
      <c r="X142" s="28"/>
      <c r="Y142" s="28"/>
      <c r="Z142" s="28">
        <v>2.3224999999999998</v>
      </c>
      <c r="AA142" s="28"/>
      <c r="AB142" s="28">
        <v>2.38</v>
      </c>
      <c r="AC142" s="28"/>
      <c r="AD142" s="28"/>
      <c r="AE142" s="28"/>
      <c r="AF142" s="28"/>
      <c r="AG142" s="28"/>
      <c r="AH142" s="28"/>
      <c r="AI142" s="28"/>
      <c r="AJ142" s="28"/>
      <c r="AK142" s="3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</row>
    <row r="143" spans="4:49">
      <c r="D143" s="27">
        <v>40603</v>
      </c>
      <c r="E143" s="28">
        <v>-4.65E-2</v>
      </c>
      <c r="F143" s="28">
        <v>-0.03</v>
      </c>
      <c r="G143" s="28">
        <v>-0.04</v>
      </c>
      <c r="H143" s="28">
        <v>0.32500000000000001</v>
      </c>
      <c r="I143" s="28">
        <v>0.32500000000000001</v>
      </c>
      <c r="J143" s="28">
        <v>-4.65E-2</v>
      </c>
      <c r="K143" s="28">
        <v>0.32500000000000001</v>
      </c>
      <c r="L143" s="28">
        <v>-0.08</v>
      </c>
      <c r="M143" s="28">
        <v>-0.12</v>
      </c>
      <c r="N143" s="28">
        <v>-0.20499999999999999</v>
      </c>
      <c r="O143" s="28">
        <v>0.52500000000000002</v>
      </c>
      <c r="P143" s="28">
        <v>0.27500000000000002</v>
      </c>
      <c r="Q143" s="28">
        <v>0.32500000000000001</v>
      </c>
      <c r="R143" s="28">
        <v>7.3031653164254001E-2</v>
      </c>
      <c r="S143" s="28">
        <v>3.07</v>
      </c>
      <c r="T143" s="27"/>
      <c r="U143" s="40">
        <v>36630</v>
      </c>
      <c r="V143" s="28">
        <v>2.3199999999999998</v>
      </c>
      <c r="W143" s="28">
        <v>2.3199999999999998</v>
      </c>
      <c r="X143" s="28"/>
      <c r="Y143" s="28"/>
      <c r="Z143" s="28">
        <v>2.3224999999999998</v>
      </c>
      <c r="AA143" s="28"/>
      <c r="AB143" s="28">
        <v>2.38</v>
      </c>
      <c r="AC143" s="28"/>
      <c r="AD143" s="28"/>
      <c r="AE143" s="28"/>
      <c r="AF143" s="28"/>
      <c r="AG143" s="28"/>
      <c r="AH143" s="28"/>
      <c r="AI143" s="28"/>
      <c r="AJ143" s="28"/>
      <c r="AK143" s="3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</row>
    <row r="144" spans="4:49">
      <c r="D144" s="27">
        <v>40634</v>
      </c>
      <c r="E144" s="28">
        <v>-4.9000000000000002E-2</v>
      </c>
      <c r="F144" s="28">
        <v>-0.03</v>
      </c>
      <c r="G144" s="28">
        <v>-3.2500000000000001E-2</v>
      </c>
      <c r="H144" s="28">
        <v>0.223</v>
      </c>
      <c r="I144" s="28">
        <v>0.223</v>
      </c>
      <c r="J144" s="28">
        <v>-4.9000000000000002E-2</v>
      </c>
      <c r="K144" s="28">
        <v>0.223</v>
      </c>
      <c r="L144" s="28">
        <v>-0.08</v>
      </c>
      <c r="M144" s="28">
        <v>-0.21</v>
      </c>
      <c r="N144" s="28">
        <v>-0.19500000000000001</v>
      </c>
      <c r="O144" s="28">
        <v>0.128</v>
      </c>
      <c r="P144" s="28">
        <v>0.17299999999999999</v>
      </c>
      <c r="Q144" s="28">
        <v>0.223</v>
      </c>
      <c r="R144" s="28">
        <v>7.3049122089373003E-2</v>
      </c>
      <c r="S144" s="28">
        <v>2.9740000000000002</v>
      </c>
      <c r="T144" s="27"/>
      <c r="U144" s="40">
        <v>36631</v>
      </c>
      <c r="V144" s="28">
        <v>2.3199999999999998</v>
      </c>
      <c r="W144" s="28">
        <v>2.3199999999999998</v>
      </c>
      <c r="X144" s="28"/>
      <c r="Y144" s="28"/>
      <c r="Z144" s="28">
        <v>2.3224999999999998</v>
      </c>
      <c r="AA144" s="28"/>
      <c r="AB144" s="28">
        <v>2.38</v>
      </c>
      <c r="AC144" s="28"/>
      <c r="AD144" s="28"/>
      <c r="AE144" s="28"/>
      <c r="AF144" s="28"/>
      <c r="AG144" s="28"/>
      <c r="AH144" s="28"/>
      <c r="AI144" s="28"/>
      <c r="AJ144" s="28"/>
      <c r="AK144" s="3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</row>
    <row r="145" spans="4:49">
      <c r="D145" s="27">
        <v>40664</v>
      </c>
      <c r="E145" s="28">
        <v>-4.9000000000000002E-2</v>
      </c>
      <c r="F145" s="28">
        <v>-0.03</v>
      </c>
      <c r="G145" s="28">
        <v>-3.2500000000000001E-2</v>
      </c>
      <c r="H145" s="28">
        <v>0.21199999999999999</v>
      </c>
      <c r="I145" s="28">
        <v>0.21199999999999999</v>
      </c>
      <c r="J145" s="28">
        <v>-4.9000000000000002E-2</v>
      </c>
      <c r="K145" s="28">
        <v>0.21199999999999999</v>
      </c>
      <c r="L145" s="28">
        <v>-0.08</v>
      </c>
      <c r="M145" s="28">
        <v>-0.20499999999999999</v>
      </c>
      <c r="N145" s="28">
        <v>-0.19500000000000001</v>
      </c>
      <c r="O145" s="28">
        <v>0.128</v>
      </c>
      <c r="P145" s="28">
        <v>0.16200000000000001</v>
      </c>
      <c r="Q145" s="28">
        <v>0.21199999999999999</v>
      </c>
      <c r="R145" s="28">
        <v>7.3066027500874001E-2</v>
      </c>
      <c r="S145" s="28">
        <v>2.9529999999999998</v>
      </c>
      <c r="T145" s="27"/>
      <c r="U145" s="40">
        <v>36632</v>
      </c>
      <c r="V145" s="28">
        <v>2.3199999999999998</v>
      </c>
      <c r="W145" s="28">
        <v>2.3199999999999998</v>
      </c>
      <c r="X145" s="28"/>
      <c r="Y145" s="28"/>
      <c r="Z145" s="28">
        <v>2.3224999999999998</v>
      </c>
      <c r="AA145" s="28"/>
      <c r="AB145" s="28">
        <v>2.38</v>
      </c>
      <c r="AC145" s="28"/>
      <c r="AD145" s="28"/>
      <c r="AE145" s="28"/>
      <c r="AF145" s="28"/>
      <c r="AG145" s="28"/>
      <c r="AH145" s="28"/>
      <c r="AI145" s="28"/>
      <c r="AJ145" s="28"/>
      <c r="AK145" s="3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</row>
    <row r="146" spans="4:49">
      <c r="D146" s="27">
        <v>40695</v>
      </c>
      <c r="E146" s="28">
        <v>-4.9000000000000002E-2</v>
      </c>
      <c r="F146" s="28">
        <v>-0.03</v>
      </c>
      <c r="G146" s="28">
        <v>-3.2500000000000001E-2</v>
      </c>
      <c r="H146" s="28">
        <v>0.20699999999999999</v>
      </c>
      <c r="I146" s="28">
        <v>0.20699999999999999</v>
      </c>
      <c r="J146" s="28">
        <v>-4.9000000000000002E-2</v>
      </c>
      <c r="K146" s="28">
        <v>0.20699999999999999</v>
      </c>
      <c r="L146" s="28">
        <v>-0.08</v>
      </c>
      <c r="M146" s="28">
        <v>-0.215</v>
      </c>
      <c r="N146" s="28">
        <v>-0.19500000000000001</v>
      </c>
      <c r="O146" s="28">
        <v>0.128</v>
      </c>
      <c r="P146" s="28">
        <v>0.157</v>
      </c>
      <c r="Q146" s="28">
        <v>0.20699999999999999</v>
      </c>
      <c r="R146" s="28">
        <v>7.3083496426190997E-2</v>
      </c>
      <c r="S146" s="28">
        <v>2.96</v>
      </c>
      <c r="T146" s="27"/>
      <c r="U146" s="40">
        <v>36633</v>
      </c>
      <c r="V146" s="28">
        <v>2.3199999999999998</v>
      </c>
      <c r="W146" s="28">
        <v>2.3199999999999998</v>
      </c>
      <c r="X146" s="28"/>
      <c r="Y146" s="28"/>
      <c r="Z146" s="28">
        <v>2.3224999999999998</v>
      </c>
      <c r="AA146" s="28"/>
      <c r="AB146" s="28">
        <v>2.38</v>
      </c>
      <c r="AC146" s="28"/>
      <c r="AD146" s="28"/>
      <c r="AE146" s="28"/>
      <c r="AF146" s="28"/>
      <c r="AG146" s="28"/>
      <c r="AH146" s="28"/>
      <c r="AI146" s="28"/>
      <c r="AJ146" s="28"/>
      <c r="AK146" s="3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</row>
    <row r="147" spans="4:49">
      <c r="D147" s="27">
        <v>40725</v>
      </c>
      <c r="E147" s="28">
        <v>-4.9000000000000002E-2</v>
      </c>
      <c r="F147" s="28">
        <v>-0.03</v>
      </c>
      <c r="G147" s="28">
        <v>-3.2500000000000001E-2</v>
      </c>
      <c r="H147" s="28">
        <v>0.19700000000000001</v>
      </c>
      <c r="I147" s="28">
        <v>0.19700000000000001</v>
      </c>
      <c r="J147" s="28">
        <v>-4.9000000000000002E-2</v>
      </c>
      <c r="K147" s="28">
        <v>0.19700000000000001</v>
      </c>
      <c r="L147" s="28">
        <v>-0.08</v>
      </c>
      <c r="M147" s="28">
        <v>-0.215</v>
      </c>
      <c r="N147" s="28">
        <v>-0.19500000000000001</v>
      </c>
      <c r="O147" s="28">
        <v>0.128</v>
      </c>
      <c r="P147" s="28">
        <v>0.14699999999999999</v>
      </c>
      <c r="Q147" s="28">
        <v>0.19700000000000001</v>
      </c>
      <c r="R147" s="28">
        <v>7.3100401837883994E-2</v>
      </c>
      <c r="S147" s="28">
        <v>2.9660000000000002</v>
      </c>
      <c r="T147" s="27"/>
      <c r="U147" s="40">
        <v>36634</v>
      </c>
      <c r="V147" s="28">
        <v>2.3199999999999998</v>
      </c>
      <c r="W147" s="28">
        <v>2.3199999999999998</v>
      </c>
      <c r="X147" s="28"/>
      <c r="Y147" s="28"/>
      <c r="Z147" s="28">
        <v>2.3224999999999998</v>
      </c>
      <c r="AA147" s="28"/>
      <c r="AB147" s="28">
        <v>2.38</v>
      </c>
      <c r="AC147" s="28"/>
      <c r="AD147" s="28"/>
      <c r="AE147" s="28"/>
      <c r="AF147" s="28"/>
      <c r="AG147" s="28"/>
      <c r="AH147" s="28"/>
      <c r="AI147" s="28"/>
      <c r="AJ147" s="28"/>
      <c r="AK147" s="3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</row>
    <row r="148" spans="4:49">
      <c r="D148" s="27">
        <v>40756</v>
      </c>
      <c r="E148" s="28">
        <v>-4.9000000000000002E-2</v>
      </c>
      <c r="F148" s="28">
        <v>-0.03</v>
      </c>
      <c r="G148" s="28">
        <v>-3.2500000000000001E-2</v>
      </c>
      <c r="H148" s="28">
        <v>0.19500000000000001</v>
      </c>
      <c r="I148" s="28">
        <v>0.19500000000000001</v>
      </c>
      <c r="J148" s="28">
        <v>-4.9000000000000002E-2</v>
      </c>
      <c r="K148" s="28">
        <v>0.19500000000000001</v>
      </c>
      <c r="L148" s="28">
        <v>-0.08</v>
      </c>
      <c r="M148" s="28">
        <v>-0.215</v>
      </c>
      <c r="N148" s="28">
        <v>-0.19500000000000001</v>
      </c>
      <c r="O148" s="28">
        <v>0.128</v>
      </c>
      <c r="P148" s="28">
        <v>0.14499999999999999</v>
      </c>
      <c r="Q148" s="28">
        <v>0.19500000000000001</v>
      </c>
      <c r="R148" s="28">
        <v>7.3117870763398998E-2</v>
      </c>
      <c r="S148" s="28">
        <v>2.9729999999999999</v>
      </c>
      <c r="T148" s="27"/>
      <c r="U148" s="40">
        <v>36635</v>
      </c>
      <c r="V148" s="28">
        <v>2.3199999999999998</v>
      </c>
      <c r="W148" s="28">
        <v>2.3199999999999998</v>
      </c>
      <c r="X148" s="28"/>
      <c r="Y148" s="28"/>
      <c r="Z148" s="28">
        <v>2.3224999999999998</v>
      </c>
      <c r="AA148" s="28"/>
      <c r="AB148" s="28">
        <v>2.38</v>
      </c>
      <c r="AC148" s="28"/>
      <c r="AD148" s="28"/>
      <c r="AE148" s="28"/>
      <c r="AF148" s="28"/>
      <c r="AG148" s="28"/>
      <c r="AH148" s="28"/>
      <c r="AI148" s="28"/>
      <c r="AJ148" s="28"/>
      <c r="AK148" s="3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</row>
    <row r="149" spans="4:49">
      <c r="D149" s="27">
        <v>40787</v>
      </c>
      <c r="E149" s="28">
        <v>-4.9000000000000002E-2</v>
      </c>
      <c r="F149" s="28">
        <v>-0.03</v>
      </c>
      <c r="G149" s="28">
        <v>-3.2500000000000001E-2</v>
      </c>
      <c r="H149" s="28">
        <v>0.193</v>
      </c>
      <c r="I149" s="28">
        <v>0.193</v>
      </c>
      <c r="J149" s="28">
        <v>-4.9000000000000002E-2</v>
      </c>
      <c r="K149" s="28">
        <v>0.193</v>
      </c>
      <c r="L149" s="28">
        <v>-0.08</v>
      </c>
      <c r="M149" s="28">
        <v>-0.20499999999999999</v>
      </c>
      <c r="N149" s="28">
        <v>-0.19500000000000001</v>
      </c>
      <c r="O149" s="28">
        <v>0.128</v>
      </c>
      <c r="P149" s="28">
        <v>0.14299999999999999</v>
      </c>
      <c r="Q149" s="28">
        <v>0.193</v>
      </c>
      <c r="R149" s="28">
        <v>7.3135339689015005E-2</v>
      </c>
      <c r="S149" s="28">
        <v>2.9780000000000002</v>
      </c>
      <c r="T149" s="27"/>
      <c r="U149" s="40">
        <v>36636</v>
      </c>
      <c r="V149" s="28">
        <v>2.3199999999999998</v>
      </c>
      <c r="W149" s="28">
        <v>2.3199999999999998</v>
      </c>
      <c r="X149" s="28"/>
      <c r="Y149" s="28"/>
      <c r="Z149" s="28">
        <v>2.3224999999999998</v>
      </c>
      <c r="AA149" s="28"/>
      <c r="AB149" s="28">
        <v>2.38</v>
      </c>
      <c r="AC149" s="28"/>
      <c r="AD149" s="28"/>
      <c r="AE149" s="28"/>
      <c r="AF149" s="28"/>
      <c r="AG149" s="28"/>
      <c r="AH149" s="28"/>
      <c r="AI149" s="28"/>
      <c r="AJ149" s="28"/>
      <c r="AK149" s="3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</row>
    <row r="150" spans="4:49">
      <c r="D150" s="27">
        <v>40817</v>
      </c>
      <c r="E150" s="28">
        <v>-4.9000000000000002E-2</v>
      </c>
      <c r="F150" s="28">
        <v>-0.03</v>
      </c>
      <c r="G150" s="28">
        <v>-3.2500000000000001E-2</v>
      </c>
      <c r="H150" s="28">
        <v>0.20699999999999999</v>
      </c>
      <c r="I150" s="28">
        <v>0.20699999999999999</v>
      </c>
      <c r="J150" s="28">
        <v>-4.9000000000000002E-2</v>
      </c>
      <c r="K150" s="28">
        <v>0.20699999999999999</v>
      </c>
      <c r="L150" s="28">
        <v>-0.08</v>
      </c>
      <c r="M150" s="28">
        <v>-0.19</v>
      </c>
      <c r="N150" s="28">
        <v>-0.19500000000000001</v>
      </c>
      <c r="O150" s="28">
        <v>0.128</v>
      </c>
      <c r="P150" s="28">
        <v>0.157</v>
      </c>
      <c r="Q150" s="28">
        <v>0.20699999999999999</v>
      </c>
      <c r="R150" s="28">
        <v>7.3152245101000005E-2</v>
      </c>
      <c r="S150" s="28">
        <v>3.01</v>
      </c>
      <c r="T150" s="27"/>
      <c r="U150" s="40">
        <v>36637</v>
      </c>
      <c r="V150" s="28">
        <v>2.3199999999999998</v>
      </c>
      <c r="W150" s="28">
        <v>2.3199999999999998</v>
      </c>
      <c r="X150" s="28"/>
      <c r="Y150" s="28"/>
      <c r="Z150" s="28">
        <v>2.3224999999999998</v>
      </c>
      <c r="AA150" s="28"/>
      <c r="AB150" s="28">
        <v>2.38</v>
      </c>
      <c r="AC150" s="28"/>
      <c r="AD150" s="28"/>
      <c r="AE150" s="28"/>
      <c r="AF150" s="28"/>
      <c r="AG150" s="28"/>
      <c r="AH150" s="28"/>
      <c r="AI150" s="28"/>
      <c r="AJ150" s="28"/>
      <c r="AK150" s="3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</row>
    <row r="151" spans="4:49">
      <c r="D151" s="27">
        <v>40848</v>
      </c>
      <c r="E151" s="28">
        <v>-4.3499999999999997E-2</v>
      </c>
      <c r="F151" s="28">
        <v>-0.03</v>
      </c>
      <c r="G151" s="28">
        <v>-4.2500000000000003E-2</v>
      </c>
      <c r="H151" s="28">
        <v>0.29799999999999999</v>
      </c>
      <c r="I151" s="28">
        <v>0.29799999999999999</v>
      </c>
      <c r="J151" s="28">
        <v>-4.3499999999999997E-2</v>
      </c>
      <c r="K151" s="28">
        <v>0.29799999999999999</v>
      </c>
      <c r="L151" s="28">
        <v>-0.08</v>
      </c>
      <c r="M151" s="28">
        <v>-0.14249999999999999</v>
      </c>
      <c r="N151" s="28">
        <v>-0.19</v>
      </c>
      <c r="O151" s="28">
        <v>0.44500000000000001</v>
      </c>
      <c r="P151" s="28">
        <v>0.248</v>
      </c>
      <c r="Q151" s="28">
        <v>0.29799999999999999</v>
      </c>
      <c r="R151" s="28">
        <v>7.3169714026811994E-2</v>
      </c>
      <c r="S151" s="28">
        <v>3.1459999999999999</v>
      </c>
      <c r="T151" s="27"/>
      <c r="U151" s="40">
        <v>36638</v>
      </c>
      <c r="V151" s="28">
        <v>2.3199999999999998</v>
      </c>
      <c r="W151" s="28">
        <v>2.3199999999999998</v>
      </c>
      <c r="X151" s="28"/>
      <c r="Y151" s="28"/>
      <c r="Z151" s="28">
        <v>2.3224999999999998</v>
      </c>
      <c r="AA151" s="28"/>
      <c r="AB151" s="28">
        <v>2.38</v>
      </c>
      <c r="AC151" s="28"/>
      <c r="AD151" s="28"/>
      <c r="AE151" s="28"/>
      <c r="AF151" s="28"/>
      <c r="AG151" s="28"/>
      <c r="AH151" s="28"/>
      <c r="AI151" s="28"/>
      <c r="AJ151" s="28"/>
      <c r="AK151" s="3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</row>
    <row r="152" spans="4:49">
      <c r="D152" s="27">
        <v>40878</v>
      </c>
      <c r="E152" s="28">
        <v>-4.3499999999999997E-2</v>
      </c>
      <c r="F152" s="28">
        <v>-0.03</v>
      </c>
      <c r="G152" s="28">
        <v>-4.4999999999999998E-2</v>
      </c>
      <c r="H152" s="28">
        <v>0.33800000000000002</v>
      </c>
      <c r="I152" s="28">
        <v>0.33800000000000002</v>
      </c>
      <c r="J152" s="28">
        <v>-4.3499999999999997E-2</v>
      </c>
      <c r="K152" s="28">
        <v>0.33800000000000002</v>
      </c>
      <c r="L152" s="28">
        <v>-0.08</v>
      </c>
      <c r="M152" s="28">
        <v>-0.13500000000000001</v>
      </c>
      <c r="N152" s="28">
        <v>-0.19750000000000001</v>
      </c>
      <c r="O152" s="28">
        <v>0.48499999999999999</v>
      </c>
      <c r="P152" s="28">
        <v>0.28799999999999998</v>
      </c>
      <c r="Q152" s="28">
        <v>0.33800000000000002</v>
      </c>
      <c r="R152" s="28">
        <v>7.3186619438985995E-2</v>
      </c>
      <c r="S152" s="28">
        <v>3.27</v>
      </c>
      <c r="T152" s="27"/>
      <c r="U152" s="40">
        <v>36639</v>
      </c>
      <c r="V152" s="28">
        <v>2.3199999999999998</v>
      </c>
      <c r="W152" s="28">
        <v>2.3199999999999998</v>
      </c>
      <c r="X152" s="28"/>
      <c r="Y152" s="28"/>
      <c r="Z152" s="28">
        <v>2.3224999999999998</v>
      </c>
      <c r="AA152" s="28"/>
      <c r="AB152" s="28">
        <v>2.38</v>
      </c>
      <c r="AC152" s="28"/>
      <c r="AD152" s="28"/>
      <c r="AE152" s="28"/>
      <c r="AF152" s="28"/>
      <c r="AG152" s="28"/>
      <c r="AH152" s="28"/>
      <c r="AI152" s="28"/>
      <c r="AJ152" s="28"/>
      <c r="AK152" s="3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</row>
    <row r="153" spans="4:49">
      <c r="D153" s="27">
        <v>40909</v>
      </c>
      <c r="E153" s="28">
        <v>-4.3499999999999997E-2</v>
      </c>
      <c r="F153" s="28">
        <v>-0.03</v>
      </c>
      <c r="G153" s="28">
        <v>-4.7500000000000001E-2</v>
      </c>
      <c r="H153" s="28">
        <v>0.34499999999999997</v>
      </c>
      <c r="I153" s="28">
        <v>0.34499999999999997</v>
      </c>
      <c r="J153" s="28">
        <v>-4.3499999999999997E-2</v>
      </c>
      <c r="K153" s="28">
        <v>0.34499999999999997</v>
      </c>
      <c r="L153" s="28">
        <v>-0.08</v>
      </c>
      <c r="M153" s="28">
        <v>-0.12</v>
      </c>
      <c r="N153" s="28">
        <v>-0.2</v>
      </c>
      <c r="O153" s="28">
        <v>0.495</v>
      </c>
      <c r="P153" s="28">
        <v>0.29499999999999998</v>
      </c>
      <c r="Q153" s="28">
        <v>0.34499999999999997</v>
      </c>
      <c r="R153" s="28">
        <v>7.3204088365000003E-2</v>
      </c>
      <c r="S153" s="28">
        <v>3.3595000000000002</v>
      </c>
      <c r="T153" s="27"/>
      <c r="U153" s="40">
        <v>36640</v>
      </c>
      <c r="V153" s="28">
        <v>2.3199999999999998</v>
      </c>
      <c r="W153" s="28">
        <v>2.3199999999999998</v>
      </c>
      <c r="X153" s="28"/>
      <c r="Y153" s="28"/>
      <c r="Z153" s="28">
        <v>2.3224999999999998</v>
      </c>
      <c r="AA153" s="28"/>
      <c r="AB153" s="28">
        <v>2.38</v>
      </c>
      <c r="AC153" s="28"/>
      <c r="AD153" s="28"/>
      <c r="AE153" s="28"/>
      <c r="AF153" s="28"/>
      <c r="AG153" s="28"/>
      <c r="AH153" s="28"/>
      <c r="AI153" s="28"/>
      <c r="AJ153" s="28"/>
      <c r="AK153" s="3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</row>
    <row r="154" spans="4:49">
      <c r="D154" s="27">
        <v>40940</v>
      </c>
      <c r="E154" s="28">
        <v>-4.3499999999999997E-2</v>
      </c>
      <c r="F154" s="28">
        <v>-0.03</v>
      </c>
      <c r="G154" s="28">
        <v>-0.04</v>
      </c>
      <c r="H154" s="28">
        <v>0.32300000000000001</v>
      </c>
      <c r="I154" s="28">
        <v>0.32300000000000001</v>
      </c>
      <c r="J154" s="28">
        <v>-4.3499999999999997E-2</v>
      </c>
      <c r="K154" s="28">
        <v>0.32300000000000001</v>
      </c>
      <c r="L154" s="28">
        <v>-0.08</v>
      </c>
      <c r="M154" s="28">
        <v>-0.12</v>
      </c>
      <c r="N154" s="28">
        <v>-0.20250000000000001</v>
      </c>
      <c r="O154" s="28">
        <v>0.52500000000000002</v>
      </c>
      <c r="P154" s="28">
        <v>0.27300000000000002</v>
      </c>
      <c r="Q154" s="28">
        <v>0.32300000000000001</v>
      </c>
      <c r="R154" s="28">
        <v>7.3221557291112002E-2</v>
      </c>
      <c r="S154" s="28">
        <v>3.2574999999999998</v>
      </c>
      <c r="T154" s="27"/>
      <c r="U154" s="40">
        <v>36641</v>
      </c>
      <c r="V154" s="28">
        <v>2.3199999999999998</v>
      </c>
      <c r="W154" s="28">
        <v>2.3199999999999998</v>
      </c>
      <c r="X154" s="28"/>
      <c r="Y154" s="28"/>
      <c r="Z154" s="28">
        <v>2.3224999999999998</v>
      </c>
      <c r="AA154" s="28"/>
      <c r="AB154" s="28">
        <v>2.38</v>
      </c>
      <c r="AC154" s="28"/>
      <c r="AD154" s="28"/>
      <c r="AE154" s="28"/>
      <c r="AF154" s="28"/>
      <c r="AG154" s="28"/>
      <c r="AH154" s="28"/>
      <c r="AI154" s="28"/>
      <c r="AJ154" s="28"/>
      <c r="AK154" s="3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</row>
    <row r="155" spans="4:49">
      <c r="D155" s="27">
        <v>40969</v>
      </c>
      <c r="E155" s="28">
        <v>-4.3499999999999997E-2</v>
      </c>
      <c r="F155" s="28">
        <v>-0.03</v>
      </c>
      <c r="G155" s="28">
        <v>-3.7499999999999999E-2</v>
      </c>
      <c r="H155" s="28">
        <v>0.32</v>
      </c>
      <c r="I155" s="28">
        <v>0.32</v>
      </c>
      <c r="J155" s="28">
        <v>-4.3499999999999997E-2</v>
      </c>
      <c r="K155" s="28">
        <v>0.32</v>
      </c>
      <c r="L155" s="28">
        <v>-0.08</v>
      </c>
      <c r="M155" s="28">
        <v>-0.12</v>
      </c>
      <c r="N155" s="28">
        <v>-0.20499999999999999</v>
      </c>
      <c r="O155" s="28">
        <v>0.52500000000000002</v>
      </c>
      <c r="P155" s="28">
        <v>0.27</v>
      </c>
      <c r="Q155" s="28">
        <v>0.32</v>
      </c>
      <c r="R155" s="28">
        <v>7.3237899189824998E-2</v>
      </c>
      <c r="S155" s="28">
        <v>3.1524999999999999</v>
      </c>
      <c r="T155" s="27"/>
      <c r="U155" s="40">
        <v>36642</v>
      </c>
      <c r="V155" s="28">
        <v>2.3199999999999998</v>
      </c>
      <c r="W155" s="28">
        <v>2.3199999999999998</v>
      </c>
      <c r="X155" s="28"/>
      <c r="Y155" s="28"/>
      <c r="Z155" s="28">
        <v>2.3224999999999998</v>
      </c>
      <c r="AA155" s="28"/>
      <c r="AB155" s="28">
        <v>2.38</v>
      </c>
      <c r="AC155" s="28"/>
      <c r="AD155" s="28"/>
      <c r="AE155" s="28"/>
      <c r="AF155" s="28"/>
      <c r="AG155" s="28"/>
      <c r="AH155" s="28"/>
      <c r="AI155" s="28"/>
      <c r="AJ155" s="28"/>
      <c r="AK155" s="3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</row>
    <row r="156" spans="4:49">
      <c r="D156" s="27">
        <v>41000</v>
      </c>
      <c r="E156" s="28">
        <v>-4.5999999999999999E-2</v>
      </c>
      <c r="F156" s="28">
        <v>-0.03</v>
      </c>
      <c r="G156" s="28">
        <v>-0.03</v>
      </c>
      <c r="H156" s="28">
        <v>0.218</v>
      </c>
      <c r="I156" s="28">
        <v>0.218</v>
      </c>
      <c r="J156" s="28">
        <v>-4.5999999999999999E-2</v>
      </c>
      <c r="K156" s="28">
        <v>0.218</v>
      </c>
      <c r="L156" s="28">
        <v>-0.08</v>
      </c>
      <c r="M156" s="28">
        <v>-0.21</v>
      </c>
      <c r="N156" s="28">
        <v>-0.19500000000000001</v>
      </c>
      <c r="O156" s="28">
        <v>0.128</v>
      </c>
      <c r="P156" s="28">
        <v>0.16800000000000001</v>
      </c>
      <c r="Q156" s="28">
        <v>0.218</v>
      </c>
      <c r="R156" s="28">
        <v>7.3255368116132993E-2</v>
      </c>
      <c r="S156" s="28">
        <v>3.0565000000000002</v>
      </c>
      <c r="T156" s="27"/>
      <c r="U156" s="40">
        <v>36643</v>
      </c>
      <c r="V156" s="28">
        <v>2.3199999999999998</v>
      </c>
      <c r="W156" s="28">
        <v>2.3199999999999998</v>
      </c>
      <c r="X156" s="28"/>
      <c r="Y156" s="28"/>
      <c r="Z156" s="28">
        <v>2.3224999999999998</v>
      </c>
      <c r="AA156" s="28"/>
      <c r="AB156" s="28">
        <v>2.38</v>
      </c>
      <c r="AC156" s="28"/>
      <c r="AD156" s="28"/>
      <c r="AE156" s="28"/>
      <c r="AF156" s="28"/>
      <c r="AG156" s="28"/>
      <c r="AH156" s="28"/>
      <c r="AI156" s="28"/>
      <c r="AJ156" s="28"/>
      <c r="AK156" s="3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</row>
    <row r="157" spans="4:49">
      <c r="D157" s="27">
        <v>41030</v>
      </c>
      <c r="E157" s="28">
        <v>-4.5999999999999999E-2</v>
      </c>
      <c r="F157" s="28">
        <v>-0.03</v>
      </c>
      <c r="G157" s="28">
        <v>-0.03</v>
      </c>
      <c r="H157" s="28">
        <v>0.20699999999999999</v>
      </c>
      <c r="I157" s="28">
        <v>0.20699999999999999</v>
      </c>
      <c r="J157" s="28">
        <v>-4.5999999999999999E-2</v>
      </c>
      <c r="K157" s="28">
        <v>0.20699999999999999</v>
      </c>
      <c r="L157" s="28">
        <v>-0.08</v>
      </c>
      <c r="M157" s="28">
        <v>-0.20499999999999999</v>
      </c>
      <c r="N157" s="28">
        <v>-0.19500000000000001</v>
      </c>
      <c r="O157" s="28">
        <v>0.128</v>
      </c>
      <c r="P157" s="28">
        <v>0.157</v>
      </c>
      <c r="Q157" s="28">
        <v>0.20699999999999999</v>
      </c>
      <c r="R157" s="28">
        <v>7.3272273528785001E-2</v>
      </c>
      <c r="S157" s="28">
        <v>3.0354999999999999</v>
      </c>
      <c r="T157" s="27"/>
      <c r="U157" s="40">
        <v>36644</v>
      </c>
      <c r="V157" s="28">
        <v>2.3199999999999998</v>
      </c>
      <c r="W157" s="28">
        <v>2.3199999999999998</v>
      </c>
      <c r="X157" s="28"/>
      <c r="Y157" s="28"/>
      <c r="Z157" s="28">
        <v>2.3224999999999998</v>
      </c>
      <c r="AA157" s="28"/>
      <c r="AB157" s="28">
        <v>2.38</v>
      </c>
      <c r="AC157" s="28"/>
      <c r="AD157" s="28"/>
      <c r="AE157" s="28"/>
      <c r="AF157" s="28"/>
      <c r="AG157" s="28"/>
      <c r="AH157" s="28"/>
      <c r="AI157" s="28"/>
      <c r="AJ157" s="28"/>
      <c r="AK157" s="3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</row>
    <row r="158" spans="4:49">
      <c r="D158" s="27">
        <v>41061</v>
      </c>
      <c r="E158" s="28">
        <v>-4.5999999999999999E-2</v>
      </c>
      <c r="F158" s="28">
        <v>-0.03</v>
      </c>
      <c r="G158" s="28">
        <v>-0.03</v>
      </c>
      <c r="H158" s="28">
        <v>0.20200000000000001</v>
      </c>
      <c r="I158" s="28">
        <v>0.20200000000000001</v>
      </c>
      <c r="J158" s="28">
        <v>-4.5999999999999999E-2</v>
      </c>
      <c r="K158" s="28">
        <v>0.20200000000000001</v>
      </c>
      <c r="L158" s="28">
        <v>-0.08</v>
      </c>
      <c r="M158" s="28">
        <v>-0.215</v>
      </c>
      <c r="N158" s="28">
        <v>-0.19500000000000001</v>
      </c>
      <c r="O158" s="28">
        <v>0.128</v>
      </c>
      <c r="P158" s="28">
        <v>0.152</v>
      </c>
      <c r="Q158" s="28">
        <v>0.20200000000000001</v>
      </c>
      <c r="R158" s="28">
        <v>7.3289742455291004E-2</v>
      </c>
      <c r="S158" s="28">
        <v>3.0425</v>
      </c>
      <c r="T158" s="27"/>
      <c r="U158" s="40">
        <v>36645</v>
      </c>
      <c r="V158" s="28">
        <v>2.3199999999999998</v>
      </c>
      <c r="W158" s="28">
        <v>2.3199999999999998</v>
      </c>
      <c r="X158" s="28"/>
      <c r="Y158" s="28"/>
      <c r="Z158" s="28">
        <v>2.3224999999999998</v>
      </c>
      <c r="AA158" s="28"/>
      <c r="AB158" s="28">
        <v>2.38</v>
      </c>
      <c r="AC158" s="28"/>
      <c r="AD158" s="28"/>
      <c r="AE158" s="28"/>
      <c r="AF158" s="28"/>
      <c r="AG158" s="28"/>
      <c r="AH158" s="28"/>
      <c r="AI158" s="28"/>
      <c r="AJ158" s="28"/>
      <c r="AK158" s="3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</row>
    <row r="159" spans="4:49">
      <c r="D159" s="27">
        <v>41091</v>
      </c>
      <c r="E159" s="28">
        <v>-4.5999999999999999E-2</v>
      </c>
      <c r="F159" s="28">
        <v>-0.03</v>
      </c>
      <c r="G159" s="28">
        <v>-0.03</v>
      </c>
      <c r="H159" s="28">
        <v>0.192</v>
      </c>
      <c r="I159" s="28">
        <v>0.192</v>
      </c>
      <c r="J159" s="28">
        <v>-4.5999999999999999E-2</v>
      </c>
      <c r="K159" s="28">
        <v>0.192</v>
      </c>
      <c r="L159" s="28">
        <v>-0.08</v>
      </c>
      <c r="M159" s="28">
        <v>-0.215</v>
      </c>
      <c r="N159" s="28">
        <v>-0.19500000000000001</v>
      </c>
      <c r="O159" s="28">
        <v>0.128</v>
      </c>
      <c r="P159" s="28">
        <v>0.14199999999999999</v>
      </c>
      <c r="Q159" s="28">
        <v>0.192</v>
      </c>
      <c r="R159" s="28">
        <v>7.3306647868135996E-2</v>
      </c>
      <c r="S159" s="28">
        <v>3.0485000000000002</v>
      </c>
      <c r="T159" s="27"/>
      <c r="U159" s="40">
        <v>36646</v>
      </c>
      <c r="V159" s="28">
        <v>2.3199999999999998</v>
      </c>
      <c r="W159" s="28">
        <v>2.3199999999999998</v>
      </c>
      <c r="X159" s="28"/>
      <c r="Y159" s="28"/>
      <c r="Z159" s="28">
        <v>2.3224999999999998</v>
      </c>
      <c r="AA159" s="28"/>
      <c r="AB159" s="28">
        <v>2.38</v>
      </c>
      <c r="AC159" s="28"/>
      <c r="AD159" s="28"/>
      <c r="AE159" s="28"/>
      <c r="AF159" s="28"/>
      <c r="AG159" s="28"/>
      <c r="AH159" s="28"/>
      <c r="AI159" s="28"/>
      <c r="AJ159" s="28"/>
      <c r="AK159" s="3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</row>
    <row r="160" spans="4:49">
      <c r="D160" s="27">
        <v>41122</v>
      </c>
      <c r="E160" s="28">
        <v>-4.5999999999999999E-2</v>
      </c>
      <c r="F160" s="28">
        <v>-0.03</v>
      </c>
      <c r="G160" s="28">
        <v>-0.03</v>
      </c>
      <c r="H160" s="28">
        <v>0.19</v>
      </c>
      <c r="I160" s="28">
        <v>0.19</v>
      </c>
      <c r="J160" s="28">
        <v>-4.5999999999999999E-2</v>
      </c>
      <c r="K160" s="28">
        <v>0.19</v>
      </c>
      <c r="L160" s="28">
        <v>-0.08</v>
      </c>
      <c r="M160" s="28">
        <v>-0.215</v>
      </c>
      <c r="N160" s="28">
        <v>-0.19500000000000001</v>
      </c>
      <c r="O160" s="28">
        <v>0.128</v>
      </c>
      <c r="P160" s="28">
        <v>0.14000000000000001</v>
      </c>
      <c r="Q160" s="28">
        <v>0.19</v>
      </c>
      <c r="R160" s="28">
        <v>7.3324116794839994E-2</v>
      </c>
      <c r="S160" s="28">
        <v>3.0554999999999999</v>
      </c>
      <c r="T160" s="27"/>
      <c r="U160" s="40">
        <v>36647</v>
      </c>
      <c r="V160" s="28">
        <v>2.3170000000000002</v>
      </c>
      <c r="W160" s="28">
        <v>2.3170000000000002</v>
      </c>
      <c r="X160" s="28"/>
      <c r="Y160" s="28"/>
      <c r="Z160" s="28">
        <v>2.3195000000000001</v>
      </c>
      <c r="AA160" s="28"/>
      <c r="AB160" s="28">
        <v>2.3769999999999998</v>
      </c>
      <c r="AC160" s="28"/>
      <c r="AD160" s="28"/>
      <c r="AE160" s="28"/>
      <c r="AF160" s="28"/>
      <c r="AG160" s="28"/>
      <c r="AH160" s="28"/>
      <c r="AI160" s="28"/>
      <c r="AJ160" s="28"/>
      <c r="AK160" s="3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</row>
    <row r="161" spans="4:49">
      <c r="D161" s="27">
        <v>41153</v>
      </c>
      <c r="E161" s="28">
        <v>-4.5999999999999999E-2</v>
      </c>
      <c r="F161" s="28">
        <v>-0.03</v>
      </c>
      <c r="G161" s="28">
        <v>-0.03</v>
      </c>
      <c r="H161" s="28">
        <v>0.188</v>
      </c>
      <c r="I161" s="28">
        <v>0.188</v>
      </c>
      <c r="J161" s="28">
        <v>-4.5999999999999999E-2</v>
      </c>
      <c r="K161" s="28">
        <v>0.188</v>
      </c>
      <c r="L161" s="28">
        <v>-0.08</v>
      </c>
      <c r="M161" s="28">
        <v>-0.20499999999999999</v>
      </c>
      <c r="N161" s="28">
        <v>-0.19500000000000001</v>
      </c>
      <c r="O161" s="28">
        <v>0.128</v>
      </c>
      <c r="P161" s="28">
        <v>0.13800000000000001</v>
      </c>
      <c r="Q161" s="28">
        <v>0.188</v>
      </c>
      <c r="R161" s="28">
        <v>7.3341585721645994E-2</v>
      </c>
      <c r="S161" s="28">
        <v>3.0605000000000002</v>
      </c>
      <c r="T161" s="27"/>
      <c r="U161" s="40">
        <v>36648</v>
      </c>
      <c r="V161" s="28">
        <v>2.3170000000000002</v>
      </c>
      <c r="W161" s="28">
        <v>2.3170000000000002</v>
      </c>
      <c r="X161" s="28"/>
      <c r="Y161" s="28"/>
      <c r="Z161" s="28">
        <v>2.3195000000000001</v>
      </c>
      <c r="AA161" s="28"/>
      <c r="AB161" s="28">
        <v>2.3769999999999998</v>
      </c>
      <c r="AC161" s="28"/>
      <c r="AD161" s="28"/>
      <c r="AE161" s="28"/>
      <c r="AF161" s="28"/>
      <c r="AG161" s="28"/>
      <c r="AH161" s="28"/>
      <c r="AI161" s="28"/>
      <c r="AJ161" s="28"/>
      <c r="AK161" s="3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</row>
    <row r="162" spans="4:49">
      <c r="D162" s="27">
        <v>41183</v>
      </c>
      <c r="E162" s="28">
        <v>-4.5999999999999999E-2</v>
      </c>
      <c r="F162" s="28">
        <v>-0.03</v>
      </c>
      <c r="G162" s="28">
        <v>-0.03</v>
      </c>
      <c r="H162" s="28">
        <v>0.20200000000000001</v>
      </c>
      <c r="I162" s="28">
        <v>0.20200000000000001</v>
      </c>
      <c r="J162" s="28">
        <v>-4.5999999999999999E-2</v>
      </c>
      <c r="K162" s="28">
        <v>0.20200000000000001</v>
      </c>
      <c r="L162" s="28">
        <v>-0.08</v>
      </c>
      <c r="M162" s="28">
        <v>-0.19</v>
      </c>
      <c r="N162" s="28">
        <v>-0.19500000000000001</v>
      </c>
      <c r="O162" s="28">
        <v>0.128</v>
      </c>
      <c r="P162" s="28">
        <v>0.152</v>
      </c>
      <c r="Q162" s="28">
        <v>0.20200000000000001</v>
      </c>
      <c r="R162" s="28">
        <v>7.3358491134779005E-2</v>
      </c>
      <c r="S162" s="28">
        <v>3.0924999999999998</v>
      </c>
      <c r="T162" s="27"/>
      <c r="U162" s="40">
        <v>36649</v>
      </c>
      <c r="V162" s="28">
        <v>2.3170000000000002</v>
      </c>
      <c r="W162" s="28">
        <v>2.3170000000000002</v>
      </c>
      <c r="X162" s="28"/>
      <c r="Y162" s="28"/>
      <c r="Z162" s="28">
        <v>2.3195000000000001</v>
      </c>
      <c r="AA162" s="28"/>
      <c r="AB162" s="28">
        <v>2.3769999999999998</v>
      </c>
      <c r="AC162" s="28"/>
      <c r="AD162" s="28"/>
      <c r="AE162" s="28"/>
      <c r="AF162" s="28"/>
      <c r="AG162" s="28"/>
      <c r="AH162" s="28"/>
      <c r="AI162" s="28"/>
      <c r="AJ162" s="28"/>
      <c r="AK162" s="3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</row>
    <row r="163" spans="4:49">
      <c r="D163" s="27">
        <v>41214</v>
      </c>
      <c r="E163" s="28">
        <v>-4.0500000000000001E-2</v>
      </c>
      <c r="F163" s="28">
        <v>-0.03</v>
      </c>
      <c r="G163" s="28">
        <v>-0.04</v>
      </c>
      <c r="H163" s="28">
        <v>0.29299999999999998</v>
      </c>
      <c r="I163" s="28">
        <v>0.29299999999999998</v>
      </c>
      <c r="J163" s="28">
        <v>-4.0500000000000001E-2</v>
      </c>
      <c r="K163" s="28">
        <v>0.29299999999999998</v>
      </c>
      <c r="L163" s="28">
        <v>-0.08</v>
      </c>
      <c r="M163" s="28">
        <v>-0.14249999999999999</v>
      </c>
      <c r="N163" s="28">
        <v>-0.19</v>
      </c>
      <c r="O163" s="28">
        <v>0.44500000000000001</v>
      </c>
      <c r="P163" s="28">
        <v>0.24299999999999999</v>
      </c>
      <c r="Q163" s="28">
        <v>0.29299999999999998</v>
      </c>
      <c r="R163" s="28">
        <v>7.3375960061782999E-2</v>
      </c>
      <c r="S163" s="28">
        <v>3.2284999999999999</v>
      </c>
      <c r="T163" s="27"/>
      <c r="U163" s="40">
        <v>36650</v>
      </c>
      <c r="V163" s="28">
        <v>2.3170000000000002</v>
      </c>
      <c r="W163" s="28">
        <v>2.3170000000000002</v>
      </c>
      <c r="X163" s="28"/>
      <c r="Y163" s="28"/>
      <c r="Z163" s="28">
        <v>2.3195000000000001</v>
      </c>
      <c r="AA163" s="28"/>
      <c r="AB163" s="28">
        <v>2.3769999999999998</v>
      </c>
      <c r="AC163" s="28"/>
      <c r="AD163" s="28"/>
      <c r="AE163" s="28"/>
      <c r="AF163" s="28"/>
      <c r="AG163" s="28"/>
      <c r="AH163" s="28"/>
      <c r="AI163" s="28"/>
      <c r="AJ163" s="28"/>
      <c r="AK163" s="3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</row>
    <row r="164" spans="4:49">
      <c r="D164" s="27">
        <v>41244</v>
      </c>
      <c r="E164" s="28">
        <v>-4.0500000000000001E-2</v>
      </c>
      <c r="F164" s="28">
        <v>-0.03</v>
      </c>
      <c r="G164" s="28">
        <v>-4.2500000000000003E-2</v>
      </c>
      <c r="H164" s="28">
        <v>0.33300000000000002</v>
      </c>
      <c r="I164" s="28">
        <v>0.33300000000000002</v>
      </c>
      <c r="J164" s="28">
        <v>-4.0500000000000001E-2</v>
      </c>
      <c r="K164" s="28">
        <v>0.33300000000000002</v>
      </c>
      <c r="L164" s="28">
        <v>-0.08</v>
      </c>
      <c r="M164" s="28">
        <v>-0.13500000000000001</v>
      </c>
      <c r="N164" s="28">
        <v>-0.19750000000000001</v>
      </c>
      <c r="O164" s="28">
        <v>0.48499999999999999</v>
      </c>
      <c r="P164" s="28">
        <v>0.28299999999999997</v>
      </c>
      <c r="Q164" s="28">
        <v>0.33300000000000002</v>
      </c>
      <c r="R164" s="28">
        <v>7.3392865475107996E-2</v>
      </c>
      <c r="S164" s="28">
        <v>3.3525</v>
      </c>
      <c r="T164" s="27"/>
      <c r="U164" s="40">
        <v>36651</v>
      </c>
      <c r="V164" s="28">
        <v>2.3170000000000002</v>
      </c>
      <c r="W164" s="28">
        <v>2.3170000000000002</v>
      </c>
      <c r="X164" s="28"/>
      <c r="Y164" s="28"/>
      <c r="Z164" s="28">
        <v>2.3195000000000001</v>
      </c>
      <c r="AA164" s="28"/>
      <c r="AB164" s="28">
        <v>2.3769999999999998</v>
      </c>
      <c r="AC164" s="28"/>
      <c r="AD164" s="28"/>
      <c r="AE164" s="28"/>
      <c r="AF164" s="28"/>
      <c r="AG164" s="28"/>
      <c r="AH164" s="28"/>
      <c r="AI164" s="28"/>
      <c r="AJ164" s="28"/>
      <c r="AK164" s="3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</row>
    <row r="165" spans="4:49">
      <c r="D165" s="27">
        <v>41275</v>
      </c>
      <c r="E165" s="28">
        <v>-4.0500000000000001E-2</v>
      </c>
      <c r="F165" s="28">
        <v>-0.03</v>
      </c>
      <c r="G165" s="28">
        <v>-4.4999999999999998E-2</v>
      </c>
      <c r="H165" s="28">
        <v>0.34</v>
      </c>
      <c r="I165" s="28">
        <v>0.34</v>
      </c>
      <c r="J165" s="28">
        <v>-4.0500000000000001E-2</v>
      </c>
      <c r="K165" s="28">
        <v>0.34</v>
      </c>
      <c r="L165" s="28">
        <v>-0.08</v>
      </c>
      <c r="M165" s="28">
        <v>-0.12</v>
      </c>
      <c r="N165" s="28">
        <v>-0.2</v>
      </c>
      <c r="O165" s="28">
        <v>0.495</v>
      </c>
      <c r="P165" s="28">
        <v>0.28999999999999998</v>
      </c>
      <c r="Q165" s="28">
        <v>0.34</v>
      </c>
      <c r="R165" s="28">
        <v>7.3410334402309999E-2</v>
      </c>
      <c r="S165" s="28">
        <v>3.4445000000000001</v>
      </c>
      <c r="T165" s="27"/>
      <c r="U165" s="40">
        <v>36652</v>
      </c>
      <c r="V165" s="28">
        <v>2.3170000000000002</v>
      </c>
      <c r="W165" s="28">
        <v>2.3170000000000002</v>
      </c>
      <c r="X165" s="28"/>
      <c r="Y165" s="28"/>
      <c r="Z165" s="28">
        <v>2.3195000000000001</v>
      </c>
      <c r="AA165" s="28"/>
      <c r="AB165" s="28">
        <v>2.3769999999999998</v>
      </c>
      <c r="AC165" s="28"/>
      <c r="AD165" s="28"/>
      <c r="AE165" s="28"/>
      <c r="AF165" s="28"/>
      <c r="AG165" s="28"/>
      <c r="AH165" s="28"/>
      <c r="AI165" s="28"/>
      <c r="AJ165" s="28"/>
      <c r="AK165" s="3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</row>
    <row r="166" spans="4:49">
      <c r="D166" s="27">
        <v>41306</v>
      </c>
      <c r="E166" s="28">
        <v>-4.0500000000000001E-2</v>
      </c>
      <c r="F166" s="28">
        <v>-0.03</v>
      </c>
      <c r="G166" s="28">
        <v>-3.7499999999999999E-2</v>
      </c>
      <c r="H166" s="28">
        <v>0.318</v>
      </c>
      <c r="I166" s="28">
        <v>0.318</v>
      </c>
      <c r="J166" s="28">
        <v>-4.0500000000000001E-2</v>
      </c>
      <c r="K166" s="28">
        <v>0.318</v>
      </c>
      <c r="L166" s="28">
        <v>-0.08</v>
      </c>
      <c r="M166" s="28">
        <v>-0.12</v>
      </c>
      <c r="N166" s="28">
        <v>-0.20250000000000001</v>
      </c>
      <c r="O166" s="28">
        <v>0.52500000000000002</v>
      </c>
      <c r="P166" s="28">
        <v>0.26800000000000002</v>
      </c>
      <c r="Q166" s="28">
        <v>0.318</v>
      </c>
      <c r="R166" s="28">
        <v>7.3427803329613003E-2</v>
      </c>
      <c r="S166" s="28">
        <v>3.3424999999999998</v>
      </c>
      <c r="T166" s="27"/>
      <c r="U166" s="40">
        <v>36653</v>
      </c>
      <c r="V166" s="28">
        <v>2.3170000000000002</v>
      </c>
      <c r="W166" s="28">
        <v>2.3170000000000002</v>
      </c>
      <c r="X166" s="28"/>
      <c r="Y166" s="28"/>
      <c r="Z166" s="28">
        <v>2.3195000000000001</v>
      </c>
      <c r="AA166" s="28"/>
      <c r="AB166" s="28">
        <v>2.3769999999999998</v>
      </c>
      <c r="AC166" s="28"/>
      <c r="AD166" s="28"/>
      <c r="AE166" s="28"/>
      <c r="AF166" s="28"/>
      <c r="AG166" s="28"/>
      <c r="AH166" s="28"/>
      <c r="AI166" s="28"/>
      <c r="AJ166" s="28"/>
      <c r="AK166" s="3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</row>
    <row r="167" spans="4:49">
      <c r="D167" s="27">
        <v>41334</v>
      </c>
      <c r="E167" s="28">
        <v>-4.0500000000000001E-2</v>
      </c>
      <c r="F167" s="28">
        <v>-0.03</v>
      </c>
      <c r="G167" s="28">
        <v>-3.5000000000000003E-2</v>
      </c>
      <c r="H167" s="28">
        <v>0.315</v>
      </c>
      <c r="I167" s="28">
        <v>0.315</v>
      </c>
      <c r="J167" s="28">
        <v>-4.0500000000000001E-2</v>
      </c>
      <c r="K167" s="28">
        <v>0.315</v>
      </c>
      <c r="L167" s="28">
        <v>-0.08</v>
      </c>
      <c r="M167" s="28">
        <v>-0.12</v>
      </c>
      <c r="N167" s="28">
        <v>-0.20499999999999999</v>
      </c>
      <c r="O167" s="28">
        <v>0.52500000000000002</v>
      </c>
      <c r="P167" s="28">
        <v>0.26500000000000001</v>
      </c>
      <c r="Q167" s="28">
        <v>0.315</v>
      </c>
      <c r="R167" s="28">
        <v>7.3443581715650005E-2</v>
      </c>
      <c r="S167" s="28">
        <v>3.2374999999999998</v>
      </c>
      <c r="T167" s="27"/>
      <c r="U167" s="40">
        <v>36654</v>
      </c>
      <c r="V167" s="28">
        <v>2.3170000000000002</v>
      </c>
      <c r="W167" s="28">
        <v>2.3170000000000002</v>
      </c>
      <c r="X167" s="28"/>
      <c r="Y167" s="28"/>
      <c r="Z167" s="28">
        <v>2.3195000000000001</v>
      </c>
      <c r="AA167" s="28"/>
      <c r="AB167" s="28">
        <v>2.3769999999999998</v>
      </c>
      <c r="AC167" s="28"/>
      <c r="AD167" s="28"/>
      <c r="AE167" s="28"/>
      <c r="AF167" s="28"/>
      <c r="AG167" s="28"/>
      <c r="AH167" s="28"/>
      <c r="AI167" s="28"/>
      <c r="AJ167" s="28"/>
      <c r="AK167" s="3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</row>
    <row r="168" spans="4:49">
      <c r="D168" s="27">
        <v>41365</v>
      </c>
      <c r="E168" s="28">
        <v>-4.2999999999999997E-2</v>
      </c>
      <c r="F168" s="28">
        <v>-0.03</v>
      </c>
      <c r="G168" s="28">
        <v>-2.75E-2</v>
      </c>
      <c r="H168" s="28">
        <v>0.21299999999999999</v>
      </c>
      <c r="I168" s="28">
        <v>0.21299999999999999</v>
      </c>
      <c r="J168" s="28">
        <v>-4.2999999999999997E-2</v>
      </c>
      <c r="K168" s="28">
        <v>0.21299999999999999</v>
      </c>
      <c r="L168" s="28">
        <v>-0.08</v>
      </c>
      <c r="M168" s="28">
        <v>-0.21</v>
      </c>
      <c r="N168" s="28">
        <v>-0.19500000000000001</v>
      </c>
      <c r="O168" s="28">
        <v>0.128</v>
      </c>
      <c r="P168" s="28">
        <v>0.16300000000000001</v>
      </c>
      <c r="Q168" s="28">
        <v>0.21299999999999999</v>
      </c>
      <c r="R168" s="28">
        <v>7.3461050643143996E-2</v>
      </c>
      <c r="S168" s="28">
        <v>3.1415000000000002</v>
      </c>
      <c r="T168" s="27"/>
      <c r="U168" s="40">
        <v>36655</v>
      </c>
      <c r="V168" s="28">
        <v>2.3170000000000002</v>
      </c>
      <c r="W168" s="28">
        <v>2.3170000000000002</v>
      </c>
      <c r="X168" s="28"/>
      <c r="Y168" s="28"/>
      <c r="Z168" s="28">
        <v>2.3195000000000001</v>
      </c>
      <c r="AA168" s="28"/>
      <c r="AB168" s="28">
        <v>2.3769999999999998</v>
      </c>
      <c r="AC168" s="28"/>
      <c r="AD168" s="28"/>
      <c r="AE168" s="28"/>
      <c r="AF168" s="28"/>
      <c r="AG168" s="28"/>
      <c r="AH168" s="28"/>
      <c r="AI168" s="28"/>
      <c r="AJ168" s="28"/>
      <c r="AK168" s="3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</row>
    <row r="169" spans="4:49">
      <c r="D169" s="27">
        <v>41395</v>
      </c>
      <c r="E169" s="28">
        <v>-4.2999999999999997E-2</v>
      </c>
      <c r="F169" s="28">
        <v>-0.03</v>
      </c>
      <c r="G169" s="28">
        <v>-2.75E-2</v>
      </c>
      <c r="H169" s="28">
        <v>0.20200000000000001</v>
      </c>
      <c r="I169" s="28">
        <v>0.20200000000000001</v>
      </c>
      <c r="J169" s="28">
        <v>-4.2999999999999997E-2</v>
      </c>
      <c r="K169" s="28">
        <v>0.20200000000000001</v>
      </c>
      <c r="L169" s="28">
        <v>-0.08</v>
      </c>
      <c r="M169" s="28">
        <v>-0.20499999999999999</v>
      </c>
      <c r="N169" s="28">
        <v>-0.19500000000000001</v>
      </c>
      <c r="O169" s="28">
        <v>0.128</v>
      </c>
      <c r="P169" s="28">
        <v>0.152</v>
      </c>
      <c r="Q169" s="28">
        <v>0.20200000000000001</v>
      </c>
      <c r="R169" s="28">
        <v>7.3477956056945001E-2</v>
      </c>
      <c r="S169" s="28">
        <v>3.1204999999999998</v>
      </c>
      <c r="T169" s="27"/>
      <c r="U169" s="40">
        <v>36656</v>
      </c>
      <c r="V169" s="28">
        <v>2.3170000000000002</v>
      </c>
      <c r="W169" s="28">
        <v>2.3170000000000002</v>
      </c>
      <c r="X169" s="28"/>
      <c r="Y169" s="28"/>
      <c r="Z169" s="28">
        <v>2.3195000000000001</v>
      </c>
      <c r="AA169" s="28"/>
      <c r="AB169" s="28">
        <v>2.3769999999999998</v>
      </c>
      <c r="AC169" s="28"/>
      <c r="AD169" s="28"/>
      <c r="AE169" s="28"/>
      <c r="AF169" s="28"/>
      <c r="AG169" s="28"/>
      <c r="AH169" s="28"/>
      <c r="AI169" s="28"/>
      <c r="AJ169" s="28"/>
      <c r="AK169" s="3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</row>
    <row r="170" spans="4:49">
      <c r="D170" s="27">
        <v>41426</v>
      </c>
      <c r="E170" s="28">
        <v>-4.2999999999999997E-2</v>
      </c>
      <c r="F170" s="28">
        <v>-0.03</v>
      </c>
      <c r="G170" s="28">
        <v>-2.75E-2</v>
      </c>
      <c r="H170" s="28">
        <v>0.19700000000000001</v>
      </c>
      <c r="I170" s="28">
        <v>0.19700000000000001</v>
      </c>
      <c r="J170" s="28">
        <v>-4.2999999999999997E-2</v>
      </c>
      <c r="K170" s="28">
        <v>0.19700000000000001</v>
      </c>
      <c r="L170" s="28">
        <v>-0.08</v>
      </c>
      <c r="M170" s="28">
        <v>-0.215</v>
      </c>
      <c r="N170" s="28">
        <v>-0.19500000000000001</v>
      </c>
      <c r="O170" s="28">
        <v>0.128</v>
      </c>
      <c r="P170" s="28">
        <v>0.14699999999999999</v>
      </c>
      <c r="Q170" s="28">
        <v>0.19700000000000001</v>
      </c>
      <c r="R170" s="28">
        <v>7.3495424984637001E-2</v>
      </c>
      <c r="S170" s="28">
        <v>3.1274999999999999</v>
      </c>
      <c r="T170" s="27"/>
      <c r="U170" s="40">
        <v>36657</v>
      </c>
      <c r="V170" s="28">
        <v>2.3170000000000002</v>
      </c>
      <c r="W170" s="28">
        <v>2.3170000000000002</v>
      </c>
      <c r="X170" s="28"/>
      <c r="Y170" s="28"/>
      <c r="Z170" s="28">
        <v>2.3195000000000001</v>
      </c>
      <c r="AA170" s="28"/>
      <c r="AB170" s="28">
        <v>2.3769999999999998</v>
      </c>
      <c r="AC170" s="28"/>
      <c r="AD170" s="28"/>
      <c r="AE170" s="28"/>
      <c r="AF170" s="28"/>
      <c r="AG170" s="28"/>
      <c r="AH170" s="28"/>
      <c r="AI170" s="28"/>
      <c r="AJ170" s="28"/>
      <c r="AK170" s="3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</row>
    <row r="171" spans="4:49">
      <c r="D171" s="27">
        <v>41456</v>
      </c>
      <c r="E171" s="28">
        <v>-4.2999999999999997E-2</v>
      </c>
      <c r="F171" s="28">
        <v>-0.03</v>
      </c>
      <c r="G171" s="28">
        <v>-2.75E-2</v>
      </c>
      <c r="H171" s="28">
        <v>0.187</v>
      </c>
      <c r="I171" s="28">
        <v>0.187</v>
      </c>
      <c r="J171" s="28">
        <v>-4.2999999999999997E-2</v>
      </c>
      <c r="K171" s="28">
        <v>0.187</v>
      </c>
      <c r="L171" s="28">
        <v>-0.08</v>
      </c>
      <c r="M171" s="28">
        <v>-0.215</v>
      </c>
      <c r="N171" s="28">
        <v>-0.19500000000000001</v>
      </c>
      <c r="O171" s="28">
        <v>0.128</v>
      </c>
      <c r="P171" s="28">
        <v>0.13700000000000001</v>
      </c>
      <c r="Q171" s="28">
        <v>0.187</v>
      </c>
      <c r="R171" s="28">
        <v>7.3512330398629006E-2</v>
      </c>
      <c r="S171" s="28">
        <v>3.1335000000000002</v>
      </c>
      <c r="T171" s="27"/>
      <c r="U171" s="40">
        <v>36658</v>
      </c>
      <c r="V171" s="28">
        <v>2.3170000000000002</v>
      </c>
      <c r="W171" s="28">
        <v>2.3170000000000002</v>
      </c>
      <c r="X171" s="28"/>
      <c r="Y171" s="28"/>
      <c r="Z171" s="28">
        <v>2.3195000000000001</v>
      </c>
      <c r="AA171" s="28"/>
      <c r="AB171" s="28">
        <v>2.3769999999999998</v>
      </c>
      <c r="AC171" s="28"/>
      <c r="AD171" s="28"/>
      <c r="AE171" s="28"/>
      <c r="AF171" s="28"/>
      <c r="AG171" s="28"/>
      <c r="AH171" s="28"/>
      <c r="AI171" s="28"/>
      <c r="AJ171" s="28"/>
      <c r="AK171" s="3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</row>
    <row r="172" spans="4:49">
      <c r="D172" s="27">
        <v>41487</v>
      </c>
      <c r="E172" s="28">
        <v>-4.2999999999999997E-2</v>
      </c>
      <c r="F172" s="28">
        <v>-0.03</v>
      </c>
      <c r="G172" s="28">
        <v>-2.75E-2</v>
      </c>
      <c r="H172" s="28">
        <v>0.185</v>
      </c>
      <c r="I172" s="28">
        <v>0.185</v>
      </c>
      <c r="J172" s="28">
        <v>-4.2999999999999997E-2</v>
      </c>
      <c r="K172" s="28">
        <v>0.185</v>
      </c>
      <c r="L172" s="28">
        <v>-0.08</v>
      </c>
      <c r="M172" s="28">
        <v>-0.215</v>
      </c>
      <c r="N172" s="28">
        <v>-0.19500000000000001</v>
      </c>
      <c r="O172" s="28">
        <v>0.128</v>
      </c>
      <c r="P172" s="28">
        <v>0.13500000000000001</v>
      </c>
      <c r="Q172" s="28">
        <v>0.185</v>
      </c>
      <c r="R172" s="28">
        <v>7.3529799326519998E-2</v>
      </c>
      <c r="S172" s="28">
        <v>3.1404999999999998</v>
      </c>
      <c r="T172" s="27"/>
      <c r="U172" s="40">
        <v>36659</v>
      </c>
      <c r="V172" s="28">
        <v>2.3170000000000002</v>
      </c>
      <c r="W172" s="28">
        <v>2.3170000000000002</v>
      </c>
      <c r="X172" s="28"/>
      <c r="Y172" s="28"/>
      <c r="Z172" s="28">
        <v>2.3195000000000001</v>
      </c>
      <c r="AA172" s="28"/>
      <c r="AB172" s="28">
        <v>2.3769999999999998</v>
      </c>
      <c r="AC172" s="28"/>
      <c r="AD172" s="28"/>
      <c r="AE172" s="28"/>
      <c r="AF172" s="28"/>
      <c r="AG172" s="28"/>
      <c r="AH172" s="28"/>
      <c r="AI172" s="28"/>
      <c r="AJ172" s="28"/>
      <c r="AK172" s="3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</row>
    <row r="173" spans="4:49">
      <c r="D173" s="27">
        <v>41518</v>
      </c>
      <c r="E173" s="28">
        <v>-4.2999999999999997E-2</v>
      </c>
      <c r="F173" s="28">
        <v>-0.03</v>
      </c>
      <c r="G173" s="28">
        <v>-2.75E-2</v>
      </c>
      <c r="H173" s="28">
        <v>0.183</v>
      </c>
      <c r="I173" s="28">
        <v>0.183</v>
      </c>
      <c r="J173" s="28">
        <v>-4.2999999999999997E-2</v>
      </c>
      <c r="K173" s="28">
        <v>0.183</v>
      </c>
      <c r="L173" s="28">
        <v>-0.08</v>
      </c>
      <c r="M173" s="28">
        <v>-0.20499999999999999</v>
      </c>
      <c r="N173" s="28">
        <v>-0.19500000000000001</v>
      </c>
      <c r="O173" s="28">
        <v>0.128</v>
      </c>
      <c r="P173" s="28">
        <v>0.13300000000000001</v>
      </c>
      <c r="Q173" s="28">
        <v>0.183</v>
      </c>
      <c r="R173" s="28">
        <v>7.3547268254510995E-2</v>
      </c>
      <c r="S173" s="28">
        <v>3.1455000000000002</v>
      </c>
      <c r="T173" s="27"/>
      <c r="U173" s="40">
        <v>36660</v>
      </c>
      <c r="V173" s="28">
        <v>2.3170000000000002</v>
      </c>
      <c r="W173" s="28">
        <v>2.3170000000000002</v>
      </c>
      <c r="X173" s="28"/>
      <c r="Y173" s="28"/>
      <c r="Z173" s="28">
        <v>2.3195000000000001</v>
      </c>
      <c r="AA173" s="28"/>
      <c r="AB173" s="28">
        <v>2.3769999999999998</v>
      </c>
      <c r="AC173" s="28"/>
      <c r="AD173" s="28"/>
      <c r="AE173" s="28"/>
      <c r="AF173" s="28"/>
      <c r="AG173" s="28"/>
      <c r="AH173" s="28"/>
      <c r="AI173" s="28"/>
      <c r="AJ173" s="28"/>
      <c r="AK173" s="3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</row>
    <row r="174" spans="4:49">
      <c r="D174" s="27">
        <v>41548</v>
      </c>
      <c r="E174" s="28">
        <v>-4.2999999999999997E-2</v>
      </c>
      <c r="F174" s="28">
        <v>-0.03</v>
      </c>
      <c r="G174" s="28">
        <v>-2.75E-2</v>
      </c>
      <c r="H174" s="28">
        <v>0.19700000000000001</v>
      </c>
      <c r="I174" s="28">
        <v>0.19700000000000001</v>
      </c>
      <c r="J174" s="28">
        <v>-4.2999999999999997E-2</v>
      </c>
      <c r="K174" s="28">
        <v>0.19700000000000001</v>
      </c>
      <c r="L174" s="28">
        <v>-0.08</v>
      </c>
      <c r="M174" s="28">
        <v>-0.19</v>
      </c>
      <c r="N174" s="28">
        <v>-0.19500000000000001</v>
      </c>
      <c r="O174" s="28">
        <v>0.128</v>
      </c>
      <c r="P174" s="28">
        <v>0.14699999999999999</v>
      </c>
      <c r="Q174" s="28">
        <v>0.19700000000000001</v>
      </c>
      <c r="R174" s="28">
        <v>7.3564173668793004E-2</v>
      </c>
      <c r="S174" s="28">
        <v>3.1775000000000002</v>
      </c>
      <c r="T174" s="27"/>
      <c r="U174" s="40">
        <v>36661</v>
      </c>
      <c r="V174" s="28">
        <v>2.3170000000000002</v>
      </c>
      <c r="W174" s="28">
        <v>2.3170000000000002</v>
      </c>
      <c r="X174" s="28"/>
      <c r="Y174" s="28"/>
      <c r="Z174" s="28">
        <v>2.3195000000000001</v>
      </c>
      <c r="AA174" s="28"/>
      <c r="AB174" s="28">
        <v>2.3769999999999998</v>
      </c>
      <c r="AC174" s="28"/>
      <c r="AD174" s="28"/>
      <c r="AE174" s="28"/>
      <c r="AF174" s="28"/>
      <c r="AG174" s="28"/>
      <c r="AH174" s="28"/>
      <c r="AI174" s="28"/>
      <c r="AJ174" s="28"/>
      <c r="AK174" s="3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</row>
    <row r="175" spans="4:49">
      <c r="D175" s="27">
        <v>41579</v>
      </c>
      <c r="E175" s="28">
        <v>-3.7499999999999999E-2</v>
      </c>
      <c r="F175" s="28">
        <v>-0.03</v>
      </c>
      <c r="G175" s="28">
        <v>-3.7499999999999999E-2</v>
      </c>
      <c r="H175" s="28">
        <v>0.28799999999999998</v>
      </c>
      <c r="I175" s="28">
        <v>0.28799999999999998</v>
      </c>
      <c r="J175" s="28">
        <v>-3.7499999999999999E-2</v>
      </c>
      <c r="K175" s="28">
        <v>0.28799999999999998</v>
      </c>
      <c r="L175" s="28">
        <v>-0.08</v>
      </c>
      <c r="M175" s="28">
        <v>-0.14249999999999999</v>
      </c>
      <c r="N175" s="28">
        <v>-0.19</v>
      </c>
      <c r="O175" s="28">
        <v>0.44500000000000001</v>
      </c>
      <c r="P175" s="28">
        <v>0.23799999999999999</v>
      </c>
      <c r="Q175" s="28">
        <v>0.28799999999999998</v>
      </c>
      <c r="R175" s="28">
        <v>7.3581642596982993E-2</v>
      </c>
      <c r="S175" s="28">
        <v>3.3134999999999999</v>
      </c>
      <c r="T175" s="27"/>
      <c r="U175" s="40">
        <v>36662</v>
      </c>
      <c r="V175" s="28">
        <v>2.3170000000000002</v>
      </c>
      <c r="W175" s="28">
        <v>2.3170000000000002</v>
      </c>
      <c r="X175" s="28"/>
      <c r="Y175" s="28"/>
      <c r="Z175" s="28">
        <v>2.3195000000000001</v>
      </c>
      <c r="AA175" s="28"/>
      <c r="AB175" s="28">
        <v>2.3769999999999998</v>
      </c>
      <c r="AC175" s="28"/>
      <c r="AD175" s="28"/>
      <c r="AE175" s="28"/>
      <c r="AF175" s="28"/>
      <c r="AG175" s="28"/>
      <c r="AH175" s="28"/>
      <c r="AI175" s="28"/>
      <c r="AJ175" s="28"/>
      <c r="AK175" s="3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</row>
    <row r="176" spans="4:49">
      <c r="D176" s="27">
        <v>41609</v>
      </c>
      <c r="E176" s="28">
        <v>-3.7499999999999999E-2</v>
      </c>
      <c r="F176" s="28">
        <v>-0.03</v>
      </c>
      <c r="G176" s="28">
        <v>-0.04</v>
      </c>
      <c r="H176" s="28">
        <v>0.32800000000000001</v>
      </c>
      <c r="I176" s="28">
        <v>0.32800000000000001</v>
      </c>
      <c r="J176" s="28">
        <v>-3.7499999999999999E-2</v>
      </c>
      <c r="K176" s="28">
        <v>0.32800000000000001</v>
      </c>
      <c r="L176" s="28">
        <v>-0.08</v>
      </c>
      <c r="M176" s="28">
        <v>-0.13500000000000001</v>
      </c>
      <c r="N176" s="28">
        <v>-0.19750000000000001</v>
      </c>
      <c r="O176" s="28">
        <v>0.48499999999999999</v>
      </c>
      <c r="P176" s="28">
        <v>0.27800000000000002</v>
      </c>
      <c r="Q176" s="28">
        <v>0.32800000000000001</v>
      </c>
      <c r="R176" s="28">
        <v>7.3598548011456003E-2</v>
      </c>
      <c r="S176" s="28">
        <v>3.4375</v>
      </c>
      <c r="T176" s="27"/>
      <c r="U176" s="40">
        <v>36663</v>
      </c>
      <c r="V176" s="28">
        <v>2.3170000000000002</v>
      </c>
      <c r="W176" s="28">
        <v>2.3170000000000002</v>
      </c>
      <c r="X176" s="28"/>
      <c r="Y176" s="28"/>
      <c r="Z176" s="28">
        <v>2.3195000000000001</v>
      </c>
      <c r="AA176" s="28"/>
      <c r="AB176" s="28">
        <v>2.3769999999999998</v>
      </c>
      <c r="AC176" s="28"/>
      <c r="AD176" s="28"/>
      <c r="AE176" s="28"/>
      <c r="AF176" s="28"/>
      <c r="AG176" s="28"/>
      <c r="AH176" s="28"/>
      <c r="AI176" s="28"/>
      <c r="AJ176" s="28"/>
      <c r="AK176" s="3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</row>
    <row r="177" spans="4:49">
      <c r="D177" s="27">
        <v>41640</v>
      </c>
      <c r="E177" s="28">
        <v>-3.7499999999999999E-2</v>
      </c>
      <c r="F177" s="28">
        <v>-0.03</v>
      </c>
      <c r="G177" s="28">
        <v>-4.2500000000000003E-2</v>
      </c>
      <c r="H177" s="28">
        <v>0.33500000000000002</v>
      </c>
      <c r="I177" s="28">
        <v>0.33500000000000002</v>
      </c>
      <c r="J177" s="28">
        <v>-3.7499999999999999E-2</v>
      </c>
      <c r="K177" s="28">
        <v>0.33500000000000002</v>
      </c>
      <c r="L177" s="28">
        <v>-0.08</v>
      </c>
      <c r="M177" s="28">
        <v>-0.12</v>
      </c>
      <c r="N177" s="28">
        <v>-0.2</v>
      </c>
      <c r="O177" s="28">
        <v>0.495</v>
      </c>
      <c r="P177" s="28">
        <v>0.28499999999999998</v>
      </c>
      <c r="Q177" s="28">
        <v>0.33500000000000002</v>
      </c>
      <c r="R177" s="28">
        <v>7.3616016939844001E-2</v>
      </c>
      <c r="S177" s="28">
        <v>3.532</v>
      </c>
      <c r="T177" s="27"/>
      <c r="U177" s="40">
        <v>36664</v>
      </c>
      <c r="V177" s="28">
        <v>2.3170000000000002</v>
      </c>
      <c r="W177" s="28">
        <v>2.3170000000000002</v>
      </c>
      <c r="X177" s="28"/>
      <c r="Y177" s="28"/>
      <c r="Z177" s="28">
        <v>2.3195000000000001</v>
      </c>
      <c r="AA177" s="28"/>
      <c r="AB177" s="28">
        <v>2.3769999999999998</v>
      </c>
      <c r="AC177" s="28"/>
      <c r="AD177" s="28"/>
      <c r="AE177" s="28"/>
      <c r="AF177" s="28"/>
      <c r="AG177" s="28"/>
      <c r="AH177" s="28"/>
      <c r="AI177" s="28"/>
      <c r="AJ177" s="28"/>
      <c r="AK177" s="3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</row>
    <row r="178" spans="4:49">
      <c r="D178" s="27">
        <v>41671</v>
      </c>
      <c r="E178" s="28">
        <v>-3.7499999999999999E-2</v>
      </c>
      <c r="F178" s="28">
        <v>-0.03</v>
      </c>
      <c r="G178" s="28">
        <v>-3.5000000000000003E-2</v>
      </c>
      <c r="H178" s="28">
        <v>0.313</v>
      </c>
      <c r="I178" s="28">
        <v>0.313</v>
      </c>
      <c r="J178" s="28">
        <v>-3.7499999999999999E-2</v>
      </c>
      <c r="K178" s="28">
        <v>0.313</v>
      </c>
      <c r="L178" s="28">
        <v>-0.08</v>
      </c>
      <c r="M178" s="28">
        <v>-0.12</v>
      </c>
      <c r="N178" s="28">
        <v>-0.20250000000000001</v>
      </c>
      <c r="O178" s="28">
        <v>0.52500000000000002</v>
      </c>
      <c r="P178" s="28">
        <v>0.26300000000000001</v>
      </c>
      <c r="Q178" s="28">
        <v>0.313</v>
      </c>
      <c r="R178" s="28">
        <v>7.3633485868332002E-2</v>
      </c>
      <c r="S178" s="28">
        <v>3.43</v>
      </c>
      <c r="T178" s="27"/>
      <c r="U178" s="40">
        <v>36665</v>
      </c>
      <c r="V178" s="28">
        <v>2.3170000000000002</v>
      </c>
      <c r="W178" s="28">
        <v>2.3170000000000002</v>
      </c>
      <c r="X178" s="28"/>
      <c r="Y178" s="28"/>
      <c r="Z178" s="28">
        <v>2.3195000000000001</v>
      </c>
      <c r="AA178" s="28"/>
      <c r="AB178" s="28">
        <v>2.3769999999999998</v>
      </c>
      <c r="AC178" s="28"/>
      <c r="AD178" s="28"/>
      <c r="AE178" s="28"/>
      <c r="AF178" s="28"/>
      <c r="AG178" s="28"/>
      <c r="AH178" s="28"/>
      <c r="AI178" s="28"/>
      <c r="AJ178" s="28"/>
      <c r="AK178" s="3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</row>
    <row r="179" spans="4:49">
      <c r="D179" s="27">
        <v>41699</v>
      </c>
      <c r="E179" s="28">
        <v>-3.7499999999999999E-2</v>
      </c>
      <c r="F179" s="28">
        <v>-0.03</v>
      </c>
      <c r="G179" s="28">
        <v>-3.2500000000000001E-2</v>
      </c>
      <c r="H179" s="28">
        <v>0.31</v>
      </c>
      <c r="I179" s="28">
        <v>0.31</v>
      </c>
      <c r="J179" s="28">
        <v>-3.7499999999999999E-2</v>
      </c>
      <c r="K179" s="28">
        <v>0.31</v>
      </c>
      <c r="L179" s="28">
        <v>-0.08</v>
      </c>
      <c r="M179" s="28">
        <v>-0.12</v>
      </c>
      <c r="N179" s="28">
        <v>-0.20499999999999999</v>
      </c>
      <c r="O179" s="28">
        <v>0.52500000000000002</v>
      </c>
      <c r="P179" s="28">
        <v>0.26</v>
      </c>
      <c r="Q179" s="28">
        <v>0.31</v>
      </c>
      <c r="R179" s="28">
        <v>7.3649264255440994E-2</v>
      </c>
      <c r="S179" s="28">
        <v>3.3250000000000002</v>
      </c>
      <c r="T179" s="27"/>
      <c r="U179" s="40">
        <v>36666</v>
      </c>
      <c r="V179" s="28">
        <v>2.3170000000000002</v>
      </c>
      <c r="W179" s="28">
        <v>2.3170000000000002</v>
      </c>
      <c r="X179" s="28"/>
      <c r="Y179" s="28"/>
      <c r="Z179" s="28">
        <v>2.3195000000000001</v>
      </c>
      <c r="AA179" s="28"/>
      <c r="AB179" s="28">
        <v>2.3769999999999998</v>
      </c>
      <c r="AC179" s="28"/>
      <c r="AD179" s="28"/>
      <c r="AE179" s="28"/>
      <c r="AF179" s="28"/>
      <c r="AG179" s="28"/>
      <c r="AH179" s="28"/>
      <c r="AI179" s="28"/>
      <c r="AJ179" s="28"/>
      <c r="AK179" s="3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</row>
    <row r="180" spans="4:49">
      <c r="D180" s="27">
        <v>41730</v>
      </c>
      <c r="E180" s="28">
        <v>-0.04</v>
      </c>
      <c r="F180" s="28">
        <v>-0.03</v>
      </c>
      <c r="G180" s="28">
        <v>-2.5000000000000001E-2</v>
      </c>
      <c r="H180" s="28">
        <v>0.20799999999999999</v>
      </c>
      <c r="I180" s="28">
        <v>0.20799999999999999</v>
      </c>
      <c r="J180" s="28">
        <v>-0.04</v>
      </c>
      <c r="K180" s="28">
        <v>0.20799999999999999</v>
      </c>
      <c r="L180" s="28">
        <v>-0.08</v>
      </c>
      <c r="M180" s="28">
        <v>-0.21</v>
      </c>
      <c r="N180" s="28">
        <v>-0.19500000000000001</v>
      </c>
      <c r="O180" s="28">
        <v>0.128</v>
      </c>
      <c r="P180" s="28">
        <v>0.158</v>
      </c>
      <c r="Q180" s="28">
        <v>0.20799999999999999</v>
      </c>
      <c r="R180" s="28">
        <v>7.3666733184120994E-2</v>
      </c>
      <c r="S180" s="28">
        <v>3.2290000000000001</v>
      </c>
      <c r="T180" s="27"/>
      <c r="U180" s="40">
        <v>36667</v>
      </c>
      <c r="V180" s="28">
        <v>2.3170000000000002</v>
      </c>
      <c r="W180" s="28">
        <v>2.3170000000000002</v>
      </c>
      <c r="X180" s="28"/>
      <c r="Y180" s="28"/>
      <c r="Z180" s="28">
        <v>2.3195000000000001</v>
      </c>
      <c r="AA180" s="28"/>
      <c r="AB180" s="28">
        <v>2.3769999999999998</v>
      </c>
      <c r="AC180" s="28"/>
      <c r="AD180" s="28"/>
      <c r="AE180" s="28"/>
      <c r="AF180" s="28"/>
      <c r="AG180" s="28"/>
      <c r="AH180" s="28"/>
      <c r="AI180" s="28"/>
      <c r="AJ180" s="28"/>
      <c r="AK180" s="3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</row>
    <row r="181" spans="4:49">
      <c r="D181" s="27">
        <v>41760</v>
      </c>
      <c r="E181" s="28">
        <v>-0.04</v>
      </c>
      <c r="F181" s="28">
        <v>-0.03</v>
      </c>
      <c r="G181" s="28">
        <v>-2.5000000000000001E-2</v>
      </c>
      <c r="H181" s="28">
        <v>0.19700000000000001</v>
      </c>
      <c r="I181" s="28">
        <v>0.19700000000000001</v>
      </c>
      <c r="J181" s="28">
        <v>-0.04</v>
      </c>
      <c r="K181" s="28">
        <v>0.19700000000000001</v>
      </c>
      <c r="L181" s="28">
        <v>-0.08</v>
      </c>
      <c r="M181" s="28">
        <v>-0.20499999999999999</v>
      </c>
      <c r="N181" s="28">
        <v>-0.19500000000000001</v>
      </c>
      <c r="O181" s="28">
        <v>0.128</v>
      </c>
      <c r="P181" s="28">
        <v>0.14699999999999999</v>
      </c>
      <c r="Q181" s="28">
        <v>0.19700000000000001</v>
      </c>
      <c r="R181" s="28">
        <v>7.3683638599068998E-2</v>
      </c>
      <c r="S181" s="28">
        <v>3.2080000000000002</v>
      </c>
      <c r="T181" s="27"/>
      <c r="U181" s="40">
        <v>36668</v>
      </c>
      <c r="V181" s="28">
        <v>2.3170000000000002</v>
      </c>
      <c r="W181" s="28">
        <v>2.3170000000000002</v>
      </c>
      <c r="X181" s="28"/>
      <c r="Y181" s="28"/>
      <c r="Z181" s="28">
        <v>2.3195000000000001</v>
      </c>
      <c r="AA181" s="28"/>
      <c r="AB181" s="28">
        <v>2.3769999999999998</v>
      </c>
      <c r="AC181" s="28"/>
      <c r="AD181" s="28"/>
      <c r="AE181" s="28"/>
      <c r="AF181" s="28"/>
      <c r="AG181" s="28"/>
      <c r="AH181" s="28"/>
      <c r="AI181" s="28"/>
      <c r="AJ181" s="28"/>
      <c r="AK181" s="3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</row>
    <row r="182" spans="4:49">
      <c r="D182" s="27">
        <v>41791</v>
      </c>
      <c r="E182" s="28">
        <v>-0.04</v>
      </c>
      <c r="F182" s="28">
        <v>-0.03</v>
      </c>
      <c r="G182" s="28">
        <v>-2.5000000000000001E-2</v>
      </c>
      <c r="H182" s="28">
        <v>0.192</v>
      </c>
      <c r="I182" s="28">
        <v>0.192</v>
      </c>
      <c r="J182" s="28">
        <v>-0.04</v>
      </c>
      <c r="K182" s="28">
        <v>0.192</v>
      </c>
      <c r="L182" s="28">
        <v>-0.08</v>
      </c>
      <c r="M182" s="28">
        <v>-0.215</v>
      </c>
      <c r="N182" s="28">
        <v>-0.19500000000000001</v>
      </c>
      <c r="O182" s="28">
        <v>0.128</v>
      </c>
      <c r="P182" s="28">
        <v>0.14199999999999999</v>
      </c>
      <c r="Q182" s="28">
        <v>0.192</v>
      </c>
      <c r="R182" s="28">
        <v>7.3701107527948007E-2</v>
      </c>
      <c r="S182" s="28">
        <v>3.2149999999999999</v>
      </c>
      <c r="T182" s="27"/>
      <c r="U182" s="40">
        <v>36669</v>
      </c>
      <c r="V182" s="28">
        <v>2.3170000000000002</v>
      </c>
      <c r="W182" s="28">
        <v>2.3170000000000002</v>
      </c>
      <c r="X182" s="28"/>
      <c r="Y182" s="28"/>
      <c r="Z182" s="28">
        <v>2.3195000000000001</v>
      </c>
      <c r="AA182" s="28"/>
      <c r="AB182" s="28">
        <v>2.3769999999999998</v>
      </c>
      <c r="AC182" s="28"/>
      <c r="AD182" s="28"/>
      <c r="AE182" s="28"/>
      <c r="AF182" s="28"/>
      <c r="AG182" s="28"/>
      <c r="AH182" s="28"/>
      <c r="AI182" s="28"/>
      <c r="AJ182" s="28"/>
      <c r="AK182" s="3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</row>
    <row r="183" spans="4:49">
      <c r="D183" s="27">
        <v>41821</v>
      </c>
      <c r="E183" s="28">
        <v>-0.04</v>
      </c>
      <c r="F183" s="28">
        <v>-0.03</v>
      </c>
      <c r="G183" s="28">
        <v>-2.5000000000000001E-2</v>
      </c>
      <c r="H183" s="28">
        <v>0.182</v>
      </c>
      <c r="I183" s="28">
        <v>0.182</v>
      </c>
      <c r="J183" s="28">
        <v>-0.04</v>
      </c>
      <c r="K183" s="28">
        <v>0.182</v>
      </c>
      <c r="L183" s="28">
        <v>-0.08</v>
      </c>
      <c r="M183" s="28">
        <v>-0.215</v>
      </c>
      <c r="N183" s="28">
        <v>-0.19500000000000001</v>
      </c>
      <c r="O183" s="28">
        <v>0.128</v>
      </c>
      <c r="P183" s="28">
        <v>0.13200000000000001</v>
      </c>
      <c r="Q183" s="28">
        <v>0.182</v>
      </c>
      <c r="R183" s="28">
        <v>7.3718012943086997E-2</v>
      </c>
      <c r="S183" s="28">
        <v>3.2210000000000001</v>
      </c>
      <c r="T183" s="27"/>
      <c r="U183" s="40">
        <v>36670</v>
      </c>
      <c r="V183" s="28">
        <v>2.3170000000000002</v>
      </c>
      <c r="W183" s="28">
        <v>2.3170000000000002</v>
      </c>
      <c r="X183" s="28"/>
      <c r="Y183" s="28"/>
      <c r="Z183" s="28">
        <v>2.3195000000000001</v>
      </c>
      <c r="AA183" s="28"/>
      <c r="AB183" s="28">
        <v>2.3769999999999998</v>
      </c>
      <c r="AC183" s="28"/>
      <c r="AD183" s="28"/>
      <c r="AE183" s="28"/>
      <c r="AF183" s="28"/>
      <c r="AG183" s="28"/>
      <c r="AH183" s="28"/>
      <c r="AI183" s="28"/>
      <c r="AJ183" s="28"/>
      <c r="AK183" s="3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</row>
    <row r="184" spans="4:49">
      <c r="D184" s="27">
        <v>41852</v>
      </c>
      <c r="E184" s="28">
        <v>-0.04</v>
      </c>
      <c r="F184" s="28">
        <v>-0.03</v>
      </c>
      <c r="G184" s="28">
        <v>-2.5000000000000001E-2</v>
      </c>
      <c r="H184" s="28">
        <v>0.18</v>
      </c>
      <c r="I184" s="28">
        <v>0.18</v>
      </c>
      <c r="J184" s="28">
        <v>-0.04</v>
      </c>
      <c r="K184" s="28">
        <v>0.18</v>
      </c>
      <c r="L184" s="28">
        <v>-0.08</v>
      </c>
      <c r="M184" s="28">
        <v>-0.215</v>
      </c>
      <c r="N184" s="28">
        <v>-0.19500000000000001</v>
      </c>
      <c r="O184" s="28">
        <v>0.128</v>
      </c>
      <c r="P184" s="28">
        <v>0.13</v>
      </c>
      <c r="Q184" s="28">
        <v>0.18</v>
      </c>
      <c r="R184" s="28">
        <v>7.3735481872163999E-2</v>
      </c>
      <c r="S184" s="28">
        <v>3.2280000000000002</v>
      </c>
      <c r="T184" s="27"/>
      <c r="U184" s="40">
        <v>36671</v>
      </c>
      <c r="V184" s="28">
        <v>2.3170000000000002</v>
      </c>
      <c r="W184" s="28">
        <v>2.3170000000000002</v>
      </c>
      <c r="X184" s="28"/>
      <c r="Y184" s="28"/>
      <c r="Z184" s="28">
        <v>2.3195000000000001</v>
      </c>
      <c r="AA184" s="28"/>
      <c r="AB184" s="28">
        <v>2.3769999999999998</v>
      </c>
      <c r="AC184" s="28"/>
      <c r="AD184" s="28"/>
      <c r="AE184" s="28"/>
      <c r="AF184" s="28"/>
      <c r="AG184" s="28"/>
      <c r="AH184" s="28"/>
      <c r="AI184" s="28"/>
      <c r="AJ184" s="28"/>
      <c r="AK184" s="3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</row>
    <row r="185" spans="4:49">
      <c r="D185" s="27">
        <v>41883</v>
      </c>
      <c r="E185" s="28">
        <v>-0.04</v>
      </c>
      <c r="F185" s="28">
        <v>-0.03</v>
      </c>
      <c r="G185" s="28">
        <v>-2.5000000000000001E-2</v>
      </c>
      <c r="H185" s="28">
        <v>0.17799999999999999</v>
      </c>
      <c r="I185" s="28">
        <v>0.17799999999999999</v>
      </c>
      <c r="J185" s="28">
        <v>-0.04</v>
      </c>
      <c r="K185" s="28">
        <v>0.17799999999999999</v>
      </c>
      <c r="L185" s="28">
        <v>-0.08</v>
      </c>
      <c r="M185" s="28">
        <v>-0.20499999999999999</v>
      </c>
      <c r="N185" s="28">
        <v>-0.19500000000000001</v>
      </c>
      <c r="O185" s="28">
        <v>0.128</v>
      </c>
      <c r="P185" s="28">
        <v>0.128</v>
      </c>
      <c r="Q185" s="28">
        <v>0.17799999999999999</v>
      </c>
      <c r="R185" s="28">
        <v>7.3752950801342004E-2</v>
      </c>
      <c r="S185" s="28">
        <v>3.2330000000000001</v>
      </c>
      <c r="T185" s="27"/>
      <c r="U185" s="40">
        <v>36672</v>
      </c>
      <c r="V185" s="28">
        <v>2.3170000000000002</v>
      </c>
      <c r="W185" s="28">
        <v>2.3170000000000002</v>
      </c>
      <c r="X185" s="28"/>
      <c r="Y185" s="28"/>
      <c r="Z185" s="28">
        <v>2.3195000000000001</v>
      </c>
      <c r="AA185" s="28"/>
      <c r="AB185" s="28">
        <v>2.3769999999999998</v>
      </c>
      <c r="AC185" s="28"/>
      <c r="AD185" s="28"/>
      <c r="AE185" s="28"/>
      <c r="AF185" s="28"/>
      <c r="AG185" s="28"/>
      <c r="AH185" s="28"/>
      <c r="AI185" s="28"/>
      <c r="AJ185" s="28"/>
      <c r="AK185" s="3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</row>
    <row r="186" spans="4:49">
      <c r="D186" s="27">
        <v>41913</v>
      </c>
      <c r="E186" s="28">
        <v>-0.04</v>
      </c>
      <c r="F186" s="28">
        <v>-0.03</v>
      </c>
      <c r="G186" s="28">
        <v>-2.5000000000000001E-2</v>
      </c>
      <c r="H186" s="28">
        <v>0.192</v>
      </c>
      <c r="I186" s="28">
        <v>0.192</v>
      </c>
      <c r="J186" s="28">
        <v>-0.04</v>
      </c>
      <c r="K186" s="28">
        <v>0.192</v>
      </c>
      <c r="L186" s="28">
        <v>-0.08</v>
      </c>
      <c r="M186" s="28">
        <v>-0.19</v>
      </c>
      <c r="N186" s="28">
        <v>-0.19500000000000001</v>
      </c>
      <c r="O186" s="28">
        <v>0.128</v>
      </c>
      <c r="P186" s="28">
        <v>0.14199999999999999</v>
      </c>
      <c r="Q186" s="28">
        <v>0.192</v>
      </c>
      <c r="R186" s="28">
        <v>7.3769856216770999E-2</v>
      </c>
      <c r="S186" s="28">
        <v>3.2650000000000001</v>
      </c>
      <c r="T186" s="27"/>
      <c r="U186" s="40">
        <v>36673</v>
      </c>
      <c r="V186" s="28">
        <v>2.3170000000000002</v>
      </c>
      <c r="W186" s="28">
        <v>2.3170000000000002</v>
      </c>
      <c r="X186" s="28"/>
      <c r="Y186" s="28"/>
      <c r="Z186" s="28">
        <v>2.3195000000000001</v>
      </c>
      <c r="AA186" s="28"/>
      <c r="AB186" s="28">
        <v>2.3769999999999998</v>
      </c>
      <c r="AC186" s="28"/>
      <c r="AD186" s="28"/>
      <c r="AE186" s="28"/>
      <c r="AF186" s="28"/>
      <c r="AG186" s="28"/>
      <c r="AH186" s="28"/>
      <c r="AI186" s="28"/>
      <c r="AJ186" s="28"/>
      <c r="AK186" s="3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</row>
    <row r="187" spans="4:49">
      <c r="D187" s="27">
        <v>41944</v>
      </c>
      <c r="E187" s="28">
        <v>-3.4500000000000003E-2</v>
      </c>
      <c r="F187" s="28">
        <v>-0.03</v>
      </c>
      <c r="G187" s="28">
        <v>-3.5000000000000003E-2</v>
      </c>
      <c r="H187" s="28">
        <v>0.28299999999999997</v>
      </c>
      <c r="I187" s="28">
        <v>0.28299999999999997</v>
      </c>
      <c r="J187" s="28">
        <v>-3.4500000000000003E-2</v>
      </c>
      <c r="K187" s="28">
        <v>0.28299999999999997</v>
      </c>
      <c r="L187" s="28">
        <v>-0.08</v>
      </c>
      <c r="M187" s="28">
        <v>-0.14249999999999999</v>
      </c>
      <c r="N187" s="28">
        <v>-0.19</v>
      </c>
      <c r="O187" s="28"/>
      <c r="P187" s="28">
        <v>0.23300000000000001</v>
      </c>
      <c r="Q187" s="28">
        <v>0.28299999999999997</v>
      </c>
      <c r="R187" s="28">
        <v>7.3787325146146998E-2</v>
      </c>
      <c r="S187" s="28">
        <v>3.4009999999999998</v>
      </c>
      <c r="T187" s="27"/>
      <c r="U187" s="40">
        <v>36674</v>
      </c>
      <c r="V187" s="28">
        <v>2.3170000000000002</v>
      </c>
      <c r="W187" s="28">
        <v>2.3170000000000002</v>
      </c>
      <c r="X187" s="28"/>
      <c r="Y187" s="28"/>
      <c r="Z187" s="28">
        <v>2.3195000000000001</v>
      </c>
      <c r="AA187" s="28"/>
      <c r="AB187" s="28">
        <v>2.3769999999999998</v>
      </c>
      <c r="AC187" s="28"/>
      <c r="AD187" s="28"/>
      <c r="AE187" s="28"/>
      <c r="AF187" s="28"/>
      <c r="AG187" s="28"/>
      <c r="AH187" s="28"/>
      <c r="AI187" s="28"/>
      <c r="AJ187" s="28"/>
      <c r="AK187" s="3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</row>
    <row r="188" spans="4:49">
      <c r="D188" s="27">
        <v>41974</v>
      </c>
      <c r="E188" s="28">
        <v>-3.4500000000000003E-2</v>
      </c>
      <c r="F188" s="28">
        <v>-0.03</v>
      </c>
      <c r="G188" s="28">
        <v>-3.7499999999999999E-2</v>
      </c>
      <c r="H188" s="28">
        <v>0.32300000000000001</v>
      </c>
      <c r="I188" s="28">
        <v>0.32300000000000001</v>
      </c>
      <c r="J188" s="28">
        <v>-3.4500000000000003E-2</v>
      </c>
      <c r="K188" s="28">
        <v>0.32300000000000001</v>
      </c>
      <c r="L188" s="28">
        <v>-0.08</v>
      </c>
      <c r="M188" s="28">
        <v>-0.13500000000000001</v>
      </c>
      <c r="N188" s="28">
        <v>-0.19750000000000001</v>
      </c>
      <c r="O188" s="28"/>
      <c r="P188" s="28">
        <v>0.27300000000000002</v>
      </c>
      <c r="Q188" s="28">
        <v>0.32300000000000001</v>
      </c>
      <c r="R188" s="28">
        <v>7.3804230561767006E-2</v>
      </c>
      <c r="S188" s="28">
        <v>3.5249999999999999</v>
      </c>
      <c r="T188" s="27"/>
      <c r="U188" s="40">
        <v>36675</v>
      </c>
      <c r="V188" s="28">
        <v>2.3170000000000002</v>
      </c>
      <c r="W188" s="28">
        <v>2.3170000000000002</v>
      </c>
      <c r="X188" s="28"/>
      <c r="Y188" s="28"/>
      <c r="Z188" s="28">
        <v>2.3195000000000001</v>
      </c>
      <c r="AA188" s="28"/>
      <c r="AB188" s="28">
        <v>2.3769999999999998</v>
      </c>
      <c r="AC188" s="28"/>
      <c r="AD188" s="28"/>
      <c r="AE188" s="28"/>
      <c r="AF188" s="28"/>
      <c r="AG188" s="28"/>
      <c r="AH188" s="28"/>
      <c r="AI188" s="28"/>
      <c r="AJ188" s="28"/>
      <c r="AK188" s="3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</row>
    <row r="189" spans="4:49">
      <c r="D189" s="27">
        <v>42005</v>
      </c>
      <c r="E189" s="28">
        <v>-3.2500000000000001E-2</v>
      </c>
      <c r="F189" s="28">
        <v>-0.03</v>
      </c>
      <c r="G189" s="28">
        <v>-0.04</v>
      </c>
      <c r="H189" s="28">
        <v>0.33</v>
      </c>
      <c r="I189" s="28">
        <v>0.33</v>
      </c>
      <c r="J189" s="28">
        <v>-3.2500000000000001E-2</v>
      </c>
      <c r="K189" s="28">
        <v>0.33</v>
      </c>
      <c r="L189" s="28">
        <v>-0.08</v>
      </c>
      <c r="M189" s="28">
        <v>-0.12</v>
      </c>
      <c r="N189" s="28">
        <v>-0.2</v>
      </c>
      <c r="O189" s="28"/>
      <c r="P189" s="28">
        <v>0.28000000000000003</v>
      </c>
      <c r="Q189" s="28">
        <v>0.33</v>
      </c>
      <c r="R189" s="28">
        <v>7.3821699491341E-2</v>
      </c>
      <c r="S189" s="28">
        <v>3.6219999999999999</v>
      </c>
      <c r="T189" s="27"/>
      <c r="U189" s="40">
        <v>36676</v>
      </c>
      <c r="V189" s="28">
        <v>2.3170000000000002</v>
      </c>
      <c r="W189" s="28">
        <v>2.3170000000000002</v>
      </c>
      <c r="X189" s="28"/>
      <c r="Y189" s="28"/>
      <c r="Z189" s="28">
        <v>2.3195000000000001</v>
      </c>
      <c r="AA189" s="28"/>
      <c r="AB189" s="28">
        <v>2.3769999999999998</v>
      </c>
      <c r="AC189" s="28"/>
      <c r="AD189" s="28"/>
      <c r="AE189" s="28"/>
      <c r="AF189" s="28"/>
      <c r="AG189" s="28"/>
      <c r="AH189" s="28"/>
      <c r="AI189" s="28"/>
      <c r="AJ189" s="28"/>
      <c r="AK189" s="3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</row>
    <row r="190" spans="4:49">
      <c r="D190" s="27">
        <v>42036</v>
      </c>
      <c r="E190" s="28">
        <v>-3.2500000000000001E-2</v>
      </c>
      <c r="F190" s="28">
        <v>-0.03</v>
      </c>
      <c r="G190" s="28">
        <v>-3.2500000000000001E-2</v>
      </c>
      <c r="H190" s="28">
        <v>0.308</v>
      </c>
      <c r="I190" s="28">
        <v>0.308</v>
      </c>
      <c r="J190" s="28">
        <v>-3.2500000000000001E-2</v>
      </c>
      <c r="K190" s="28">
        <v>0.308</v>
      </c>
      <c r="L190" s="28">
        <v>-0.08</v>
      </c>
      <c r="M190" s="28">
        <v>-0.12</v>
      </c>
      <c r="N190" s="28">
        <v>-0.20250000000000001</v>
      </c>
      <c r="O190" s="28"/>
      <c r="P190" s="28">
        <v>0.25800000000000001</v>
      </c>
      <c r="Q190" s="28">
        <v>0.308</v>
      </c>
      <c r="R190" s="28">
        <v>7.3839168421015997E-2</v>
      </c>
      <c r="S190" s="28">
        <v>3.52</v>
      </c>
      <c r="T190" s="27"/>
      <c r="U190" s="40">
        <v>36677</v>
      </c>
      <c r="V190" s="28">
        <v>2.3170000000000002</v>
      </c>
      <c r="W190" s="28">
        <v>2.3170000000000002</v>
      </c>
      <c r="X190" s="28"/>
      <c r="Y190" s="28"/>
      <c r="Z190" s="28">
        <v>2.3195000000000001</v>
      </c>
      <c r="AA190" s="28"/>
      <c r="AB190" s="28">
        <v>2.3769999999999998</v>
      </c>
      <c r="AC190" s="28"/>
      <c r="AD190" s="28"/>
      <c r="AE190" s="28"/>
      <c r="AF190" s="28"/>
      <c r="AG190" s="28"/>
      <c r="AH190" s="28"/>
      <c r="AI190" s="28"/>
      <c r="AJ190" s="28"/>
      <c r="AK190" s="3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</row>
    <row r="191" spans="4:49">
      <c r="D191" s="27">
        <v>42064</v>
      </c>
      <c r="E191" s="28">
        <v>-3.2500000000000001E-2</v>
      </c>
      <c r="F191" s="28">
        <v>-0.03</v>
      </c>
      <c r="G191" s="28">
        <v>-0.03</v>
      </c>
      <c r="H191" s="28">
        <v>0.30499999999999999</v>
      </c>
      <c r="I191" s="28">
        <v>0.30499999999999999</v>
      </c>
      <c r="J191" s="28">
        <v>-3.2500000000000001E-2</v>
      </c>
      <c r="K191" s="28">
        <v>0.30499999999999999</v>
      </c>
      <c r="L191" s="28">
        <v>-0.08</v>
      </c>
      <c r="M191" s="28">
        <v>-0.12</v>
      </c>
      <c r="N191" s="28">
        <v>-0.20499999999999999</v>
      </c>
      <c r="O191" s="28"/>
      <c r="P191" s="28">
        <v>0.255</v>
      </c>
      <c r="Q191" s="28">
        <v>0.30499999999999999</v>
      </c>
      <c r="R191" s="28">
        <v>7.3854946809196007E-2</v>
      </c>
      <c r="S191" s="28">
        <v>3.415</v>
      </c>
      <c r="T191" s="27"/>
      <c r="U191" s="40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3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</row>
    <row r="192" spans="4:49">
      <c r="D192" s="27">
        <v>42095</v>
      </c>
      <c r="E192" s="28">
        <v>-3.5000000000000003E-2</v>
      </c>
      <c r="F192" s="28">
        <v>-0.03</v>
      </c>
      <c r="G192" s="28">
        <v>-2.2499999999999999E-2</v>
      </c>
      <c r="H192" s="28">
        <v>0.20300000000000001</v>
      </c>
      <c r="I192" s="28">
        <v>0.20300000000000001</v>
      </c>
      <c r="J192" s="28">
        <v>-3.5000000000000003E-2</v>
      </c>
      <c r="K192" s="28">
        <v>0.20300000000000001</v>
      </c>
      <c r="L192" s="28">
        <v>-0.08</v>
      </c>
      <c r="M192" s="28">
        <v>-0.21</v>
      </c>
      <c r="N192" s="28">
        <v>-0.19500000000000001</v>
      </c>
      <c r="O192" s="28"/>
      <c r="P192" s="28">
        <v>0.153</v>
      </c>
      <c r="Q192" s="28">
        <v>0.20300000000000001</v>
      </c>
      <c r="R192" s="28">
        <v>7.3872415739062003E-2</v>
      </c>
      <c r="S192" s="28">
        <v>3.319</v>
      </c>
      <c r="T192" s="27"/>
      <c r="U192" s="40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3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</row>
    <row r="193" spans="4:49">
      <c r="D193" s="27">
        <v>42125</v>
      </c>
      <c r="E193" s="28">
        <v>-3.5000000000000003E-2</v>
      </c>
      <c r="F193" s="28">
        <v>-0.03</v>
      </c>
      <c r="G193" s="28">
        <v>-2.2499999999999999E-2</v>
      </c>
      <c r="H193" s="28">
        <v>0.192</v>
      </c>
      <c r="I193" s="28">
        <v>0.192</v>
      </c>
      <c r="J193" s="28">
        <v>-3.5000000000000003E-2</v>
      </c>
      <c r="K193" s="28">
        <v>0.192</v>
      </c>
      <c r="L193" s="28">
        <v>-0.08</v>
      </c>
      <c r="M193" s="28">
        <v>-0.20499999999999999</v>
      </c>
      <c r="N193" s="28">
        <v>-0.19500000000000001</v>
      </c>
      <c r="O193" s="28"/>
      <c r="P193" s="28">
        <v>0.14199999999999999</v>
      </c>
      <c r="Q193" s="28">
        <v>0.192</v>
      </c>
      <c r="R193" s="28">
        <v>7.3889321155158005E-2</v>
      </c>
      <c r="S193" s="28">
        <v>3.298</v>
      </c>
      <c r="T193" s="27"/>
      <c r="U193" s="40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3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</row>
    <row r="194" spans="4:49">
      <c r="D194" s="27">
        <v>42156</v>
      </c>
      <c r="E194" s="28">
        <v>-3.5000000000000003E-2</v>
      </c>
      <c r="F194" s="28">
        <v>-0.03</v>
      </c>
      <c r="G194" s="28">
        <v>-2.2499999999999999E-2</v>
      </c>
      <c r="H194" s="28">
        <v>0.187</v>
      </c>
      <c r="I194" s="28">
        <v>0.187</v>
      </c>
      <c r="J194" s="28">
        <v>-3.5000000000000003E-2</v>
      </c>
      <c r="K194" s="28">
        <v>0.187</v>
      </c>
      <c r="L194" s="28">
        <v>-0.08</v>
      </c>
      <c r="M194" s="28">
        <v>-0.215</v>
      </c>
      <c r="N194" s="28">
        <v>-0.19500000000000001</v>
      </c>
      <c r="O194" s="28"/>
      <c r="P194" s="28">
        <v>0.13700000000000001</v>
      </c>
      <c r="Q194" s="28">
        <v>0.187</v>
      </c>
      <c r="R194" s="28">
        <v>7.3906790085221996E-2</v>
      </c>
      <c r="S194" s="28">
        <v>3.3050000000000002</v>
      </c>
      <c r="T194" s="27"/>
      <c r="U194" s="40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3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</row>
    <row r="195" spans="4:49">
      <c r="D195" s="27">
        <v>42186</v>
      </c>
      <c r="E195" s="28">
        <v>-3.5000000000000003E-2</v>
      </c>
      <c r="F195" s="28">
        <v>-0.03</v>
      </c>
      <c r="G195" s="28">
        <v>-2.2499999999999999E-2</v>
      </c>
      <c r="H195" s="28">
        <v>0.17699999999999999</v>
      </c>
      <c r="I195" s="28">
        <v>0.17699999999999999</v>
      </c>
      <c r="J195" s="28">
        <v>-3.5000000000000003E-2</v>
      </c>
      <c r="K195" s="28">
        <v>0.17699999999999999</v>
      </c>
      <c r="L195" s="28">
        <v>-0.08</v>
      </c>
      <c r="M195" s="28">
        <v>-0.215</v>
      </c>
      <c r="N195" s="28">
        <v>-0.19500000000000001</v>
      </c>
      <c r="O195" s="28"/>
      <c r="P195" s="28">
        <v>0.127</v>
      </c>
      <c r="Q195" s="28">
        <v>0.17699999999999999</v>
      </c>
      <c r="R195" s="28">
        <v>7.3923695501509998E-2</v>
      </c>
      <c r="S195" s="28">
        <v>3.3109999999999999</v>
      </c>
      <c r="T195" s="27"/>
      <c r="U195" s="40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3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</row>
    <row r="196" spans="4:49">
      <c r="D196" s="27">
        <v>42217</v>
      </c>
      <c r="E196" s="28">
        <v>-3.5000000000000003E-2</v>
      </c>
      <c r="F196" s="28">
        <v>-0.03</v>
      </c>
      <c r="G196" s="28">
        <v>-2.2499999999999999E-2</v>
      </c>
      <c r="H196" s="28">
        <v>0.17499999999999999</v>
      </c>
      <c r="I196" s="28">
        <v>0.17499999999999999</v>
      </c>
      <c r="J196" s="28">
        <v>-3.5000000000000003E-2</v>
      </c>
      <c r="K196" s="28">
        <v>0.17499999999999999</v>
      </c>
      <c r="L196" s="28">
        <v>-0.08</v>
      </c>
      <c r="M196" s="28">
        <v>-0.215</v>
      </c>
      <c r="N196" s="28">
        <v>-0.19500000000000001</v>
      </c>
      <c r="O196" s="28"/>
      <c r="P196" s="28">
        <v>0.125</v>
      </c>
      <c r="Q196" s="28">
        <v>0.17499999999999999</v>
      </c>
      <c r="R196" s="28">
        <v>7.3941164431771997E-2</v>
      </c>
      <c r="S196" s="28">
        <v>3.3180000000000001</v>
      </c>
      <c r="T196" s="27"/>
      <c r="U196" s="40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3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</row>
    <row r="197" spans="4:49">
      <c r="D197" s="27">
        <v>42248</v>
      </c>
      <c r="E197" s="28">
        <v>-3.5000000000000003E-2</v>
      </c>
      <c r="F197" s="28">
        <v>0</v>
      </c>
      <c r="G197" s="28">
        <v>-2.2499999999999999E-2</v>
      </c>
      <c r="H197" s="28">
        <v>0.17299999999999999</v>
      </c>
      <c r="I197" s="28">
        <v>0.17299999999999999</v>
      </c>
      <c r="J197" s="28">
        <v>0</v>
      </c>
      <c r="K197" s="28">
        <v>0.17299999999999999</v>
      </c>
      <c r="L197" s="28">
        <v>0</v>
      </c>
      <c r="M197" s="28">
        <v>-0.20499999999999999</v>
      </c>
      <c r="N197" s="28">
        <v>-0.19500000000000001</v>
      </c>
      <c r="O197" s="28"/>
      <c r="P197" s="28">
        <v>0.123</v>
      </c>
      <c r="Q197" s="28">
        <v>0.17299999999999999</v>
      </c>
      <c r="R197" s="28">
        <v>7.3958633362135998E-2</v>
      </c>
      <c r="S197" s="28">
        <v>3.323</v>
      </c>
      <c r="T197" s="27"/>
      <c r="U197" s="40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3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</row>
    <row r="198" spans="4:49">
      <c r="D198" s="27">
        <v>42278</v>
      </c>
      <c r="E198" s="28">
        <v>-3.5000000000000003E-2</v>
      </c>
      <c r="F198" s="28">
        <v>0</v>
      </c>
      <c r="G198" s="28">
        <v>-2.2499999999999999E-2</v>
      </c>
      <c r="H198" s="28">
        <v>0.187</v>
      </c>
      <c r="I198" s="28">
        <v>0.187</v>
      </c>
      <c r="J198" s="28">
        <v>0</v>
      </c>
      <c r="K198" s="28">
        <v>0.187</v>
      </c>
      <c r="L198" s="28">
        <v>0</v>
      </c>
      <c r="M198" s="28">
        <v>-0.19</v>
      </c>
      <c r="N198" s="28">
        <v>-0.19500000000000001</v>
      </c>
      <c r="O198" s="28"/>
      <c r="P198" s="28">
        <v>0.13700000000000001</v>
      </c>
      <c r="Q198" s="28">
        <v>0.187</v>
      </c>
      <c r="R198" s="28">
        <v>7.3975538778712005E-2</v>
      </c>
      <c r="S198" s="28">
        <v>3.355</v>
      </c>
      <c r="T198" s="27"/>
      <c r="U198" s="40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3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</row>
    <row r="199" spans="4:49">
      <c r="D199" s="27">
        <v>42309</v>
      </c>
      <c r="E199" s="36">
        <v>0</v>
      </c>
      <c r="F199" s="36">
        <v>0</v>
      </c>
      <c r="G199" s="36">
        <v>-3.2500000000000001E-2</v>
      </c>
      <c r="H199" s="36">
        <v>0.27800000000000002</v>
      </c>
      <c r="I199" s="36">
        <v>0.27800000000000002</v>
      </c>
      <c r="J199" s="36">
        <v>0</v>
      </c>
      <c r="K199" s="36">
        <v>0.27800000000000002</v>
      </c>
      <c r="L199" s="36">
        <v>0</v>
      </c>
      <c r="M199" s="36">
        <v>-0.14249999999999999</v>
      </c>
      <c r="N199" s="36">
        <v>-0.19</v>
      </c>
      <c r="O199" s="36"/>
      <c r="P199" s="36">
        <v>0.22800000000000001</v>
      </c>
      <c r="Q199" s="36">
        <v>0.27800000000000002</v>
      </c>
      <c r="R199" s="36">
        <v>7.3993007709274E-2</v>
      </c>
      <c r="S199" s="36">
        <v>3.4910000000000001</v>
      </c>
      <c r="T199" s="27"/>
      <c r="U199" s="40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3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</row>
    <row r="200" spans="4:49">
      <c r="D200" s="27">
        <v>42339</v>
      </c>
      <c r="E200" s="36">
        <v>0</v>
      </c>
      <c r="F200" s="36">
        <v>0</v>
      </c>
      <c r="G200" s="36">
        <v>-3.5000000000000003E-2</v>
      </c>
      <c r="H200" s="36">
        <v>0.318</v>
      </c>
      <c r="I200" s="36">
        <v>0.318</v>
      </c>
      <c r="J200" s="36">
        <v>0</v>
      </c>
      <c r="K200" s="36">
        <v>0.318</v>
      </c>
      <c r="L200" s="36">
        <v>0</v>
      </c>
      <c r="M200" s="36">
        <v>-0.13500000000000001</v>
      </c>
      <c r="N200" s="36">
        <v>-0.19750000000000001</v>
      </c>
      <c r="O200" s="36"/>
      <c r="P200" s="36">
        <v>0.26800000000000002</v>
      </c>
      <c r="Q200" s="36">
        <v>0.318</v>
      </c>
      <c r="R200" s="36">
        <v>7.4009913126043006E-2</v>
      </c>
      <c r="S200" s="36">
        <v>3.6150000000000002</v>
      </c>
      <c r="T200" s="27"/>
      <c r="U200" s="40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3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</row>
    <row r="201" spans="4:49">
      <c r="D201" s="27">
        <v>42370</v>
      </c>
      <c r="E201" s="36">
        <v>0</v>
      </c>
      <c r="F201" s="36">
        <v>0</v>
      </c>
      <c r="G201" s="36">
        <v>-3.7499999999999999E-2</v>
      </c>
      <c r="H201" s="36">
        <v>0.32500000000000001</v>
      </c>
      <c r="I201" s="36">
        <v>0.32500000000000001</v>
      </c>
      <c r="J201" s="36">
        <v>0</v>
      </c>
      <c r="K201" s="36">
        <v>0.32500000000000001</v>
      </c>
      <c r="L201" s="36">
        <v>0</v>
      </c>
      <c r="M201" s="36">
        <v>-0.12</v>
      </c>
      <c r="N201" s="36">
        <v>-0.16</v>
      </c>
      <c r="O201" s="36"/>
      <c r="P201" s="36">
        <v>0.27500000000000002</v>
      </c>
      <c r="Q201" s="36">
        <v>0.32500000000000001</v>
      </c>
      <c r="R201" s="36">
        <v>7.4027382056801996E-2</v>
      </c>
      <c r="S201" s="36">
        <v>3.7145000000000001</v>
      </c>
      <c r="T201" s="27"/>
      <c r="U201" s="40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3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</row>
    <row r="202" spans="4:49">
      <c r="D202" s="27">
        <v>42401</v>
      </c>
      <c r="E202" s="36">
        <v>0</v>
      </c>
      <c r="F202" s="36">
        <v>0</v>
      </c>
      <c r="G202" s="36">
        <v>-0.03</v>
      </c>
      <c r="H202" s="36">
        <v>0.30299999999999999</v>
      </c>
      <c r="I202" s="36">
        <v>0.30299999999999999</v>
      </c>
      <c r="J202" s="36">
        <v>0</v>
      </c>
      <c r="K202" s="36">
        <v>0.30299999999999999</v>
      </c>
      <c r="L202" s="36">
        <v>0</v>
      </c>
      <c r="M202" s="36">
        <v>-0.12</v>
      </c>
      <c r="N202" s="36">
        <v>-0.16</v>
      </c>
      <c r="O202" s="36"/>
      <c r="P202" s="36">
        <v>0.253</v>
      </c>
      <c r="Q202" s="36">
        <v>0.30299999999999999</v>
      </c>
      <c r="R202" s="36">
        <v>7.4044850987663002E-2</v>
      </c>
      <c r="S202" s="36">
        <v>3.6124999999999998</v>
      </c>
      <c r="T202" s="27"/>
      <c r="U202" s="40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3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</row>
    <row r="203" spans="4:49">
      <c r="D203" s="27">
        <v>42430</v>
      </c>
      <c r="E203" s="36">
        <v>0</v>
      </c>
      <c r="F203" s="36">
        <v>0</v>
      </c>
      <c r="G203" s="36">
        <v>-2.75E-2</v>
      </c>
      <c r="H203" s="36">
        <v>0.3</v>
      </c>
      <c r="I203" s="36">
        <v>0.3</v>
      </c>
      <c r="J203" s="36">
        <v>0</v>
      </c>
      <c r="K203" s="36">
        <v>0.3</v>
      </c>
      <c r="L203" s="36">
        <v>0</v>
      </c>
      <c r="M203" s="36">
        <v>-0.12</v>
      </c>
      <c r="N203" s="36">
        <v>-0.16</v>
      </c>
      <c r="O203" s="36"/>
      <c r="P203" s="36">
        <v>0.25</v>
      </c>
      <c r="Q203" s="36">
        <v>0.3</v>
      </c>
      <c r="R203" s="36">
        <v>7.4061192890817001E-2</v>
      </c>
      <c r="S203" s="36">
        <v>3.5074999999999998</v>
      </c>
      <c r="T203" s="27"/>
      <c r="U203" s="40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3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</row>
    <row r="204" spans="4:49">
      <c r="D204" s="27">
        <v>42461</v>
      </c>
      <c r="E204" s="36">
        <v>0</v>
      </c>
      <c r="F204" s="36">
        <v>0</v>
      </c>
      <c r="G204" s="36">
        <v>-0.02</v>
      </c>
      <c r="H204" s="36">
        <v>0.19800000000000001</v>
      </c>
      <c r="I204" s="36">
        <v>0.19800000000000001</v>
      </c>
      <c r="J204" s="36">
        <v>0</v>
      </c>
      <c r="K204" s="36">
        <v>0.19800000000000001</v>
      </c>
      <c r="L204" s="36">
        <v>0</v>
      </c>
      <c r="M204" s="36">
        <v>-0.21</v>
      </c>
      <c r="N204" s="36">
        <v>-0.16</v>
      </c>
      <c r="O204" s="36"/>
      <c r="P204" s="36">
        <v>0.14799999999999999</v>
      </c>
      <c r="Q204" s="36">
        <v>0.19800000000000001</v>
      </c>
      <c r="R204" s="36">
        <v>7.4078661821872005E-2</v>
      </c>
      <c r="S204" s="36">
        <v>3.4115000000000002</v>
      </c>
      <c r="T204" s="27"/>
      <c r="U204" s="40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3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</row>
    <row r="205" spans="4:49">
      <c r="D205" s="27">
        <v>42491</v>
      </c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-0.16</v>
      </c>
      <c r="O205" s="36"/>
      <c r="P205" s="36">
        <v>0</v>
      </c>
      <c r="Q205" s="36">
        <v>0</v>
      </c>
      <c r="R205" s="36">
        <v>7.4095567239119003E-2</v>
      </c>
      <c r="S205" s="36">
        <v>3.3904999999999998</v>
      </c>
      <c r="T205" s="27"/>
      <c r="U205" s="40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3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</row>
    <row r="206" spans="4:49">
      <c r="D206" s="27">
        <v>42522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6">
        <v>-0.16</v>
      </c>
      <c r="O206" s="36"/>
      <c r="P206" s="36">
        <v>0</v>
      </c>
      <c r="Q206" s="36">
        <v>0</v>
      </c>
      <c r="R206" s="36">
        <v>7.4113036170372001E-2</v>
      </c>
      <c r="S206" s="36">
        <v>3.3975</v>
      </c>
      <c r="T206" s="27"/>
      <c r="U206" s="40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3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</row>
    <row r="207" spans="4:49">
      <c r="D207" s="27">
        <v>42552</v>
      </c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0</v>
      </c>
      <c r="K207" s="36">
        <v>0</v>
      </c>
      <c r="L207" s="36">
        <v>0</v>
      </c>
      <c r="M207" s="36">
        <v>0</v>
      </c>
      <c r="N207" s="36">
        <v>-0.16</v>
      </c>
      <c r="O207" s="36"/>
      <c r="P207" s="36">
        <v>0</v>
      </c>
      <c r="Q207" s="36">
        <v>0</v>
      </c>
      <c r="R207" s="36">
        <v>7.412994158781E-2</v>
      </c>
      <c r="S207" s="36">
        <v>3.4035000000000002</v>
      </c>
      <c r="T207" s="27"/>
      <c r="U207" s="40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3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</row>
    <row r="208" spans="4:49">
      <c r="D208" s="27">
        <v>42583</v>
      </c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-0.16</v>
      </c>
      <c r="O208" s="36"/>
      <c r="P208" s="36">
        <v>0</v>
      </c>
      <c r="Q208" s="36">
        <v>0</v>
      </c>
      <c r="R208" s="36">
        <v>7.4147410519262005E-2</v>
      </c>
      <c r="S208" s="36">
        <v>3.4104999999999999</v>
      </c>
      <c r="T208" s="27"/>
      <c r="U208" s="40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3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</row>
    <row r="209" spans="4:49">
      <c r="D209" s="27">
        <v>42614</v>
      </c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-0.16</v>
      </c>
      <c r="O209" s="36"/>
      <c r="P209" s="36">
        <v>0</v>
      </c>
      <c r="Q209" s="36">
        <v>0</v>
      </c>
      <c r="R209" s="36">
        <v>7.4164879450814E-2</v>
      </c>
      <c r="S209" s="36">
        <v>3.4155000000000002</v>
      </c>
      <c r="T209" s="27"/>
      <c r="U209" s="40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3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</row>
    <row r="210" spans="4:49">
      <c r="D210" s="27">
        <v>42644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0</v>
      </c>
      <c r="M210" s="36">
        <v>0</v>
      </c>
      <c r="N210" s="36">
        <v>-0.16</v>
      </c>
      <c r="O210" s="36"/>
      <c r="P210" s="36">
        <v>0</v>
      </c>
      <c r="Q210" s="36">
        <v>0</v>
      </c>
      <c r="R210" s="36">
        <v>7.4181784868542003E-2</v>
      </c>
      <c r="S210" s="36">
        <v>3.4474999999999998</v>
      </c>
      <c r="T210" s="27"/>
      <c r="U210" s="40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3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</row>
    <row r="211" spans="4:49">
      <c r="D211" s="27">
        <v>42675</v>
      </c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v>0</v>
      </c>
      <c r="N211" s="36">
        <v>-0.16</v>
      </c>
      <c r="O211" s="36"/>
      <c r="P211" s="36">
        <v>0</v>
      </c>
      <c r="Q211" s="36">
        <v>0</v>
      </c>
      <c r="R211" s="36">
        <v>7.4199253800292006E-2</v>
      </c>
      <c r="S211" s="36">
        <v>3.5834999999999999</v>
      </c>
      <c r="T211" s="27"/>
      <c r="U211" s="40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3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</row>
    <row r="212" spans="4:49">
      <c r="D212" s="27">
        <v>42705</v>
      </c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0</v>
      </c>
      <c r="N212" s="36">
        <v>-0.16</v>
      </c>
      <c r="O212" s="36"/>
      <c r="P212" s="36">
        <v>0</v>
      </c>
      <c r="Q212" s="36">
        <v>0</v>
      </c>
      <c r="R212" s="36">
        <v>7.4216159218210995E-2</v>
      </c>
      <c r="S212" s="36">
        <v>3.7075</v>
      </c>
      <c r="T212" s="27"/>
      <c r="U212" s="40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3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</row>
    <row r="213" spans="4:49">
      <c r="D213" s="27">
        <v>42736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-0.16</v>
      </c>
      <c r="O213" s="36"/>
      <c r="P213" s="36">
        <v>0</v>
      </c>
      <c r="Q213" s="36">
        <v>0</v>
      </c>
      <c r="R213" s="36">
        <v>7.4233628150159006E-2</v>
      </c>
      <c r="S213" s="36">
        <v>3.8094999999999999</v>
      </c>
      <c r="T213" s="27"/>
      <c r="U213" s="40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3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</row>
    <row r="214" spans="4:49">
      <c r="D214" s="27">
        <v>42767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  <c r="L214" s="36">
        <v>0</v>
      </c>
      <c r="M214" s="36">
        <v>0</v>
      </c>
      <c r="N214" s="36">
        <v>-0.16</v>
      </c>
      <c r="O214" s="36"/>
      <c r="P214" s="36">
        <v>0</v>
      </c>
      <c r="Q214" s="36">
        <v>0</v>
      </c>
      <c r="R214" s="36">
        <v>7.4251097082209006E-2</v>
      </c>
      <c r="S214" s="36">
        <v>3.7075</v>
      </c>
      <c r="T214" s="27"/>
      <c r="U214" s="40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3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</row>
    <row r="215" spans="4:49">
      <c r="D215" s="27">
        <v>42795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6">
        <v>-0.16</v>
      </c>
      <c r="O215" s="36"/>
      <c r="P215" s="36">
        <v>0</v>
      </c>
      <c r="Q215" s="36">
        <v>0</v>
      </c>
      <c r="R215" s="36">
        <v>7.4266875472533994E-2</v>
      </c>
      <c r="S215" s="36">
        <v>3.6025</v>
      </c>
      <c r="T215" s="27"/>
      <c r="U215" s="40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3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</row>
    <row r="216" spans="4:49">
      <c r="D216" s="27">
        <v>42826</v>
      </c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6">
        <v>-0.16</v>
      </c>
      <c r="O216" s="36"/>
      <c r="P216" s="36">
        <v>0</v>
      </c>
      <c r="Q216" s="36">
        <v>0</v>
      </c>
      <c r="R216" s="36">
        <v>7.4284344404773994E-2</v>
      </c>
      <c r="S216" s="36">
        <v>3.5065</v>
      </c>
      <c r="T216" s="27"/>
      <c r="U216" s="40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3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</row>
    <row r="217" spans="4:49">
      <c r="D217" s="27">
        <v>42856</v>
      </c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-0.16</v>
      </c>
      <c r="O217" s="36"/>
      <c r="P217" s="36">
        <v>0</v>
      </c>
      <c r="Q217" s="36">
        <v>0</v>
      </c>
      <c r="R217" s="36">
        <v>7.4301249823169005E-2</v>
      </c>
      <c r="S217" s="36">
        <v>3.4855</v>
      </c>
      <c r="T217" s="27"/>
      <c r="U217" s="40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3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</row>
    <row r="218" spans="4:49">
      <c r="D218" s="27">
        <v>42887</v>
      </c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-0.16</v>
      </c>
      <c r="O218" s="36"/>
      <c r="P218" s="36">
        <v>0</v>
      </c>
      <c r="Q218" s="36">
        <v>0</v>
      </c>
      <c r="R218" s="36">
        <v>7.4318718755606999E-2</v>
      </c>
      <c r="S218" s="36">
        <v>3.4925000000000002</v>
      </c>
      <c r="T218" s="27"/>
      <c r="U218" s="40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3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</row>
    <row r="219" spans="4:49">
      <c r="D219" s="27">
        <v>42917</v>
      </c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v>0</v>
      </c>
      <c r="N219" s="36">
        <v>-0.16</v>
      </c>
      <c r="O219" s="36"/>
      <c r="P219" s="36">
        <v>0</v>
      </c>
      <c r="Q219" s="36">
        <v>0</v>
      </c>
      <c r="R219" s="36">
        <v>7.4335624174192996E-2</v>
      </c>
      <c r="S219" s="36">
        <v>3.4984999999999999</v>
      </c>
      <c r="T219" s="27"/>
      <c r="U219" s="40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3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</row>
    <row r="220" spans="4:49">
      <c r="D220" s="27">
        <v>42948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-0.16</v>
      </c>
      <c r="O220" s="36"/>
      <c r="P220" s="36">
        <v>0</v>
      </c>
      <c r="Q220" s="36">
        <v>0</v>
      </c>
      <c r="R220" s="36">
        <v>7.4353093106829998E-2</v>
      </c>
      <c r="S220" s="36">
        <v>3.5055000000000001</v>
      </c>
      <c r="T220" s="27"/>
      <c r="U220" s="40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3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</row>
    <row r="221" spans="4:49">
      <c r="D221" s="27">
        <v>42979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-0.16</v>
      </c>
      <c r="O221" s="36"/>
      <c r="P221" s="36">
        <v>0</v>
      </c>
      <c r="Q221" s="36">
        <v>0</v>
      </c>
      <c r="R221" s="36">
        <v>7.4370562039568003E-2</v>
      </c>
      <c r="S221" s="36">
        <v>3.5105</v>
      </c>
      <c r="T221" s="27"/>
      <c r="U221" s="40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3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</row>
    <row r="222" spans="4:49">
      <c r="D222" s="27">
        <v>43009</v>
      </c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-0.16</v>
      </c>
      <c r="O222" s="36"/>
      <c r="P222" s="36">
        <v>0</v>
      </c>
      <c r="Q222" s="36">
        <v>0</v>
      </c>
      <c r="R222" s="36">
        <v>7.4387467458443005E-2</v>
      </c>
      <c r="S222" s="36">
        <v>3.5425</v>
      </c>
      <c r="T222" s="27"/>
      <c r="U222" s="40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3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</row>
    <row r="223" spans="4:49">
      <c r="D223" s="27">
        <v>43040</v>
      </c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-0.16</v>
      </c>
      <c r="O223" s="36"/>
      <c r="P223" s="36">
        <v>0</v>
      </c>
      <c r="Q223" s="36">
        <v>0</v>
      </c>
      <c r="R223" s="36">
        <v>7.4404936391379004E-2</v>
      </c>
      <c r="S223" s="36">
        <v>3.6785000000000001</v>
      </c>
      <c r="T223" s="27"/>
      <c r="U223" s="40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3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</row>
    <row r="224" spans="4:49">
      <c r="D224" s="27">
        <v>43070</v>
      </c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6">
        <v>-0.16</v>
      </c>
      <c r="O224" s="36"/>
      <c r="P224" s="36">
        <v>0</v>
      </c>
      <c r="Q224" s="36">
        <v>0</v>
      </c>
      <c r="R224" s="36">
        <v>7.4421841810445005E-2</v>
      </c>
      <c r="S224" s="36">
        <v>3.8025000000000002</v>
      </c>
      <c r="T224" s="27"/>
      <c r="U224" s="40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3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</row>
    <row r="225" spans="4:49">
      <c r="D225" s="27">
        <v>43101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-0.16</v>
      </c>
      <c r="O225" s="36"/>
      <c r="P225" s="36">
        <v>0</v>
      </c>
      <c r="Q225" s="36">
        <v>0</v>
      </c>
      <c r="R225" s="36">
        <v>7.4439310743579998E-2</v>
      </c>
      <c r="S225" s="36">
        <v>3.907</v>
      </c>
      <c r="T225" s="27"/>
      <c r="U225" s="40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3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</row>
    <row r="226" spans="4:49">
      <c r="D226" s="27">
        <v>43132</v>
      </c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-0.16</v>
      </c>
      <c r="O226" s="36"/>
      <c r="P226" s="36">
        <v>0</v>
      </c>
      <c r="Q226" s="36">
        <v>0</v>
      </c>
      <c r="R226" s="36">
        <v>7.4456779676814994E-2</v>
      </c>
      <c r="S226" s="36">
        <v>3.8050000000000002</v>
      </c>
      <c r="T226" s="27"/>
      <c r="U226" s="40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3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</row>
    <row r="227" spans="4:49">
      <c r="D227" s="27">
        <v>43160</v>
      </c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v>0</v>
      </c>
      <c r="N227" s="36">
        <v>-0.16</v>
      </c>
      <c r="O227" s="36"/>
      <c r="P227" s="36">
        <v>0</v>
      </c>
      <c r="Q227" s="36">
        <v>0</v>
      </c>
      <c r="R227" s="36">
        <v>7.4472558068210001E-2</v>
      </c>
      <c r="S227" s="36">
        <v>3.7</v>
      </c>
      <c r="T227" s="27"/>
      <c r="U227" s="40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3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</row>
    <row r="228" spans="4:49">
      <c r="D228" s="27">
        <v>43191</v>
      </c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-0.16</v>
      </c>
      <c r="O228" s="36"/>
      <c r="P228" s="36">
        <v>0</v>
      </c>
      <c r="Q228" s="36">
        <v>0</v>
      </c>
      <c r="R228" s="36">
        <v>7.4490027001636996E-2</v>
      </c>
      <c r="S228" s="36">
        <v>3.6040000000000001</v>
      </c>
      <c r="T228" s="27"/>
      <c r="U228" s="40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3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</row>
    <row r="229" spans="4:49">
      <c r="D229" s="27">
        <v>43221</v>
      </c>
      <c r="E229" s="36">
        <v>0</v>
      </c>
      <c r="F229" s="36">
        <v>0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  <c r="M229" s="36">
        <v>0</v>
      </c>
      <c r="N229" s="36">
        <v>-0.16</v>
      </c>
      <c r="O229" s="36"/>
      <c r="P229" s="36">
        <v>0</v>
      </c>
      <c r="Q229" s="36">
        <v>0</v>
      </c>
      <c r="R229" s="36">
        <v>7.4506932421176994E-2</v>
      </c>
      <c r="S229" s="36">
        <v>3.5830000000000002</v>
      </c>
      <c r="T229" s="27"/>
      <c r="U229" s="40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3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</row>
    <row r="230" spans="4:49">
      <c r="D230" s="27">
        <v>43252</v>
      </c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  <c r="K230" s="36">
        <v>0</v>
      </c>
      <c r="L230" s="36">
        <v>0</v>
      </c>
      <c r="M230" s="36">
        <v>0</v>
      </c>
      <c r="N230" s="36">
        <v>-0.16</v>
      </c>
      <c r="O230" s="36"/>
      <c r="P230" s="36">
        <v>0</v>
      </c>
      <c r="Q230" s="36">
        <v>0</v>
      </c>
      <c r="R230" s="36">
        <v>7.4524401354802997E-2</v>
      </c>
      <c r="S230" s="36">
        <v>3.59</v>
      </c>
      <c r="T230" s="27"/>
      <c r="U230" s="40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3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</row>
    <row r="231" spans="4:49">
      <c r="D231" s="27">
        <v>43282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  <c r="M231" s="36">
        <v>0</v>
      </c>
      <c r="N231" s="36">
        <v>-0.16</v>
      </c>
      <c r="O231" s="36"/>
      <c r="P231" s="36">
        <v>0</v>
      </c>
      <c r="Q231" s="36">
        <v>0</v>
      </c>
      <c r="R231" s="36">
        <v>7.4541306774534993E-2</v>
      </c>
      <c r="S231" s="36">
        <v>3.5960000000000001</v>
      </c>
      <c r="T231" s="27"/>
      <c r="U231" s="40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3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</row>
    <row r="232" spans="4:49">
      <c r="D232" s="27">
        <v>43313</v>
      </c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0</v>
      </c>
      <c r="N232" s="36">
        <v>-0.16</v>
      </c>
      <c r="O232" s="36"/>
      <c r="P232" s="36">
        <v>0</v>
      </c>
      <c r="Q232" s="36">
        <v>0</v>
      </c>
      <c r="R232" s="36">
        <v>7.4558775708358005E-2</v>
      </c>
      <c r="S232" s="36">
        <v>3.6030000000000002</v>
      </c>
      <c r="T232" s="27"/>
      <c r="U232" s="40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3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</row>
    <row r="233" spans="4:49">
      <c r="D233" s="27">
        <v>43344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-0.16</v>
      </c>
      <c r="O233" s="36"/>
      <c r="P233" s="36">
        <v>0</v>
      </c>
      <c r="Q233" s="36">
        <v>0</v>
      </c>
      <c r="R233" s="36">
        <v>7.4576244642282005E-2</v>
      </c>
      <c r="S233" s="36">
        <v>3.6080000000000001</v>
      </c>
      <c r="T233" s="27"/>
      <c r="U233" s="40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3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</row>
    <row r="234" spans="4:49">
      <c r="D234" s="27">
        <v>43374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-0.16</v>
      </c>
      <c r="O234" s="36"/>
      <c r="P234" s="36">
        <v>0</v>
      </c>
      <c r="Q234" s="36">
        <v>0</v>
      </c>
      <c r="R234" s="36">
        <v>7.4593150062304006E-2</v>
      </c>
      <c r="S234" s="36">
        <v>3.64</v>
      </c>
      <c r="T234" s="27"/>
      <c r="U234" s="40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3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</row>
    <row r="235" spans="4:49">
      <c r="D235" s="27">
        <v>43405</v>
      </c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v>0</v>
      </c>
      <c r="N235" s="36">
        <v>-0.16</v>
      </c>
      <c r="O235" s="36"/>
      <c r="P235" s="36">
        <v>0</v>
      </c>
      <c r="Q235" s="36">
        <v>0</v>
      </c>
      <c r="R235" s="36">
        <v>7.4610618996425002E-2</v>
      </c>
      <c r="S235" s="36">
        <v>3.7759999999999998</v>
      </c>
      <c r="T235" s="27"/>
      <c r="U235" s="40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3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</row>
    <row r="236" spans="4:49">
      <c r="D236" s="27">
        <v>43435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v>0</v>
      </c>
      <c r="N236" s="36">
        <v>-0.16</v>
      </c>
      <c r="O236" s="36"/>
      <c r="P236" s="36">
        <v>0</v>
      </c>
      <c r="Q236" s="36">
        <v>0</v>
      </c>
      <c r="R236" s="36">
        <v>7.4627524416639002E-2</v>
      </c>
      <c r="S236" s="36">
        <v>3.9</v>
      </c>
      <c r="T236" s="27"/>
      <c r="U236" s="40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3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</row>
    <row r="237" spans="4:49">
      <c r="D237" s="27">
        <v>43466</v>
      </c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  <c r="M237" s="36">
        <v>0</v>
      </c>
      <c r="N237" s="36">
        <v>-0.16</v>
      </c>
      <c r="O237" s="36"/>
      <c r="P237" s="36">
        <v>0</v>
      </c>
      <c r="Q237" s="36">
        <v>0</v>
      </c>
      <c r="R237" s="36">
        <v>7.4644993350959005E-2</v>
      </c>
      <c r="S237" s="36">
        <v>4.0069999999999997</v>
      </c>
      <c r="T237" s="27"/>
      <c r="U237" s="40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3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</row>
    <row r="238" spans="4:49">
      <c r="D238" s="27">
        <v>43497</v>
      </c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-0.16</v>
      </c>
      <c r="O238" s="36"/>
      <c r="P238" s="36">
        <v>0</v>
      </c>
      <c r="Q238" s="36">
        <v>0</v>
      </c>
      <c r="R238" s="36">
        <v>7.4662462285378997E-2</v>
      </c>
      <c r="S238" s="36">
        <v>3.9049999999999998</v>
      </c>
      <c r="T238" s="27"/>
      <c r="U238" s="40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3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</row>
    <row r="239" spans="4:49">
      <c r="D239" s="27">
        <v>43525</v>
      </c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0</v>
      </c>
      <c r="N239" s="36">
        <v>-0.16</v>
      </c>
      <c r="O239" s="36"/>
      <c r="P239" s="36">
        <v>0</v>
      </c>
      <c r="Q239" s="36">
        <v>0</v>
      </c>
      <c r="R239" s="36">
        <v>7.4678240677844995E-2</v>
      </c>
      <c r="S239" s="36">
        <v>3.8</v>
      </c>
      <c r="T239" s="27"/>
      <c r="U239" s="40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3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</row>
    <row r="240" spans="4:49">
      <c r="D240" s="27">
        <v>43556</v>
      </c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-0.16</v>
      </c>
      <c r="O240" s="36"/>
      <c r="P240" s="36">
        <v>0</v>
      </c>
      <c r="Q240" s="36">
        <v>0</v>
      </c>
      <c r="R240" s="36">
        <v>7.4695709612457001E-2</v>
      </c>
      <c r="S240" s="36">
        <v>3.7040000000000002</v>
      </c>
      <c r="T240" s="27"/>
      <c r="U240" s="40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3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</row>
    <row r="241" spans="4:49">
      <c r="D241" s="27">
        <v>43586</v>
      </c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v>0</v>
      </c>
      <c r="N241" s="36">
        <v>-0.16</v>
      </c>
      <c r="O241" s="36"/>
      <c r="P241" s="36">
        <v>0</v>
      </c>
      <c r="Q241" s="36">
        <v>0</v>
      </c>
      <c r="R241" s="36">
        <v>7.4712615033145996E-2</v>
      </c>
      <c r="S241" s="36">
        <v>3.6829999999999998</v>
      </c>
      <c r="T241" s="27"/>
      <c r="U241" s="40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3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</row>
    <row r="242" spans="4:49">
      <c r="D242" s="27">
        <v>43617</v>
      </c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-0.16</v>
      </c>
      <c r="O242" s="36"/>
      <c r="P242" s="36">
        <v>0</v>
      </c>
      <c r="Q242" s="36">
        <v>0</v>
      </c>
      <c r="R242" s="36">
        <v>7.4730083967955996E-2</v>
      </c>
      <c r="S242" s="36">
        <v>3.69</v>
      </c>
      <c r="T242" s="27"/>
      <c r="U242" s="40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3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</row>
    <row r="243" spans="4:49">
      <c r="D243" s="27">
        <v>43647</v>
      </c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-0.16</v>
      </c>
      <c r="O243" s="36"/>
      <c r="P243" s="36">
        <v>0</v>
      </c>
      <c r="Q243" s="36">
        <v>0</v>
      </c>
      <c r="R243" s="36">
        <v>7.4746989388836005E-2</v>
      </c>
      <c r="S243" s="36">
        <v>3.6960000000000002</v>
      </c>
      <c r="T243" s="27"/>
      <c r="U243" s="40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3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</row>
    <row r="244" spans="4:49">
      <c r="D244" s="27">
        <v>43678</v>
      </c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-0.16</v>
      </c>
      <c r="O244" s="36"/>
      <c r="P244" s="36">
        <v>0</v>
      </c>
      <c r="Q244" s="36">
        <v>0</v>
      </c>
      <c r="R244" s="36">
        <v>7.4764458323843999E-2</v>
      </c>
      <c r="S244" s="36">
        <v>3.7029999999999998</v>
      </c>
      <c r="T244" s="27"/>
      <c r="U244" s="40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3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</row>
    <row r="245" spans="4:49">
      <c r="D245" s="27">
        <v>43709</v>
      </c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-0.16</v>
      </c>
      <c r="O245" s="36"/>
      <c r="P245" s="36">
        <v>0</v>
      </c>
      <c r="Q245" s="36">
        <v>0</v>
      </c>
      <c r="R245" s="36">
        <v>7.4781927258952996E-2</v>
      </c>
      <c r="S245" s="36">
        <v>3.7080000000000002</v>
      </c>
      <c r="T245" s="27"/>
      <c r="U245" s="40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3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</row>
    <row r="246" spans="4:49">
      <c r="D246" s="27">
        <v>43739</v>
      </c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-0.16</v>
      </c>
      <c r="O246" s="36"/>
      <c r="P246" s="36">
        <v>0</v>
      </c>
      <c r="Q246" s="36">
        <v>0</v>
      </c>
      <c r="R246" s="36">
        <v>7.4798832680121996E-2</v>
      </c>
      <c r="S246" s="36">
        <v>3.74</v>
      </c>
      <c r="T246" s="27"/>
      <c r="U246" s="40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3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</row>
    <row r="247" spans="4:49">
      <c r="D247" s="27">
        <v>43770</v>
      </c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-0.16</v>
      </c>
      <c r="O247" s="36"/>
      <c r="P247" s="36">
        <v>0</v>
      </c>
      <c r="Q247" s="36">
        <v>0</v>
      </c>
      <c r="R247" s="36">
        <v>7.4816301615429001E-2</v>
      </c>
      <c r="S247" s="36">
        <v>3.8759999999999999</v>
      </c>
      <c r="T247" s="27"/>
      <c r="U247" s="40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3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</row>
    <row r="248" spans="4:49">
      <c r="D248" s="27">
        <v>43800</v>
      </c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-0.16</v>
      </c>
      <c r="O248" s="36"/>
      <c r="P248" s="36">
        <v>0</v>
      </c>
      <c r="Q248" s="36">
        <v>0</v>
      </c>
      <c r="R248" s="36">
        <v>7.483320703679E-2</v>
      </c>
      <c r="S248" s="36">
        <v>4</v>
      </c>
      <c r="T248" s="27"/>
      <c r="U248" s="40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3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</row>
    <row r="249" spans="4:49">
      <c r="D249" s="27">
        <v>43831</v>
      </c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-0.16</v>
      </c>
      <c r="O249" s="36"/>
      <c r="P249" s="36">
        <v>0</v>
      </c>
      <c r="Q249" s="36">
        <v>0</v>
      </c>
      <c r="R249" s="36">
        <v>7.4849112560851E-2</v>
      </c>
      <c r="S249" s="36">
        <v>4.1094999999999997</v>
      </c>
      <c r="T249" s="27"/>
      <c r="U249" s="27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3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</row>
    <row r="250" spans="4:49">
      <c r="D250" s="27">
        <v>43862</v>
      </c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6">
        <v>-0.16</v>
      </c>
      <c r="O250" s="36"/>
      <c r="P250" s="36">
        <v>0</v>
      </c>
      <c r="Q250" s="36">
        <v>0</v>
      </c>
      <c r="R250" s="36">
        <v>7.4842348619027999E-2</v>
      </c>
      <c r="S250" s="36">
        <v>4.0075000000000003</v>
      </c>
      <c r="T250" s="27"/>
      <c r="U250" s="27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3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</row>
    <row r="251" spans="4:49">
      <c r="D251" s="27">
        <v>43891</v>
      </c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0</v>
      </c>
      <c r="K251" s="36">
        <v>0</v>
      </c>
      <c r="L251" s="36">
        <v>0</v>
      </c>
      <c r="M251" s="36">
        <v>0</v>
      </c>
      <c r="N251" s="36">
        <v>-0.16</v>
      </c>
      <c r="O251" s="36"/>
      <c r="P251" s="36">
        <v>0</v>
      </c>
      <c r="Q251" s="36">
        <v>0</v>
      </c>
      <c r="R251" s="36">
        <v>7.4836021060562002E-2</v>
      </c>
      <c r="S251" s="36">
        <v>3.9024999999999999</v>
      </c>
      <c r="T251" s="27"/>
      <c r="U251" s="27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3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</row>
    <row r="252" spans="4:49">
      <c r="D252" s="27">
        <v>43922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-0.16</v>
      </c>
      <c r="O252" s="36"/>
      <c r="P252" s="36">
        <v>0</v>
      </c>
      <c r="Q252" s="36">
        <v>0</v>
      </c>
      <c r="R252" s="36">
        <v>7.4829257118768006E-2</v>
      </c>
      <c r="S252" s="36">
        <v>3.8065000000000002</v>
      </c>
      <c r="T252" s="27"/>
      <c r="U252" s="27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3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</row>
    <row r="253" spans="4:49">
      <c r="D253" s="27">
        <v>43952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-0.16</v>
      </c>
      <c r="O253" s="36"/>
      <c r="P253" s="36">
        <v>0</v>
      </c>
      <c r="Q253" s="36">
        <v>0</v>
      </c>
      <c r="R253" s="36">
        <v>7.4822711368659006E-2</v>
      </c>
      <c r="S253" s="36">
        <v>3.7854999999999999</v>
      </c>
      <c r="T253" s="27"/>
      <c r="U253" s="27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3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</row>
    <row r="254" spans="4:49">
      <c r="D254" s="27">
        <v>43983</v>
      </c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-0.16</v>
      </c>
      <c r="O254" s="36"/>
      <c r="P254" s="36">
        <v>0</v>
      </c>
      <c r="Q254" s="36">
        <v>0</v>
      </c>
      <c r="R254" s="36">
        <v>7.4815947426894999E-2</v>
      </c>
      <c r="S254" s="36">
        <v>3.7925</v>
      </c>
      <c r="T254" s="27"/>
      <c r="U254" s="27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3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</row>
    <row r="255" spans="4:49">
      <c r="D255" s="27">
        <v>44013</v>
      </c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0</v>
      </c>
      <c r="K255" s="36">
        <v>0</v>
      </c>
      <c r="L255" s="36">
        <v>0</v>
      </c>
      <c r="M255" s="36">
        <v>0</v>
      </c>
      <c r="N255" s="36">
        <v>-0.16</v>
      </c>
      <c r="O255" s="36"/>
      <c r="P255" s="36">
        <v>0</v>
      </c>
      <c r="Q255" s="36">
        <v>0</v>
      </c>
      <c r="R255" s="36">
        <v>7.4809401676815004E-2</v>
      </c>
      <c r="S255" s="36">
        <v>3.7985000000000002</v>
      </c>
      <c r="T255" s="27"/>
      <c r="U255" s="27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3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</row>
    <row r="256" spans="4:49">
      <c r="D256" s="27">
        <v>44044</v>
      </c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-0.16</v>
      </c>
      <c r="O256" s="36"/>
      <c r="P256" s="36">
        <v>0</v>
      </c>
      <c r="Q256" s="36">
        <v>0</v>
      </c>
      <c r="R256" s="36">
        <v>7.4802637735080002E-2</v>
      </c>
      <c r="S256" s="36">
        <v>3.8054999999999999</v>
      </c>
      <c r="T256" s="27"/>
      <c r="U256" s="27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3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</row>
    <row r="257" spans="4:49">
      <c r="D257" s="27">
        <v>44075</v>
      </c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6">
        <v>-0.16</v>
      </c>
      <c r="O257" s="36"/>
      <c r="P257" s="36">
        <v>0</v>
      </c>
      <c r="Q257" s="36">
        <v>0</v>
      </c>
      <c r="R257" s="36">
        <v>7.4795873793361001E-2</v>
      </c>
      <c r="S257" s="36">
        <v>3.8105000000000002</v>
      </c>
      <c r="T257" s="27"/>
      <c r="U257" s="27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3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</row>
    <row r="258" spans="4:49">
      <c r="D258" s="27">
        <v>44105</v>
      </c>
      <c r="E258" s="36">
        <v>0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-0.16</v>
      </c>
      <c r="O258" s="36"/>
      <c r="P258" s="36">
        <v>0</v>
      </c>
      <c r="Q258" s="36">
        <v>0</v>
      </c>
      <c r="R258" s="36">
        <v>7.4789328043323999E-2</v>
      </c>
      <c r="S258" s="36">
        <v>3.8424999999999998</v>
      </c>
      <c r="T258" s="27"/>
      <c r="U258" s="27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3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</row>
    <row r="259" spans="4:49">
      <c r="D259" s="27">
        <v>44136</v>
      </c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  <c r="M259" s="36">
        <v>0</v>
      </c>
      <c r="N259" s="36">
        <v>-0.16</v>
      </c>
      <c r="O259" s="36"/>
      <c r="P259" s="36">
        <v>0</v>
      </c>
      <c r="Q259" s="36">
        <v>0</v>
      </c>
      <c r="R259" s="36">
        <v>7.4782564101634003E-2</v>
      </c>
      <c r="S259" s="36">
        <v>3.9784999999999999</v>
      </c>
      <c r="T259" s="27"/>
      <c r="U259" s="27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3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</row>
    <row r="260" spans="4:49">
      <c r="D260" s="27">
        <v>44166</v>
      </c>
      <c r="E260" s="36">
        <v>0</v>
      </c>
      <c r="F260" s="36">
        <v>0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  <c r="L260" s="36">
        <v>0</v>
      </c>
      <c r="M260" s="36">
        <v>0</v>
      </c>
      <c r="N260" s="36">
        <v>-0.16</v>
      </c>
      <c r="O260" s="36"/>
      <c r="P260" s="36">
        <v>0</v>
      </c>
      <c r="Q260" s="36">
        <v>0</v>
      </c>
      <c r="R260" s="36">
        <v>7.4776018351626006E-2</v>
      </c>
      <c r="S260" s="36">
        <v>4.1025</v>
      </c>
      <c r="T260" s="27"/>
      <c r="U260" s="27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3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4:49">
      <c r="D261" s="27">
        <v>44197</v>
      </c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-0.16</v>
      </c>
      <c r="O261" s="36"/>
      <c r="P261" s="36">
        <v>0</v>
      </c>
      <c r="Q261" s="36">
        <v>0</v>
      </c>
      <c r="R261" s="36">
        <v>7.4769254409966998E-2</v>
      </c>
      <c r="S261" s="36">
        <v>5.0839999999999996</v>
      </c>
      <c r="T261" s="27"/>
      <c r="U261" s="27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3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4:49">
      <c r="D262" s="27">
        <v>44228</v>
      </c>
      <c r="E262" s="36">
        <v>0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-0.16</v>
      </c>
      <c r="O262" s="36"/>
      <c r="P262" s="36">
        <v>0</v>
      </c>
      <c r="Q262" s="36">
        <v>0</v>
      </c>
      <c r="R262" s="36">
        <v>7.4762490468321993E-2</v>
      </c>
      <c r="S262" s="36">
        <v>5.0119999999999996</v>
      </c>
      <c r="T262" s="27"/>
      <c r="U262" s="27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3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</row>
    <row r="263" spans="4:49">
      <c r="D263" s="27">
        <v>44256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-0.16</v>
      </c>
      <c r="O263" s="36"/>
      <c r="P263" s="36">
        <v>0</v>
      </c>
      <c r="Q263" s="36">
        <v>0</v>
      </c>
      <c r="R263" s="36">
        <v>7.4756381101687003E-2</v>
      </c>
      <c r="S263" s="36">
        <v>4.9050000000000002</v>
      </c>
      <c r="T263" s="27"/>
      <c r="U263" s="27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3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</row>
    <row r="264" spans="4:49">
      <c r="D264" s="27">
        <v>44287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/>
      <c r="P264" s="36">
        <v>0</v>
      </c>
      <c r="Q264" s="36">
        <v>0</v>
      </c>
      <c r="R264" s="36">
        <v>7.4749617160071002E-2</v>
      </c>
      <c r="S264" s="36">
        <v>4.7930000000000001</v>
      </c>
      <c r="T264" s="27"/>
      <c r="U264" s="27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3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</row>
    <row r="265" spans="4:49">
      <c r="D265" s="27">
        <v>44317</v>
      </c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/>
      <c r="P265" s="36">
        <v>0</v>
      </c>
      <c r="Q265" s="36">
        <v>0</v>
      </c>
      <c r="R265" s="36">
        <v>7.4743071410134004E-2</v>
      </c>
      <c r="S265" s="36">
        <v>4.7830000000000004</v>
      </c>
      <c r="T265" s="27"/>
      <c r="U265" s="27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3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</row>
    <row r="266" spans="4:49">
      <c r="D266" s="27">
        <v>44348</v>
      </c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/>
      <c r="P266" s="36">
        <v>0</v>
      </c>
      <c r="Q266" s="36">
        <v>0</v>
      </c>
      <c r="R266" s="36">
        <v>7.4736307468547994E-2</v>
      </c>
      <c r="S266" s="36">
        <v>4.7789999999999999</v>
      </c>
      <c r="T266" s="27"/>
      <c r="U266" s="27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3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</row>
    <row r="267" spans="4:49">
      <c r="D267" s="27">
        <v>44378</v>
      </c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/>
      <c r="P267" s="36">
        <v>0</v>
      </c>
      <c r="Q267" s="36">
        <v>0</v>
      </c>
      <c r="R267" s="36">
        <v>7.472976171864E-2</v>
      </c>
      <c r="S267" s="36">
        <v>4.7759999999999998</v>
      </c>
      <c r="T267" s="27"/>
      <c r="U267" s="27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3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</row>
    <row r="268" spans="4:49">
      <c r="D268" s="27">
        <v>44409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/>
      <c r="P268" s="36">
        <v>0</v>
      </c>
      <c r="Q268" s="36">
        <v>0</v>
      </c>
      <c r="R268" s="36">
        <v>7.4722997777082995E-2</v>
      </c>
      <c r="S268" s="36">
        <v>4.806</v>
      </c>
      <c r="T268" s="27"/>
      <c r="U268" s="27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3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</row>
    <row r="269" spans="4:49">
      <c r="D269" s="27">
        <v>44440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/>
      <c r="P269" s="36">
        <v>0</v>
      </c>
      <c r="Q269" s="36">
        <v>0</v>
      </c>
      <c r="R269" s="36">
        <v>7.4716233835541004E-2</v>
      </c>
      <c r="S269" s="36">
        <v>4.8090000000000002</v>
      </c>
      <c r="T269" s="27"/>
      <c r="U269" s="27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3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</row>
    <row r="270" spans="4:49">
      <c r="D270" s="27">
        <v>44470</v>
      </c>
      <c r="E270" s="36">
        <v>0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/>
      <c r="P270" s="36">
        <v>0</v>
      </c>
      <c r="Q270" s="36">
        <v>0</v>
      </c>
      <c r="R270" s="36">
        <v>7.4709688085676004E-2</v>
      </c>
      <c r="S270" s="36">
        <v>4.8319999999999999</v>
      </c>
      <c r="T270" s="27"/>
      <c r="U270" s="27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3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</row>
    <row r="271" spans="4:49">
      <c r="D271" s="27">
        <v>44501</v>
      </c>
      <c r="E271" s="36">
        <v>0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0</v>
      </c>
      <c r="N271" s="36">
        <v>0</v>
      </c>
      <c r="O271" s="36"/>
      <c r="P271" s="36">
        <v>0</v>
      </c>
      <c r="Q271" s="36">
        <v>0</v>
      </c>
      <c r="R271" s="36">
        <v>7.4702924144164004E-2</v>
      </c>
      <c r="S271" s="36">
        <v>4.9409999999999998</v>
      </c>
      <c r="T271" s="27"/>
      <c r="U271" s="27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3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</row>
    <row r="272" spans="4:49">
      <c r="D272" s="27">
        <v>44531</v>
      </c>
      <c r="E272" s="36">
        <v>0</v>
      </c>
      <c r="F272" s="36">
        <v>0</v>
      </c>
      <c r="G272" s="36">
        <v>0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/>
      <c r="P272" s="36">
        <v>0</v>
      </c>
      <c r="Q272" s="36">
        <v>0</v>
      </c>
      <c r="R272" s="36">
        <v>7.4696378394327995E-2</v>
      </c>
      <c r="S272" s="36">
        <v>5.0620000000000003</v>
      </c>
      <c r="T272" s="27"/>
      <c r="U272" s="27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3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</row>
    <row r="273" spans="4:49">
      <c r="D273" s="27">
        <v>44562</v>
      </c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/>
      <c r="P273" s="36">
        <v>0</v>
      </c>
      <c r="Q273" s="36">
        <v>0</v>
      </c>
      <c r="R273" s="36">
        <v>7.4689614452845998E-2</v>
      </c>
      <c r="S273" s="36">
        <v>5.2939999999999996</v>
      </c>
      <c r="T273" s="27"/>
      <c r="U273" s="27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3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</row>
    <row r="274" spans="4:49">
      <c r="D274" s="27">
        <v>44593</v>
      </c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/>
      <c r="P274" s="36">
        <v>0</v>
      </c>
      <c r="Q274" s="36">
        <v>0</v>
      </c>
      <c r="R274" s="36">
        <v>7.4682850511379004E-2</v>
      </c>
      <c r="S274" s="36">
        <v>5.2220000000000004</v>
      </c>
      <c r="T274" s="27"/>
      <c r="U274" s="27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3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</row>
    <row r="275" spans="4:49">
      <c r="D275" s="27">
        <v>44621</v>
      </c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0</v>
      </c>
      <c r="O275" s="36"/>
      <c r="P275" s="36">
        <v>0</v>
      </c>
      <c r="Q275" s="36">
        <v>0</v>
      </c>
      <c r="R275" s="36">
        <v>7.4676741144904996E-2</v>
      </c>
      <c r="S275" s="36">
        <v>5.1150000000000002</v>
      </c>
      <c r="T275" s="27"/>
      <c r="U275" s="27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3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</row>
    <row r="276" spans="4:49">
      <c r="D276" s="27">
        <v>44652</v>
      </c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0</v>
      </c>
      <c r="N276" s="36">
        <v>0</v>
      </c>
      <c r="O276" s="36"/>
      <c r="P276" s="36">
        <v>0</v>
      </c>
      <c r="Q276" s="36">
        <v>0</v>
      </c>
      <c r="R276" s="36">
        <v>7.4669977203467006E-2</v>
      </c>
      <c r="S276" s="36">
        <v>5.0030000000000001</v>
      </c>
      <c r="T276" s="27"/>
      <c r="U276" s="27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3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</row>
    <row r="277" spans="4:49">
      <c r="D277" s="27">
        <v>44682</v>
      </c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/>
      <c r="P277" s="36">
        <v>0</v>
      </c>
      <c r="Q277" s="36">
        <v>0</v>
      </c>
      <c r="R277" s="36">
        <v>7.4663431453701995E-2</v>
      </c>
      <c r="S277" s="36">
        <v>4.9930000000000003</v>
      </c>
      <c r="T277" s="27"/>
      <c r="U277" s="27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3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</row>
    <row r="278" spans="4:49">
      <c r="D278" s="27">
        <v>44713</v>
      </c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  <c r="K278" s="36">
        <v>0</v>
      </c>
      <c r="L278" s="36">
        <v>0</v>
      </c>
      <c r="M278" s="36">
        <v>0</v>
      </c>
      <c r="N278" s="36">
        <v>0</v>
      </c>
      <c r="O278" s="36"/>
      <c r="P278" s="36">
        <v>0</v>
      </c>
      <c r="Q278" s="36">
        <v>0</v>
      </c>
      <c r="R278" s="36">
        <v>7.4656667512292996E-2</v>
      </c>
      <c r="S278" s="36">
        <v>4.9889999999999999</v>
      </c>
      <c r="T278" s="27"/>
      <c r="U278" s="27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3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</row>
    <row r="279" spans="4:49">
      <c r="D279" s="27">
        <v>44743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/>
      <c r="P279" s="36">
        <v>0</v>
      </c>
      <c r="Q279" s="36">
        <v>0</v>
      </c>
      <c r="R279" s="36">
        <v>7.4650121762557003E-2</v>
      </c>
      <c r="S279" s="36">
        <v>4.9859999999999998</v>
      </c>
      <c r="T279" s="27"/>
      <c r="U279" s="27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3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</row>
    <row r="280" spans="4:49">
      <c r="D280" s="27">
        <v>44774</v>
      </c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  <c r="M280" s="36">
        <v>0</v>
      </c>
      <c r="N280" s="36">
        <v>0</v>
      </c>
      <c r="O280" s="36"/>
      <c r="P280" s="36">
        <v>0</v>
      </c>
      <c r="Q280" s="36">
        <v>0</v>
      </c>
      <c r="R280" s="36">
        <v>7.4643357821177994E-2</v>
      </c>
      <c r="S280" s="36">
        <v>5.016</v>
      </c>
      <c r="T280" s="27"/>
      <c r="U280" s="27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3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</row>
    <row r="281" spans="4:49">
      <c r="D281" s="27">
        <v>44805</v>
      </c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/>
      <c r="P281" s="36">
        <v>0</v>
      </c>
      <c r="Q281" s="36">
        <v>0</v>
      </c>
      <c r="R281" s="36">
        <v>7.4636593879814001E-2</v>
      </c>
      <c r="S281" s="36">
        <v>5.0190000000000001</v>
      </c>
      <c r="T281" s="27"/>
      <c r="U281" s="27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3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</row>
    <row r="282" spans="4:49">
      <c r="D282" s="27">
        <v>44835</v>
      </c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/>
      <c r="P282" s="36">
        <v>0</v>
      </c>
      <c r="Q282" s="36">
        <v>0</v>
      </c>
      <c r="R282" s="36">
        <v>7.4630048130121002E-2</v>
      </c>
      <c r="S282" s="36">
        <v>5.0419999999999998</v>
      </c>
      <c r="T282" s="27"/>
      <c r="U282" s="27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3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</row>
    <row r="283" spans="4:49">
      <c r="D283" s="27">
        <v>44866</v>
      </c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/>
      <c r="P283" s="36">
        <v>0</v>
      </c>
      <c r="Q283" s="36">
        <v>0</v>
      </c>
      <c r="R283" s="36">
        <v>7.4623284188786998E-2</v>
      </c>
      <c r="S283" s="36">
        <v>5.1509999999999998</v>
      </c>
      <c r="T283" s="27"/>
      <c r="U283" s="27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3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</row>
    <row r="284" spans="4:49">
      <c r="D284" s="27">
        <v>44896</v>
      </c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/>
      <c r="P284" s="36">
        <v>0</v>
      </c>
      <c r="Q284" s="36">
        <v>0</v>
      </c>
      <c r="R284" s="36">
        <v>7.4616738439123004E-2</v>
      </c>
      <c r="S284" s="36">
        <v>5.2720000000000002</v>
      </c>
      <c r="T284" s="27"/>
      <c r="U284" s="27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3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</row>
    <row r="285" spans="4:49">
      <c r="D285" s="27">
        <v>44927</v>
      </c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/>
      <c r="P285" s="36">
        <v>0</v>
      </c>
      <c r="Q285" s="36">
        <v>0</v>
      </c>
      <c r="R285" s="36">
        <v>7.4609974497818005E-2</v>
      </c>
      <c r="S285" s="36">
        <v>5.5060000000000002</v>
      </c>
      <c r="T285" s="27"/>
      <c r="U285" s="27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3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</row>
    <row r="286" spans="4:49">
      <c r="D286" s="27">
        <v>44958</v>
      </c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/>
      <c r="P286" s="36">
        <v>0</v>
      </c>
      <c r="Q286" s="36">
        <v>0</v>
      </c>
      <c r="R286" s="36">
        <v>7.4603210556529007E-2</v>
      </c>
      <c r="S286" s="36">
        <v>5.4349999999999996</v>
      </c>
      <c r="T286" s="27"/>
      <c r="U286" s="27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3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</row>
    <row r="287" spans="4:49">
      <c r="D287" s="27">
        <v>44986</v>
      </c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/>
      <c r="P287" s="36">
        <v>0</v>
      </c>
      <c r="Q287" s="36">
        <v>0</v>
      </c>
      <c r="R287" s="36">
        <v>7.4597101190214996E-2</v>
      </c>
      <c r="S287" s="36">
        <v>5.3280000000000003</v>
      </c>
      <c r="T287" s="27"/>
      <c r="U287" s="27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3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</row>
    <row r="288" spans="4:49">
      <c r="D288" s="27">
        <v>45017</v>
      </c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/>
      <c r="P288" s="36">
        <v>0</v>
      </c>
      <c r="Q288" s="36">
        <v>0</v>
      </c>
      <c r="R288" s="36">
        <v>7.4590337248955002E-2</v>
      </c>
      <c r="S288" s="36">
        <v>5.2160000000000002</v>
      </c>
      <c r="T288" s="27"/>
      <c r="U288" s="27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3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</row>
    <row r="289" spans="4:49">
      <c r="D289" s="27">
        <v>45047</v>
      </c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/>
      <c r="P289" s="36">
        <v>0</v>
      </c>
      <c r="Q289" s="36">
        <v>0</v>
      </c>
      <c r="R289" s="36">
        <v>7.4583791499362007E-2</v>
      </c>
      <c r="S289" s="36">
        <v>5.2060000000000004</v>
      </c>
      <c r="T289" s="27"/>
      <c r="U289" s="27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3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</row>
    <row r="290" spans="4:49">
      <c r="D290" s="27">
        <v>45078</v>
      </c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/>
      <c r="P290" s="36">
        <v>0</v>
      </c>
      <c r="Q290" s="36">
        <v>0</v>
      </c>
      <c r="R290" s="36">
        <v>7.4577027558131004E-2</v>
      </c>
      <c r="S290" s="36">
        <v>5.202</v>
      </c>
      <c r="T290" s="27"/>
      <c r="U290" s="27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3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</row>
    <row r="291" spans="4:49">
      <c r="D291" s="27">
        <v>45108</v>
      </c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/>
      <c r="P291" s="36">
        <v>0</v>
      </c>
      <c r="Q291" s="36">
        <v>0</v>
      </c>
      <c r="R291" s="36">
        <v>7.4570481808566999E-2</v>
      </c>
      <c r="S291" s="36">
        <v>5.1989999999999998</v>
      </c>
      <c r="T291" s="27"/>
      <c r="U291" s="27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3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</row>
    <row r="292" spans="4:49">
      <c r="D292" s="27">
        <v>45139</v>
      </c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/>
      <c r="P292" s="36">
        <v>0</v>
      </c>
      <c r="Q292" s="36">
        <v>0</v>
      </c>
      <c r="R292" s="36">
        <v>7.4563717867365001E-2</v>
      </c>
      <c r="S292" s="36">
        <v>5.2290000000000001</v>
      </c>
      <c r="T292" s="27"/>
      <c r="U292" s="27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3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</row>
    <row r="293" spans="4:49">
      <c r="D293" s="27">
        <v>45170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/>
      <c r="P293" s="36">
        <v>0</v>
      </c>
      <c r="Q293" s="36">
        <v>0</v>
      </c>
      <c r="R293" s="36">
        <v>7.4556953926179004E-2</v>
      </c>
      <c r="S293" s="36">
        <v>5.2320000000000002</v>
      </c>
      <c r="T293" s="27"/>
      <c r="U293" s="27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3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</row>
    <row r="294" spans="4:49">
      <c r="D294" s="27">
        <v>45200</v>
      </c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/>
      <c r="P294" s="36">
        <v>0</v>
      </c>
      <c r="Q294" s="36">
        <v>0</v>
      </c>
      <c r="R294" s="36">
        <v>7.4550408176659005E-2</v>
      </c>
      <c r="S294" s="36">
        <v>5.2549999999999999</v>
      </c>
      <c r="T294" s="27"/>
      <c r="U294" s="27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3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</row>
    <row r="295" spans="4:49">
      <c r="D295" s="27">
        <v>45231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/>
      <c r="P295" s="36">
        <v>0</v>
      </c>
      <c r="Q295" s="36">
        <v>0</v>
      </c>
      <c r="R295" s="36">
        <v>7.4543644235501999E-2</v>
      </c>
      <c r="S295" s="36">
        <v>5.3639999999999999</v>
      </c>
      <c r="T295" s="27"/>
      <c r="U295" s="27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3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</row>
    <row r="296" spans="4:49">
      <c r="D296" s="27">
        <v>45261</v>
      </c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/>
      <c r="P296" s="36">
        <v>0</v>
      </c>
      <c r="Q296" s="36">
        <v>0</v>
      </c>
      <c r="R296" s="36">
        <v>7.4537098486010006E-2</v>
      </c>
      <c r="S296" s="36">
        <v>5.4850000000000003</v>
      </c>
      <c r="T296" s="27"/>
      <c r="U296" s="27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3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</row>
    <row r="297" spans="4:49">
      <c r="D297" s="27">
        <v>45292</v>
      </c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/>
      <c r="P297" s="36">
        <v>0</v>
      </c>
      <c r="Q297" s="36">
        <v>0</v>
      </c>
      <c r="R297" s="36">
        <v>7.4530334544883003E-2</v>
      </c>
      <c r="S297" s="36">
        <v>5.7210000000000001</v>
      </c>
      <c r="T297" s="27"/>
      <c r="U297" s="27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3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</row>
    <row r="298" spans="4:49">
      <c r="D298" s="27">
        <v>45323</v>
      </c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/>
      <c r="P298" s="36">
        <v>0</v>
      </c>
      <c r="Q298" s="36">
        <v>0</v>
      </c>
      <c r="R298" s="36">
        <v>7.4523570603771003E-2</v>
      </c>
      <c r="S298" s="36">
        <v>5.65</v>
      </c>
      <c r="T298" s="27"/>
      <c r="U298" s="27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3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</row>
    <row r="299" spans="4:49">
      <c r="D299" s="27">
        <v>45352</v>
      </c>
      <c r="E299" s="36">
        <v>0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/>
      <c r="P299" s="36">
        <v>0</v>
      </c>
      <c r="Q299" s="36">
        <v>0</v>
      </c>
      <c r="R299" s="36">
        <v>7.4517243045971002E-2</v>
      </c>
      <c r="S299" s="36">
        <v>5.5430000000000001</v>
      </c>
      <c r="T299" s="27"/>
      <c r="U299" s="27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3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</row>
    <row r="300" spans="4:49">
      <c r="D300" s="27">
        <v>45383</v>
      </c>
      <c r="E300" s="36">
        <v>0</v>
      </c>
      <c r="F300" s="36">
        <v>0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/>
      <c r="P300" s="36">
        <v>0</v>
      </c>
      <c r="Q300" s="36">
        <v>0</v>
      </c>
      <c r="R300" s="36">
        <v>7.4510479104888006E-2</v>
      </c>
      <c r="S300" s="36">
        <v>5.431</v>
      </c>
      <c r="T300" s="27"/>
      <c r="U300" s="27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3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</row>
    <row r="301" spans="4:49">
      <c r="D301" s="27">
        <v>45413</v>
      </c>
      <c r="E301" s="36">
        <v>0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/>
      <c r="P301" s="36">
        <v>0</v>
      </c>
      <c r="Q301" s="36">
        <v>0</v>
      </c>
      <c r="R301" s="36">
        <v>7.4503933355466997E-2</v>
      </c>
      <c r="S301" s="36">
        <v>5.4210000000000003</v>
      </c>
      <c r="T301" s="27"/>
      <c r="U301" s="27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3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</row>
    <row r="302" spans="4:49">
      <c r="D302" s="27">
        <v>45444</v>
      </c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/>
      <c r="P302" s="36">
        <v>0</v>
      </c>
      <c r="Q302" s="36">
        <v>0</v>
      </c>
      <c r="R302" s="36">
        <v>7.4497169414415004E-2</v>
      </c>
      <c r="S302" s="36"/>
      <c r="T302" s="27"/>
      <c r="U302" s="27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3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</row>
    <row r="303" spans="4:49">
      <c r="D303" s="27">
        <v>45474</v>
      </c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/>
      <c r="P303" s="36">
        <v>0</v>
      </c>
      <c r="Q303" s="36">
        <v>0</v>
      </c>
      <c r="R303" s="36">
        <v>7.4490623665023001E-2</v>
      </c>
      <c r="S303" s="36"/>
      <c r="T303" s="27"/>
      <c r="U303" s="27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3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</row>
    <row r="304" spans="4:49">
      <c r="D304" s="27">
        <v>45505</v>
      </c>
      <c r="E304" s="36">
        <v>0</v>
      </c>
      <c r="F304" s="36">
        <v>0</v>
      </c>
      <c r="G304" s="36">
        <v>0</v>
      </c>
      <c r="H304" s="36">
        <v>0</v>
      </c>
      <c r="I304" s="36">
        <v>0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/>
      <c r="P304" s="36">
        <v>0</v>
      </c>
      <c r="Q304" s="36">
        <v>0</v>
      </c>
      <c r="R304" s="36">
        <v>7.4483859723999998E-2</v>
      </c>
      <c r="S304" s="36"/>
      <c r="T304" s="27"/>
      <c r="U304" s="27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3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</row>
    <row r="305" spans="4:49">
      <c r="D305" s="27">
        <v>45536</v>
      </c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/>
      <c r="P305" s="36">
        <v>0</v>
      </c>
      <c r="Q305" s="36">
        <v>0</v>
      </c>
      <c r="R305" s="36">
        <v>7.4477095783000005E-2</v>
      </c>
      <c r="S305" s="36"/>
      <c r="T305" s="27"/>
      <c r="U305" s="27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3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</row>
    <row r="306" spans="4:49">
      <c r="D306" s="27">
        <v>45566</v>
      </c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/>
      <c r="P306" s="36">
        <v>0</v>
      </c>
      <c r="Q306" s="36">
        <v>0</v>
      </c>
      <c r="R306" s="36">
        <v>7.4470550033644001E-2</v>
      </c>
      <c r="S306" s="36"/>
      <c r="T306" s="27"/>
      <c r="U306" s="27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3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</row>
    <row r="307" spans="4:49">
      <c r="D307" s="27">
        <v>45597</v>
      </c>
      <c r="E307" s="36">
        <v>0</v>
      </c>
      <c r="F307" s="36">
        <v>0</v>
      </c>
      <c r="G307" s="36">
        <v>0</v>
      </c>
      <c r="H307" s="36">
        <v>0</v>
      </c>
      <c r="I307" s="36">
        <v>0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/>
      <c r="P307" s="36">
        <v>0</v>
      </c>
      <c r="Q307" s="36">
        <v>0</v>
      </c>
      <c r="R307" s="36">
        <v>7.4463786092666004E-2</v>
      </c>
      <c r="S307" s="36"/>
      <c r="T307" s="27"/>
      <c r="U307" s="27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3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</row>
    <row r="308" spans="4:49">
      <c r="D308" s="27">
        <v>45627</v>
      </c>
      <c r="E308" s="36">
        <v>0</v>
      </c>
      <c r="F308" s="36">
        <v>0</v>
      </c>
      <c r="G308" s="36">
        <v>0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/>
      <c r="P308" s="36">
        <v>0</v>
      </c>
      <c r="Q308" s="36">
        <v>0</v>
      </c>
      <c r="R308" s="36">
        <v>7.4457240343345998E-2</v>
      </c>
      <c r="S308" s="36"/>
      <c r="T308" s="27"/>
      <c r="U308" s="27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3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</row>
    <row r="309" spans="4:49">
      <c r="D309" s="27">
        <v>45658</v>
      </c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/>
      <c r="P309" s="36">
        <v>0</v>
      </c>
      <c r="Q309" s="36">
        <v>0</v>
      </c>
      <c r="R309" s="36">
        <v>7.4450476402397006E-2</v>
      </c>
      <c r="S309" s="36"/>
      <c r="T309" s="27"/>
      <c r="U309" s="27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3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</row>
    <row r="310" spans="4:49">
      <c r="D310" s="27">
        <v>45689</v>
      </c>
      <c r="E310" s="36">
        <v>0</v>
      </c>
      <c r="F310" s="36">
        <v>0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/>
      <c r="P310" s="36">
        <v>0</v>
      </c>
      <c r="Q310" s="36">
        <v>0</v>
      </c>
      <c r="R310" s="36">
        <v>7.4443712461464001E-2</v>
      </c>
      <c r="S310" s="36"/>
      <c r="T310" s="27"/>
      <c r="U310" s="27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3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</row>
    <row r="311" spans="4:49">
      <c r="D311" s="27">
        <v>45717</v>
      </c>
      <c r="E311" s="36">
        <v>0</v>
      </c>
      <c r="F311" s="36">
        <v>0</v>
      </c>
      <c r="G311" s="36">
        <v>0</v>
      </c>
      <c r="H311" s="36">
        <v>0</v>
      </c>
      <c r="I311" s="36">
        <v>0</v>
      </c>
      <c r="J311" s="36">
        <v>0</v>
      </c>
      <c r="K311" s="36">
        <v>0</v>
      </c>
      <c r="L311" s="36">
        <v>0</v>
      </c>
      <c r="M311" s="36">
        <v>0</v>
      </c>
      <c r="N311" s="36">
        <v>0</v>
      </c>
      <c r="O311" s="36"/>
      <c r="P311" s="36">
        <v>0</v>
      </c>
      <c r="Q311" s="36">
        <v>0</v>
      </c>
      <c r="R311" s="36">
        <v>7.4437603095471996E-2</v>
      </c>
      <c r="S311" s="36"/>
      <c r="T311" s="27"/>
      <c r="U311" s="27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3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</row>
    <row r="312" spans="4:49">
      <c r="D312" s="27">
        <v>45748</v>
      </c>
      <c r="E312" s="36">
        <v>0</v>
      </c>
      <c r="F312" s="36">
        <v>0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/>
      <c r="P312" s="36">
        <v>0</v>
      </c>
      <c r="Q312" s="36">
        <v>0</v>
      </c>
      <c r="R312" s="36">
        <v>7.4430839154566997E-2</v>
      </c>
      <c r="S312" s="36"/>
      <c r="T312" s="27"/>
      <c r="U312" s="27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3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</row>
    <row r="313" spans="4:49">
      <c r="D313" s="27">
        <v>45778</v>
      </c>
      <c r="E313" s="36">
        <v>0</v>
      </c>
      <c r="F313" s="36">
        <v>0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/>
      <c r="P313" s="36">
        <v>0</v>
      </c>
      <c r="Q313" s="36">
        <v>0</v>
      </c>
      <c r="R313" s="36">
        <v>7.4424293405319003E-2</v>
      </c>
      <c r="S313" s="36"/>
      <c r="T313" s="27"/>
      <c r="U313" s="27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3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</row>
    <row r="314" spans="4:49">
      <c r="D314" s="27">
        <v>45809</v>
      </c>
      <c r="E314" s="36">
        <v>0</v>
      </c>
      <c r="F314" s="36">
        <v>0</v>
      </c>
      <c r="G314" s="36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/>
      <c r="P314" s="36">
        <v>0</v>
      </c>
      <c r="Q314" s="36">
        <v>0</v>
      </c>
      <c r="R314" s="36">
        <v>7.4417529464443993E-2</v>
      </c>
      <c r="S314" s="36"/>
      <c r="T314" s="27"/>
      <c r="U314" s="27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3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</row>
    <row r="315" spans="4:49">
      <c r="D315" s="27">
        <v>45839</v>
      </c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/>
      <c r="P315" s="36">
        <v>0</v>
      </c>
      <c r="Q315" s="36">
        <v>0</v>
      </c>
      <c r="R315" s="36">
        <v>7.4410983715224005E-2</v>
      </c>
      <c r="S315" s="36"/>
      <c r="T315" s="27"/>
      <c r="U315" s="27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3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</row>
    <row r="316" spans="4:49">
      <c r="D316" s="27">
        <v>45870</v>
      </c>
      <c r="E316" s="36">
        <v>0</v>
      </c>
      <c r="F316" s="36">
        <v>0</v>
      </c>
      <c r="G316" s="36">
        <v>0</v>
      </c>
      <c r="H316" s="36">
        <v>0</v>
      </c>
      <c r="I316" s="36">
        <v>0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/>
      <c r="P316" s="36">
        <v>0</v>
      </c>
      <c r="Q316" s="36">
        <v>0</v>
      </c>
      <c r="R316" s="36">
        <v>7.4404219774378999E-2</v>
      </c>
      <c r="S316" s="36"/>
      <c r="T316" s="27"/>
      <c r="U316" s="27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3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</row>
    <row r="317" spans="4:49">
      <c r="D317" s="27">
        <v>45901</v>
      </c>
      <c r="E317" s="36">
        <v>0</v>
      </c>
      <c r="F317" s="36">
        <v>0</v>
      </c>
      <c r="G317" s="36">
        <v>0</v>
      </c>
      <c r="H317" s="36">
        <v>0</v>
      </c>
      <c r="I317" s="36">
        <v>0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/>
      <c r="P317" s="36">
        <v>0</v>
      </c>
      <c r="Q317" s="36">
        <v>0</v>
      </c>
      <c r="R317" s="36">
        <v>7.4397455833547996E-2</v>
      </c>
      <c r="S317" s="36"/>
      <c r="T317" s="27"/>
      <c r="U317" s="27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3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</row>
    <row r="318" spans="4:49">
      <c r="D318" s="27">
        <v>45931</v>
      </c>
      <c r="E318" s="36">
        <v>0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/>
      <c r="P318" s="36">
        <v>0</v>
      </c>
      <c r="Q318" s="36">
        <v>0</v>
      </c>
      <c r="R318" s="36">
        <v>7.4390910084372E-2</v>
      </c>
      <c r="S318" s="36"/>
      <c r="T318" s="27"/>
      <c r="U318" s="27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3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</row>
    <row r="319" spans="4:49">
      <c r="D319" s="27">
        <v>45962</v>
      </c>
      <c r="E319" s="36">
        <v>0</v>
      </c>
      <c r="F319" s="36">
        <v>0</v>
      </c>
      <c r="G319" s="36">
        <v>0</v>
      </c>
      <c r="H319" s="36">
        <v>0</v>
      </c>
      <c r="I319" s="36">
        <v>0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/>
      <c r="P319" s="36">
        <v>0</v>
      </c>
      <c r="Q319" s="36">
        <v>0</v>
      </c>
      <c r="R319" s="36">
        <v>7.4384146143572E-2</v>
      </c>
      <c r="S319" s="36"/>
      <c r="T319" s="27"/>
      <c r="U319" s="27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3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</row>
    <row r="320" spans="4:49">
      <c r="D320" s="27">
        <v>45992</v>
      </c>
      <c r="E320" s="36">
        <v>0</v>
      </c>
      <c r="F320" s="36">
        <v>0</v>
      </c>
      <c r="G320" s="36">
        <v>0</v>
      </c>
      <c r="H320" s="36">
        <v>0</v>
      </c>
      <c r="I320" s="36">
        <v>0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/>
      <c r="P320" s="36">
        <v>0</v>
      </c>
      <c r="Q320" s="36">
        <v>0</v>
      </c>
      <c r="R320" s="36">
        <v>7.4377600394423996E-2</v>
      </c>
      <c r="S320" s="36"/>
      <c r="T320" s="27"/>
      <c r="U320" s="27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3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</row>
    <row r="321" spans="4:49">
      <c r="D321" s="27">
        <v>46023</v>
      </c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/>
      <c r="P321" s="36">
        <v>0</v>
      </c>
      <c r="Q321" s="36">
        <v>0</v>
      </c>
      <c r="R321" s="36">
        <v>7.4370836453653E-2</v>
      </c>
      <c r="S321" s="36"/>
      <c r="T321" s="27"/>
      <c r="U321" s="27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3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</row>
    <row r="322" spans="4:49">
      <c r="D322" s="27">
        <v>46054</v>
      </c>
      <c r="E322" s="36">
        <v>0</v>
      </c>
      <c r="F322" s="36">
        <v>0</v>
      </c>
      <c r="G322" s="36">
        <v>0</v>
      </c>
      <c r="H322" s="36">
        <v>0</v>
      </c>
      <c r="I322" s="36">
        <v>0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/>
      <c r="P322" s="36">
        <v>0</v>
      </c>
      <c r="Q322" s="36">
        <v>0</v>
      </c>
      <c r="R322" s="36">
        <v>7.4364072512897006E-2</v>
      </c>
      <c r="S322" s="36"/>
      <c r="T322" s="27"/>
      <c r="U322" s="27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3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</row>
    <row r="323" spans="4:49">
      <c r="D323" s="27">
        <v>46082</v>
      </c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/>
      <c r="P323" s="36">
        <v>0</v>
      </c>
      <c r="Q323" s="36">
        <v>0</v>
      </c>
      <c r="R323" s="36">
        <v>7.4357963147065997E-2</v>
      </c>
      <c r="S323" s="36"/>
      <c r="T323" s="27"/>
      <c r="U323" s="27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3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</row>
    <row r="324" spans="4:49">
      <c r="D324" s="27">
        <v>46113</v>
      </c>
      <c r="E324" s="36">
        <v>0</v>
      </c>
      <c r="F324" s="36">
        <v>0</v>
      </c>
      <c r="G324" s="36">
        <v>0</v>
      </c>
      <c r="H324" s="36">
        <v>0</v>
      </c>
      <c r="I324" s="36">
        <v>0</v>
      </c>
      <c r="J324" s="36">
        <v>0</v>
      </c>
      <c r="K324" s="36">
        <v>0</v>
      </c>
      <c r="L324" s="36">
        <v>0</v>
      </c>
      <c r="M324" s="36">
        <v>0</v>
      </c>
      <c r="N324" s="36">
        <v>0</v>
      </c>
      <c r="O324" s="36"/>
      <c r="P324" s="36">
        <v>0</v>
      </c>
      <c r="Q324" s="36">
        <v>0</v>
      </c>
      <c r="R324" s="36">
        <v>7.4351199206338994E-2</v>
      </c>
      <c r="S324" s="36"/>
      <c r="T324" s="27"/>
      <c r="U324" s="27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3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</row>
    <row r="325" spans="4:49">
      <c r="D325" s="27">
        <v>46143</v>
      </c>
      <c r="E325" s="36">
        <v>0</v>
      </c>
      <c r="F325" s="36">
        <v>0</v>
      </c>
      <c r="G325" s="36">
        <v>0</v>
      </c>
      <c r="H325" s="36">
        <v>0</v>
      </c>
      <c r="I325" s="36">
        <v>0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/>
      <c r="P325" s="36">
        <v>0</v>
      </c>
      <c r="Q325" s="36">
        <v>0</v>
      </c>
      <c r="R325" s="36">
        <v>7.4344653457262003E-2</v>
      </c>
      <c r="S325" s="36"/>
      <c r="T325" s="27"/>
      <c r="U325" s="27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3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</row>
    <row r="326" spans="4:49">
      <c r="D326" s="27">
        <v>46174</v>
      </c>
      <c r="E326" s="36">
        <v>0</v>
      </c>
      <c r="F326" s="36">
        <v>0</v>
      </c>
      <c r="G326" s="36">
        <v>0</v>
      </c>
      <c r="H326" s="36">
        <v>0</v>
      </c>
      <c r="I326" s="36">
        <v>0</v>
      </c>
      <c r="J326" s="36">
        <v>0</v>
      </c>
      <c r="K326" s="36">
        <v>0</v>
      </c>
      <c r="L326" s="36">
        <v>0</v>
      </c>
      <c r="M326" s="36">
        <v>0</v>
      </c>
      <c r="N326" s="36">
        <v>0</v>
      </c>
      <c r="O326" s="36"/>
      <c r="P326" s="36">
        <v>0</v>
      </c>
      <c r="Q326" s="36">
        <v>0</v>
      </c>
      <c r="R326" s="36">
        <v>7.4337889516566003E-2</v>
      </c>
      <c r="S326" s="36"/>
      <c r="T326" s="27"/>
      <c r="U326" s="27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3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</row>
    <row r="327" spans="4:49">
      <c r="D327" s="27">
        <v>46204</v>
      </c>
      <c r="E327" s="36">
        <v>0</v>
      </c>
      <c r="F327" s="36">
        <v>0</v>
      </c>
      <c r="G327" s="36">
        <v>0</v>
      </c>
      <c r="H327" s="36">
        <v>0</v>
      </c>
      <c r="I327" s="36">
        <v>0</v>
      </c>
      <c r="J327" s="36">
        <v>0</v>
      </c>
      <c r="K327" s="36">
        <v>0</v>
      </c>
      <c r="L327" s="36">
        <v>0</v>
      </c>
      <c r="M327" s="36">
        <v>0</v>
      </c>
      <c r="N327" s="36">
        <v>0</v>
      </c>
      <c r="O327" s="36"/>
      <c r="P327" s="36">
        <v>0</v>
      </c>
      <c r="Q327" s="36">
        <v>0</v>
      </c>
      <c r="R327" s="36">
        <v>7.4331343767518002E-2</v>
      </c>
      <c r="S327" s="36"/>
      <c r="T327" s="27"/>
      <c r="U327" s="27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3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</row>
    <row r="328" spans="4:49">
      <c r="D328" s="27">
        <v>46235</v>
      </c>
      <c r="E328" s="36">
        <v>0</v>
      </c>
      <c r="F328" s="36">
        <v>0</v>
      </c>
      <c r="G328" s="36">
        <v>0</v>
      </c>
      <c r="H328" s="36">
        <v>0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/>
      <c r="P328" s="36">
        <v>0</v>
      </c>
      <c r="Q328" s="36">
        <v>0</v>
      </c>
      <c r="R328" s="36">
        <v>7.4324579826850007E-2</v>
      </c>
      <c r="S328" s="36"/>
      <c r="T328" s="27"/>
      <c r="U328" s="27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3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</row>
    <row r="329" spans="4:49">
      <c r="D329" s="27">
        <v>46266</v>
      </c>
      <c r="E329" s="36">
        <v>0</v>
      </c>
      <c r="F329" s="36">
        <v>0</v>
      </c>
      <c r="G329" s="36">
        <v>0</v>
      </c>
      <c r="H329" s="36">
        <v>0</v>
      </c>
      <c r="I329" s="36">
        <v>0</v>
      </c>
      <c r="J329" s="36">
        <v>0</v>
      </c>
      <c r="K329" s="36">
        <v>0</v>
      </c>
      <c r="L329" s="36">
        <v>0</v>
      </c>
      <c r="M329" s="36">
        <v>0</v>
      </c>
      <c r="N329" s="36">
        <v>0</v>
      </c>
      <c r="O329" s="36"/>
      <c r="P329" s="36">
        <v>0</v>
      </c>
      <c r="Q329" s="36">
        <v>0</v>
      </c>
      <c r="R329" s="36">
        <v>7.4317815886197E-2</v>
      </c>
      <c r="S329" s="36"/>
      <c r="T329" s="27"/>
      <c r="U329" s="27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3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</row>
    <row r="330" spans="4:49">
      <c r="D330" s="27">
        <v>46296</v>
      </c>
      <c r="E330" s="36">
        <v>0</v>
      </c>
      <c r="F330" s="36">
        <v>0</v>
      </c>
      <c r="G330" s="36">
        <v>0</v>
      </c>
      <c r="H330" s="36">
        <v>0</v>
      </c>
      <c r="I330" s="36">
        <v>0</v>
      </c>
      <c r="J330" s="36">
        <v>0</v>
      </c>
      <c r="K330" s="36">
        <v>0</v>
      </c>
      <c r="L330" s="36">
        <v>0</v>
      </c>
      <c r="M330" s="36">
        <v>0</v>
      </c>
      <c r="N330" s="36">
        <v>0</v>
      </c>
      <c r="O330" s="36"/>
      <c r="P330" s="36">
        <v>0</v>
      </c>
      <c r="Q330" s="36">
        <v>0</v>
      </c>
      <c r="R330" s="36">
        <v>7.4311270137194005E-2</v>
      </c>
      <c r="S330" s="36"/>
      <c r="T330" s="27"/>
      <c r="U330" s="27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3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</row>
    <row r="331" spans="4:49">
      <c r="D331" s="27">
        <v>46327</v>
      </c>
      <c r="E331" s="36">
        <v>0</v>
      </c>
      <c r="F331" s="36">
        <v>0</v>
      </c>
      <c r="G331" s="36">
        <v>0</v>
      </c>
      <c r="H331" s="36">
        <v>0</v>
      </c>
      <c r="I331" s="36">
        <v>0</v>
      </c>
      <c r="J331" s="36">
        <v>0</v>
      </c>
      <c r="K331" s="36">
        <v>0</v>
      </c>
      <c r="L331" s="36">
        <v>0</v>
      </c>
      <c r="M331" s="36">
        <v>0</v>
      </c>
      <c r="N331" s="36">
        <v>0</v>
      </c>
      <c r="O331" s="36"/>
      <c r="P331" s="36">
        <v>0</v>
      </c>
      <c r="Q331" s="36">
        <v>0</v>
      </c>
      <c r="R331" s="36">
        <v>7.4304506196571002E-2</v>
      </c>
      <c r="S331" s="36"/>
      <c r="T331" s="27"/>
      <c r="U331" s="27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3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</row>
    <row r="332" spans="4:49">
      <c r="D332" s="27">
        <v>46357</v>
      </c>
      <c r="E332" s="36">
        <v>0</v>
      </c>
      <c r="F332" s="36">
        <v>0</v>
      </c>
      <c r="G332" s="36">
        <v>0</v>
      </c>
      <c r="H332" s="36">
        <v>0</v>
      </c>
      <c r="I332" s="36">
        <v>0</v>
      </c>
      <c r="J332" s="36">
        <v>0</v>
      </c>
      <c r="K332" s="36">
        <v>0</v>
      </c>
      <c r="L332" s="36">
        <v>0</v>
      </c>
      <c r="M332" s="36">
        <v>0</v>
      </c>
      <c r="N332" s="36">
        <v>0</v>
      </c>
      <c r="O332" s="36"/>
      <c r="P332" s="36">
        <v>0</v>
      </c>
      <c r="Q332" s="36">
        <v>0</v>
      </c>
      <c r="R332" s="36">
        <v>7.4297960447594999E-2</v>
      </c>
      <c r="S332" s="36"/>
      <c r="T332" s="27"/>
      <c r="U332" s="27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3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</row>
    <row r="333" spans="4:49">
      <c r="D333" s="27">
        <v>46388</v>
      </c>
      <c r="E333" s="36">
        <v>0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/>
      <c r="P333" s="36">
        <v>0</v>
      </c>
      <c r="Q333" s="36">
        <v>0</v>
      </c>
      <c r="R333" s="36">
        <v>7.4291196507002E-2</v>
      </c>
      <c r="S333" s="36"/>
      <c r="T333" s="27"/>
      <c r="U333" s="27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3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</row>
    <row r="334" spans="4:49">
      <c r="D334" s="27">
        <v>46419</v>
      </c>
      <c r="E334" s="36">
        <v>0</v>
      </c>
      <c r="F334" s="36">
        <v>0</v>
      </c>
      <c r="G334" s="36">
        <v>0</v>
      </c>
      <c r="H334" s="36">
        <v>0</v>
      </c>
      <c r="I334" s="36">
        <v>0</v>
      </c>
      <c r="J334" s="36">
        <v>0</v>
      </c>
      <c r="K334" s="36">
        <v>0</v>
      </c>
      <c r="L334" s="36">
        <v>0</v>
      </c>
      <c r="M334" s="36">
        <v>0</v>
      </c>
      <c r="N334" s="36">
        <v>0</v>
      </c>
      <c r="O334" s="36"/>
      <c r="P334" s="36">
        <v>0</v>
      </c>
      <c r="Q334" s="36">
        <v>0</v>
      </c>
      <c r="R334" s="36">
        <v>7.4284432566424002E-2</v>
      </c>
      <c r="S334" s="36"/>
      <c r="T334" s="27"/>
      <c r="U334" s="27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3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</row>
    <row r="335" spans="4:49">
      <c r="D335" s="27">
        <v>46447</v>
      </c>
      <c r="E335" s="36">
        <v>0</v>
      </c>
      <c r="F335" s="36">
        <v>0</v>
      </c>
      <c r="G335" s="36">
        <v>0</v>
      </c>
      <c r="H335" s="36">
        <v>0</v>
      </c>
      <c r="I335" s="36">
        <v>0</v>
      </c>
      <c r="J335" s="36">
        <v>0</v>
      </c>
      <c r="K335" s="36">
        <v>0</v>
      </c>
      <c r="L335" s="36">
        <v>0</v>
      </c>
      <c r="M335" s="36">
        <v>0</v>
      </c>
      <c r="N335" s="36">
        <v>0</v>
      </c>
      <c r="O335" s="36"/>
      <c r="P335" s="36">
        <v>0</v>
      </c>
      <c r="Q335" s="36">
        <v>0</v>
      </c>
      <c r="R335" s="36">
        <v>7.4278323200753005E-2</v>
      </c>
      <c r="S335" s="36"/>
      <c r="T335" s="27"/>
      <c r="U335" s="27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3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</row>
    <row r="336" spans="4:49">
      <c r="D336" s="27">
        <v>46478</v>
      </c>
      <c r="E336" s="36">
        <v>0</v>
      </c>
      <c r="F336" s="36">
        <v>0</v>
      </c>
      <c r="G336" s="36">
        <v>0</v>
      </c>
      <c r="H336" s="36">
        <v>0</v>
      </c>
      <c r="I336" s="36">
        <v>0</v>
      </c>
      <c r="J336" s="36">
        <v>0</v>
      </c>
      <c r="K336" s="36">
        <v>0</v>
      </c>
      <c r="L336" s="36">
        <v>0</v>
      </c>
      <c r="M336" s="36">
        <v>0</v>
      </c>
      <c r="N336" s="36">
        <v>0</v>
      </c>
      <c r="O336" s="36"/>
      <c r="P336" s="36">
        <v>0</v>
      </c>
      <c r="Q336" s="36">
        <v>0</v>
      </c>
      <c r="R336" s="36">
        <v>7.4271559260203998E-2</v>
      </c>
      <c r="S336" s="36"/>
      <c r="T336" s="27"/>
      <c r="U336" s="27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3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</row>
    <row r="337" spans="4:49">
      <c r="D337" s="27">
        <v>46508</v>
      </c>
      <c r="E337" s="36">
        <v>0</v>
      </c>
      <c r="F337" s="36">
        <v>0</v>
      </c>
      <c r="G337" s="36">
        <v>0</v>
      </c>
      <c r="H337" s="36">
        <v>0</v>
      </c>
      <c r="I337" s="36">
        <v>0</v>
      </c>
      <c r="J337" s="36">
        <v>0</v>
      </c>
      <c r="K337" s="36">
        <v>0</v>
      </c>
      <c r="L337" s="36">
        <v>0</v>
      </c>
      <c r="M337" s="36">
        <v>0</v>
      </c>
      <c r="N337" s="36">
        <v>0</v>
      </c>
      <c r="O337" s="36"/>
      <c r="P337" s="36">
        <v>0</v>
      </c>
      <c r="Q337" s="36">
        <v>0</v>
      </c>
      <c r="R337" s="36">
        <v>7.4265013511298994E-2</v>
      </c>
      <c r="S337" s="36"/>
      <c r="T337" s="27"/>
      <c r="U337" s="27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3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</row>
    <row r="338" spans="4:49">
      <c r="D338" s="27">
        <v>46539</v>
      </c>
      <c r="E338" s="36">
        <v>0</v>
      </c>
      <c r="F338" s="36">
        <v>0</v>
      </c>
      <c r="G338" s="36">
        <v>0</v>
      </c>
      <c r="H338" s="36">
        <v>0</v>
      </c>
      <c r="I338" s="36">
        <v>0</v>
      </c>
      <c r="J338" s="36">
        <v>0</v>
      </c>
      <c r="K338" s="36">
        <v>0</v>
      </c>
      <c r="L338" s="36">
        <v>0</v>
      </c>
      <c r="M338" s="36">
        <v>0</v>
      </c>
      <c r="N338" s="36">
        <v>0</v>
      </c>
      <c r="O338" s="36"/>
      <c r="P338" s="36">
        <v>0</v>
      </c>
      <c r="Q338" s="36">
        <v>0</v>
      </c>
      <c r="R338" s="36">
        <v>7.4258249570780005E-2</v>
      </c>
      <c r="S338" s="36"/>
      <c r="T338" s="27"/>
      <c r="U338" s="27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3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</row>
    <row r="339" spans="4:49">
      <c r="D339" s="27">
        <v>46569</v>
      </c>
      <c r="E339" s="36">
        <v>0</v>
      </c>
      <c r="F339" s="36">
        <v>0</v>
      </c>
      <c r="G339" s="36">
        <v>0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6">
        <v>0</v>
      </c>
      <c r="N339" s="36">
        <v>0</v>
      </c>
      <c r="O339" s="36"/>
      <c r="P339" s="36">
        <v>0</v>
      </c>
      <c r="Q339" s="36">
        <v>0</v>
      </c>
      <c r="R339" s="36">
        <v>7.4251703821905005E-2</v>
      </c>
      <c r="S339" s="36"/>
      <c r="T339" s="27"/>
      <c r="U339" s="27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3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</row>
    <row r="340" spans="4:49">
      <c r="D340" s="27">
        <v>46600</v>
      </c>
      <c r="E340" s="36">
        <v>0</v>
      </c>
      <c r="F340" s="36">
        <v>0</v>
      </c>
      <c r="G340" s="36">
        <v>0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6">
        <v>0</v>
      </c>
      <c r="N340" s="36">
        <v>0</v>
      </c>
      <c r="O340" s="36"/>
      <c r="P340" s="36">
        <v>0</v>
      </c>
      <c r="Q340" s="36">
        <v>0</v>
      </c>
      <c r="R340" s="36">
        <v>7.4244939881413993E-2</v>
      </c>
      <c r="S340" s="36"/>
      <c r="T340" s="27"/>
      <c r="U340" s="27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3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</row>
    <row r="341" spans="4:49">
      <c r="D341" s="27">
        <v>46631</v>
      </c>
      <c r="E341" s="36">
        <v>0</v>
      </c>
      <c r="F341" s="36">
        <v>0</v>
      </c>
      <c r="G341" s="36">
        <v>0</v>
      </c>
      <c r="H341" s="36">
        <v>0</v>
      </c>
      <c r="I341" s="36">
        <v>0</v>
      </c>
      <c r="J341" s="36">
        <v>0</v>
      </c>
      <c r="K341" s="36">
        <v>0</v>
      </c>
      <c r="L341" s="36">
        <v>0</v>
      </c>
      <c r="M341" s="36">
        <v>0</v>
      </c>
      <c r="N341" s="36">
        <v>0</v>
      </c>
      <c r="O341" s="36"/>
      <c r="P341" s="36">
        <v>0</v>
      </c>
      <c r="Q341" s="36">
        <v>0</v>
      </c>
      <c r="R341" s="36">
        <v>7.4238175940938997E-2</v>
      </c>
      <c r="S341" s="36"/>
      <c r="T341" s="27"/>
      <c r="U341" s="27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3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</row>
    <row r="342" spans="4:49">
      <c r="D342" s="27">
        <v>46661</v>
      </c>
      <c r="E342" s="36">
        <v>0</v>
      </c>
      <c r="F342" s="36">
        <v>0</v>
      </c>
      <c r="G342" s="36">
        <v>0</v>
      </c>
      <c r="H342" s="36">
        <v>0</v>
      </c>
      <c r="I342" s="36">
        <v>0</v>
      </c>
      <c r="J342" s="36">
        <v>0</v>
      </c>
      <c r="K342" s="36">
        <v>0</v>
      </c>
      <c r="L342" s="36">
        <v>0</v>
      </c>
      <c r="M342" s="36">
        <v>0</v>
      </c>
      <c r="N342" s="36">
        <v>0</v>
      </c>
      <c r="O342" s="36"/>
      <c r="P342" s="36">
        <v>0</v>
      </c>
      <c r="Q342" s="36">
        <v>0</v>
      </c>
      <c r="R342" s="36">
        <v>7.4231630192107004E-2</v>
      </c>
      <c r="S342" s="36"/>
      <c r="T342" s="27"/>
      <c r="U342" s="27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3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</row>
    <row r="343" spans="4:49">
      <c r="D343" s="27">
        <v>46692</v>
      </c>
      <c r="E343" s="36">
        <v>0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0</v>
      </c>
      <c r="O343" s="36"/>
      <c r="P343" s="36">
        <v>0</v>
      </c>
      <c r="Q343" s="36">
        <v>0</v>
      </c>
      <c r="R343" s="36">
        <v>7.4224866251661997E-2</v>
      </c>
      <c r="S343" s="36"/>
      <c r="T343" s="27"/>
      <c r="U343" s="27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3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</row>
    <row r="344" spans="4:49">
      <c r="D344" s="27">
        <v>46722</v>
      </c>
      <c r="E344" s="36">
        <v>0</v>
      </c>
      <c r="F344" s="36">
        <v>0</v>
      </c>
      <c r="G344" s="36">
        <v>0</v>
      </c>
      <c r="H344" s="36">
        <v>0</v>
      </c>
      <c r="I344" s="36">
        <v>0</v>
      </c>
      <c r="J344" s="36">
        <v>0</v>
      </c>
      <c r="K344" s="36">
        <v>0</v>
      </c>
      <c r="L344" s="36">
        <v>0</v>
      </c>
      <c r="M344" s="36">
        <v>0</v>
      </c>
      <c r="N344" s="36">
        <v>0</v>
      </c>
      <c r="O344" s="36"/>
      <c r="P344" s="36">
        <v>0</v>
      </c>
      <c r="Q344" s="36">
        <v>0</v>
      </c>
      <c r="R344" s="36">
        <v>7.4218320502857996E-2</v>
      </c>
      <c r="S344" s="36"/>
      <c r="T344" s="27"/>
      <c r="U344" s="27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3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</row>
    <row r="345" spans="4:49">
      <c r="D345" s="27">
        <v>46753</v>
      </c>
      <c r="E345" s="36">
        <v>0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/>
      <c r="P345" s="36">
        <v>0</v>
      </c>
      <c r="Q345" s="36">
        <v>0</v>
      </c>
      <c r="R345" s="36">
        <v>7.4211556562443007E-2</v>
      </c>
      <c r="S345" s="36"/>
      <c r="T345" s="27"/>
      <c r="U345" s="27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3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</row>
    <row r="346" spans="4:49">
      <c r="D346" s="27">
        <v>46784</v>
      </c>
      <c r="E346" s="36">
        <v>0</v>
      </c>
      <c r="F346" s="36">
        <v>0</v>
      </c>
      <c r="G346" s="36">
        <v>0</v>
      </c>
      <c r="H346" s="36">
        <v>0</v>
      </c>
      <c r="I346" s="36">
        <v>0</v>
      </c>
      <c r="J346" s="36">
        <v>0</v>
      </c>
      <c r="K346" s="36">
        <v>0</v>
      </c>
      <c r="L346" s="36">
        <v>0</v>
      </c>
      <c r="M346" s="36">
        <v>0</v>
      </c>
      <c r="N346" s="36">
        <v>0</v>
      </c>
      <c r="O346" s="36"/>
      <c r="P346" s="36">
        <v>0</v>
      </c>
      <c r="Q346" s="36">
        <v>0</v>
      </c>
      <c r="R346" s="36">
        <v>7.4204792622043006E-2</v>
      </c>
      <c r="S346" s="36"/>
      <c r="T346" s="27"/>
      <c r="U346" s="27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3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</row>
    <row r="347" spans="4:49">
      <c r="D347" s="27">
        <v>46813</v>
      </c>
      <c r="E347" s="36">
        <v>0</v>
      </c>
      <c r="F347" s="36">
        <v>0</v>
      </c>
      <c r="G347" s="36">
        <v>0</v>
      </c>
      <c r="H347" s="36">
        <v>0</v>
      </c>
      <c r="I347" s="36">
        <v>0</v>
      </c>
      <c r="J347" s="36">
        <v>0</v>
      </c>
      <c r="K347" s="36">
        <v>0</v>
      </c>
      <c r="L347" s="36">
        <v>0</v>
      </c>
      <c r="M347" s="36">
        <v>0</v>
      </c>
      <c r="N347" s="36">
        <v>0</v>
      </c>
      <c r="O347" s="36"/>
      <c r="P347" s="36">
        <v>0</v>
      </c>
      <c r="Q347" s="36">
        <v>0</v>
      </c>
      <c r="R347" s="36">
        <v>7.4198465064908001E-2</v>
      </c>
      <c r="S347" s="36"/>
      <c r="T347" s="27"/>
      <c r="U347" s="27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3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</row>
    <row r="348" spans="4:49">
      <c r="D348" s="27">
        <v>46844</v>
      </c>
      <c r="E348" s="36">
        <v>0</v>
      </c>
      <c r="F348" s="36">
        <v>0</v>
      </c>
      <c r="G348" s="36">
        <v>0</v>
      </c>
      <c r="H348" s="36">
        <v>0</v>
      </c>
      <c r="I348" s="36">
        <v>0</v>
      </c>
      <c r="J348" s="36">
        <v>0</v>
      </c>
      <c r="K348" s="36">
        <v>0</v>
      </c>
      <c r="L348" s="36">
        <v>0</v>
      </c>
      <c r="M348" s="36">
        <v>0</v>
      </c>
      <c r="N348" s="36">
        <v>0</v>
      </c>
      <c r="O348" s="36"/>
      <c r="P348" s="36">
        <v>0</v>
      </c>
      <c r="Q348" s="36">
        <v>0</v>
      </c>
      <c r="R348" s="36">
        <v>7.4191701124537004E-2</v>
      </c>
      <c r="S348" s="36"/>
      <c r="T348" s="27"/>
      <c r="U348" s="27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3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</row>
    <row r="349" spans="4:49">
      <c r="D349" s="27">
        <v>46874</v>
      </c>
      <c r="E349" s="36">
        <v>0</v>
      </c>
      <c r="F349" s="36">
        <v>0</v>
      </c>
      <c r="G349" s="36">
        <v>0</v>
      </c>
      <c r="H349" s="36">
        <v>0</v>
      </c>
      <c r="I349" s="36">
        <v>0</v>
      </c>
      <c r="J349" s="36">
        <v>0</v>
      </c>
      <c r="K349" s="36">
        <v>0</v>
      </c>
      <c r="L349" s="36">
        <v>0</v>
      </c>
      <c r="M349" s="36">
        <v>0</v>
      </c>
      <c r="N349" s="36">
        <v>0</v>
      </c>
      <c r="O349" s="36"/>
      <c r="P349" s="36">
        <v>0</v>
      </c>
      <c r="Q349" s="36">
        <v>0</v>
      </c>
      <c r="R349" s="36">
        <v>7.4185155375805001E-2</v>
      </c>
      <c r="S349" s="36"/>
      <c r="T349" s="27"/>
      <c r="U349" s="27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3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</row>
    <row r="350" spans="4:49">
      <c r="D350" s="27">
        <v>46905</v>
      </c>
      <c r="E350" s="36">
        <v>0</v>
      </c>
      <c r="F350" s="36">
        <v>0</v>
      </c>
      <c r="G350" s="36">
        <v>0</v>
      </c>
      <c r="H350" s="36">
        <v>0</v>
      </c>
      <c r="I350" s="36">
        <v>0</v>
      </c>
      <c r="J350" s="36">
        <v>0</v>
      </c>
      <c r="K350" s="36">
        <v>0</v>
      </c>
      <c r="L350" s="36">
        <v>0</v>
      </c>
      <c r="M350" s="36">
        <v>0</v>
      </c>
      <c r="N350" s="36">
        <v>0</v>
      </c>
      <c r="O350" s="36"/>
      <c r="P350" s="36">
        <v>0</v>
      </c>
      <c r="Q350" s="36">
        <v>0</v>
      </c>
      <c r="R350" s="36">
        <v>7.4178391435462995E-2</v>
      </c>
      <c r="S350" s="36"/>
      <c r="T350" s="27"/>
      <c r="U350" s="27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3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</row>
    <row r="351" spans="4:49">
      <c r="D351" s="27">
        <v>46935</v>
      </c>
      <c r="E351" s="36">
        <v>0</v>
      </c>
      <c r="F351" s="36">
        <v>0</v>
      </c>
      <c r="G351" s="36">
        <v>0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v>0</v>
      </c>
      <c r="N351" s="36">
        <v>0</v>
      </c>
      <c r="O351" s="36"/>
      <c r="P351" s="36">
        <v>0</v>
      </c>
      <c r="Q351" s="36">
        <v>0</v>
      </c>
      <c r="R351" s="36">
        <v>7.4171845686760995E-2</v>
      </c>
      <c r="S351" s="36"/>
      <c r="T351" s="27"/>
      <c r="U351" s="27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3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</row>
    <row r="352" spans="4:49">
      <c r="D352" s="27">
        <v>46966</v>
      </c>
      <c r="E352" s="36">
        <v>0</v>
      </c>
      <c r="F352" s="36">
        <v>0</v>
      </c>
      <c r="G352" s="36">
        <v>0</v>
      </c>
      <c r="H352" s="36">
        <v>0</v>
      </c>
      <c r="I352" s="36">
        <v>0</v>
      </c>
      <c r="J352" s="36">
        <v>0</v>
      </c>
      <c r="K352" s="36">
        <v>0</v>
      </c>
      <c r="L352" s="36">
        <v>0</v>
      </c>
      <c r="M352" s="36">
        <v>0</v>
      </c>
      <c r="N352" s="36">
        <v>0</v>
      </c>
      <c r="O352" s="36"/>
      <c r="P352" s="36">
        <v>0</v>
      </c>
      <c r="Q352" s="36">
        <v>0</v>
      </c>
      <c r="R352" s="36">
        <v>7.4165081746448994E-2</v>
      </c>
      <c r="S352" s="36"/>
      <c r="T352" s="27"/>
      <c r="U352" s="27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3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</row>
    <row r="353" spans="4:49">
      <c r="D353" s="27">
        <v>46997</v>
      </c>
      <c r="E353" s="36">
        <v>0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36"/>
      <c r="P353" s="36">
        <v>0</v>
      </c>
      <c r="Q353" s="36">
        <v>0</v>
      </c>
      <c r="R353" s="36">
        <v>7.4158317806151994E-2</v>
      </c>
      <c r="S353" s="36"/>
      <c r="T353" s="27"/>
      <c r="U353" s="27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3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</row>
    <row r="354" spans="4:49">
      <c r="D354" s="27">
        <v>47027</v>
      </c>
      <c r="E354" s="36">
        <v>0</v>
      </c>
      <c r="F354" s="36">
        <v>0</v>
      </c>
      <c r="G354" s="36">
        <v>0</v>
      </c>
      <c r="H354" s="36">
        <v>0</v>
      </c>
      <c r="I354" s="36">
        <v>0</v>
      </c>
      <c r="J354" s="36">
        <v>0</v>
      </c>
      <c r="K354" s="36">
        <v>0</v>
      </c>
      <c r="L354" s="36">
        <v>0</v>
      </c>
      <c r="M354" s="36">
        <v>0</v>
      </c>
      <c r="N354" s="36">
        <v>0</v>
      </c>
      <c r="O354" s="36"/>
      <c r="P354" s="36">
        <v>0</v>
      </c>
      <c r="Q354" s="36">
        <v>0</v>
      </c>
      <c r="R354" s="36">
        <v>7.4151772057492002E-2</v>
      </c>
      <c r="S354" s="36"/>
      <c r="T354" s="27"/>
      <c r="U354" s="27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3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</row>
    <row r="355" spans="4:49">
      <c r="D355" s="27">
        <v>47058</v>
      </c>
      <c r="E355" s="36">
        <v>0</v>
      </c>
      <c r="F355" s="36">
        <v>0</v>
      </c>
      <c r="G355" s="36">
        <v>0</v>
      </c>
      <c r="H355" s="36">
        <v>0</v>
      </c>
      <c r="I355" s="36">
        <v>0</v>
      </c>
      <c r="J355" s="36">
        <v>0</v>
      </c>
      <c r="K355" s="36">
        <v>0</v>
      </c>
      <c r="L355" s="36">
        <v>0</v>
      </c>
      <c r="M355" s="36">
        <v>0</v>
      </c>
      <c r="N355" s="36">
        <v>0</v>
      </c>
      <c r="O355" s="36"/>
      <c r="P355" s="36">
        <v>0</v>
      </c>
      <c r="Q355" s="36">
        <v>0</v>
      </c>
      <c r="R355" s="36">
        <v>7.4145008117225006E-2</v>
      </c>
      <c r="S355" s="36"/>
      <c r="T355" s="27"/>
      <c r="U355" s="27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3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</row>
    <row r="356" spans="4:49">
      <c r="D356" s="27">
        <v>47088</v>
      </c>
      <c r="E356" s="36">
        <v>0</v>
      </c>
      <c r="F356" s="36">
        <v>0</v>
      </c>
      <c r="G356" s="36">
        <v>0</v>
      </c>
      <c r="H356" s="36">
        <v>0</v>
      </c>
      <c r="I356" s="36">
        <v>0</v>
      </c>
      <c r="J356" s="36">
        <v>0</v>
      </c>
      <c r="K356" s="36">
        <v>0</v>
      </c>
      <c r="L356" s="36">
        <v>0</v>
      </c>
      <c r="M356" s="36">
        <v>0</v>
      </c>
      <c r="N356" s="36">
        <v>0</v>
      </c>
      <c r="O356" s="36"/>
      <c r="P356" s="36">
        <v>0</v>
      </c>
      <c r="Q356" s="36">
        <v>0</v>
      </c>
      <c r="R356" s="36">
        <v>7.4138462368595004E-2</v>
      </c>
      <c r="S356" s="36"/>
      <c r="T356" s="27"/>
      <c r="U356" s="27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3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</row>
    <row r="357" spans="4:49">
      <c r="D357" s="27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>
        <v>7.4131698428356999E-2</v>
      </c>
      <c r="S357" s="36"/>
      <c r="T357" s="27"/>
      <c r="U357" s="27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3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</row>
    <row r="358" spans="4:49">
      <c r="D358" s="27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>
        <v>7.4124934488134994E-2</v>
      </c>
      <c r="S358" s="36"/>
      <c r="T358" s="27"/>
      <c r="U358" s="27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3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</row>
    <row r="359" spans="4:49">
      <c r="D359" s="27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>
        <v>7.4118825122786003E-2</v>
      </c>
      <c r="S359" s="36"/>
      <c r="T359" s="27"/>
      <c r="U359" s="27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3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</row>
    <row r="360" spans="4:49">
      <c r="D360" s="27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>
        <v>7.4112061182593003E-2</v>
      </c>
      <c r="S360" s="36"/>
      <c r="T360" s="27"/>
      <c r="U360" s="27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3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</row>
    <row r="361" spans="4:49">
      <c r="D361" s="27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>
        <v>7.4105515434033001E-2</v>
      </c>
      <c r="S361" s="36"/>
      <c r="T361" s="27"/>
      <c r="U361" s="27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3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</row>
    <row r="362" spans="4:49">
      <c r="D362" s="27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>
        <v>7.4098751493870005E-2</v>
      </c>
      <c r="S362" s="36"/>
      <c r="T362" s="27"/>
      <c r="U362" s="27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3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</row>
    <row r="363" spans="4:49">
      <c r="D363" s="27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>
        <v>7.4092205745338993E-2</v>
      </c>
      <c r="S363" s="36"/>
      <c r="T363" s="27"/>
      <c r="U363" s="27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3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</row>
    <row r="364" spans="4:49">
      <c r="D364" s="27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>
        <v>7.4085441805204003E-2</v>
      </c>
      <c r="S364" s="36"/>
      <c r="T364" s="27"/>
      <c r="U364" s="27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3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</row>
    <row r="365" spans="4:49">
      <c r="D365" s="27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>
        <v>7.4078677865085998E-2</v>
      </c>
      <c r="S365" s="36"/>
      <c r="T365" s="27"/>
      <c r="U365" s="27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3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</row>
    <row r="366" spans="4:49">
      <c r="D366" s="27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>
        <v>7.4072132116597994E-2</v>
      </c>
      <c r="S366" s="36"/>
      <c r="T366" s="27"/>
      <c r="U366" s="27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3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</row>
    <row r="367" spans="4:49">
      <c r="D367" s="27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>
        <v>7.4065368176508994E-2</v>
      </c>
      <c r="S367" s="36"/>
      <c r="T367" s="27"/>
      <c r="U367" s="27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3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</row>
    <row r="368" spans="4:49">
      <c r="D368" s="27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>
        <v>7.4058822428049995E-2</v>
      </c>
      <c r="S368" s="36"/>
      <c r="T368" s="27"/>
      <c r="U368" s="27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3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</row>
    <row r="369" spans="4:49">
      <c r="D369" s="27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27"/>
      <c r="U369" s="27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3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</row>
    <row r="370" spans="4:49">
      <c r="D370" s="27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27"/>
      <c r="U370" s="27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3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</row>
    <row r="371" spans="4:49">
      <c r="D371" s="27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27"/>
      <c r="U371" s="27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3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</row>
    <row r="372" spans="4:49">
      <c r="D372" s="27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27"/>
      <c r="U372" s="27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3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</row>
    <row r="373" spans="4:49">
      <c r="D373" s="27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27"/>
      <c r="U373" s="27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3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</row>
    <row r="374" spans="4:49">
      <c r="D374" s="27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27"/>
      <c r="U374" s="27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3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</row>
    <row r="375" spans="4:49">
      <c r="D375" s="27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27"/>
      <c r="U375" s="27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3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</row>
    <row r="376" spans="4:49">
      <c r="D376" s="27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27"/>
      <c r="U376" s="27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3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</row>
    <row r="377" spans="4:49">
      <c r="D377" s="27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27"/>
      <c r="U377" s="27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3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</row>
    <row r="378" spans="4:49">
      <c r="D378" s="27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27"/>
      <c r="U378" s="27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3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</row>
    <row r="379" spans="4:49">
      <c r="D379" s="27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27"/>
      <c r="U379" s="27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3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</row>
    <row r="380" spans="4:49">
      <c r="D380" s="27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27"/>
      <c r="U380" s="27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3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</row>
    <row r="381" spans="4:49">
      <c r="D381" s="27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27"/>
      <c r="U381" s="27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3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</row>
    <row r="382" spans="4:49">
      <c r="D382" s="27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27"/>
      <c r="U382" s="27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3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</row>
    <row r="383" spans="4:49">
      <c r="D383" s="27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27"/>
      <c r="U383" s="27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3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</row>
    <row r="384" spans="4:49">
      <c r="D384" s="27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27"/>
      <c r="U384" s="27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3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</row>
    <row r="385" spans="4:49">
      <c r="D385" s="27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27"/>
      <c r="U385" s="27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3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</row>
    <row r="386" spans="4:49">
      <c r="D386" s="27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27"/>
      <c r="U386" s="27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3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</row>
    <row r="387" spans="4:49">
      <c r="D387" s="27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27"/>
      <c r="U387" s="27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3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</row>
    <row r="388" spans="4:49">
      <c r="D388" s="27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27"/>
      <c r="U388" s="27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3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</row>
    <row r="389" spans="4:49">
      <c r="D389" s="27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27"/>
      <c r="U389" s="27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3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</row>
    <row r="390" spans="4:49">
      <c r="D390" s="27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27"/>
      <c r="U390" s="27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3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</row>
    <row r="391" spans="4:49">
      <c r="D391" s="27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27"/>
      <c r="U391" s="27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3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</row>
    <row r="392" spans="4:49">
      <c r="D392" s="27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27"/>
      <c r="U392" s="27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3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</row>
    <row r="393" spans="4:49">
      <c r="D393" s="27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27"/>
      <c r="U393" s="27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3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</row>
    <row r="394" spans="4:49">
      <c r="D394" s="27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27"/>
      <c r="U394" s="27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3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</row>
    <row r="395" spans="4:49">
      <c r="D395" s="27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27"/>
      <c r="U395" s="27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3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</row>
    <row r="396" spans="4:49">
      <c r="D396" s="27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27"/>
      <c r="U396" s="27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3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</row>
    <row r="397" spans="4:49">
      <c r="D397" s="27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27"/>
      <c r="U397" s="27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3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</row>
    <row r="398" spans="4:49">
      <c r="D398" s="27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27"/>
      <c r="U398" s="27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3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</row>
    <row r="399" spans="4:49">
      <c r="D399" s="27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27"/>
      <c r="U399" s="27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3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</row>
    <row r="400" spans="4:49">
      <c r="D400" s="27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27"/>
      <c r="U400" s="27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3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</row>
    <row r="401" spans="4:49">
      <c r="D401" s="27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27"/>
      <c r="U401" s="27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3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</row>
    <row r="402" spans="4:49">
      <c r="D402" s="27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27"/>
      <c r="U402" s="27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3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</row>
    <row r="403" spans="4:49">
      <c r="D403" s="27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27"/>
      <c r="U403" s="27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3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</row>
    <row r="404" spans="4:49">
      <c r="D404" s="27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27"/>
      <c r="U404" s="27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3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</row>
    <row r="405" spans="4:49">
      <c r="D405" s="27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27"/>
      <c r="U405" s="27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3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</row>
    <row r="406" spans="4:49">
      <c r="D406" s="27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27"/>
      <c r="U406" s="27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3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</row>
    <row r="407" spans="4:49">
      <c r="D407" s="27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27"/>
      <c r="U407" s="27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3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</row>
    <row r="408" spans="4:49">
      <c r="D408" s="27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27"/>
      <c r="U408" s="27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3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</row>
    <row r="409" spans="4:49">
      <c r="D409" s="27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27"/>
      <c r="U409" s="27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3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</row>
    <row r="410" spans="4:49">
      <c r="D410" s="27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27"/>
      <c r="U410" s="27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3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</row>
    <row r="411" spans="4:49">
      <c r="D411" s="27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27"/>
      <c r="U411" s="27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3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</row>
    <row r="412" spans="4:49">
      <c r="D412" s="27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27"/>
      <c r="U412" s="27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3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</row>
    <row r="413" spans="4:49">
      <c r="D413" s="27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27"/>
      <c r="U413" s="27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3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</row>
    <row r="414" spans="4:49">
      <c r="D414" s="27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27"/>
      <c r="U414" s="27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3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</row>
    <row r="415" spans="4:49">
      <c r="D415" s="27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27"/>
      <c r="U415" s="27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3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</row>
    <row r="416" spans="4:49">
      <c r="D416" s="27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27"/>
      <c r="U416" s="27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3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</row>
    <row r="417" spans="4:49">
      <c r="D417" s="27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27"/>
      <c r="U417" s="27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3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</row>
    <row r="418" spans="4:49">
      <c r="D418" s="27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27"/>
      <c r="U418" s="27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3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</row>
    <row r="419" spans="4:49">
      <c r="D419" s="27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27"/>
      <c r="U419" s="27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3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</row>
    <row r="420" spans="4:49">
      <c r="D420" s="27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27"/>
      <c r="U420" s="27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3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</row>
    <row r="421" spans="4:49">
      <c r="D421" s="27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27"/>
      <c r="U421" s="27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3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</row>
    <row r="422" spans="4:49">
      <c r="D422" s="27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27"/>
      <c r="U422" s="27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3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</row>
    <row r="423" spans="4:49">
      <c r="D423" s="27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27"/>
      <c r="U423" s="27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3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</row>
    <row r="424" spans="4:49">
      <c r="D424" s="27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27"/>
      <c r="U424" s="27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3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</row>
    <row r="425" spans="4:49">
      <c r="D425" s="27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27"/>
      <c r="U425" s="27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3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</row>
    <row r="426" spans="4:49">
      <c r="D426" s="27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27"/>
      <c r="U426" s="27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3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</row>
    <row r="427" spans="4:49">
      <c r="D427" s="27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27"/>
      <c r="U427" s="27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3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</row>
    <row r="428" spans="4:49">
      <c r="D428" s="27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27"/>
      <c r="U428" s="27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3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</row>
    <row r="429" spans="4:49">
      <c r="D429" s="27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27"/>
      <c r="U429" s="27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3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</row>
    <row r="430" spans="4:49">
      <c r="D430" s="27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27"/>
      <c r="U430" s="27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3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</row>
    <row r="431" spans="4:49">
      <c r="D431" s="27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27"/>
      <c r="U431" s="27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3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</row>
    <row r="432" spans="4:49">
      <c r="D432" s="27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27"/>
      <c r="U432" s="27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3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</row>
    <row r="433" spans="4:49">
      <c r="D433" s="27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27"/>
      <c r="U433" s="27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3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</row>
    <row r="434" spans="4:49">
      <c r="D434" s="27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27"/>
      <c r="U434" s="27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3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</row>
    <row r="435" spans="4:49">
      <c r="D435" s="27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27"/>
      <c r="U435" s="27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3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</row>
    <row r="436" spans="4:49">
      <c r="D436" s="27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27"/>
      <c r="U436" s="27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3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</row>
    <row r="437" spans="4:49">
      <c r="D437" s="27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27"/>
      <c r="U437" s="27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3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</row>
    <row r="438" spans="4:49">
      <c r="D438" s="27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27"/>
      <c r="U438" s="27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3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</row>
    <row r="439" spans="4:49">
      <c r="D439" s="27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27"/>
      <c r="U439" s="27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3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</row>
    <row r="440" spans="4:49">
      <c r="D440" s="27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27"/>
      <c r="U440" s="27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3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</row>
    <row r="441" spans="4:49">
      <c r="D441" s="27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27"/>
      <c r="U441" s="27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3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</row>
    <row r="442" spans="4:49">
      <c r="D442" s="27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27"/>
      <c r="U442" s="27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3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</row>
    <row r="443" spans="4:49">
      <c r="D443" s="27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27"/>
      <c r="U443" s="27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3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</row>
    <row r="444" spans="4:49">
      <c r="D444" s="27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27"/>
      <c r="U444" s="27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3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</row>
    <row r="445" spans="4:49">
      <c r="D445" s="27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27"/>
      <c r="U445" s="27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3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</row>
    <row r="446" spans="4:49">
      <c r="D446" s="27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27"/>
      <c r="U446" s="27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3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</row>
    <row r="447" spans="4:49">
      <c r="D447" s="27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27"/>
      <c r="U447" s="27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3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</row>
    <row r="448" spans="4:49">
      <c r="D448" s="27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27"/>
      <c r="U448" s="27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3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</row>
    <row r="449" spans="4:49">
      <c r="D449" s="27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27"/>
      <c r="U449" s="27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3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</row>
    <row r="450" spans="4:49">
      <c r="D450" s="27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27"/>
      <c r="U450" s="27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3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</row>
    <row r="451" spans="4:49">
      <c r="D451" s="27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27"/>
      <c r="U451" s="27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3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</row>
    <row r="452" spans="4:49">
      <c r="D452" s="27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27"/>
      <c r="U452" s="27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3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</row>
    <row r="453" spans="4:49">
      <c r="D453" s="27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27"/>
      <c r="U453" s="27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3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</row>
    <row r="454" spans="4:49">
      <c r="D454" s="27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27"/>
      <c r="U454" s="27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3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</row>
    <row r="455" spans="4:49">
      <c r="D455" s="27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27"/>
      <c r="U455" s="27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3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</row>
    <row r="456" spans="4:49">
      <c r="D456" s="27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27"/>
      <c r="U456" s="27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3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</row>
    <row r="457" spans="4:49">
      <c r="D457" s="27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27"/>
      <c r="U457" s="27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3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</row>
    <row r="458" spans="4:49">
      <c r="D458" s="27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27"/>
      <c r="U458" s="27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3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</row>
    <row r="459" spans="4:49">
      <c r="D459" s="27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27"/>
      <c r="U459" s="27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3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</row>
    <row r="460" spans="4:49">
      <c r="D460" s="27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27"/>
      <c r="U460" s="27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3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</row>
    <row r="461" spans="4:49">
      <c r="D461" s="27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27"/>
      <c r="U461" s="27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3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</row>
    <row r="462" spans="4:49">
      <c r="D462" s="27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27"/>
      <c r="U462" s="27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3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</row>
    <row r="463" spans="4:49">
      <c r="D463" s="27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27"/>
      <c r="U463" s="27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3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</row>
    <row r="464" spans="4:49">
      <c r="D464" s="27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27"/>
      <c r="U464" s="27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3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</row>
    <row r="465" spans="4:49">
      <c r="D465" s="27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27"/>
      <c r="U465" s="27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3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</row>
    <row r="466" spans="4:49">
      <c r="D466" s="27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27"/>
      <c r="U466" s="27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3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</row>
    <row r="467" spans="4:49">
      <c r="D467" s="27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27"/>
      <c r="U467" s="27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3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</row>
    <row r="468" spans="4:49">
      <c r="D468" s="27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27"/>
      <c r="U468" s="27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3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</row>
    <row r="469" spans="4:49">
      <c r="D469" s="27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27"/>
      <c r="U469" s="27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3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</row>
    <row r="470" spans="4:49">
      <c r="D470" s="27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27"/>
      <c r="U470" s="27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3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</row>
    <row r="471" spans="4:49">
      <c r="D471" s="27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27"/>
      <c r="U471" s="27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3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</row>
    <row r="472" spans="4:49">
      <c r="D472" s="27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27"/>
      <c r="U472" s="27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3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</row>
    <row r="473" spans="4:49">
      <c r="D473" s="27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27"/>
      <c r="U473" s="27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3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</row>
    <row r="474" spans="4:49">
      <c r="D474" s="27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27"/>
      <c r="U474" s="27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3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</row>
    <row r="475" spans="4:49">
      <c r="D475" s="27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27"/>
      <c r="U475" s="27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3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</row>
    <row r="476" spans="4:49">
      <c r="D476" s="27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27"/>
      <c r="U476" s="27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3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</row>
    <row r="477" spans="4:49">
      <c r="D477" s="27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27"/>
      <c r="U477" s="27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3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</row>
    <row r="478" spans="4:49">
      <c r="D478" s="27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27"/>
      <c r="U478" s="27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3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</row>
    <row r="479" spans="4:49">
      <c r="D479" s="27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27"/>
      <c r="U479" s="27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3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</row>
    <row r="480" spans="4:49">
      <c r="D480" s="27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27"/>
      <c r="U480" s="27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3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</row>
    <row r="481" spans="4:49">
      <c r="D481" s="27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27"/>
      <c r="U481" s="27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3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</row>
    <row r="482" spans="4:49">
      <c r="D482" s="27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27"/>
      <c r="U482" s="27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3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</row>
    <row r="483" spans="4:49">
      <c r="D483" s="27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27"/>
      <c r="U483" s="27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3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</row>
    <row r="484" spans="4:49">
      <c r="D484" s="27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27"/>
      <c r="U484" s="27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3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</row>
    <row r="485" spans="4:49">
      <c r="D485" s="27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27"/>
      <c r="U485" s="27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3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</row>
    <row r="486" spans="4:49">
      <c r="D486" s="27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27"/>
      <c r="U486" s="27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3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</row>
    <row r="487" spans="4:49">
      <c r="D487" s="27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27"/>
      <c r="U487" s="27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3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</row>
    <row r="488" spans="4:49">
      <c r="D488" s="27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27"/>
      <c r="U488" s="27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3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</row>
    <row r="489" spans="4:49">
      <c r="D489" s="27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27"/>
      <c r="U489" s="27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3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</row>
    <row r="490" spans="4:49">
      <c r="D490" s="27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27"/>
      <c r="U490" s="27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3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</row>
    <row r="491" spans="4:49">
      <c r="D491" s="27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27"/>
      <c r="U491" s="27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3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</row>
    <row r="492" spans="4:49">
      <c r="D492" s="27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27"/>
      <c r="U492" s="27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3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</row>
    <row r="493" spans="4:49">
      <c r="D493" s="27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27"/>
      <c r="U493" s="27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3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</row>
    <row r="494" spans="4:49">
      <c r="D494" s="27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27"/>
      <c r="U494" s="27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3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</row>
    <row r="495" spans="4:49">
      <c r="D495" s="27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27"/>
      <c r="U495" s="27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3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</row>
    <row r="496" spans="4:49">
      <c r="D496" s="27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27"/>
      <c r="U496" s="27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3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</row>
    <row r="497" spans="4:49">
      <c r="D497" s="27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27"/>
      <c r="U497" s="27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3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</row>
    <row r="498" spans="4:49">
      <c r="D498" s="27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27"/>
      <c r="U498" s="27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3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</row>
    <row r="499" spans="4:49">
      <c r="D499" s="27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27"/>
      <c r="U499" s="27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3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</row>
    <row r="500" spans="4:49">
      <c r="D500" s="27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27"/>
      <c r="U500" s="27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3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</row>
  </sheetData>
  <printOptions horizontalCentered="1" verticalCentered="1"/>
  <pageMargins left="0.75" right="0.75" top="1" bottom="1" header="0.5" footer="0.5"/>
  <pageSetup paperSize="5" scale="66" fitToWidth="3" orientation="landscape" verticalDpi="300" r:id="rId1"/>
  <headerFooter alignWithMargins="0">
    <oddHeader>&amp;C&amp;"Arial,Bold"Physical Location Codes</oddHeader>
    <oddFooter>&amp;L&amp;D; 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2:K56"/>
  <sheetViews>
    <sheetView topLeftCell="A10" workbookViewId="0">
      <selection activeCell="K9" sqref="K9"/>
    </sheetView>
    <sheetView workbookViewId="1"/>
  </sheetViews>
  <sheetFormatPr defaultRowHeight="12.75"/>
  <sheetData>
    <row r="12" spans="5:9">
      <c r="F12" s="54" t="s">
        <v>103</v>
      </c>
      <c r="H12" s="380" t="s">
        <v>104</v>
      </c>
      <c r="I12" s="380"/>
    </row>
    <row r="13" spans="5:9">
      <c r="F13" s="56" t="s">
        <v>105</v>
      </c>
      <c r="H13" s="381" t="s">
        <v>106</v>
      </c>
      <c r="I13" s="381"/>
    </row>
    <row r="15" spans="5:9">
      <c r="E15" t="s">
        <v>107</v>
      </c>
      <c r="I15" s="53" t="s">
        <v>108</v>
      </c>
    </row>
    <row r="17" spans="5:9">
      <c r="I17" s="54" t="s">
        <v>109</v>
      </c>
    </row>
    <row r="18" spans="5:9">
      <c r="E18" s="54" t="s">
        <v>109</v>
      </c>
    </row>
    <row r="22" spans="5:9">
      <c r="F22" t="s">
        <v>110</v>
      </c>
      <c r="H22" s="54" t="s">
        <v>5</v>
      </c>
    </row>
    <row r="32" spans="5:9">
      <c r="I32" s="2"/>
    </row>
    <row r="36" spans="5:11">
      <c r="E36" t="s">
        <v>111</v>
      </c>
    </row>
    <row r="37" spans="5:11">
      <c r="E37" t="s">
        <v>112</v>
      </c>
    </row>
    <row r="38" spans="5:11">
      <c r="E38" t="s">
        <v>113</v>
      </c>
    </row>
    <row r="41" spans="5:11">
      <c r="E41" s="6" t="s">
        <v>89</v>
      </c>
    </row>
    <row r="43" spans="5:11">
      <c r="E43" s="6" t="s">
        <v>114</v>
      </c>
    </row>
    <row r="44" spans="5:11">
      <c r="E44" s="6"/>
    </row>
    <row r="45" spans="5:11">
      <c r="E45" t="s">
        <v>115</v>
      </c>
      <c r="F45" s="51">
        <v>2.12</v>
      </c>
    </row>
    <row r="46" spans="5:11">
      <c r="E46" t="s">
        <v>116</v>
      </c>
      <c r="F46" s="51">
        <v>-8.5000000000000006E-2</v>
      </c>
    </row>
    <row r="47" spans="5:11">
      <c r="E47" t="s">
        <v>117</v>
      </c>
      <c r="F47" s="52">
        <v>0.01</v>
      </c>
    </row>
    <row r="48" spans="5:11">
      <c r="E48" t="s">
        <v>118</v>
      </c>
      <c r="F48" s="57">
        <f>SUM(F45:F47)</f>
        <v>2.0449999999999999</v>
      </c>
      <c r="I48" s="382" t="s">
        <v>119</v>
      </c>
      <c r="J48" s="382"/>
      <c r="K48" s="382"/>
    </row>
    <row r="50" spans="5:10">
      <c r="J50" s="58">
        <f>-F48</f>
        <v>-2.0449999999999999</v>
      </c>
    </row>
    <row r="51" spans="5:10">
      <c r="E51" s="6" t="s">
        <v>120</v>
      </c>
      <c r="J51" s="59">
        <f>F56</f>
        <v>2.2699999999999996</v>
      </c>
    </row>
    <row r="52" spans="5:10">
      <c r="J52" s="60">
        <f>SUM(J50:J51)</f>
        <v>0.22499999999999964</v>
      </c>
    </row>
    <row r="53" spans="5:10">
      <c r="E53" t="s">
        <v>115</v>
      </c>
      <c r="F53" s="51">
        <v>2.2999999999999998</v>
      </c>
    </row>
    <row r="54" spans="5:10">
      <c r="E54" t="s">
        <v>116</v>
      </c>
      <c r="F54" s="51">
        <v>-0.04</v>
      </c>
      <c r="I54" t="s">
        <v>121</v>
      </c>
      <c r="J54" s="59">
        <v>-0.2</v>
      </c>
    </row>
    <row r="55" spans="5:10">
      <c r="E55" t="s">
        <v>117</v>
      </c>
      <c r="F55" s="52">
        <v>0.01</v>
      </c>
      <c r="I55" t="s">
        <v>122</v>
      </c>
      <c r="J55" s="57">
        <f>J52+J54</f>
        <v>2.4999999999999634E-2</v>
      </c>
    </row>
    <row r="56" spans="5:10">
      <c r="E56" t="s">
        <v>118</v>
      </c>
      <c r="F56" s="57">
        <f>SUM(F53:F55)</f>
        <v>2.2699999999999996</v>
      </c>
    </row>
  </sheetData>
  <mergeCells count="3">
    <mergeCell ref="H12:I12"/>
    <mergeCell ref="H13:I13"/>
    <mergeCell ref="I48:K48"/>
  </mergeCells>
  <printOptions horizontalCentered="1" verticalCentered="1"/>
  <pageMargins left="0.75" right="0.75" top="1" bottom="1" header="0.5" footer="0.5"/>
  <pageSetup scale="76" orientation="portrait" horizontalDpi="0" r:id="rId1"/>
  <headerFooter alignWithMargins="0">
    <oddHeader>&amp;C&amp;"Times New Roman,Bold"NGPL
Storage Structure</oddHeader>
    <oddFooter>&amp;L&amp;D; &amp;T&amp;R&amp;F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5"/>
  <sheetViews>
    <sheetView workbookViewId="0"/>
    <sheetView workbookViewId="1"/>
  </sheetViews>
  <sheetFormatPr defaultRowHeight="12.75"/>
  <cols>
    <col min="1" max="1" width="4.42578125" customWidth="1"/>
    <col min="2" max="2" width="9.28515625" customWidth="1"/>
    <col min="3" max="3" width="13.28515625" customWidth="1"/>
    <col min="7" max="7" width="11.5703125" customWidth="1"/>
  </cols>
  <sheetData>
    <row r="1" spans="2:11" s="84" customFormat="1"/>
    <row r="2" spans="2:11" s="84" customFormat="1">
      <c r="B2" s="93" t="s">
        <v>119</v>
      </c>
      <c r="G2" s="91" t="s">
        <v>133</v>
      </c>
      <c r="H2" s="91"/>
      <c r="I2" s="91"/>
      <c r="J2" s="92">
        <v>2</v>
      </c>
      <c r="K2" s="91"/>
    </row>
    <row r="3" spans="2:11" s="84" customFormat="1">
      <c r="G3" s="91"/>
      <c r="H3" s="91"/>
      <c r="I3" s="91"/>
      <c r="J3" s="92"/>
      <c r="K3" s="91"/>
    </row>
    <row r="4" spans="2:11" s="84" customFormat="1">
      <c r="B4" s="87">
        <f>J2-D24</f>
        <v>-0.20000000000000018</v>
      </c>
      <c r="C4" s="95" t="s">
        <v>137</v>
      </c>
      <c r="G4" s="91" t="s">
        <v>135</v>
      </c>
      <c r="H4" s="91"/>
      <c r="I4" s="91"/>
      <c r="J4" s="91"/>
      <c r="K4" s="91"/>
    </row>
    <row r="5" spans="2:11" s="84" customFormat="1">
      <c r="B5" s="87">
        <f>P18</f>
        <v>-2</v>
      </c>
      <c r="C5" s="95" t="s">
        <v>138</v>
      </c>
      <c r="G5" s="91"/>
      <c r="H5" s="91"/>
      <c r="I5" s="91"/>
      <c r="J5" s="91"/>
      <c r="K5" s="91"/>
    </row>
    <row r="6" spans="2:11" s="84" customFormat="1">
      <c r="B6" s="96">
        <f>P27</f>
        <v>2.25</v>
      </c>
      <c r="C6" s="95" t="s">
        <v>139</v>
      </c>
      <c r="G6" s="91" t="s">
        <v>136</v>
      </c>
      <c r="H6" s="92">
        <v>2.25</v>
      </c>
      <c r="I6" s="91"/>
      <c r="J6" s="91"/>
      <c r="K6" s="91"/>
    </row>
    <row r="7" spans="2:11" s="84" customFormat="1">
      <c r="B7" s="97">
        <f>SUM(B4:B6)</f>
        <v>4.9999999999999822E-2</v>
      </c>
      <c r="C7" s="98" t="s">
        <v>140</v>
      </c>
    </row>
    <row r="8" spans="2:11" s="84" customFormat="1"/>
    <row r="9" spans="2:11" s="84" customFormat="1">
      <c r="B9" s="109" t="s">
        <v>151</v>
      </c>
      <c r="C9" s="107"/>
    </row>
    <row r="10" spans="2:11" s="84" customFormat="1">
      <c r="B10" s="108" t="s">
        <v>150</v>
      </c>
      <c r="C10" s="107"/>
    </row>
    <row r="11" spans="2:11" s="84" customFormat="1"/>
    <row r="12" spans="2:11" s="84" customFormat="1"/>
    <row r="13" spans="2:11" s="84" customFormat="1"/>
    <row r="14" spans="2:11" s="84" customFormat="1"/>
    <row r="15" spans="2:11" s="84" customFormat="1"/>
    <row r="16" spans="2:11" s="84" customFormat="1"/>
    <row r="17" spans="2:16" s="84" customFormat="1"/>
    <row r="18" spans="2:16" s="84" customFormat="1">
      <c r="I18" s="105" t="s">
        <v>148</v>
      </c>
      <c r="K18" s="85">
        <v>0</v>
      </c>
      <c r="N18" s="86">
        <v>50000</v>
      </c>
      <c r="P18" s="87">
        <f>K18-J2</f>
        <v>-2</v>
      </c>
    </row>
    <row r="19" spans="2:16" s="84" customFormat="1">
      <c r="B19" s="88"/>
    </row>
    <row r="20" spans="2:16" s="84" customFormat="1"/>
    <row r="21" spans="2:16" s="84" customFormat="1"/>
    <row r="22" spans="2:16" s="84" customFormat="1"/>
    <row r="23" spans="2:16" s="84" customFormat="1"/>
    <row r="24" spans="2:16" s="84" customFormat="1">
      <c r="B24" s="94" t="s">
        <v>146</v>
      </c>
      <c r="D24" s="85">
        <v>2.2000000000000002</v>
      </c>
      <c r="G24" s="84" t="s">
        <v>134</v>
      </c>
    </row>
    <row r="25" spans="2:16" s="84" customFormat="1">
      <c r="B25" s="104" t="s">
        <v>147</v>
      </c>
    </row>
    <row r="26" spans="2:16" s="84" customFormat="1"/>
    <row r="27" spans="2:16" s="84" customFormat="1">
      <c r="D27" s="89"/>
      <c r="I27" s="106" t="s">
        <v>149</v>
      </c>
      <c r="K27" s="85">
        <v>0</v>
      </c>
      <c r="N27" s="86">
        <v>50000</v>
      </c>
      <c r="P27" s="90">
        <f>H6-K27</f>
        <v>2.25</v>
      </c>
    </row>
    <row r="28" spans="2:16" s="84" customFormat="1"/>
    <row r="29" spans="2:16" s="84" customFormat="1"/>
    <row r="30" spans="2:16" s="84" customFormat="1"/>
    <row r="31" spans="2:16" s="84" customFormat="1"/>
    <row r="32" spans="2:16" s="84" customFormat="1"/>
    <row r="33" spans="10:11" s="84" customFormat="1"/>
    <row r="34" spans="10:11" s="84" customFormat="1"/>
    <row r="35" spans="10:11" s="84" customFormat="1"/>
    <row r="36" spans="10:11" s="84" customFormat="1"/>
    <row r="37" spans="10:11" s="84" customFormat="1"/>
    <row r="38" spans="10:11" s="84" customFormat="1"/>
    <row r="39" spans="10:11" s="84" customFormat="1"/>
    <row r="40" spans="10:11" s="84" customFormat="1">
      <c r="J40" s="103"/>
      <c r="K40" s="98" t="s">
        <v>145</v>
      </c>
    </row>
    <row r="41" spans="10:11" s="84" customFormat="1"/>
    <row r="42" spans="10:11" s="84" customFormat="1"/>
    <row r="43" spans="10:11" s="84" customFormat="1"/>
    <row r="44" spans="10:11" s="84" customFormat="1"/>
    <row r="45" spans="10:11" s="84" customFormat="1"/>
    <row r="46" spans="10:11" s="84" customFormat="1"/>
    <row r="47" spans="10:11" s="84" customFormat="1"/>
    <row r="48" spans="10:11" s="84" customFormat="1"/>
    <row r="49" s="84" customFormat="1"/>
    <row r="50" s="84" customFormat="1"/>
    <row r="51" s="84" customFormat="1"/>
    <row r="52" s="84" customFormat="1"/>
    <row r="53" s="84" customFormat="1"/>
    <row r="54" s="84" customFormat="1"/>
    <row r="55" s="84" customFormat="1"/>
    <row r="56" s="84" customFormat="1"/>
    <row r="57" s="84" customFormat="1"/>
    <row r="58" s="84" customFormat="1"/>
    <row r="59" s="84" customFormat="1"/>
    <row r="60" s="84" customFormat="1"/>
    <row r="61" s="84" customFormat="1"/>
    <row r="62" s="84" customFormat="1"/>
    <row r="63" s="84" customFormat="1"/>
    <row r="64" s="84" customFormat="1"/>
    <row r="65" s="84" customFormat="1"/>
  </sheetData>
  <printOptions horizontalCentered="1" verticalCentered="1"/>
  <pageMargins left="0.75" right="0.75" top="1" bottom="1" header="0.5" footer="0.5"/>
  <pageSetup scale="85" orientation="landscape" horizontalDpi="0" r:id="rId1"/>
  <headerFooter alignWithMargins="0">
    <oddHeader>&amp;C&amp;"Times New Roman,Bold"Storage Booking Structure</oddHeader>
    <oddFooter>&amp;L&amp;D; &amp;T&amp;R&amp;F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88"/>
  <sheetViews>
    <sheetView tabSelected="1" zoomScale="75" workbookViewId="0">
      <selection activeCell="K23" sqref="K23:K25"/>
    </sheetView>
    <sheetView tabSelected="1" topLeftCell="A43" zoomScale="75" workbookViewId="1">
      <selection activeCell="K58" sqref="K58"/>
    </sheetView>
  </sheetViews>
  <sheetFormatPr defaultRowHeight="12.75"/>
  <cols>
    <col min="1" max="1" width="16.7109375" bestFit="1" customWidth="1"/>
    <col min="3" max="3" width="10.85546875" bestFit="1" customWidth="1"/>
    <col min="4" max="4" width="9.85546875" customWidth="1"/>
    <col min="5" max="6" width="12" bestFit="1" customWidth="1"/>
    <col min="7" max="8" width="9.85546875" customWidth="1"/>
    <col min="9" max="9" width="11.140625" customWidth="1"/>
    <col min="10" max="10" width="12" bestFit="1" customWidth="1"/>
    <col min="11" max="11" width="10.7109375" bestFit="1" customWidth="1"/>
    <col min="12" max="13" width="12" bestFit="1" customWidth="1"/>
    <col min="14" max="20" width="12" customWidth="1"/>
    <col min="21" max="28" width="11.5703125" customWidth="1"/>
    <col min="30" max="30" width="13.42578125" bestFit="1" customWidth="1"/>
  </cols>
  <sheetData>
    <row r="2" spans="1:30">
      <c r="D2" s="383" t="s">
        <v>211</v>
      </c>
      <c r="E2" s="383"/>
      <c r="F2" s="383"/>
      <c r="I2" s="383" t="s">
        <v>212</v>
      </c>
      <c r="J2" s="383"/>
      <c r="K2" s="383"/>
      <c r="N2" s="169"/>
      <c r="O2" s="384"/>
      <c r="P2" s="384"/>
      <c r="Q2" s="384"/>
    </row>
    <row r="3" spans="1:30">
      <c r="D3" s="216" t="s">
        <v>208</v>
      </c>
      <c r="E3" s="216" t="s">
        <v>190</v>
      </c>
      <c r="F3" s="216" t="s">
        <v>156</v>
      </c>
      <c r="I3" s="216" t="s">
        <v>208</v>
      </c>
      <c r="J3" s="216" t="s">
        <v>190</v>
      </c>
      <c r="K3" s="216" t="s">
        <v>156</v>
      </c>
      <c r="N3" s="169"/>
      <c r="O3" s="126"/>
      <c r="P3" s="126"/>
      <c r="Q3" s="126"/>
    </row>
    <row r="4" spans="1:30">
      <c r="C4" s="214" t="s">
        <v>209</v>
      </c>
      <c r="D4" s="218">
        <v>9122</v>
      </c>
      <c r="E4" s="218">
        <v>6667</v>
      </c>
      <c r="F4" s="218">
        <f>SUM(D4:E4)</f>
        <v>15789</v>
      </c>
      <c r="H4" s="216" t="s">
        <v>214</v>
      </c>
      <c r="I4" s="218">
        <v>12770</v>
      </c>
      <c r="J4" s="218">
        <v>9333</v>
      </c>
      <c r="K4" s="218">
        <f>SUM(I4:J4)</f>
        <v>22103</v>
      </c>
      <c r="N4" s="126"/>
      <c r="O4" s="168"/>
      <c r="P4" s="168"/>
      <c r="Q4" s="168"/>
    </row>
    <row r="5" spans="1:30">
      <c r="C5" s="215" t="s">
        <v>210</v>
      </c>
      <c r="D5" s="115">
        <v>6020</v>
      </c>
      <c r="E5" s="115">
        <v>4400</v>
      </c>
      <c r="F5" s="115">
        <f>SUM(D5:E5)</f>
        <v>10420</v>
      </c>
      <c r="H5" s="215" t="s">
        <v>213</v>
      </c>
      <c r="I5" s="115">
        <v>18243</v>
      </c>
      <c r="J5" s="115">
        <v>13333</v>
      </c>
      <c r="K5" s="115">
        <f>SUM(I5:J5)</f>
        <v>31576</v>
      </c>
      <c r="N5" s="126"/>
      <c r="O5" s="168"/>
      <c r="P5" s="168"/>
      <c r="Q5" s="168"/>
    </row>
    <row r="6" spans="1:30">
      <c r="C6" s="126"/>
      <c r="D6" s="102"/>
      <c r="E6" s="102"/>
      <c r="F6" s="102"/>
      <c r="H6" s="112" t="s">
        <v>215</v>
      </c>
      <c r="I6" s="217">
        <v>37376</v>
      </c>
      <c r="J6" s="217">
        <v>37409</v>
      </c>
      <c r="N6" s="126"/>
      <c r="O6" s="50"/>
      <c r="P6" s="50"/>
      <c r="Q6" s="169"/>
    </row>
    <row r="9" spans="1:30">
      <c r="A9" s="233" t="s">
        <v>236</v>
      </c>
      <c r="E9" s="386" t="s">
        <v>248</v>
      </c>
      <c r="F9" s="386"/>
      <c r="G9" s="386"/>
      <c r="H9" s="386"/>
      <c r="I9" s="386"/>
      <c r="J9" s="386"/>
      <c r="K9" s="385" t="s">
        <v>237</v>
      </c>
      <c r="L9" s="385"/>
      <c r="M9" s="385"/>
      <c r="O9" s="265"/>
      <c r="P9" s="295" t="s">
        <v>238</v>
      </c>
      <c r="Q9" s="265"/>
      <c r="R9" s="265"/>
      <c r="S9" s="296" t="s">
        <v>239</v>
      </c>
      <c r="T9" s="265"/>
    </row>
    <row r="13" spans="1:30">
      <c r="C13" s="159">
        <v>939944</v>
      </c>
      <c r="D13" s="125"/>
      <c r="E13" s="125"/>
      <c r="F13" s="125"/>
      <c r="G13" s="125"/>
      <c r="H13" s="125"/>
      <c r="I13" s="125"/>
      <c r="J13" s="125"/>
    </row>
    <row r="14" spans="1:30">
      <c r="A14" s="128"/>
      <c r="B14" s="148" t="s">
        <v>180</v>
      </c>
      <c r="C14" s="157" t="s">
        <v>185</v>
      </c>
      <c r="D14" s="148" t="s">
        <v>186</v>
      </c>
      <c r="E14" s="99" t="s">
        <v>243</v>
      </c>
      <c r="F14" s="99" t="s">
        <v>243</v>
      </c>
      <c r="G14" s="99" t="s">
        <v>245</v>
      </c>
      <c r="H14" s="99" t="s">
        <v>246</v>
      </c>
      <c r="I14" s="157" t="s">
        <v>247</v>
      </c>
      <c r="J14" s="99" t="s">
        <v>247</v>
      </c>
      <c r="K14" s="256" t="s">
        <v>141</v>
      </c>
      <c r="L14" s="257" t="s">
        <v>141</v>
      </c>
      <c r="M14" s="258" t="s">
        <v>160</v>
      </c>
      <c r="N14" s="256" t="s">
        <v>141</v>
      </c>
      <c r="O14" s="269"/>
      <c r="P14" s="270"/>
      <c r="Q14" s="271"/>
      <c r="R14" s="291"/>
      <c r="S14" s="285"/>
      <c r="T14" s="292"/>
      <c r="U14" s="329"/>
      <c r="V14" s="126"/>
      <c r="W14" s="126"/>
      <c r="X14" s="126"/>
      <c r="Y14" s="126"/>
      <c r="Z14" s="126"/>
      <c r="AA14" s="126"/>
      <c r="AB14" s="126"/>
    </row>
    <row r="15" spans="1:30">
      <c r="A15" s="166" t="s">
        <v>179</v>
      </c>
      <c r="B15" s="100" t="s">
        <v>178</v>
      </c>
      <c r="C15" s="149" t="s">
        <v>182</v>
      </c>
      <c r="D15" s="150" t="s">
        <v>182</v>
      </c>
      <c r="E15" s="322" t="s">
        <v>148</v>
      </c>
      <c r="F15" s="322" t="s">
        <v>149</v>
      </c>
      <c r="G15" s="322" t="s">
        <v>244</v>
      </c>
      <c r="H15" s="322" t="s">
        <v>244</v>
      </c>
      <c r="I15" s="149" t="s">
        <v>148</v>
      </c>
      <c r="J15" s="322" t="s">
        <v>149</v>
      </c>
      <c r="K15" s="259" t="s">
        <v>148</v>
      </c>
      <c r="L15" s="260" t="s">
        <v>149</v>
      </c>
      <c r="M15" s="261" t="s">
        <v>183</v>
      </c>
      <c r="N15" s="259" t="s">
        <v>184</v>
      </c>
      <c r="O15" s="272" t="s">
        <v>124</v>
      </c>
      <c r="P15" s="273" t="s">
        <v>59</v>
      </c>
      <c r="Q15" s="274" t="s">
        <v>125</v>
      </c>
      <c r="R15" s="293" t="s">
        <v>124</v>
      </c>
      <c r="S15" s="286" t="s">
        <v>59</v>
      </c>
      <c r="T15" s="294" t="s">
        <v>125</v>
      </c>
      <c r="U15" s="330"/>
      <c r="V15" s="167"/>
      <c r="W15" s="167"/>
      <c r="X15" s="167"/>
      <c r="Y15" s="167"/>
      <c r="Z15" s="167"/>
      <c r="AA15" s="167"/>
      <c r="AB15" s="167"/>
      <c r="AD15" s="112" t="s">
        <v>187</v>
      </c>
    </row>
    <row r="16" spans="1:30">
      <c r="A16" s="161" t="s">
        <v>181</v>
      </c>
      <c r="B16" s="162"/>
      <c r="C16" s="145">
        <v>762477</v>
      </c>
      <c r="D16" s="158">
        <f t="shared" ref="D16:D43" si="0">C16+K16+L16</f>
        <v>762477</v>
      </c>
      <c r="E16" s="102"/>
      <c r="F16" s="102"/>
      <c r="G16" s="101"/>
      <c r="H16" s="102"/>
      <c r="I16" s="145"/>
      <c r="J16" s="102"/>
      <c r="K16" s="245"/>
      <c r="L16" s="246"/>
      <c r="M16" s="247"/>
      <c r="N16" s="246"/>
      <c r="O16" s="275"/>
      <c r="P16" s="276"/>
      <c r="Q16" s="277"/>
      <c r="R16" s="308"/>
      <c r="S16" s="287"/>
      <c r="T16" s="309"/>
      <c r="U16" s="299"/>
      <c r="V16" s="262"/>
      <c r="W16" s="262"/>
      <c r="X16" s="262"/>
      <c r="Y16" s="262"/>
      <c r="Z16" s="262"/>
      <c r="AA16" s="262"/>
      <c r="AB16" s="262"/>
    </row>
    <row r="17" spans="1:28">
      <c r="A17" s="163">
        <v>36495</v>
      </c>
      <c r="B17" s="158">
        <v>29</v>
      </c>
      <c r="C17" s="145">
        <f t="shared" ref="C17:C44" si="1">D16</f>
        <v>762477</v>
      </c>
      <c r="D17" s="158">
        <f t="shared" si="0"/>
        <v>882276</v>
      </c>
      <c r="E17" s="145">
        <f>K17/$B17</f>
        <v>4131</v>
      </c>
      <c r="F17" s="102">
        <f>L17/$B17</f>
        <v>0</v>
      </c>
      <c r="G17" s="324">
        <f>C17/$C$13</f>
        <v>0.81119407113615283</v>
      </c>
      <c r="H17" s="324">
        <f>D17/$C$13</f>
        <v>0.93864740878179975</v>
      </c>
      <c r="I17" s="145"/>
      <c r="J17" s="158"/>
      <c r="K17" s="255">
        <v>119799</v>
      </c>
      <c r="L17" s="246"/>
      <c r="M17" s="255">
        <v>2036</v>
      </c>
      <c r="N17" s="249"/>
      <c r="O17" s="278"/>
      <c r="P17" s="279"/>
      <c r="Q17" s="280"/>
      <c r="R17" s="303"/>
      <c r="S17" s="288"/>
      <c r="T17" s="304"/>
      <c r="U17" s="299"/>
      <c r="V17" s="262"/>
      <c r="W17" s="262"/>
      <c r="X17" s="262"/>
      <c r="Y17" s="262"/>
      <c r="Z17" t="s">
        <v>188</v>
      </c>
      <c r="AA17" s="262"/>
      <c r="AB17" s="262"/>
    </row>
    <row r="18" spans="1:28">
      <c r="A18" s="163">
        <f t="shared" ref="A18:A43" si="2">EDATE(A17,1)</f>
        <v>36526</v>
      </c>
      <c r="B18" s="158">
        <v>31</v>
      </c>
      <c r="C18" s="145">
        <f t="shared" si="1"/>
        <v>882276</v>
      </c>
      <c r="D18" s="158">
        <f t="shared" si="0"/>
        <v>456445</v>
      </c>
      <c r="E18" s="145">
        <f t="shared" ref="E18:E43" si="3">K18/$B18</f>
        <v>0</v>
      </c>
      <c r="F18" s="102">
        <f t="shared" ref="F18:F43" si="4">L18/$B18</f>
        <v>-13736.483870967742</v>
      </c>
      <c r="G18" s="324">
        <f t="shared" ref="G18:G43" si="5">C18/$C$13</f>
        <v>0.93864740878179975</v>
      </c>
      <c r="H18" s="323">
        <f t="shared" ref="H18:H43" si="6">D18/$C$13</f>
        <v>0.48560871711506215</v>
      </c>
      <c r="I18" s="102"/>
      <c r="J18" s="102"/>
      <c r="K18" s="251">
        <f>+I18</f>
        <v>0</v>
      </c>
      <c r="L18" s="327">
        <f>-388027-37804</f>
        <v>-425831</v>
      </c>
      <c r="M18" s="247"/>
      <c r="N18" s="250">
        <f>-SUM(K18:M18)</f>
        <v>425831</v>
      </c>
      <c r="O18" s="281">
        <v>-426032</v>
      </c>
      <c r="P18" s="282">
        <v>-426032</v>
      </c>
      <c r="Q18" s="132">
        <v>-306032</v>
      </c>
      <c r="R18" s="301">
        <f>O18-L18</f>
        <v>-201</v>
      </c>
      <c r="S18" s="289">
        <f>P18-L18</f>
        <v>-201</v>
      </c>
      <c r="T18" s="302">
        <f>Q18-L18</f>
        <v>119799</v>
      </c>
      <c r="U18" s="300"/>
      <c r="V18" s="168"/>
      <c r="W18" s="168"/>
      <c r="X18" s="168"/>
      <c r="Y18" s="168"/>
      <c r="Z18" t="s">
        <v>229</v>
      </c>
      <c r="AA18" s="168"/>
      <c r="AB18" s="168"/>
    </row>
    <row r="19" spans="1:28">
      <c r="A19" s="163">
        <f t="shared" si="2"/>
        <v>36557</v>
      </c>
      <c r="B19" s="158">
        <v>29</v>
      </c>
      <c r="C19" s="145">
        <f t="shared" si="1"/>
        <v>456445</v>
      </c>
      <c r="D19" s="158">
        <f t="shared" si="0"/>
        <v>202357</v>
      </c>
      <c r="E19" s="145">
        <f t="shared" si="3"/>
        <v>0</v>
      </c>
      <c r="F19" s="102">
        <f t="shared" si="4"/>
        <v>-8761.6551724137935</v>
      </c>
      <c r="G19" s="324">
        <f t="shared" si="5"/>
        <v>0.48560871711506215</v>
      </c>
      <c r="H19" s="323">
        <f t="shared" si="6"/>
        <v>0.21528622981794659</v>
      </c>
      <c r="I19" s="102"/>
      <c r="J19" s="102"/>
      <c r="K19" s="251">
        <f>+I19</f>
        <v>0</v>
      </c>
      <c r="L19" s="250">
        <f>-254088-J19</f>
        <v>-254088</v>
      </c>
      <c r="M19" s="247"/>
      <c r="N19" s="250">
        <f t="shared" ref="N19:N43" si="7">-SUM(K19:M19)</f>
        <v>254088</v>
      </c>
      <c r="O19" s="281">
        <v>-254088</v>
      </c>
      <c r="P19" s="282">
        <v>-254088</v>
      </c>
      <c r="Q19" s="132">
        <v>-254088</v>
      </c>
      <c r="R19" s="301">
        <f>O19-L19</f>
        <v>0</v>
      </c>
      <c r="S19" s="289">
        <f>P19-L19</f>
        <v>0</v>
      </c>
      <c r="T19" s="302">
        <f>Q19-L19</f>
        <v>0</v>
      </c>
      <c r="U19" s="300"/>
      <c r="V19" s="168"/>
      <c r="W19" s="168"/>
      <c r="X19" s="168"/>
      <c r="Y19" s="168"/>
      <c r="Z19" s="168"/>
      <c r="AA19" s="168"/>
      <c r="AB19" s="168"/>
    </row>
    <row r="20" spans="1:28">
      <c r="A20" s="163">
        <f t="shared" si="2"/>
        <v>36586</v>
      </c>
      <c r="B20" s="158">
        <v>31</v>
      </c>
      <c r="C20" s="145">
        <f t="shared" si="1"/>
        <v>202357</v>
      </c>
      <c r="D20" s="158">
        <f t="shared" si="0"/>
        <v>202357</v>
      </c>
      <c r="E20" s="145">
        <f t="shared" si="3"/>
        <v>0</v>
      </c>
      <c r="F20" s="102">
        <f t="shared" si="4"/>
        <v>0</v>
      </c>
      <c r="G20" s="324">
        <f t="shared" si="5"/>
        <v>0.21528622981794659</v>
      </c>
      <c r="H20" s="323">
        <f t="shared" si="6"/>
        <v>0.21528622981794659</v>
      </c>
      <c r="I20" s="102"/>
      <c r="J20" s="102"/>
      <c r="K20" s="251">
        <f>+I20</f>
        <v>0</v>
      </c>
      <c r="L20" s="248">
        <v>0</v>
      </c>
      <c r="M20" s="247"/>
      <c r="N20" s="250">
        <f t="shared" si="7"/>
        <v>0</v>
      </c>
      <c r="O20" s="281"/>
      <c r="P20" s="282"/>
      <c r="Q20" s="132"/>
      <c r="R20" s="301">
        <f>O20-L20</f>
        <v>0</v>
      </c>
      <c r="S20" s="289">
        <f>P20-L20</f>
        <v>0</v>
      </c>
      <c r="T20" s="302">
        <f>Q20-L20</f>
        <v>0</v>
      </c>
      <c r="U20" s="300"/>
      <c r="V20" s="168"/>
      <c r="W20" s="168"/>
      <c r="X20" s="168"/>
      <c r="Y20" s="168"/>
      <c r="Z20" s="263" t="s">
        <v>228</v>
      </c>
      <c r="AA20" s="168"/>
      <c r="AB20" s="168"/>
    </row>
    <row r="21" spans="1:28">
      <c r="A21" s="163">
        <f t="shared" si="2"/>
        <v>36617</v>
      </c>
      <c r="B21" s="158">
        <v>30</v>
      </c>
      <c r="C21" s="145">
        <f t="shared" si="1"/>
        <v>202357</v>
      </c>
      <c r="D21" s="158">
        <f t="shared" si="0"/>
        <v>326273</v>
      </c>
      <c r="E21" s="145">
        <f t="shared" si="3"/>
        <v>4130.5333333333338</v>
      </c>
      <c r="F21" s="102">
        <f t="shared" si="4"/>
        <v>0</v>
      </c>
      <c r="G21" s="324">
        <f t="shared" si="5"/>
        <v>0.21528622981794659</v>
      </c>
      <c r="H21" s="323">
        <f t="shared" si="6"/>
        <v>0.3471196156366762</v>
      </c>
      <c r="I21" s="102"/>
      <c r="J21" s="102"/>
      <c r="K21" s="328">
        <f>123916+I21</f>
        <v>123916</v>
      </c>
      <c r="L21" s="250">
        <f>-J21</f>
        <v>0</v>
      </c>
      <c r="M21" s="252">
        <v>2143</v>
      </c>
      <c r="N21" s="250">
        <f t="shared" si="7"/>
        <v>-126059</v>
      </c>
      <c r="O21" s="281">
        <v>126059</v>
      </c>
      <c r="P21" s="282">
        <v>126059</v>
      </c>
      <c r="Q21" s="132">
        <v>126059</v>
      </c>
      <c r="R21" s="301">
        <f>O21-(K21+M21)</f>
        <v>0</v>
      </c>
      <c r="S21" s="289">
        <f>P21-(K21+M21)</f>
        <v>0</v>
      </c>
      <c r="T21" s="302">
        <f>Q21-(K21+M21)</f>
        <v>0</v>
      </c>
      <c r="U21" s="300"/>
      <c r="V21" s="168"/>
      <c r="W21" s="168"/>
      <c r="X21" s="168"/>
      <c r="Y21" s="168"/>
      <c r="Z21" s="168"/>
      <c r="AA21" s="168"/>
      <c r="AB21" s="168"/>
    </row>
    <row r="22" spans="1:28">
      <c r="A22" s="163">
        <f t="shared" si="2"/>
        <v>36647</v>
      </c>
      <c r="B22" s="158">
        <v>31</v>
      </c>
      <c r="C22" s="145">
        <f t="shared" si="1"/>
        <v>326273</v>
      </c>
      <c r="D22" s="158">
        <f t="shared" si="0"/>
        <v>520283</v>
      </c>
      <c r="E22" s="145">
        <f t="shared" si="3"/>
        <v>6258.3870967741932</v>
      </c>
      <c r="F22" s="102">
        <f t="shared" si="4"/>
        <v>0</v>
      </c>
      <c r="G22" s="324">
        <f t="shared" si="5"/>
        <v>0.3471196156366762</v>
      </c>
      <c r="H22" s="323">
        <f t="shared" si="6"/>
        <v>0.55352552918046183</v>
      </c>
      <c r="I22" s="102"/>
      <c r="J22" s="102"/>
      <c r="K22" s="251">
        <f>194010+I22</f>
        <v>194010</v>
      </c>
      <c r="L22" s="250">
        <f>-J22</f>
        <v>0</v>
      </c>
      <c r="M22" s="252">
        <v>3355</v>
      </c>
      <c r="N22" s="250">
        <f t="shared" si="7"/>
        <v>-197365</v>
      </c>
      <c r="O22" s="281">
        <v>197365</v>
      </c>
      <c r="P22" s="282">
        <v>197365</v>
      </c>
      <c r="Q22" s="132">
        <v>197365</v>
      </c>
      <c r="R22" s="301">
        <f>O22-(K22+M22)</f>
        <v>0</v>
      </c>
      <c r="S22" s="289">
        <f>P22-(K22+M22)</f>
        <v>0</v>
      </c>
      <c r="T22" s="302">
        <f>Q22-(K22+M22)</f>
        <v>0</v>
      </c>
      <c r="U22" s="300"/>
      <c r="V22" s="168"/>
      <c r="W22" s="168"/>
      <c r="X22" s="168"/>
      <c r="Y22" s="168"/>
      <c r="Z22" s="168"/>
      <c r="AA22" s="168"/>
      <c r="AB22" s="168"/>
    </row>
    <row r="23" spans="1:28">
      <c r="A23" s="163">
        <f t="shared" si="2"/>
        <v>36678</v>
      </c>
      <c r="B23" s="158">
        <v>30</v>
      </c>
      <c r="C23" s="145">
        <f t="shared" si="1"/>
        <v>520283</v>
      </c>
      <c r="D23" s="158">
        <f t="shared" si="0"/>
        <v>708035</v>
      </c>
      <c r="E23" s="145">
        <f t="shared" si="3"/>
        <v>6258.4</v>
      </c>
      <c r="F23" s="102">
        <f t="shared" si="4"/>
        <v>0</v>
      </c>
      <c r="G23" s="324">
        <f t="shared" si="5"/>
        <v>0.55352552918046183</v>
      </c>
      <c r="H23" s="323">
        <f t="shared" si="6"/>
        <v>0.75327359927825488</v>
      </c>
      <c r="I23" s="102"/>
      <c r="J23" s="102"/>
      <c r="K23" s="251">
        <v>187752</v>
      </c>
      <c r="L23" s="250">
        <f t="shared" ref="L23:L28" si="8">-J23</f>
        <v>0</v>
      </c>
      <c r="M23" s="252">
        <v>3247</v>
      </c>
      <c r="N23" s="250">
        <f t="shared" si="7"/>
        <v>-190999</v>
      </c>
      <c r="O23" s="281">
        <v>190999</v>
      </c>
      <c r="P23" s="282">
        <v>190999</v>
      </c>
      <c r="Q23" s="132">
        <v>190999</v>
      </c>
      <c r="R23" s="301">
        <f>O23-(K23+M23)</f>
        <v>0</v>
      </c>
      <c r="S23" s="289">
        <f>P23-(K23+M23)</f>
        <v>0</v>
      </c>
      <c r="T23" s="302">
        <f>Q23-(K23+M23)</f>
        <v>0</v>
      </c>
      <c r="U23" s="300"/>
      <c r="V23" s="168"/>
      <c r="W23" s="168"/>
      <c r="X23" s="168"/>
      <c r="Y23" s="168"/>
      <c r="Z23" s="168"/>
      <c r="AA23" s="168"/>
      <c r="AB23" s="168"/>
    </row>
    <row r="24" spans="1:28">
      <c r="A24" s="163">
        <f t="shared" si="2"/>
        <v>36708</v>
      </c>
      <c r="B24" s="158">
        <v>31</v>
      </c>
      <c r="C24" s="145">
        <f t="shared" si="1"/>
        <v>708035</v>
      </c>
      <c r="D24" s="158">
        <f t="shared" si="0"/>
        <v>902045</v>
      </c>
      <c r="E24" s="145">
        <f t="shared" si="3"/>
        <v>6258.3870967741932</v>
      </c>
      <c r="F24" s="102">
        <f t="shared" si="4"/>
        <v>0</v>
      </c>
      <c r="G24" s="324">
        <f t="shared" si="5"/>
        <v>0.75327359927825488</v>
      </c>
      <c r="H24" s="323">
        <f t="shared" si="6"/>
        <v>0.95967951282204045</v>
      </c>
      <c r="I24" s="102"/>
      <c r="J24" s="102"/>
      <c r="K24" s="251">
        <v>194010</v>
      </c>
      <c r="L24" s="250">
        <f t="shared" si="8"/>
        <v>0</v>
      </c>
      <c r="M24" s="252">
        <v>3355</v>
      </c>
      <c r="N24" s="250">
        <f t="shared" si="7"/>
        <v>-197365</v>
      </c>
      <c r="O24" s="281">
        <v>197365</v>
      </c>
      <c r="P24" s="282">
        <v>197365</v>
      </c>
      <c r="Q24" s="132">
        <v>197365</v>
      </c>
      <c r="R24" s="301">
        <f>O24-(K24+M24)</f>
        <v>0</v>
      </c>
      <c r="S24" s="289">
        <f>P24-(K24+M24)</f>
        <v>0</v>
      </c>
      <c r="T24" s="302">
        <f>Q24-(K24+M24)</f>
        <v>0</v>
      </c>
      <c r="U24" s="300"/>
      <c r="V24" s="168"/>
      <c r="W24" s="168"/>
      <c r="X24" s="168"/>
      <c r="Y24" s="168"/>
      <c r="Z24" s="168"/>
      <c r="AA24" s="168"/>
      <c r="AB24" s="168"/>
    </row>
    <row r="25" spans="1:28">
      <c r="A25" s="163">
        <f t="shared" si="2"/>
        <v>36739</v>
      </c>
      <c r="B25" s="158">
        <v>31</v>
      </c>
      <c r="C25" s="145">
        <f t="shared" si="1"/>
        <v>902045</v>
      </c>
      <c r="D25" s="158">
        <f t="shared" si="0"/>
        <v>939949</v>
      </c>
      <c r="E25" s="145">
        <f t="shared" si="3"/>
        <v>1222.7096774193549</v>
      </c>
      <c r="F25" s="102">
        <f t="shared" si="4"/>
        <v>0</v>
      </c>
      <c r="G25" s="324">
        <f t="shared" si="5"/>
        <v>0.95967951282204045</v>
      </c>
      <c r="H25" s="323">
        <f t="shared" si="6"/>
        <v>1.0000053194658405</v>
      </c>
      <c r="I25" s="102"/>
      <c r="J25" s="102"/>
      <c r="K25" s="251">
        <f>37904+I25</f>
        <v>37904</v>
      </c>
      <c r="L25" s="250">
        <f t="shared" si="8"/>
        <v>0</v>
      </c>
      <c r="M25" s="252">
        <v>653</v>
      </c>
      <c r="N25" s="250">
        <f t="shared" si="7"/>
        <v>-38557</v>
      </c>
      <c r="O25" s="281">
        <v>38557</v>
      </c>
      <c r="P25" s="282">
        <v>38557</v>
      </c>
      <c r="Q25" s="132">
        <v>38557</v>
      </c>
      <c r="R25" s="301">
        <f>O25-(K25+M25)</f>
        <v>0</v>
      </c>
      <c r="S25" s="289">
        <f>P25-(K25+M25)</f>
        <v>0</v>
      </c>
      <c r="T25" s="302">
        <f>Q25-(K25+M25)</f>
        <v>0</v>
      </c>
      <c r="U25" s="300"/>
      <c r="V25" s="168"/>
      <c r="W25" s="168"/>
      <c r="X25" s="168"/>
      <c r="Y25" s="168"/>
      <c r="Z25" s="168"/>
      <c r="AA25" s="168"/>
      <c r="AB25" s="168"/>
    </row>
    <row r="26" spans="1:28">
      <c r="A26" s="163">
        <f t="shared" si="2"/>
        <v>36770</v>
      </c>
      <c r="B26" s="158">
        <v>30</v>
      </c>
      <c r="C26" s="145">
        <f t="shared" si="1"/>
        <v>939949</v>
      </c>
      <c r="D26" s="158">
        <f t="shared" si="0"/>
        <v>939949</v>
      </c>
      <c r="E26" s="145">
        <f t="shared" si="3"/>
        <v>0</v>
      </c>
      <c r="F26" s="102">
        <f t="shared" si="4"/>
        <v>0</v>
      </c>
      <c r="G26" s="324">
        <f t="shared" si="5"/>
        <v>1.0000053194658405</v>
      </c>
      <c r="H26" s="323">
        <f t="shared" si="6"/>
        <v>1.0000053194658405</v>
      </c>
      <c r="I26" s="102"/>
      <c r="J26" s="102"/>
      <c r="K26" s="251">
        <f t="shared" ref="K26:K32" si="9">+I26</f>
        <v>0</v>
      </c>
      <c r="L26" s="250">
        <f t="shared" si="8"/>
        <v>0</v>
      </c>
      <c r="M26" s="247"/>
      <c r="N26" s="250">
        <f t="shared" si="7"/>
        <v>0</v>
      </c>
      <c r="O26" s="281"/>
      <c r="P26" s="282"/>
      <c r="Q26" s="132"/>
      <c r="R26" s="301"/>
      <c r="S26" s="289"/>
      <c r="T26" s="302"/>
      <c r="U26" s="300"/>
      <c r="V26" s="168"/>
      <c r="W26" s="168"/>
      <c r="X26" s="168"/>
      <c r="Y26" s="168"/>
      <c r="Z26" s="168"/>
      <c r="AA26" s="168"/>
      <c r="AB26" s="168"/>
    </row>
    <row r="27" spans="1:28">
      <c r="A27" s="163">
        <f t="shared" si="2"/>
        <v>36800</v>
      </c>
      <c r="B27" s="158">
        <v>31</v>
      </c>
      <c r="C27" s="145">
        <f t="shared" si="1"/>
        <v>939949</v>
      </c>
      <c r="D27" s="158">
        <f t="shared" si="0"/>
        <v>939949</v>
      </c>
      <c r="E27" s="145">
        <f t="shared" si="3"/>
        <v>0</v>
      </c>
      <c r="F27" s="102">
        <f t="shared" si="4"/>
        <v>0</v>
      </c>
      <c r="G27" s="324">
        <f t="shared" si="5"/>
        <v>1.0000053194658405</v>
      </c>
      <c r="H27" s="323">
        <f t="shared" si="6"/>
        <v>1.0000053194658405</v>
      </c>
      <c r="I27" s="102"/>
      <c r="J27" s="102"/>
      <c r="K27" s="251">
        <f t="shared" si="9"/>
        <v>0</v>
      </c>
      <c r="L27" s="250">
        <f t="shared" si="8"/>
        <v>0</v>
      </c>
      <c r="M27" s="247"/>
      <c r="N27" s="250">
        <f t="shared" si="7"/>
        <v>0</v>
      </c>
      <c r="O27" s="281"/>
      <c r="P27" s="282"/>
      <c r="Q27" s="132"/>
      <c r="R27" s="301"/>
      <c r="S27" s="289"/>
      <c r="T27" s="302"/>
      <c r="U27" s="300"/>
      <c r="V27" s="168"/>
      <c r="W27" s="168"/>
      <c r="X27" s="168"/>
      <c r="Y27" s="168"/>
      <c r="Z27" s="168"/>
      <c r="AA27" s="168"/>
      <c r="AB27" s="168"/>
    </row>
    <row r="28" spans="1:28">
      <c r="A28" s="163">
        <f t="shared" si="2"/>
        <v>36831</v>
      </c>
      <c r="B28" s="158">
        <v>30</v>
      </c>
      <c r="C28" s="145">
        <f t="shared" si="1"/>
        <v>939949</v>
      </c>
      <c r="D28" s="158">
        <f t="shared" si="0"/>
        <v>939949</v>
      </c>
      <c r="E28" s="145">
        <f t="shared" si="3"/>
        <v>0</v>
      </c>
      <c r="F28" s="102">
        <f t="shared" si="4"/>
        <v>0</v>
      </c>
      <c r="G28" s="324">
        <f t="shared" si="5"/>
        <v>1.0000053194658405</v>
      </c>
      <c r="H28" s="323">
        <f t="shared" si="6"/>
        <v>1.0000053194658405</v>
      </c>
      <c r="I28" s="102"/>
      <c r="J28" s="102"/>
      <c r="K28" s="251">
        <f t="shared" si="9"/>
        <v>0</v>
      </c>
      <c r="L28" s="250">
        <f t="shared" si="8"/>
        <v>0</v>
      </c>
      <c r="M28" s="247"/>
      <c r="N28" s="250">
        <f t="shared" si="7"/>
        <v>0</v>
      </c>
      <c r="O28" s="281"/>
      <c r="P28" s="282"/>
      <c r="Q28" s="132"/>
      <c r="R28" s="301"/>
      <c r="S28" s="289"/>
      <c r="T28" s="302"/>
      <c r="U28" s="300"/>
      <c r="V28" s="168"/>
      <c r="W28" s="168"/>
      <c r="X28" s="168"/>
      <c r="Y28" s="168"/>
      <c r="Z28" s="168"/>
      <c r="AA28" s="168"/>
      <c r="AB28" s="168"/>
    </row>
    <row r="29" spans="1:28">
      <c r="A29" s="163">
        <f t="shared" si="2"/>
        <v>36861</v>
      </c>
      <c r="B29" s="158">
        <v>31</v>
      </c>
      <c r="C29" s="145">
        <f t="shared" si="1"/>
        <v>939949</v>
      </c>
      <c r="D29" s="158">
        <f t="shared" si="0"/>
        <v>551929</v>
      </c>
      <c r="E29" s="145">
        <f t="shared" si="3"/>
        <v>0</v>
      </c>
      <c r="F29" s="102">
        <f t="shared" si="4"/>
        <v>-12516.774193548386</v>
      </c>
      <c r="G29" s="324">
        <f t="shared" si="5"/>
        <v>1.0000053194658405</v>
      </c>
      <c r="H29" s="323">
        <f t="shared" si="6"/>
        <v>0.58719349237826934</v>
      </c>
      <c r="I29" s="102"/>
      <c r="J29" s="102"/>
      <c r="K29" s="251">
        <f t="shared" si="9"/>
        <v>0</v>
      </c>
      <c r="L29" s="250">
        <f>-388020-J29</f>
        <v>-388020</v>
      </c>
      <c r="M29" s="247"/>
      <c r="N29" s="250">
        <f t="shared" si="7"/>
        <v>388020</v>
      </c>
      <c r="O29" s="281">
        <v>-388020</v>
      </c>
      <c r="P29" s="282">
        <v>-388020</v>
      </c>
      <c r="Q29" s="132">
        <v>-388020</v>
      </c>
      <c r="R29" s="301">
        <f t="shared" ref="R29:T31" si="10">O29-$L29</f>
        <v>0</v>
      </c>
      <c r="S29" s="289">
        <f t="shared" si="10"/>
        <v>0</v>
      </c>
      <c r="T29" s="302">
        <f t="shared" si="10"/>
        <v>0</v>
      </c>
      <c r="U29" s="300"/>
      <c r="V29" s="168"/>
      <c r="W29" s="168"/>
      <c r="X29" s="168"/>
      <c r="Y29" s="168"/>
      <c r="Z29" s="168"/>
      <c r="AA29" s="168"/>
      <c r="AB29" s="168"/>
    </row>
    <row r="30" spans="1:28">
      <c r="A30" s="163">
        <f t="shared" si="2"/>
        <v>36892</v>
      </c>
      <c r="B30" s="158">
        <v>31</v>
      </c>
      <c r="C30" s="145">
        <f t="shared" si="1"/>
        <v>551929</v>
      </c>
      <c r="D30" s="158">
        <f t="shared" si="0"/>
        <v>163909</v>
      </c>
      <c r="E30" s="145">
        <f t="shared" si="3"/>
        <v>0</v>
      </c>
      <c r="F30" s="102">
        <f t="shared" si="4"/>
        <v>-12516.774193548386</v>
      </c>
      <c r="G30" s="324">
        <f t="shared" si="5"/>
        <v>0.58719349237826934</v>
      </c>
      <c r="H30" s="323">
        <f t="shared" si="6"/>
        <v>0.17438166529069818</v>
      </c>
      <c r="I30" s="102"/>
      <c r="J30" s="102"/>
      <c r="K30" s="251">
        <f t="shared" si="9"/>
        <v>0</v>
      </c>
      <c r="L30" s="250">
        <f>-388020-J30</f>
        <v>-388020</v>
      </c>
      <c r="M30" s="247"/>
      <c r="N30" s="250">
        <f t="shared" si="7"/>
        <v>388020</v>
      </c>
      <c r="O30" s="281">
        <v>-388020</v>
      </c>
      <c r="P30" s="282">
        <v>-388020</v>
      </c>
      <c r="Q30" s="132">
        <v>-388020</v>
      </c>
      <c r="R30" s="301">
        <f t="shared" si="10"/>
        <v>0</v>
      </c>
      <c r="S30" s="289">
        <f t="shared" si="10"/>
        <v>0</v>
      </c>
      <c r="T30" s="302">
        <f t="shared" si="10"/>
        <v>0</v>
      </c>
      <c r="U30" s="151"/>
      <c r="V30" s="168"/>
      <c r="W30" s="168"/>
      <c r="X30" s="168"/>
      <c r="Y30" s="168"/>
      <c r="Z30" s="264" t="s">
        <v>230</v>
      </c>
      <c r="AA30" s="168"/>
      <c r="AB30" s="168"/>
    </row>
    <row r="31" spans="1:28">
      <c r="A31" s="163">
        <f t="shared" si="2"/>
        <v>36923</v>
      </c>
      <c r="B31" s="158">
        <v>28</v>
      </c>
      <c r="C31" s="145">
        <f t="shared" si="1"/>
        <v>163909</v>
      </c>
      <c r="D31" s="158">
        <f t="shared" si="0"/>
        <v>1</v>
      </c>
      <c r="E31" s="145">
        <f t="shared" si="3"/>
        <v>0</v>
      </c>
      <c r="F31" s="102">
        <f t="shared" si="4"/>
        <v>-5853.8571428571431</v>
      </c>
      <c r="G31" s="324">
        <f t="shared" si="5"/>
        <v>0.17438166529069818</v>
      </c>
      <c r="H31" s="323">
        <f t="shared" si="6"/>
        <v>1.0638931681036316E-6</v>
      </c>
      <c r="I31" s="102"/>
      <c r="J31" s="102"/>
      <c r="K31" s="251">
        <f t="shared" si="9"/>
        <v>0</v>
      </c>
      <c r="L31" s="250">
        <f>-163908-J31</f>
        <v>-163908</v>
      </c>
      <c r="M31" s="247"/>
      <c r="N31" s="250">
        <f t="shared" si="7"/>
        <v>163908</v>
      </c>
      <c r="O31" s="281">
        <v>-163908</v>
      </c>
      <c r="P31" s="282">
        <v>-163908</v>
      </c>
      <c r="Q31" s="132">
        <v>-163908</v>
      </c>
      <c r="R31" s="301">
        <f t="shared" si="10"/>
        <v>0</v>
      </c>
      <c r="S31" s="289">
        <f t="shared" si="10"/>
        <v>0</v>
      </c>
      <c r="T31" s="302">
        <f t="shared" si="10"/>
        <v>0</v>
      </c>
      <c r="U31" s="151"/>
      <c r="V31" s="168"/>
      <c r="W31" s="168"/>
      <c r="X31" s="168"/>
      <c r="Y31" s="168"/>
      <c r="Z31" s="263" t="s">
        <v>231</v>
      </c>
      <c r="AA31" s="168"/>
      <c r="AB31" s="168"/>
    </row>
    <row r="32" spans="1:28">
      <c r="A32" s="163">
        <f t="shared" si="2"/>
        <v>36951</v>
      </c>
      <c r="B32" s="158">
        <v>31</v>
      </c>
      <c r="C32" s="145">
        <f t="shared" si="1"/>
        <v>1</v>
      </c>
      <c r="D32" s="158">
        <f t="shared" si="0"/>
        <v>1</v>
      </c>
      <c r="E32" s="145">
        <f t="shared" si="3"/>
        <v>0</v>
      </c>
      <c r="F32" s="102">
        <f t="shared" si="4"/>
        <v>0</v>
      </c>
      <c r="G32" s="324">
        <f t="shared" si="5"/>
        <v>1.0638931681036316E-6</v>
      </c>
      <c r="H32" s="323">
        <f t="shared" si="6"/>
        <v>1.0638931681036316E-6</v>
      </c>
      <c r="I32" s="102"/>
      <c r="J32" s="102"/>
      <c r="K32" s="251">
        <f t="shared" si="9"/>
        <v>0</v>
      </c>
      <c r="L32" s="250">
        <f t="shared" ref="L32:L40" si="11">-J32</f>
        <v>0</v>
      </c>
      <c r="M32" s="247"/>
      <c r="N32" s="250">
        <f t="shared" si="7"/>
        <v>0</v>
      </c>
      <c r="O32" s="281"/>
      <c r="P32" s="282"/>
      <c r="Q32" s="132"/>
      <c r="R32" s="301"/>
      <c r="S32" s="289"/>
      <c r="T32" s="302"/>
      <c r="U32" s="151"/>
      <c r="V32" s="168"/>
      <c r="W32" s="168"/>
      <c r="X32" s="168"/>
      <c r="Y32" s="168"/>
      <c r="Z32" s="263" t="s">
        <v>232</v>
      </c>
      <c r="AA32" s="168"/>
      <c r="AB32" s="168"/>
    </row>
    <row r="33" spans="1:28">
      <c r="A33" s="163">
        <f t="shared" si="2"/>
        <v>36982</v>
      </c>
      <c r="B33" s="158">
        <v>30</v>
      </c>
      <c r="C33" s="145">
        <f t="shared" si="1"/>
        <v>1</v>
      </c>
      <c r="D33" s="158">
        <f t="shared" si="0"/>
        <v>123917</v>
      </c>
      <c r="E33" s="145">
        <f t="shared" si="3"/>
        <v>4130.5333333333338</v>
      </c>
      <c r="F33" s="102">
        <f t="shared" si="4"/>
        <v>0</v>
      </c>
      <c r="G33" s="324">
        <f t="shared" si="5"/>
        <v>1.0638931681036316E-6</v>
      </c>
      <c r="H33" s="323">
        <f t="shared" si="6"/>
        <v>0.13183444971189773</v>
      </c>
      <c r="I33" s="102"/>
      <c r="J33" s="102"/>
      <c r="K33" s="251">
        <f>123916+I33</f>
        <v>123916</v>
      </c>
      <c r="L33" s="250">
        <f t="shared" si="11"/>
        <v>0</v>
      </c>
      <c r="M33" s="252">
        <v>2143</v>
      </c>
      <c r="N33" s="250">
        <f t="shared" si="7"/>
        <v>-126059</v>
      </c>
      <c r="O33" s="281">
        <v>126059</v>
      </c>
      <c r="P33" s="282">
        <v>126059</v>
      </c>
      <c r="Q33" s="132">
        <v>126059</v>
      </c>
      <c r="R33" s="301">
        <f t="shared" ref="R33:R38" si="12">O33-(K33+M33)</f>
        <v>0</v>
      </c>
      <c r="S33" s="289">
        <f t="shared" ref="S33:S38" si="13">P33-(K33+M33)</f>
        <v>0</v>
      </c>
      <c r="T33" s="302">
        <f t="shared" ref="T33:T38" si="14">Q33-(K33+M33)</f>
        <v>0</v>
      </c>
      <c r="U33" s="151"/>
      <c r="V33" s="168"/>
      <c r="W33" s="168"/>
      <c r="X33" s="168"/>
      <c r="Y33" s="168"/>
      <c r="Z33" s="263" t="s">
        <v>235</v>
      </c>
      <c r="AA33" s="168"/>
      <c r="AB33" s="168"/>
    </row>
    <row r="34" spans="1:28">
      <c r="A34" s="163">
        <f t="shared" si="2"/>
        <v>37012</v>
      </c>
      <c r="B34" s="158">
        <v>31</v>
      </c>
      <c r="C34" s="145">
        <f t="shared" si="1"/>
        <v>123917</v>
      </c>
      <c r="D34" s="158">
        <f t="shared" si="0"/>
        <v>317927</v>
      </c>
      <c r="E34" s="145">
        <f t="shared" si="3"/>
        <v>6258.3870967741932</v>
      </c>
      <c r="F34" s="102">
        <f t="shared" si="4"/>
        <v>0</v>
      </c>
      <c r="G34" s="324">
        <f t="shared" si="5"/>
        <v>0.13183444971189773</v>
      </c>
      <c r="H34" s="323">
        <f t="shared" si="6"/>
        <v>0.3382403632556833</v>
      </c>
      <c r="I34" s="102"/>
      <c r="J34" s="102"/>
      <c r="K34" s="251">
        <f>194010+I34</f>
        <v>194010</v>
      </c>
      <c r="L34" s="250">
        <f t="shared" si="11"/>
        <v>0</v>
      </c>
      <c r="M34" s="252">
        <v>3355</v>
      </c>
      <c r="N34" s="250">
        <f t="shared" si="7"/>
        <v>-197365</v>
      </c>
      <c r="O34" s="281">
        <v>197365</v>
      </c>
      <c r="P34" s="282">
        <v>197365</v>
      </c>
      <c r="Q34" s="132">
        <v>197365</v>
      </c>
      <c r="R34" s="301">
        <f t="shared" si="12"/>
        <v>0</v>
      </c>
      <c r="S34" s="289">
        <f t="shared" si="13"/>
        <v>0</v>
      </c>
      <c r="T34" s="302">
        <f t="shared" si="14"/>
        <v>0</v>
      </c>
      <c r="U34" s="151"/>
      <c r="V34" s="168"/>
      <c r="W34" s="168"/>
      <c r="X34" s="168"/>
      <c r="Y34" s="168"/>
      <c r="Z34" s="263" t="s">
        <v>233</v>
      </c>
      <c r="AA34" s="168"/>
      <c r="AB34" s="168"/>
    </row>
    <row r="35" spans="1:28">
      <c r="A35" s="163">
        <f t="shared" si="2"/>
        <v>37043</v>
      </c>
      <c r="B35" s="158">
        <v>30</v>
      </c>
      <c r="C35" s="145">
        <f t="shared" si="1"/>
        <v>317927</v>
      </c>
      <c r="D35" s="158">
        <f t="shared" si="0"/>
        <v>505679</v>
      </c>
      <c r="E35" s="145">
        <f t="shared" si="3"/>
        <v>6258.4</v>
      </c>
      <c r="F35" s="102">
        <f t="shared" si="4"/>
        <v>0</v>
      </c>
      <c r="G35" s="324">
        <f t="shared" si="5"/>
        <v>0.3382403632556833</v>
      </c>
      <c r="H35" s="323">
        <f t="shared" si="6"/>
        <v>0.53798843335347635</v>
      </c>
      <c r="I35" s="102"/>
      <c r="J35" s="102"/>
      <c r="K35" s="251">
        <f>187752+I35</f>
        <v>187752</v>
      </c>
      <c r="L35" s="250">
        <f t="shared" si="11"/>
        <v>0</v>
      </c>
      <c r="M35" s="252">
        <v>3247</v>
      </c>
      <c r="N35" s="250">
        <f t="shared" si="7"/>
        <v>-190999</v>
      </c>
      <c r="O35" s="281">
        <v>190999</v>
      </c>
      <c r="P35" s="282">
        <v>190999</v>
      </c>
      <c r="Q35" s="132">
        <v>190999</v>
      </c>
      <c r="R35" s="301">
        <f t="shared" si="12"/>
        <v>0</v>
      </c>
      <c r="S35" s="289">
        <f t="shared" si="13"/>
        <v>0</v>
      </c>
      <c r="T35" s="302">
        <f t="shared" si="14"/>
        <v>0</v>
      </c>
      <c r="U35" s="151"/>
      <c r="V35" s="168"/>
      <c r="W35" s="168"/>
      <c r="X35" s="168"/>
      <c r="Y35" s="168"/>
      <c r="Z35" s="263" t="s">
        <v>234</v>
      </c>
      <c r="AA35" s="168"/>
      <c r="AB35" s="168"/>
    </row>
    <row r="36" spans="1:28">
      <c r="A36" s="163">
        <f t="shared" si="2"/>
        <v>37073</v>
      </c>
      <c r="B36" s="158">
        <v>31</v>
      </c>
      <c r="C36" s="145">
        <f t="shared" si="1"/>
        <v>505679</v>
      </c>
      <c r="D36" s="158">
        <f t="shared" si="0"/>
        <v>703257</v>
      </c>
      <c r="E36" s="145">
        <f t="shared" si="3"/>
        <v>6373.4838709677415</v>
      </c>
      <c r="F36" s="102">
        <f t="shared" si="4"/>
        <v>0</v>
      </c>
      <c r="G36" s="324">
        <f t="shared" si="5"/>
        <v>0.53798843335347635</v>
      </c>
      <c r="H36" s="323">
        <f t="shared" si="6"/>
        <v>0.74819031772105571</v>
      </c>
      <c r="I36" s="102"/>
      <c r="J36" s="102"/>
      <c r="K36" s="251">
        <f>197578+I36</f>
        <v>197578</v>
      </c>
      <c r="L36" s="250">
        <f t="shared" si="11"/>
        <v>0</v>
      </c>
      <c r="M36" s="252">
        <v>3417</v>
      </c>
      <c r="N36" s="250">
        <f t="shared" si="7"/>
        <v>-200995</v>
      </c>
      <c r="O36" s="281">
        <v>200995</v>
      </c>
      <c r="P36" s="282">
        <v>200995</v>
      </c>
      <c r="Q36" s="132">
        <v>200995</v>
      </c>
      <c r="R36" s="301">
        <f t="shared" si="12"/>
        <v>0</v>
      </c>
      <c r="S36" s="289">
        <f t="shared" si="13"/>
        <v>0</v>
      </c>
      <c r="T36" s="302">
        <f t="shared" si="14"/>
        <v>0</v>
      </c>
      <c r="U36" s="310"/>
      <c r="V36" s="168"/>
      <c r="W36" s="168"/>
      <c r="X36" s="168"/>
      <c r="Y36" s="168"/>
      <c r="Z36" s="168"/>
      <c r="AA36" s="168"/>
      <c r="AB36" s="168"/>
    </row>
    <row r="37" spans="1:28">
      <c r="A37" s="163">
        <f t="shared" si="2"/>
        <v>37104</v>
      </c>
      <c r="B37" s="158">
        <v>31</v>
      </c>
      <c r="C37" s="145">
        <f t="shared" si="1"/>
        <v>703257</v>
      </c>
      <c r="D37" s="158">
        <f t="shared" si="0"/>
        <v>831303</v>
      </c>
      <c r="E37" s="145">
        <f t="shared" si="3"/>
        <v>4130.5161290322585</v>
      </c>
      <c r="F37" s="102">
        <f t="shared" si="4"/>
        <v>0</v>
      </c>
      <c r="G37" s="324">
        <f t="shared" si="5"/>
        <v>0.74819031772105571</v>
      </c>
      <c r="H37" s="323">
        <f t="shared" si="6"/>
        <v>0.88441758232405332</v>
      </c>
      <c r="I37" s="102"/>
      <c r="J37" s="102"/>
      <c r="K37" s="251">
        <f>128046+I37</f>
        <v>128046</v>
      </c>
      <c r="L37" s="250">
        <f t="shared" si="11"/>
        <v>0</v>
      </c>
      <c r="M37" s="252">
        <v>2215</v>
      </c>
      <c r="N37" s="250">
        <f t="shared" si="7"/>
        <v>-130261</v>
      </c>
      <c r="O37" s="281">
        <v>130261</v>
      </c>
      <c r="P37" s="282">
        <v>130261</v>
      </c>
      <c r="Q37" s="132">
        <v>130261</v>
      </c>
      <c r="R37" s="301">
        <f t="shared" si="12"/>
        <v>0</v>
      </c>
      <c r="S37" s="289">
        <f t="shared" si="13"/>
        <v>0</v>
      </c>
      <c r="T37" s="302">
        <f t="shared" si="14"/>
        <v>0</v>
      </c>
      <c r="U37" s="310"/>
      <c r="V37" s="168"/>
      <c r="W37" s="168"/>
      <c r="X37" s="168"/>
      <c r="Y37" s="168"/>
      <c r="Z37" s="168"/>
      <c r="AA37" s="168"/>
      <c r="AB37" s="168"/>
    </row>
    <row r="38" spans="1:28">
      <c r="A38" s="163">
        <f t="shared" si="2"/>
        <v>37135</v>
      </c>
      <c r="B38" s="158">
        <v>30</v>
      </c>
      <c r="C38" s="145">
        <f t="shared" si="1"/>
        <v>831303</v>
      </c>
      <c r="D38" s="158">
        <f t="shared" si="0"/>
        <v>939949</v>
      </c>
      <c r="E38" s="145">
        <f t="shared" si="3"/>
        <v>3621.5333333333333</v>
      </c>
      <c r="F38" s="102">
        <f t="shared" si="4"/>
        <v>0</v>
      </c>
      <c r="G38" s="324">
        <f t="shared" si="5"/>
        <v>0.88441758232405332</v>
      </c>
      <c r="H38" s="323">
        <f t="shared" si="6"/>
        <v>1.0000053194658405</v>
      </c>
      <c r="I38" s="102"/>
      <c r="J38" s="102"/>
      <c r="K38" s="251">
        <f>108646+I38</f>
        <v>108646</v>
      </c>
      <c r="L38" s="250">
        <f t="shared" si="11"/>
        <v>0</v>
      </c>
      <c r="M38" s="252">
        <v>1879</v>
      </c>
      <c r="N38" s="250">
        <f t="shared" si="7"/>
        <v>-110525</v>
      </c>
      <c r="O38" s="281">
        <v>110525</v>
      </c>
      <c r="P38" s="282">
        <v>110525</v>
      </c>
      <c r="Q38" s="132">
        <v>110525</v>
      </c>
      <c r="R38" s="301">
        <f t="shared" si="12"/>
        <v>0</v>
      </c>
      <c r="S38" s="289">
        <f t="shared" si="13"/>
        <v>0</v>
      </c>
      <c r="T38" s="302">
        <f t="shared" si="14"/>
        <v>0</v>
      </c>
      <c r="U38" s="310"/>
      <c r="V38" s="168"/>
      <c r="W38" s="168"/>
      <c r="X38" s="168"/>
      <c r="Y38" s="168"/>
      <c r="Z38" s="168"/>
      <c r="AA38" s="168"/>
      <c r="AB38" s="168"/>
    </row>
    <row r="39" spans="1:28">
      <c r="A39" s="163">
        <f t="shared" si="2"/>
        <v>37165</v>
      </c>
      <c r="B39" s="158">
        <v>31</v>
      </c>
      <c r="C39" s="145">
        <f t="shared" si="1"/>
        <v>939949</v>
      </c>
      <c r="D39" s="158">
        <f t="shared" si="0"/>
        <v>939949</v>
      </c>
      <c r="E39" s="145">
        <f t="shared" si="3"/>
        <v>0</v>
      </c>
      <c r="F39" s="102">
        <f t="shared" si="4"/>
        <v>0</v>
      </c>
      <c r="G39" s="324">
        <f t="shared" si="5"/>
        <v>1.0000053194658405</v>
      </c>
      <c r="H39" s="323">
        <f t="shared" si="6"/>
        <v>1.0000053194658405</v>
      </c>
      <c r="I39" s="102"/>
      <c r="J39" s="102"/>
      <c r="K39" s="251">
        <f>+I39</f>
        <v>0</v>
      </c>
      <c r="L39" s="250">
        <f t="shared" si="11"/>
        <v>0</v>
      </c>
      <c r="M39" s="247"/>
      <c r="N39" s="250">
        <f t="shared" si="7"/>
        <v>0</v>
      </c>
      <c r="O39" s="281"/>
      <c r="P39" s="282"/>
      <c r="Q39" s="132"/>
      <c r="R39" s="301"/>
      <c r="S39" s="289"/>
      <c r="T39" s="302"/>
      <c r="U39" s="310"/>
      <c r="V39" s="168"/>
      <c r="W39" s="168"/>
      <c r="X39" s="168"/>
      <c r="Y39" s="168"/>
      <c r="Z39" s="168"/>
      <c r="AA39" s="168"/>
      <c r="AB39" s="168"/>
    </row>
    <row r="40" spans="1:28">
      <c r="A40" s="163">
        <f t="shared" si="2"/>
        <v>37196</v>
      </c>
      <c r="B40" s="158">
        <v>30</v>
      </c>
      <c r="C40" s="145">
        <f t="shared" si="1"/>
        <v>939949</v>
      </c>
      <c r="D40" s="158">
        <f t="shared" si="0"/>
        <v>939949</v>
      </c>
      <c r="E40" s="145">
        <f t="shared" si="3"/>
        <v>0</v>
      </c>
      <c r="F40" s="102">
        <f t="shared" si="4"/>
        <v>0</v>
      </c>
      <c r="G40" s="324">
        <f t="shared" si="5"/>
        <v>1.0000053194658405</v>
      </c>
      <c r="H40" s="323">
        <f t="shared" si="6"/>
        <v>1.0000053194658405</v>
      </c>
      <c r="I40" s="102"/>
      <c r="J40" s="102"/>
      <c r="K40" s="251">
        <f>+I40</f>
        <v>0</v>
      </c>
      <c r="L40" s="250">
        <f t="shared" si="11"/>
        <v>0</v>
      </c>
      <c r="M40" s="247"/>
      <c r="N40" s="250">
        <f t="shared" si="7"/>
        <v>0</v>
      </c>
      <c r="O40" s="281"/>
      <c r="P40" s="282"/>
      <c r="Q40" s="132"/>
      <c r="R40" s="301"/>
      <c r="S40" s="289"/>
      <c r="T40" s="302"/>
      <c r="U40" s="310"/>
      <c r="V40" s="168"/>
      <c r="W40" s="168"/>
      <c r="X40" s="168"/>
      <c r="Y40" s="168"/>
      <c r="Z40" s="168"/>
      <c r="AA40" s="168"/>
      <c r="AB40" s="168"/>
    </row>
    <row r="41" spans="1:28">
      <c r="A41" s="163">
        <f t="shared" si="2"/>
        <v>37226</v>
      </c>
      <c r="B41" s="158">
        <v>31</v>
      </c>
      <c r="C41" s="145">
        <f t="shared" si="1"/>
        <v>939949</v>
      </c>
      <c r="D41" s="158">
        <f t="shared" si="0"/>
        <v>551929</v>
      </c>
      <c r="E41" s="145">
        <f t="shared" si="3"/>
        <v>0</v>
      </c>
      <c r="F41" s="102">
        <f t="shared" si="4"/>
        <v>-12516.774193548386</v>
      </c>
      <c r="G41" s="324">
        <f t="shared" si="5"/>
        <v>1.0000053194658405</v>
      </c>
      <c r="H41" s="323">
        <f t="shared" si="6"/>
        <v>0.58719349237826934</v>
      </c>
      <c r="I41" s="102"/>
      <c r="J41" s="102"/>
      <c r="K41" s="251">
        <f>+I41</f>
        <v>0</v>
      </c>
      <c r="L41" s="250">
        <f>-388020-J41</f>
        <v>-388020</v>
      </c>
      <c r="M41" s="247"/>
      <c r="N41" s="250">
        <f t="shared" si="7"/>
        <v>388020</v>
      </c>
      <c r="O41" s="281">
        <v>-388020</v>
      </c>
      <c r="P41" s="282">
        <v>-388020</v>
      </c>
      <c r="Q41" s="132">
        <v>-388020</v>
      </c>
      <c r="R41" s="301">
        <f t="shared" ref="R41:T43" si="15">O41-$L41</f>
        <v>0</v>
      </c>
      <c r="S41" s="289">
        <f t="shared" si="15"/>
        <v>0</v>
      </c>
      <c r="T41" s="302">
        <f t="shared" si="15"/>
        <v>0</v>
      </c>
      <c r="U41" s="300"/>
      <c r="V41" s="168"/>
      <c r="W41" s="168"/>
      <c r="X41" s="168"/>
      <c r="Y41" s="168"/>
      <c r="Z41" s="168"/>
      <c r="AA41" s="168"/>
      <c r="AB41" s="168"/>
    </row>
    <row r="42" spans="1:28">
      <c r="A42" s="163">
        <f t="shared" si="2"/>
        <v>37257</v>
      </c>
      <c r="B42" s="158">
        <v>31</v>
      </c>
      <c r="C42" s="145">
        <f t="shared" si="1"/>
        <v>551929</v>
      </c>
      <c r="D42" s="158">
        <f t="shared" si="0"/>
        <v>163909</v>
      </c>
      <c r="E42" s="145">
        <f t="shared" si="3"/>
        <v>0</v>
      </c>
      <c r="F42" s="102">
        <f t="shared" si="4"/>
        <v>-12516.774193548386</v>
      </c>
      <c r="G42" s="324">
        <f t="shared" si="5"/>
        <v>0.58719349237826934</v>
      </c>
      <c r="H42" s="323">
        <f t="shared" si="6"/>
        <v>0.17438166529069818</v>
      </c>
      <c r="I42" s="102"/>
      <c r="J42" s="102"/>
      <c r="K42" s="251">
        <f>+I42</f>
        <v>0</v>
      </c>
      <c r="L42" s="250">
        <f>-388020-J42</f>
        <v>-388020</v>
      </c>
      <c r="M42" s="247"/>
      <c r="N42" s="250">
        <f t="shared" si="7"/>
        <v>388020</v>
      </c>
      <c r="O42" s="281">
        <v>-388020</v>
      </c>
      <c r="P42" s="282">
        <v>-388020</v>
      </c>
      <c r="Q42" s="132">
        <v>-388020</v>
      </c>
      <c r="R42" s="301">
        <f t="shared" si="15"/>
        <v>0</v>
      </c>
      <c r="S42" s="289">
        <f t="shared" si="15"/>
        <v>0</v>
      </c>
      <c r="T42" s="302">
        <f t="shared" si="15"/>
        <v>0</v>
      </c>
      <c r="U42" s="300"/>
      <c r="V42" s="168"/>
      <c r="W42" s="168"/>
      <c r="X42" s="168"/>
      <c r="Y42" s="168"/>
      <c r="Z42" s="168"/>
      <c r="AA42" s="168"/>
      <c r="AB42" s="168"/>
    </row>
    <row r="43" spans="1:28">
      <c r="A43" s="164">
        <f t="shared" si="2"/>
        <v>37288</v>
      </c>
      <c r="B43" s="165">
        <v>28</v>
      </c>
      <c r="C43" s="131">
        <f t="shared" si="1"/>
        <v>163909</v>
      </c>
      <c r="D43" s="158">
        <f t="shared" si="0"/>
        <v>1</v>
      </c>
      <c r="E43" s="145">
        <f t="shared" si="3"/>
        <v>0</v>
      </c>
      <c r="F43" s="102">
        <f t="shared" si="4"/>
        <v>-5853.8571428571431</v>
      </c>
      <c r="G43" s="326">
        <f t="shared" si="5"/>
        <v>0.17438166529069818</v>
      </c>
      <c r="H43" s="323">
        <f t="shared" si="6"/>
        <v>1.0638931681036316E-6</v>
      </c>
      <c r="I43" s="102"/>
      <c r="J43" s="102"/>
      <c r="K43" s="251">
        <f>+I43</f>
        <v>0</v>
      </c>
      <c r="L43" s="253">
        <f>-163908-J43</f>
        <v>-163908</v>
      </c>
      <c r="M43" s="254"/>
      <c r="N43" s="250">
        <f t="shared" si="7"/>
        <v>163908</v>
      </c>
      <c r="O43" s="283">
        <v>-163908</v>
      </c>
      <c r="P43" s="284">
        <v>-163908</v>
      </c>
      <c r="Q43" s="133">
        <v>-163908</v>
      </c>
      <c r="R43" s="297">
        <f t="shared" si="15"/>
        <v>0</v>
      </c>
      <c r="S43" s="290">
        <f t="shared" si="15"/>
        <v>0</v>
      </c>
      <c r="T43" s="298">
        <f t="shared" si="15"/>
        <v>0</v>
      </c>
      <c r="U43" s="300"/>
      <c r="V43" s="168"/>
      <c r="W43" s="168"/>
      <c r="X43" s="168"/>
      <c r="Y43" s="168"/>
      <c r="Z43" s="168"/>
      <c r="AA43" s="168"/>
      <c r="AB43" s="168"/>
    </row>
    <row r="44" spans="1:28">
      <c r="A44" s="172"/>
      <c r="B44" s="130"/>
      <c r="C44" s="122">
        <f t="shared" si="1"/>
        <v>1</v>
      </c>
      <c r="D44" s="128"/>
      <c r="E44" s="129"/>
      <c r="F44" s="129"/>
      <c r="G44" s="129"/>
      <c r="H44" s="129"/>
      <c r="I44" s="129"/>
      <c r="J44" s="129"/>
      <c r="K44" s="129"/>
      <c r="L44" s="130"/>
      <c r="M44" s="255">
        <f>SUM(M17:M43)</f>
        <v>31045</v>
      </c>
      <c r="N44" s="244"/>
      <c r="O44" s="125"/>
      <c r="P44" s="125"/>
      <c r="Q44" s="125"/>
      <c r="R44" s="228">
        <f>SUM(R16:R43)</f>
        <v>-201</v>
      </c>
      <c r="S44" s="229">
        <f>SUM(S16:S43)</f>
        <v>-201</v>
      </c>
      <c r="T44" s="231">
        <f>SUM(T16:T43)</f>
        <v>119799</v>
      </c>
      <c r="U44" s="125"/>
      <c r="V44" s="125"/>
      <c r="W44" s="125"/>
      <c r="X44" s="125"/>
      <c r="Y44" s="125"/>
      <c r="Z44" s="125"/>
      <c r="AA44" s="125"/>
      <c r="AB44" s="125"/>
    </row>
    <row r="48" spans="1:28">
      <c r="C48" s="159">
        <v>1431256.32</v>
      </c>
      <c r="D48" s="125"/>
      <c r="E48" s="125"/>
      <c r="F48" s="125"/>
      <c r="G48" s="125"/>
      <c r="H48" s="125"/>
      <c r="I48" s="125"/>
      <c r="J48" s="125"/>
    </row>
    <row r="49" spans="1:30">
      <c r="A49" s="128"/>
      <c r="B49" s="148" t="s">
        <v>180</v>
      </c>
      <c r="C49" s="157" t="s">
        <v>185</v>
      </c>
      <c r="D49" s="148" t="s">
        <v>186</v>
      </c>
      <c r="E49" s="99" t="s">
        <v>243</v>
      </c>
      <c r="F49" s="99" t="s">
        <v>243</v>
      </c>
      <c r="G49" s="99" t="s">
        <v>245</v>
      </c>
      <c r="H49" s="99" t="s">
        <v>246</v>
      </c>
      <c r="I49" s="157" t="s">
        <v>247</v>
      </c>
      <c r="J49" s="99" t="s">
        <v>247</v>
      </c>
      <c r="K49" s="256" t="s">
        <v>141</v>
      </c>
      <c r="L49" s="257" t="s">
        <v>141</v>
      </c>
      <c r="M49" s="258" t="s">
        <v>160</v>
      </c>
      <c r="N49" s="256" t="s">
        <v>141</v>
      </c>
      <c r="O49" s="269"/>
      <c r="P49" s="270"/>
      <c r="Q49" s="270"/>
      <c r="R49" s="291"/>
      <c r="S49" s="285"/>
      <c r="T49" s="292"/>
      <c r="U49" s="329"/>
      <c r="V49" s="126"/>
      <c r="W49" s="126"/>
      <c r="X49" s="126"/>
      <c r="Y49" s="126"/>
      <c r="Z49" s="126"/>
      <c r="AA49" s="126"/>
      <c r="AB49" s="126"/>
    </row>
    <row r="50" spans="1:30">
      <c r="A50" s="166" t="s">
        <v>179</v>
      </c>
      <c r="B50" s="100" t="s">
        <v>178</v>
      </c>
      <c r="C50" s="149" t="s">
        <v>182</v>
      </c>
      <c r="D50" s="150" t="s">
        <v>182</v>
      </c>
      <c r="E50" s="322" t="s">
        <v>148</v>
      </c>
      <c r="F50" s="322" t="s">
        <v>149</v>
      </c>
      <c r="G50" s="322" t="s">
        <v>244</v>
      </c>
      <c r="H50" s="322" t="s">
        <v>244</v>
      </c>
      <c r="I50" s="149" t="s">
        <v>148</v>
      </c>
      <c r="J50" s="322" t="s">
        <v>149</v>
      </c>
      <c r="K50" s="259" t="s">
        <v>148</v>
      </c>
      <c r="L50" s="260" t="s">
        <v>149</v>
      </c>
      <c r="M50" s="261" t="s">
        <v>183</v>
      </c>
      <c r="N50" s="259" t="s">
        <v>184</v>
      </c>
      <c r="O50" s="272" t="s">
        <v>124</v>
      </c>
      <c r="P50" s="273" t="s">
        <v>59</v>
      </c>
      <c r="Q50" s="273" t="s">
        <v>125</v>
      </c>
      <c r="R50" s="293" t="s">
        <v>124</v>
      </c>
      <c r="S50" s="286" t="s">
        <v>59</v>
      </c>
      <c r="T50" s="294" t="s">
        <v>125</v>
      </c>
      <c r="U50" s="330"/>
      <c r="V50" s="167"/>
      <c r="W50" s="167"/>
      <c r="X50" s="167"/>
      <c r="Y50" s="167"/>
      <c r="Z50" s="167"/>
      <c r="AA50" s="167"/>
      <c r="AB50" s="167"/>
      <c r="AD50" s="112" t="s">
        <v>187</v>
      </c>
    </row>
    <row r="51" spans="1:30">
      <c r="A51" s="161" t="s">
        <v>181</v>
      </c>
      <c r="B51" s="162"/>
      <c r="C51" s="145">
        <v>1161019</v>
      </c>
      <c r="D51" s="158">
        <f t="shared" ref="D51:D78" si="16">C51+K51+L51</f>
        <v>1161019</v>
      </c>
      <c r="E51" s="102"/>
      <c r="F51" s="102"/>
      <c r="G51" s="101"/>
      <c r="H51" s="325"/>
      <c r="I51" s="102"/>
      <c r="J51" s="102"/>
      <c r="K51" s="245"/>
      <c r="L51" s="246"/>
      <c r="M51" s="247"/>
      <c r="N51" s="246"/>
      <c r="O51" s="275"/>
      <c r="P51" s="276"/>
      <c r="Q51" s="277"/>
      <c r="R51" s="305"/>
      <c r="S51" s="306"/>
      <c r="T51" s="307"/>
      <c r="U51" s="299"/>
      <c r="V51" s="262"/>
      <c r="W51" s="262"/>
      <c r="X51" s="262"/>
      <c r="Y51" s="262"/>
      <c r="Z51" s="262"/>
      <c r="AA51" s="262"/>
      <c r="AB51" s="262"/>
    </row>
    <row r="52" spans="1:30">
      <c r="A52" s="163">
        <v>36495</v>
      </c>
      <c r="B52" s="158">
        <v>29</v>
      </c>
      <c r="C52" s="145">
        <f t="shared" ref="C52:C79" si="17">D51</f>
        <v>1161019</v>
      </c>
      <c r="D52" s="158">
        <f t="shared" si="16"/>
        <v>1172087</v>
      </c>
      <c r="E52" s="145">
        <f>K52/$B52</f>
        <v>381.65517241379308</v>
      </c>
      <c r="F52" s="102">
        <f>L52/$B52</f>
        <v>0</v>
      </c>
      <c r="G52" s="324">
        <f>C52/$C$48</f>
        <v>0.8111887324277457</v>
      </c>
      <c r="H52" s="323">
        <f>D52/$C$48</f>
        <v>0.81892179871736737</v>
      </c>
      <c r="I52" s="102"/>
      <c r="J52" s="158"/>
      <c r="K52" s="266">
        <f>5463+1859+1859+1887</f>
        <v>11068</v>
      </c>
      <c r="L52" s="246"/>
      <c r="M52" s="267">
        <f>(K52/(1-0.017))-K52</f>
        <v>191.40996948117936</v>
      </c>
      <c r="N52" s="249"/>
      <c r="O52" s="278"/>
      <c r="P52" s="279"/>
      <c r="Q52" s="279"/>
      <c r="R52" s="303"/>
      <c r="S52" s="288"/>
      <c r="T52" s="304"/>
      <c r="U52" s="299"/>
      <c r="V52" s="262"/>
      <c r="W52" s="262"/>
      <c r="X52" s="262"/>
      <c r="Y52" s="262"/>
      <c r="AA52" s="262"/>
      <c r="AB52" s="262"/>
    </row>
    <row r="53" spans="1:30">
      <c r="A53" s="163">
        <f t="shared" ref="A53:A78" si="18">EDATE(A52,1)</f>
        <v>36526</v>
      </c>
      <c r="B53" s="158">
        <v>31</v>
      </c>
      <c r="C53" s="145">
        <f t="shared" si="17"/>
        <v>1172087</v>
      </c>
      <c r="D53" s="158">
        <f t="shared" si="16"/>
        <v>990444</v>
      </c>
      <c r="E53" s="145">
        <f t="shared" ref="E53:E78" si="19">K53/$B53</f>
        <v>0</v>
      </c>
      <c r="F53" s="102">
        <f t="shared" ref="F53:F78" si="20">L53/$B53</f>
        <v>-5859.4516129032254</v>
      </c>
      <c r="G53" s="324">
        <f t="shared" ref="G53:G78" si="21">C53/$C$48</f>
        <v>0.81892179871736737</v>
      </c>
      <c r="H53" s="323">
        <f t="shared" ref="H53:H78" si="22">D53/$C$48</f>
        <v>0.69201021938544172</v>
      </c>
      <c r="I53" s="102"/>
      <c r="J53" s="102"/>
      <c r="K53" s="251">
        <f>+I53</f>
        <v>0</v>
      </c>
      <c r="L53" s="250">
        <v>-181643</v>
      </c>
      <c r="M53" s="247"/>
      <c r="N53" s="250">
        <f>-SUM(K53:M53)</f>
        <v>181643</v>
      </c>
      <c r="O53" s="281">
        <v>-465993</v>
      </c>
      <c r="P53" s="282">
        <v>-465993</v>
      </c>
      <c r="Q53" s="282">
        <v>-465993</v>
      </c>
      <c r="R53" s="301">
        <f>O53-L53</f>
        <v>-284350</v>
      </c>
      <c r="S53" s="289">
        <f>P53-L53</f>
        <v>-284350</v>
      </c>
      <c r="T53" s="302">
        <f>Q53-L53</f>
        <v>-284350</v>
      </c>
      <c r="U53" s="300"/>
      <c r="V53" s="168"/>
      <c r="W53" s="168"/>
      <c r="X53" s="168"/>
      <c r="Y53" s="168"/>
      <c r="AA53" s="168"/>
      <c r="AB53" s="168"/>
    </row>
    <row r="54" spans="1:30">
      <c r="A54" s="163">
        <f t="shared" si="18"/>
        <v>36557</v>
      </c>
      <c r="B54" s="158">
        <v>29</v>
      </c>
      <c r="C54" s="145">
        <f t="shared" si="17"/>
        <v>990444</v>
      </c>
      <c r="D54" s="158">
        <f t="shared" si="16"/>
        <v>603545</v>
      </c>
      <c r="E54" s="145">
        <f t="shared" si="19"/>
        <v>0</v>
      </c>
      <c r="F54" s="102">
        <f t="shared" si="20"/>
        <v>-13341.344827586207</v>
      </c>
      <c r="G54" s="324">
        <f t="shared" si="21"/>
        <v>0.69201021938544172</v>
      </c>
      <c r="H54" s="323">
        <f t="shared" si="22"/>
        <v>0.42168896763369401</v>
      </c>
      <c r="I54" s="102"/>
      <c r="J54" s="102"/>
      <c r="K54" s="251">
        <f>+I54</f>
        <v>0</v>
      </c>
      <c r="L54" s="250">
        <f>J54-386899</f>
        <v>-386899</v>
      </c>
      <c r="M54" s="247"/>
      <c r="N54" s="250">
        <f t="shared" ref="N54:N78" si="23">-SUM(K54:M54)</f>
        <v>386899</v>
      </c>
      <c r="O54" s="281">
        <v>-386899</v>
      </c>
      <c r="P54" s="282">
        <v>-386899</v>
      </c>
      <c r="Q54" s="282">
        <v>-386899</v>
      </c>
      <c r="R54" s="301">
        <f>O54-L54</f>
        <v>0</v>
      </c>
      <c r="S54" s="289">
        <f>P54-L54</f>
        <v>0</v>
      </c>
      <c r="T54" s="302">
        <f>Q54-L54</f>
        <v>0</v>
      </c>
      <c r="U54" s="300"/>
      <c r="V54" s="168"/>
      <c r="W54" s="168"/>
      <c r="X54" s="168"/>
      <c r="Y54" s="168"/>
      <c r="Z54" s="168"/>
      <c r="AA54" s="168"/>
      <c r="AB54" s="168"/>
    </row>
    <row r="55" spans="1:30">
      <c r="A55" s="163">
        <f t="shared" si="18"/>
        <v>36586</v>
      </c>
      <c r="B55" s="158">
        <v>31</v>
      </c>
      <c r="C55" s="145">
        <f t="shared" si="17"/>
        <v>603545</v>
      </c>
      <c r="D55" s="158">
        <f t="shared" si="16"/>
        <v>603545</v>
      </c>
      <c r="E55" s="145">
        <f t="shared" si="19"/>
        <v>0</v>
      </c>
      <c r="F55" s="102">
        <f t="shared" si="20"/>
        <v>0</v>
      </c>
      <c r="G55" s="324">
        <f t="shared" si="21"/>
        <v>0.42168896763369401</v>
      </c>
      <c r="H55" s="323">
        <f t="shared" si="22"/>
        <v>0.42168896763369401</v>
      </c>
      <c r="I55" s="102"/>
      <c r="J55" s="102"/>
      <c r="K55" s="251">
        <f>+I55</f>
        <v>0</v>
      </c>
      <c r="L55" s="268">
        <f>-J55</f>
        <v>0</v>
      </c>
      <c r="M55" s="247"/>
      <c r="N55" s="250">
        <f t="shared" si="23"/>
        <v>0</v>
      </c>
      <c r="O55" s="281"/>
      <c r="P55" s="282"/>
      <c r="Q55" s="282"/>
      <c r="R55" s="301">
        <f>O55-L55</f>
        <v>0</v>
      </c>
      <c r="S55" s="289">
        <f>P55-L55</f>
        <v>0</v>
      </c>
      <c r="T55" s="302">
        <f>Q55-L55</f>
        <v>0</v>
      </c>
      <c r="U55" s="300"/>
      <c r="V55" s="168"/>
      <c r="W55" s="168"/>
      <c r="X55" s="168"/>
      <c r="Y55" s="168"/>
      <c r="Z55" s="263"/>
      <c r="AA55" s="168"/>
      <c r="AB55" s="168"/>
    </row>
    <row r="56" spans="1:30">
      <c r="A56" s="163">
        <f t="shared" si="18"/>
        <v>36617</v>
      </c>
      <c r="B56" s="158">
        <v>30</v>
      </c>
      <c r="C56" s="145">
        <f t="shared" si="17"/>
        <v>603545</v>
      </c>
      <c r="D56" s="158">
        <f t="shared" si="16"/>
        <v>792231</v>
      </c>
      <c r="E56" s="145">
        <f t="shared" si="19"/>
        <v>6289.5333333333338</v>
      </c>
      <c r="F56" s="102">
        <f t="shared" si="20"/>
        <v>0</v>
      </c>
      <c r="G56" s="324">
        <f t="shared" si="21"/>
        <v>0.42168896763369401</v>
      </c>
      <c r="H56" s="323">
        <f t="shared" si="22"/>
        <v>0.55352139859895955</v>
      </c>
      <c r="I56" s="102"/>
      <c r="J56" s="102"/>
      <c r="K56" s="251">
        <f>188686+I56</f>
        <v>188686</v>
      </c>
      <c r="L56" s="268">
        <f t="shared" ref="L56:L63" si="24">-J56</f>
        <v>0</v>
      </c>
      <c r="M56" s="252">
        <v>3263</v>
      </c>
      <c r="N56" s="250">
        <f t="shared" si="23"/>
        <v>-191949</v>
      </c>
      <c r="O56" s="281">
        <v>191949</v>
      </c>
      <c r="P56" s="282">
        <v>191949</v>
      </c>
      <c r="Q56" s="282">
        <v>191949</v>
      </c>
      <c r="R56" s="301">
        <f>O56-(K56+M56)</f>
        <v>0</v>
      </c>
      <c r="S56" s="289">
        <f>P56-(K56+M56)</f>
        <v>0</v>
      </c>
      <c r="T56" s="302">
        <f>Q56-(K56+M56)</f>
        <v>0</v>
      </c>
      <c r="U56" s="300"/>
      <c r="V56" s="168"/>
      <c r="W56" s="168"/>
      <c r="X56" s="168"/>
      <c r="Y56" s="168"/>
      <c r="Z56" s="168"/>
      <c r="AA56" s="168"/>
      <c r="AB56" s="168"/>
    </row>
    <row r="57" spans="1:30">
      <c r="A57" s="163">
        <f t="shared" si="18"/>
        <v>36647</v>
      </c>
      <c r="B57" s="158">
        <v>31</v>
      </c>
      <c r="C57" s="145">
        <f t="shared" si="17"/>
        <v>792231</v>
      </c>
      <c r="D57" s="158">
        <f t="shared" si="16"/>
        <v>1087649</v>
      </c>
      <c r="E57" s="145">
        <f t="shared" si="19"/>
        <v>9529.6129032258068</v>
      </c>
      <c r="F57" s="102">
        <f t="shared" si="20"/>
        <v>0</v>
      </c>
      <c r="G57" s="324">
        <f t="shared" si="21"/>
        <v>0.55352139859895955</v>
      </c>
      <c r="H57" s="323">
        <f t="shared" si="22"/>
        <v>0.75992607669323686</v>
      </c>
      <c r="I57" s="102"/>
      <c r="J57" s="102"/>
      <c r="K57" s="251">
        <f>295418+I57</f>
        <v>295418</v>
      </c>
      <c r="L57" s="268">
        <f t="shared" si="24"/>
        <v>0</v>
      </c>
      <c r="M57" s="252">
        <v>5109</v>
      </c>
      <c r="N57" s="250">
        <f t="shared" si="23"/>
        <v>-300527</v>
      </c>
      <c r="O57" s="281">
        <v>300527</v>
      </c>
      <c r="P57" s="282">
        <v>300527</v>
      </c>
      <c r="Q57" s="282">
        <v>300527</v>
      </c>
      <c r="R57" s="301">
        <f>O57-(K57+M57)</f>
        <v>0</v>
      </c>
      <c r="S57" s="289">
        <f>P57-(K57+M57)</f>
        <v>0</v>
      </c>
      <c r="T57" s="302">
        <f>Q57-(K57+M57)</f>
        <v>0</v>
      </c>
      <c r="U57" s="300"/>
      <c r="V57" s="168"/>
      <c r="W57" s="168"/>
      <c r="X57" s="168"/>
      <c r="Y57" s="168"/>
      <c r="Z57" s="168"/>
      <c r="AA57" s="168"/>
      <c r="AB57" s="168"/>
    </row>
    <row r="58" spans="1:30">
      <c r="A58" s="163">
        <f t="shared" si="18"/>
        <v>36678</v>
      </c>
      <c r="B58" s="158">
        <v>30</v>
      </c>
      <c r="C58" s="145">
        <f t="shared" si="17"/>
        <v>1087649</v>
      </c>
      <c r="D58" s="158">
        <f t="shared" si="16"/>
        <v>1373537</v>
      </c>
      <c r="E58" s="145">
        <f t="shared" si="19"/>
        <v>9529.6</v>
      </c>
      <c r="F58" s="102">
        <f t="shared" si="20"/>
        <v>0</v>
      </c>
      <c r="G58" s="324">
        <f t="shared" si="21"/>
        <v>0.75992607669323686</v>
      </c>
      <c r="H58" s="323">
        <f t="shared" si="22"/>
        <v>0.95967226890568413</v>
      </c>
      <c r="I58" s="102"/>
      <c r="J58" s="102"/>
      <c r="K58" s="251">
        <f>285888+I58</f>
        <v>285888</v>
      </c>
      <c r="L58" s="268">
        <f t="shared" si="24"/>
        <v>0</v>
      </c>
      <c r="M58" s="252">
        <v>4944</v>
      </c>
      <c r="N58" s="250">
        <f t="shared" si="23"/>
        <v>-290832</v>
      </c>
      <c r="O58" s="281">
        <v>290832</v>
      </c>
      <c r="P58" s="282">
        <v>290832</v>
      </c>
      <c r="Q58" s="282">
        <v>290832</v>
      </c>
      <c r="R58" s="301">
        <f>O58-(K58+M58)</f>
        <v>0</v>
      </c>
      <c r="S58" s="289">
        <f>P58-(K58+M58)</f>
        <v>0</v>
      </c>
      <c r="T58" s="302">
        <f>Q58-(K58+M58)</f>
        <v>0</v>
      </c>
      <c r="U58" s="300"/>
      <c r="V58" s="168"/>
      <c r="W58" s="168"/>
      <c r="X58" s="168"/>
      <c r="Y58" s="168"/>
      <c r="Z58" s="168"/>
      <c r="AA58" s="168"/>
      <c r="AB58" s="168"/>
    </row>
    <row r="59" spans="1:30">
      <c r="A59" s="163">
        <f t="shared" si="18"/>
        <v>36708</v>
      </c>
      <c r="B59" s="158">
        <v>31</v>
      </c>
      <c r="C59" s="145">
        <f t="shared" si="17"/>
        <v>1373537</v>
      </c>
      <c r="D59" s="158">
        <f t="shared" si="16"/>
        <v>1373537</v>
      </c>
      <c r="E59" s="145">
        <f t="shared" si="19"/>
        <v>0</v>
      </c>
      <c r="F59" s="102">
        <f t="shared" si="20"/>
        <v>0</v>
      </c>
      <c r="G59" s="324">
        <f t="shared" si="21"/>
        <v>0.95967226890568413</v>
      </c>
      <c r="H59" s="323">
        <f t="shared" si="22"/>
        <v>0.95967226890568413</v>
      </c>
      <c r="I59" s="102"/>
      <c r="J59" s="102"/>
      <c r="K59" s="251">
        <v>0</v>
      </c>
      <c r="L59" s="268">
        <f t="shared" si="24"/>
        <v>0</v>
      </c>
      <c r="M59" s="252">
        <v>0</v>
      </c>
      <c r="N59" s="250">
        <f t="shared" si="23"/>
        <v>0</v>
      </c>
      <c r="O59" s="281">
        <v>300527</v>
      </c>
      <c r="P59" s="282">
        <v>300527</v>
      </c>
      <c r="Q59" s="282">
        <v>300527</v>
      </c>
      <c r="R59" s="301">
        <f>O59-(K59+M59)</f>
        <v>300527</v>
      </c>
      <c r="S59" s="289">
        <f>P59-(K59+M59)</f>
        <v>300527</v>
      </c>
      <c r="T59" s="302">
        <f>Q59-(K59+M59)</f>
        <v>300527</v>
      </c>
      <c r="U59" s="300"/>
      <c r="V59" s="168"/>
      <c r="W59" s="168"/>
      <c r="X59" s="168"/>
      <c r="Y59" s="168"/>
      <c r="Z59" s="168"/>
      <c r="AA59" s="168"/>
      <c r="AB59" s="168"/>
    </row>
    <row r="60" spans="1:30">
      <c r="A60" s="163">
        <f t="shared" si="18"/>
        <v>36739</v>
      </c>
      <c r="B60" s="158">
        <v>31</v>
      </c>
      <c r="C60" s="145">
        <f t="shared" si="17"/>
        <v>1373537</v>
      </c>
      <c r="D60" s="158">
        <f t="shared" si="16"/>
        <v>1431252</v>
      </c>
      <c r="E60" s="145">
        <f t="shared" si="19"/>
        <v>1861.7741935483871</v>
      </c>
      <c r="F60" s="102">
        <f t="shared" si="20"/>
        <v>0</v>
      </c>
      <c r="G60" s="324">
        <f t="shared" si="21"/>
        <v>0.95967226890568413</v>
      </c>
      <c r="H60" s="323">
        <f t="shared" si="22"/>
        <v>0.99999698167271667</v>
      </c>
      <c r="I60" s="102"/>
      <c r="J60" s="102"/>
      <c r="K60" s="251">
        <f>57715+I60</f>
        <v>57715</v>
      </c>
      <c r="L60" s="268">
        <f t="shared" si="24"/>
        <v>0</v>
      </c>
      <c r="M60" s="252">
        <v>998</v>
      </c>
      <c r="N60" s="250">
        <f t="shared" si="23"/>
        <v>-58713</v>
      </c>
      <c r="O60" s="281">
        <v>58713</v>
      </c>
      <c r="P60" s="282">
        <v>58713</v>
      </c>
      <c r="Q60" s="282">
        <v>58713</v>
      </c>
      <c r="R60" s="301">
        <f>O60-(K60+M60)</f>
        <v>0</v>
      </c>
      <c r="S60" s="289">
        <f>P60-(K60+M60)</f>
        <v>0</v>
      </c>
      <c r="T60" s="302">
        <f>Q60-(K60+M60)</f>
        <v>0</v>
      </c>
      <c r="U60" s="300"/>
      <c r="V60" s="168"/>
      <c r="W60" s="168"/>
      <c r="X60" s="168"/>
      <c r="Y60" s="168"/>
      <c r="Z60" s="168"/>
      <c r="AA60" s="168"/>
      <c r="AB60" s="168"/>
    </row>
    <row r="61" spans="1:30">
      <c r="A61" s="163">
        <f t="shared" si="18"/>
        <v>36770</v>
      </c>
      <c r="B61" s="158">
        <v>30</v>
      </c>
      <c r="C61" s="145">
        <f t="shared" si="17"/>
        <v>1431252</v>
      </c>
      <c r="D61" s="158">
        <f t="shared" si="16"/>
        <v>1431252</v>
      </c>
      <c r="E61" s="145">
        <f t="shared" si="19"/>
        <v>0</v>
      </c>
      <c r="F61" s="102">
        <f t="shared" si="20"/>
        <v>0</v>
      </c>
      <c r="G61" s="324">
        <f t="shared" si="21"/>
        <v>0.99999698167271667</v>
      </c>
      <c r="H61" s="323">
        <f t="shared" si="22"/>
        <v>0.99999698167271667</v>
      </c>
      <c r="I61" s="102"/>
      <c r="J61" s="102"/>
      <c r="K61" s="251">
        <f t="shared" ref="K61:K67" si="25">+I61</f>
        <v>0</v>
      </c>
      <c r="L61" s="268">
        <f t="shared" si="24"/>
        <v>0</v>
      </c>
      <c r="M61" s="247"/>
      <c r="N61" s="250">
        <f t="shared" si="23"/>
        <v>0</v>
      </c>
      <c r="O61" s="281"/>
      <c r="P61" s="282"/>
      <c r="Q61" s="282"/>
      <c r="R61" s="301"/>
      <c r="S61" s="289"/>
      <c r="T61" s="302"/>
      <c r="U61" s="300"/>
      <c r="V61" s="168"/>
      <c r="W61" s="168"/>
      <c r="X61" s="168"/>
      <c r="Y61" s="168"/>
      <c r="Z61" s="168"/>
      <c r="AA61" s="168"/>
      <c r="AB61" s="168"/>
    </row>
    <row r="62" spans="1:30">
      <c r="A62" s="163">
        <f t="shared" si="18"/>
        <v>36800</v>
      </c>
      <c r="B62" s="158">
        <v>31</v>
      </c>
      <c r="C62" s="145">
        <f t="shared" si="17"/>
        <v>1431252</v>
      </c>
      <c r="D62" s="158">
        <f t="shared" si="16"/>
        <v>1431252</v>
      </c>
      <c r="E62" s="145">
        <f t="shared" si="19"/>
        <v>0</v>
      </c>
      <c r="F62" s="102">
        <f t="shared" si="20"/>
        <v>0</v>
      </c>
      <c r="G62" s="324">
        <f t="shared" si="21"/>
        <v>0.99999698167271667</v>
      </c>
      <c r="H62" s="323">
        <f t="shared" si="22"/>
        <v>0.99999698167271667</v>
      </c>
      <c r="I62" s="102"/>
      <c r="J62" s="102"/>
      <c r="K62" s="251">
        <f t="shared" si="25"/>
        <v>0</v>
      </c>
      <c r="L62" s="268">
        <f t="shared" si="24"/>
        <v>0</v>
      </c>
      <c r="M62" s="247"/>
      <c r="N62" s="250">
        <f t="shared" si="23"/>
        <v>0</v>
      </c>
      <c r="O62" s="281"/>
      <c r="P62" s="282"/>
      <c r="Q62" s="282"/>
      <c r="R62" s="301"/>
      <c r="S62" s="289"/>
      <c r="T62" s="302"/>
      <c r="U62" s="300"/>
      <c r="V62" s="168"/>
      <c r="W62" s="168"/>
      <c r="X62" s="168"/>
      <c r="Y62" s="168"/>
      <c r="Z62" s="168"/>
      <c r="AA62" s="168"/>
      <c r="AB62" s="168"/>
    </row>
    <row r="63" spans="1:30">
      <c r="A63" s="163">
        <f t="shared" si="18"/>
        <v>36831</v>
      </c>
      <c r="B63" s="158">
        <v>30</v>
      </c>
      <c r="C63" s="145">
        <f t="shared" si="17"/>
        <v>1431252</v>
      </c>
      <c r="D63" s="158">
        <f t="shared" si="16"/>
        <v>1431252</v>
      </c>
      <c r="E63" s="145">
        <f t="shared" si="19"/>
        <v>0</v>
      </c>
      <c r="F63" s="102">
        <f t="shared" si="20"/>
        <v>0</v>
      </c>
      <c r="G63" s="324">
        <f t="shared" si="21"/>
        <v>0.99999698167271667</v>
      </c>
      <c r="H63" s="323">
        <f t="shared" si="22"/>
        <v>0.99999698167271667</v>
      </c>
      <c r="I63" s="102"/>
      <c r="J63" s="102"/>
      <c r="K63" s="251">
        <f t="shared" si="25"/>
        <v>0</v>
      </c>
      <c r="L63" s="268">
        <f t="shared" si="24"/>
        <v>0</v>
      </c>
      <c r="M63" s="247"/>
      <c r="N63" s="250">
        <f t="shared" si="23"/>
        <v>0</v>
      </c>
      <c r="O63" s="281"/>
      <c r="P63" s="282"/>
      <c r="Q63" s="282"/>
      <c r="R63" s="301"/>
      <c r="S63" s="289"/>
      <c r="T63" s="302"/>
      <c r="U63" s="300"/>
      <c r="V63" s="168"/>
      <c r="W63" s="168"/>
      <c r="X63" s="168"/>
      <c r="Y63" s="168"/>
      <c r="Z63" s="168"/>
      <c r="AA63" s="168"/>
      <c r="AB63" s="168"/>
    </row>
    <row r="64" spans="1:30">
      <c r="A64" s="163">
        <f t="shared" si="18"/>
        <v>36861</v>
      </c>
      <c r="B64" s="158">
        <v>31</v>
      </c>
      <c r="C64" s="145">
        <f t="shared" si="17"/>
        <v>1431252</v>
      </c>
      <c r="D64" s="158">
        <f t="shared" si="16"/>
        <v>840415</v>
      </c>
      <c r="E64" s="145">
        <f t="shared" si="19"/>
        <v>0</v>
      </c>
      <c r="F64" s="102">
        <f t="shared" si="20"/>
        <v>-19059.258064516129</v>
      </c>
      <c r="G64" s="324">
        <f t="shared" si="21"/>
        <v>0.99999698167271667</v>
      </c>
      <c r="H64" s="323">
        <f t="shared" si="22"/>
        <v>0.5871869267972909</v>
      </c>
      <c r="I64" s="102"/>
      <c r="J64" s="102"/>
      <c r="K64" s="251">
        <f t="shared" si="25"/>
        <v>0</v>
      </c>
      <c r="L64" s="250">
        <f>-590837-J64</f>
        <v>-590837</v>
      </c>
      <c r="M64" s="247"/>
      <c r="N64" s="250">
        <f t="shared" si="23"/>
        <v>590837</v>
      </c>
      <c r="O64" s="281">
        <v>-590837</v>
      </c>
      <c r="P64" s="282">
        <v>-590837</v>
      </c>
      <c r="Q64" s="282">
        <v>-590837</v>
      </c>
      <c r="R64" s="301">
        <f t="shared" ref="R64:T66" si="26">O64-$L64</f>
        <v>0</v>
      </c>
      <c r="S64" s="289">
        <f t="shared" si="26"/>
        <v>0</v>
      </c>
      <c r="T64" s="302">
        <f t="shared" si="26"/>
        <v>0</v>
      </c>
      <c r="U64" s="300"/>
      <c r="V64" s="168"/>
      <c r="W64" s="168"/>
      <c r="X64" s="168"/>
      <c r="Y64" s="168"/>
      <c r="Z64" s="168"/>
      <c r="AA64" s="168"/>
      <c r="AB64" s="168"/>
    </row>
    <row r="65" spans="1:28">
      <c r="A65" s="163">
        <f t="shared" si="18"/>
        <v>36892</v>
      </c>
      <c r="B65" s="158">
        <v>31</v>
      </c>
      <c r="C65" s="145">
        <f t="shared" si="17"/>
        <v>840415</v>
      </c>
      <c r="D65" s="158">
        <f t="shared" si="16"/>
        <v>249579</v>
      </c>
      <c r="E65" s="145">
        <f t="shared" si="19"/>
        <v>0</v>
      </c>
      <c r="F65" s="102">
        <f t="shared" si="20"/>
        <v>-19059.225806451614</v>
      </c>
      <c r="G65" s="324">
        <f t="shared" si="21"/>
        <v>0.5871869267972909</v>
      </c>
      <c r="H65" s="323">
        <f t="shared" si="22"/>
        <v>0.17437757060873624</v>
      </c>
      <c r="I65" s="102"/>
      <c r="J65" s="102"/>
      <c r="K65" s="251">
        <f t="shared" si="25"/>
        <v>0</v>
      </c>
      <c r="L65" s="250">
        <f>-590836-J65</f>
        <v>-590836</v>
      </c>
      <c r="M65" s="247"/>
      <c r="N65" s="250">
        <f t="shared" si="23"/>
        <v>590836</v>
      </c>
      <c r="O65" s="281">
        <v>-590836</v>
      </c>
      <c r="P65" s="282">
        <v>-590836</v>
      </c>
      <c r="Q65" s="282">
        <v>-590836</v>
      </c>
      <c r="R65" s="301">
        <f t="shared" si="26"/>
        <v>0</v>
      </c>
      <c r="S65" s="289">
        <f t="shared" si="26"/>
        <v>0</v>
      </c>
      <c r="T65" s="302">
        <f t="shared" si="26"/>
        <v>0</v>
      </c>
      <c r="U65" s="226"/>
      <c r="V65" s="168"/>
      <c r="W65" s="168"/>
      <c r="X65" s="168"/>
      <c r="Y65" s="168"/>
      <c r="Z65" s="168"/>
      <c r="AA65" s="168"/>
      <c r="AB65" s="168"/>
    </row>
    <row r="66" spans="1:28">
      <c r="A66" s="163">
        <f t="shared" si="18"/>
        <v>36923</v>
      </c>
      <c r="B66" s="158">
        <v>28</v>
      </c>
      <c r="C66" s="145">
        <f t="shared" si="17"/>
        <v>249579</v>
      </c>
      <c r="D66" s="158">
        <f t="shared" si="16"/>
        <v>-1</v>
      </c>
      <c r="E66" s="145">
        <f t="shared" si="19"/>
        <v>0</v>
      </c>
      <c r="F66" s="102">
        <f t="shared" si="20"/>
        <v>-8913.5714285714294</v>
      </c>
      <c r="G66" s="324">
        <f t="shared" si="21"/>
        <v>0.17437757060873624</v>
      </c>
      <c r="H66" s="323">
        <f t="shared" si="22"/>
        <v>-6.9868687112592097E-7</v>
      </c>
      <c r="I66" s="102"/>
      <c r="J66" s="102"/>
      <c r="K66" s="251">
        <f t="shared" si="25"/>
        <v>0</v>
      </c>
      <c r="L66" s="250">
        <f>-249580-J66</f>
        <v>-249580</v>
      </c>
      <c r="M66" s="247"/>
      <c r="N66" s="250">
        <f t="shared" si="23"/>
        <v>249580</v>
      </c>
      <c r="O66" s="281">
        <v>-249580</v>
      </c>
      <c r="P66" s="282">
        <v>-249580</v>
      </c>
      <c r="Q66" s="282">
        <v>-249580</v>
      </c>
      <c r="R66" s="301">
        <f t="shared" si="26"/>
        <v>0</v>
      </c>
      <c r="S66" s="289">
        <f t="shared" si="26"/>
        <v>0</v>
      </c>
      <c r="T66" s="302">
        <f t="shared" si="26"/>
        <v>0</v>
      </c>
      <c r="U66" s="310"/>
      <c r="V66" s="168"/>
      <c r="W66" s="168"/>
      <c r="X66" s="168"/>
      <c r="Y66" s="168"/>
      <c r="Z66" s="168"/>
      <c r="AA66" s="168"/>
      <c r="AB66" s="168"/>
    </row>
    <row r="67" spans="1:28">
      <c r="A67" s="163">
        <f t="shared" si="18"/>
        <v>36951</v>
      </c>
      <c r="B67" s="158">
        <v>31</v>
      </c>
      <c r="C67" s="145">
        <f t="shared" si="17"/>
        <v>-1</v>
      </c>
      <c r="D67" s="158">
        <f t="shared" si="16"/>
        <v>-1</v>
      </c>
      <c r="E67" s="145">
        <f t="shared" si="19"/>
        <v>0</v>
      </c>
      <c r="F67" s="102">
        <f t="shared" si="20"/>
        <v>0</v>
      </c>
      <c r="G67" s="324">
        <f t="shared" si="21"/>
        <v>-6.9868687112592097E-7</v>
      </c>
      <c r="H67" s="323">
        <f t="shared" si="22"/>
        <v>-6.9868687112592097E-7</v>
      </c>
      <c r="I67" s="102"/>
      <c r="J67" s="102"/>
      <c r="K67" s="251">
        <f t="shared" si="25"/>
        <v>0</v>
      </c>
      <c r="L67" s="268">
        <f t="shared" ref="L67:L75" si="27">-J67</f>
        <v>0</v>
      </c>
      <c r="M67" s="247"/>
      <c r="N67" s="250">
        <f t="shared" si="23"/>
        <v>0</v>
      </c>
      <c r="O67" s="281"/>
      <c r="P67" s="282"/>
      <c r="Q67" s="282"/>
      <c r="R67" s="301"/>
      <c r="S67" s="289"/>
      <c r="T67" s="302"/>
      <c r="U67" s="310"/>
      <c r="V67" s="168"/>
      <c r="W67" s="168"/>
      <c r="X67" s="168"/>
      <c r="Y67" s="168"/>
      <c r="Z67" s="168"/>
      <c r="AA67" s="168"/>
      <c r="AB67" s="168"/>
    </row>
    <row r="68" spans="1:28">
      <c r="A68" s="163">
        <f t="shared" si="18"/>
        <v>36982</v>
      </c>
      <c r="B68" s="158">
        <v>30</v>
      </c>
      <c r="C68" s="145">
        <f t="shared" si="17"/>
        <v>-1</v>
      </c>
      <c r="D68" s="158">
        <f t="shared" si="16"/>
        <v>188685</v>
      </c>
      <c r="E68" s="145">
        <f t="shared" si="19"/>
        <v>6289.5333333333338</v>
      </c>
      <c r="F68" s="102">
        <f t="shared" si="20"/>
        <v>0</v>
      </c>
      <c r="G68" s="324">
        <f t="shared" si="21"/>
        <v>-6.9868687112592097E-7</v>
      </c>
      <c r="H68" s="323">
        <f t="shared" si="22"/>
        <v>0.1318317322783944</v>
      </c>
      <c r="I68" s="102"/>
      <c r="J68" s="102"/>
      <c r="K68" s="251">
        <f>188686+I68</f>
        <v>188686</v>
      </c>
      <c r="L68" s="268">
        <f t="shared" si="27"/>
        <v>0</v>
      </c>
      <c r="M68" s="252">
        <v>3263</v>
      </c>
      <c r="N68" s="250">
        <f t="shared" si="23"/>
        <v>-191949</v>
      </c>
      <c r="O68" s="281">
        <v>191949</v>
      </c>
      <c r="P68" s="282">
        <v>191949</v>
      </c>
      <c r="Q68" s="282">
        <v>191949</v>
      </c>
      <c r="R68" s="301">
        <f t="shared" ref="R68:R73" si="28">O68-(K68+M68)</f>
        <v>0</v>
      </c>
      <c r="S68" s="289">
        <f t="shared" ref="S68:S73" si="29">P68-(K68+M68)</f>
        <v>0</v>
      </c>
      <c r="T68" s="302">
        <f t="shared" ref="T68:T73" si="30">Q68-(K68+M68)</f>
        <v>0</v>
      </c>
      <c r="U68" s="310"/>
      <c r="V68" s="168"/>
      <c r="W68" s="168"/>
      <c r="X68" s="168"/>
      <c r="Y68" s="168"/>
      <c r="Z68" s="168"/>
      <c r="AA68" s="168"/>
      <c r="AB68" s="168"/>
    </row>
    <row r="69" spans="1:28">
      <c r="A69" s="163">
        <f t="shared" si="18"/>
        <v>37012</v>
      </c>
      <c r="B69" s="158">
        <v>31</v>
      </c>
      <c r="C69" s="145">
        <f t="shared" si="17"/>
        <v>188685</v>
      </c>
      <c r="D69" s="158">
        <f t="shared" si="16"/>
        <v>484103</v>
      </c>
      <c r="E69" s="145">
        <f t="shared" si="19"/>
        <v>9529.6129032258068</v>
      </c>
      <c r="F69" s="102">
        <f t="shared" si="20"/>
        <v>0</v>
      </c>
      <c r="G69" s="324">
        <f t="shared" si="21"/>
        <v>0.1318317322783944</v>
      </c>
      <c r="H69" s="323">
        <f t="shared" si="22"/>
        <v>0.33823641037267171</v>
      </c>
      <c r="I69" s="102"/>
      <c r="J69" s="102"/>
      <c r="K69" s="251">
        <f>295418+I69</f>
        <v>295418</v>
      </c>
      <c r="L69" s="268">
        <f t="shared" si="27"/>
        <v>0</v>
      </c>
      <c r="M69" s="252">
        <v>5109</v>
      </c>
      <c r="N69" s="250">
        <f t="shared" si="23"/>
        <v>-300527</v>
      </c>
      <c r="O69" s="281">
        <v>300527</v>
      </c>
      <c r="P69" s="282">
        <v>300527</v>
      </c>
      <c r="Q69" s="282">
        <v>300527</v>
      </c>
      <c r="R69" s="301">
        <f t="shared" si="28"/>
        <v>0</v>
      </c>
      <c r="S69" s="289">
        <f t="shared" si="29"/>
        <v>0</v>
      </c>
      <c r="T69" s="302">
        <f t="shared" si="30"/>
        <v>0</v>
      </c>
      <c r="U69" s="310"/>
      <c r="V69" s="168"/>
      <c r="W69" s="168"/>
      <c r="X69" s="168"/>
      <c r="Y69" s="168"/>
      <c r="Z69" s="168"/>
      <c r="AA69" s="168"/>
      <c r="AB69" s="168"/>
    </row>
    <row r="70" spans="1:28">
      <c r="A70" s="163">
        <f t="shared" si="18"/>
        <v>37043</v>
      </c>
      <c r="B70" s="158">
        <v>30</v>
      </c>
      <c r="C70" s="145">
        <f t="shared" si="17"/>
        <v>484103</v>
      </c>
      <c r="D70" s="158">
        <f t="shared" si="16"/>
        <v>769991</v>
      </c>
      <c r="E70" s="145">
        <f t="shared" si="19"/>
        <v>9529.6</v>
      </c>
      <c r="F70" s="102">
        <f t="shared" si="20"/>
        <v>0</v>
      </c>
      <c r="G70" s="324">
        <f t="shared" si="21"/>
        <v>0.33823641037267171</v>
      </c>
      <c r="H70" s="323">
        <f t="shared" si="22"/>
        <v>0.53798260258511899</v>
      </c>
      <c r="I70" s="102"/>
      <c r="J70" s="102"/>
      <c r="K70" s="251">
        <f>285888+I70</f>
        <v>285888</v>
      </c>
      <c r="L70" s="268">
        <f t="shared" si="27"/>
        <v>0</v>
      </c>
      <c r="M70" s="252">
        <v>4944</v>
      </c>
      <c r="N70" s="250">
        <f t="shared" si="23"/>
        <v>-290832</v>
      </c>
      <c r="O70" s="281">
        <v>290832</v>
      </c>
      <c r="P70" s="282">
        <v>290832</v>
      </c>
      <c r="Q70" s="282">
        <v>290832</v>
      </c>
      <c r="R70" s="301">
        <f t="shared" si="28"/>
        <v>0</v>
      </c>
      <c r="S70" s="289">
        <f t="shared" si="29"/>
        <v>0</v>
      </c>
      <c r="T70" s="302">
        <f t="shared" si="30"/>
        <v>0</v>
      </c>
      <c r="U70" s="310"/>
      <c r="V70" s="168"/>
      <c r="W70" s="168"/>
      <c r="X70" s="168"/>
      <c r="Y70" s="168"/>
      <c r="Z70" s="168"/>
      <c r="AA70" s="168"/>
      <c r="AB70" s="168"/>
    </row>
    <row r="71" spans="1:28">
      <c r="A71" s="163">
        <f t="shared" si="18"/>
        <v>37073</v>
      </c>
      <c r="B71" s="158">
        <v>31</v>
      </c>
      <c r="C71" s="145">
        <f t="shared" si="17"/>
        <v>769991</v>
      </c>
      <c r="D71" s="158">
        <f t="shared" si="16"/>
        <v>1070841</v>
      </c>
      <c r="E71" s="145">
        <f t="shared" si="19"/>
        <v>9704.8387096774186</v>
      </c>
      <c r="F71" s="102">
        <f t="shared" si="20"/>
        <v>0</v>
      </c>
      <c r="G71" s="324">
        <f t="shared" si="21"/>
        <v>0.53798260258511899</v>
      </c>
      <c r="H71" s="323">
        <f t="shared" si="22"/>
        <v>0.74818254776335236</v>
      </c>
      <c r="I71" s="102"/>
      <c r="J71" s="102"/>
      <c r="K71" s="251">
        <f>300850+I71</f>
        <v>300850</v>
      </c>
      <c r="L71" s="268">
        <f t="shared" si="27"/>
        <v>0</v>
      </c>
      <c r="M71" s="252">
        <v>5203</v>
      </c>
      <c r="N71" s="250">
        <f t="shared" si="23"/>
        <v>-306053</v>
      </c>
      <c r="O71" s="281">
        <v>306053</v>
      </c>
      <c r="P71" s="282">
        <v>306053</v>
      </c>
      <c r="Q71" s="282">
        <v>306053</v>
      </c>
      <c r="R71" s="301">
        <f t="shared" si="28"/>
        <v>0</v>
      </c>
      <c r="S71" s="289">
        <f t="shared" si="29"/>
        <v>0</v>
      </c>
      <c r="T71" s="302">
        <f t="shared" si="30"/>
        <v>0</v>
      </c>
      <c r="U71" s="310"/>
      <c r="V71" s="168"/>
      <c r="W71" s="168"/>
      <c r="X71" s="168"/>
      <c r="Y71" s="168"/>
      <c r="Z71" s="168"/>
      <c r="AA71" s="168"/>
      <c r="AB71" s="168"/>
    </row>
    <row r="72" spans="1:28">
      <c r="A72" s="163">
        <f t="shared" si="18"/>
        <v>37104</v>
      </c>
      <c r="B72" s="158">
        <v>31</v>
      </c>
      <c r="C72" s="145">
        <f t="shared" si="17"/>
        <v>1070841</v>
      </c>
      <c r="D72" s="158">
        <f t="shared" si="16"/>
        <v>1265817</v>
      </c>
      <c r="E72" s="145">
        <f t="shared" si="19"/>
        <v>6289.5483870967746</v>
      </c>
      <c r="F72" s="102">
        <f t="shared" si="20"/>
        <v>0</v>
      </c>
      <c r="G72" s="324">
        <f t="shared" si="21"/>
        <v>0.74818254776335236</v>
      </c>
      <c r="H72" s="323">
        <f t="shared" si="22"/>
        <v>0.88440971914799993</v>
      </c>
      <c r="I72" s="102"/>
      <c r="J72" s="102"/>
      <c r="K72" s="251">
        <f>194976+I72</f>
        <v>194976</v>
      </c>
      <c r="L72" s="268">
        <f t="shared" si="27"/>
        <v>0</v>
      </c>
      <c r="M72" s="252">
        <v>3371</v>
      </c>
      <c r="N72" s="250">
        <f t="shared" si="23"/>
        <v>-198347</v>
      </c>
      <c r="O72" s="281">
        <v>198347</v>
      </c>
      <c r="P72" s="282">
        <v>198347</v>
      </c>
      <c r="Q72" s="282">
        <v>198347</v>
      </c>
      <c r="R72" s="301">
        <f t="shared" si="28"/>
        <v>0</v>
      </c>
      <c r="S72" s="289">
        <f t="shared" si="29"/>
        <v>0</v>
      </c>
      <c r="T72" s="302">
        <f t="shared" si="30"/>
        <v>0</v>
      </c>
      <c r="U72" s="310"/>
      <c r="V72" s="168"/>
      <c r="W72" s="168"/>
      <c r="X72" s="168"/>
      <c r="Y72" s="168"/>
      <c r="Z72" s="168"/>
      <c r="AA72" s="168"/>
      <c r="AB72" s="168"/>
    </row>
    <row r="73" spans="1:28">
      <c r="A73" s="163">
        <f t="shared" si="18"/>
        <v>37135</v>
      </c>
      <c r="B73" s="158">
        <v>30</v>
      </c>
      <c r="C73" s="145">
        <f t="shared" si="17"/>
        <v>1265817</v>
      </c>
      <c r="D73" s="158">
        <f t="shared" si="16"/>
        <v>1431251</v>
      </c>
      <c r="E73" s="145">
        <f t="shared" si="19"/>
        <v>5514.4666666666662</v>
      </c>
      <c r="F73" s="102">
        <f t="shared" si="20"/>
        <v>0</v>
      </c>
      <c r="G73" s="324">
        <f t="shared" si="21"/>
        <v>0.88440971914799993</v>
      </c>
      <c r="H73" s="323">
        <f t="shared" si="22"/>
        <v>0.99999628298584553</v>
      </c>
      <c r="I73" s="102"/>
      <c r="J73" s="102"/>
      <c r="K73" s="251">
        <f>165434+I73</f>
        <v>165434</v>
      </c>
      <c r="L73" s="268">
        <f t="shared" si="27"/>
        <v>0</v>
      </c>
      <c r="M73" s="252">
        <v>2861</v>
      </c>
      <c r="N73" s="250">
        <f t="shared" si="23"/>
        <v>-168295</v>
      </c>
      <c r="O73" s="281">
        <v>168295</v>
      </c>
      <c r="P73" s="282">
        <v>168295</v>
      </c>
      <c r="Q73" s="282">
        <v>168295</v>
      </c>
      <c r="R73" s="301">
        <f t="shared" si="28"/>
        <v>0</v>
      </c>
      <c r="S73" s="289">
        <f t="shared" si="29"/>
        <v>0</v>
      </c>
      <c r="T73" s="302">
        <f t="shared" si="30"/>
        <v>0</v>
      </c>
      <c r="U73" s="310"/>
      <c r="V73" s="168"/>
      <c r="W73" s="168"/>
      <c r="X73" s="168"/>
      <c r="Y73" s="168"/>
      <c r="Z73" s="168"/>
      <c r="AA73" s="168"/>
      <c r="AB73" s="168"/>
    </row>
    <row r="74" spans="1:28">
      <c r="A74" s="163">
        <f t="shared" si="18"/>
        <v>37165</v>
      </c>
      <c r="B74" s="158">
        <v>31</v>
      </c>
      <c r="C74" s="145">
        <f t="shared" si="17"/>
        <v>1431251</v>
      </c>
      <c r="D74" s="158">
        <f t="shared" si="16"/>
        <v>1431251</v>
      </c>
      <c r="E74" s="145">
        <f t="shared" si="19"/>
        <v>0</v>
      </c>
      <c r="F74" s="102">
        <f t="shared" si="20"/>
        <v>0</v>
      </c>
      <c r="G74" s="324">
        <f t="shared" si="21"/>
        <v>0.99999628298584553</v>
      </c>
      <c r="H74" s="323">
        <f t="shared" si="22"/>
        <v>0.99999628298584553</v>
      </c>
      <c r="I74" s="102"/>
      <c r="J74" s="102"/>
      <c r="K74" s="251">
        <f>+I74</f>
        <v>0</v>
      </c>
      <c r="L74" s="268">
        <f t="shared" si="27"/>
        <v>0</v>
      </c>
      <c r="M74" s="247"/>
      <c r="N74" s="250">
        <f t="shared" si="23"/>
        <v>0</v>
      </c>
      <c r="O74" s="281"/>
      <c r="P74" s="282"/>
      <c r="Q74" s="282"/>
      <c r="R74" s="301"/>
      <c r="S74" s="289"/>
      <c r="T74" s="302"/>
      <c r="U74" s="310"/>
      <c r="V74" s="168"/>
      <c r="W74" s="168"/>
      <c r="X74" s="168"/>
      <c r="Y74" s="168"/>
      <c r="Z74" s="168"/>
      <c r="AA74" s="168"/>
      <c r="AB74" s="168"/>
    </row>
    <row r="75" spans="1:28">
      <c r="A75" s="163">
        <f t="shared" si="18"/>
        <v>37196</v>
      </c>
      <c r="B75" s="158">
        <v>30</v>
      </c>
      <c r="C75" s="145">
        <f t="shared" si="17"/>
        <v>1431251</v>
      </c>
      <c r="D75" s="158">
        <f t="shared" si="16"/>
        <v>1431251</v>
      </c>
      <c r="E75" s="145">
        <f t="shared" si="19"/>
        <v>0</v>
      </c>
      <c r="F75" s="102">
        <f t="shared" si="20"/>
        <v>0</v>
      </c>
      <c r="G75" s="324">
        <f t="shared" si="21"/>
        <v>0.99999628298584553</v>
      </c>
      <c r="H75" s="323">
        <f t="shared" si="22"/>
        <v>0.99999628298584553</v>
      </c>
      <c r="I75" s="102"/>
      <c r="J75" s="102"/>
      <c r="K75" s="251">
        <f>+I75</f>
        <v>0</v>
      </c>
      <c r="L75" s="268">
        <f t="shared" si="27"/>
        <v>0</v>
      </c>
      <c r="M75" s="247"/>
      <c r="N75" s="250">
        <f t="shared" si="23"/>
        <v>0</v>
      </c>
      <c r="O75" s="281"/>
      <c r="P75" s="282"/>
      <c r="Q75" s="282"/>
      <c r="R75" s="301"/>
      <c r="S75" s="289"/>
      <c r="T75" s="302"/>
      <c r="U75" s="310"/>
      <c r="V75" s="168"/>
      <c r="W75" s="168"/>
      <c r="X75" s="168"/>
      <c r="Y75" s="168"/>
      <c r="Z75" s="168"/>
      <c r="AA75" s="168"/>
      <c r="AB75" s="168"/>
    </row>
    <row r="76" spans="1:28">
      <c r="A76" s="163">
        <f t="shared" si="18"/>
        <v>37226</v>
      </c>
      <c r="B76" s="158">
        <v>31</v>
      </c>
      <c r="C76" s="145">
        <f t="shared" si="17"/>
        <v>1431251</v>
      </c>
      <c r="D76" s="158">
        <f t="shared" si="16"/>
        <v>840415</v>
      </c>
      <c r="E76" s="145">
        <f t="shared" si="19"/>
        <v>0</v>
      </c>
      <c r="F76" s="102">
        <f t="shared" si="20"/>
        <v>-19059.225806451614</v>
      </c>
      <c r="G76" s="324">
        <f t="shared" si="21"/>
        <v>0.99999628298584553</v>
      </c>
      <c r="H76" s="323">
        <f t="shared" si="22"/>
        <v>0.5871869267972909</v>
      </c>
      <c r="I76" s="102"/>
      <c r="J76" s="102"/>
      <c r="K76" s="251">
        <f>+I76</f>
        <v>0</v>
      </c>
      <c r="L76" s="250">
        <f>-590836-J76</f>
        <v>-590836</v>
      </c>
      <c r="M76" s="247"/>
      <c r="N76" s="250">
        <f t="shared" si="23"/>
        <v>590836</v>
      </c>
      <c r="O76" s="281">
        <v>-590836</v>
      </c>
      <c r="P76" s="282">
        <v>-590836</v>
      </c>
      <c r="Q76" s="282">
        <v>-590836</v>
      </c>
      <c r="R76" s="301">
        <f t="shared" ref="R76:T78" si="31">O76-$L76</f>
        <v>0</v>
      </c>
      <c r="S76" s="289">
        <f t="shared" si="31"/>
        <v>0</v>
      </c>
      <c r="T76" s="302">
        <f t="shared" si="31"/>
        <v>0</v>
      </c>
      <c r="U76" s="300"/>
      <c r="V76" s="168"/>
      <c r="W76" s="168"/>
      <c r="X76" s="168"/>
      <c r="Y76" s="168"/>
      <c r="Z76" s="168"/>
      <c r="AA76" s="168"/>
      <c r="AB76" s="168"/>
    </row>
    <row r="77" spans="1:28">
      <c r="A77" s="163">
        <f t="shared" si="18"/>
        <v>37257</v>
      </c>
      <c r="B77" s="158">
        <v>31</v>
      </c>
      <c r="C77" s="145">
        <f t="shared" si="17"/>
        <v>840415</v>
      </c>
      <c r="D77" s="158">
        <f t="shared" si="16"/>
        <v>249579</v>
      </c>
      <c r="E77" s="145">
        <f t="shared" si="19"/>
        <v>0</v>
      </c>
      <c r="F77" s="102">
        <f t="shared" si="20"/>
        <v>-19059.225806451614</v>
      </c>
      <c r="G77" s="324">
        <f t="shared" si="21"/>
        <v>0.5871869267972909</v>
      </c>
      <c r="H77" s="323">
        <f t="shared" si="22"/>
        <v>0.17437757060873624</v>
      </c>
      <c r="I77" s="102"/>
      <c r="J77" s="102"/>
      <c r="K77" s="251">
        <f>+I77</f>
        <v>0</v>
      </c>
      <c r="L77" s="250">
        <f>-590836-J77</f>
        <v>-590836</v>
      </c>
      <c r="M77" s="247"/>
      <c r="N77" s="250">
        <f t="shared" si="23"/>
        <v>590836</v>
      </c>
      <c r="O77" s="281">
        <v>-590836</v>
      </c>
      <c r="P77" s="282">
        <v>-590836</v>
      </c>
      <c r="Q77" s="282">
        <v>-590836</v>
      </c>
      <c r="R77" s="301">
        <f t="shared" si="31"/>
        <v>0</v>
      </c>
      <c r="S77" s="289">
        <f t="shared" si="31"/>
        <v>0</v>
      </c>
      <c r="T77" s="302">
        <f t="shared" si="31"/>
        <v>0</v>
      </c>
      <c r="U77" s="300"/>
      <c r="V77" s="168"/>
      <c r="W77" s="168"/>
      <c r="X77" s="168"/>
      <c r="Y77" s="168"/>
      <c r="Z77" s="168"/>
      <c r="AA77" s="168"/>
      <c r="AB77" s="168"/>
    </row>
    <row r="78" spans="1:28">
      <c r="A78" s="164">
        <f t="shared" si="18"/>
        <v>37288</v>
      </c>
      <c r="B78" s="165">
        <v>28</v>
      </c>
      <c r="C78" s="131">
        <f t="shared" si="17"/>
        <v>249579</v>
      </c>
      <c r="D78" s="158">
        <f t="shared" si="16"/>
        <v>-1</v>
      </c>
      <c r="E78" s="145">
        <f t="shared" si="19"/>
        <v>0</v>
      </c>
      <c r="F78" s="102">
        <f t="shared" si="20"/>
        <v>-8913.5714285714294</v>
      </c>
      <c r="G78" s="324">
        <f t="shared" si="21"/>
        <v>0.17437757060873624</v>
      </c>
      <c r="H78" s="323">
        <f t="shared" si="22"/>
        <v>-6.9868687112592097E-7</v>
      </c>
      <c r="I78" s="102"/>
      <c r="J78" s="102"/>
      <c r="K78" s="251">
        <f>+I78</f>
        <v>0</v>
      </c>
      <c r="L78" s="253">
        <f>-249580-J78</f>
        <v>-249580</v>
      </c>
      <c r="M78" s="254"/>
      <c r="N78" s="250">
        <f t="shared" si="23"/>
        <v>249580</v>
      </c>
      <c r="O78" s="283">
        <v>-249580</v>
      </c>
      <c r="P78" s="284">
        <v>-249580</v>
      </c>
      <c r="Q78" s="284">
        <v>-249580</v>
      </c>
      <c r="R78" s="297">
        <f t="shared" si="31"/>
        <v>0</v>
      </c>
      <c r="S78" s="290">
        <f t="shared" si="31"/>
        <v>0</v>
      </c>
      <c r="T78" s="298">
        <f t="shared" si="31"/>
        <v>0</v>
      </c>
      <c r="U78" s="300"/>
      <c r="V78" s="168"/>
      <c r="W78" s="168"/>
      <c r="X78" s="168"/>
      <c r="Y78" s="168"/>
      <c r="Z78" s="168"/>
      <c r="AA78" s="168"/>
      <c r="AB78" s="168"/>
    </row>
    <row r="79" spans="1:28">
      <c r="A79" s="172"/>
      <c r="B79" s="130"/>
      <c r="C79" s="122">
        <f t="shared" si="17"/>
        <v>-1</v>
      </c>
      <c r="D79" s="128"/>
      <c r="E79" s="129"/>
      <c r="F79" s="129"/>
      <c r="G79" s="129"/>
      <c r="H79" s="129"/>
      <c r="I79" s="129"/>
      <c r="J79" s="129"/>
      <c r="K79" s="129"/>
      <c r="L79" s="130"/>
      <c r="M79" s="255">
        <f>SUM(M52:M78)</f>
        <v>39256.409969481181</v>
      </c>
      <c r="N79" s="244"/>
      <c r="O79" s="125"/>
      <c r="P79" s="125"/>
      <c r="Q79" s="125"/>
      <c r="R79" s="228">
        <f>SUM(R51:R78)</f>
        <v>16177</v>
      </c>
      <c r="S79" s="229">
        <f>SUM(S51:S78)</f>
        <v>16177</v>
      </c>
      <c r="T79" s="231">
        <f>SUM(T51:T78)</f>
        <v>16177</v>
      </c>
      <c r="U79" s="125"/>
      <c r="V79" s="125"/>
      <c r="W79" s="125"/>
      <c r="X79" s="125"/>
      <c r="Y79" s="125"/>
      <c r="Z79" s="125"/>
      <c r="AA79" s="125"/>
      <c r="AB79" s="125"/>
    </row>
    <row r="88" spans="2:2">
      <c r="B88">
        <v>1000000</v>
      </c>
    </row>
  </sheetData>
  <mergeCells count="5">
    <mergeCell ref="D2:F2"/>
    <mergeCell ref="O2:Q2"/>
    <mergeCell ref="K9:M9"/>
    <mergeCell ref="E9:J9"/>
    <mergeCell ref="I2:K2"/>
  </mergeCells>
  <printOptions horizontalCentered="1" verticalCentered="1"/>
  <pageMargins left="0.75" right="0.75" top="1" bottom="1" header="0.5" footer="0.5"/>
  <pageSetup scale="45" orientation="landscape" horizontalDpi="0" r:id="rId1"/>
  <headerFooter alignWithMargins="0">
    <oddHeader>&amp;C&amp;"Arial,Bold"NGPL/STX Storage</oddHeader>
    <oddFooter>&amp;L&amp;D; &amp;T&amp;R&amp;F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workbookViewId="0">
      <selection activeCell="D14" sqref="D14"/>
    </sheetView>
    <sheetView topLeftCell="A9" workbookViewId="1">
      <selection activeCell="D27" sqref="D27"/>
    </sheetView>
  </sheetViews>
  <sheetFormatPr defaultRowHeight="12.75"/>
  <cols>
    <col min="1" max="1" width="3" customWidth="1"/>
  </cols>
  <sheetData>
    <row r="1" spans="1:5">
      <c r="A1" s="6" t="s">
        <v>123</v>
      </c>
      <c r="D1" s="56" t="s">
        <v>291</v>
      </c>
    </row>
    <row r="3" spans="1:5">
      <c r="C3" s="147" t="s">
        <v>290</v>
      </c>
      <c r="D3" s="147" t="s">
        <v>160</v>
      </c>
      <c r="E3" s="147" t="s">
        <v>156</v>
      </c>
    </row>
    <row r="4" spans="1:5">
      <c r="B4" s="368">
        <v>36526</v>
      </c>
      <c r="C4" s="139">
        <f>-'WIP2'!L18</f>
        <v>425831</v>
      </c>
      <c r="D4">
        <v>0</v>
      </c>
      <c r="E4" s="139">
        <f>C4+D4</f>
        <v>425831</v>
      </c>
    </row>
    <row r="5" spans="1:5">
      <c r="B5" s="368">
        <v>36678</v>
      </c>
      <c r="C5" s="139">
        <f>-'WIP2'!K23</f>
        <v>-187752</v>
      </c>
      <c r="D5" s="139">
        <f>-'WIP2'!M23</f>
        <v>-3247</v>
      </c>
      <c r="E5" s="139">
        <f>C5+D5</f>
        <v>-190999</v>
      </c>
    </row>
    <row r="6" spans="1:5">
      <c r="B6" s="368">
        <v>36708</v>
      </c>
      <c r="C6" s="139">
        <f>-'WIP2'!K24</f>
        <v>-194010</v>
      </c>
      <c r="D6" s="139">
        <f>-'WIP2'!M24</f>
        <v>-3355</v>
      </c>
      <c r="E6" s="139">
        <f>C6+D6</f>
        <v>-197365</v>
      </c>
    </row>
    <row r="7" spans="1:5">
      <c r="B7" s="368">
        <v>36739</v>
      </c>
      <c r="C7" s="139">
        <f>-'WIP2'!K25</f>
        <v>-37904</v>
      </c>
      <c r="D7" s="139">
        <f>-'WIP2'!M25</f>
        <v>-653</v>
      </c>
      <c r="E7" s="139">
        <f>C7+D7</f>
        <v>-38557</v>
      </c>
    </row>
    <row r="8" spans="1:5" ht="13.5" thickBot="1"/>
    <row r="9" spans="1:5">
      <c r="B9" s="372" t="s">
        <v>292</v>
      </c>
      <c r="C9" s="373" t="s">
        <v>294</v>
      </c>
      <c r="D9" s="193">
        <v>419666</v>
      </c>
      <c r="E9" s="374">
        <v>36526</v>
      </c>
    </row>
    <row r="10" spans="1:5">
      <c r="B10" s="197"/>
      <c r="C10" s="152"/>
      <c r="D10" s="152"/>
      <c r="E10" s="375"/>
    </row>
    <row r="11" spans="1:5">
      <c r="B11" s="197"/>
      <c r="C11" s="371" t="s">
        <v>293</v>
      </c>
      <c r="D11" s="155">
        <f>C5+D5</f>
        <v>-190999</v>
      </c>
      <c r="E11" s="376">
        <v>36678</v>
      </c>
    </row>
    <row r="12" spans="1:5">
      <c r="B12" s="197"/>
      <c r="C12" s="371" t="s">
        <v>293</v>
      </c>
      <c r="D12" s="155">
        <f>C6+D6</f>
        <v>-197365</v>
      </c>
      <c r="E12" s="376">
        <v>36708</v>
      </c>
    </row>
    <row r="13" spans="1:5">
      <c r="B13" s="197"/>
      <c r="C13" s="371" t="s">
        <v>293</v>
      </c>
      <c r="D13" s="370">
        <f>C7+D7</f>
        <v>-38557</v>
      </c>
      <c r="E13" s="376">
        <v>36739</v>
      </c>
    </row>
    <row r="14" spans="1:5" ht="13.5" thickBot="1">
      <c r="B14" s="377"/>
      <c r="C14" s="200"/>
      <c r="D14" s="378">
        <f>SUM(D11:D13)</f>
        <v>-426921</v>
      </c>
      <c r="E14" s="379"/>
    </row>
    <row r="17" spans="1:5">
      <c r="A17" s="6" t="s">
        <v>126</v>
      </c>
    </row>
    <row r="19" spans="1:5">
      <c r="C19" s="147" t="s">
        <v>290</v>
      </c>
      <c r="D19" s="147" t="s">
        <v>160</v>
      </c>
      <c r="E19" s="147" t="s">
        <v>156</v>
      </c>
    </row>
    <row r="20" spans="1:5">
      <c r="B20" s="368">
        <v>36526</v>
      </c>
      <c r="C20" s="139">
        <f>-'WIP2'!L53</f>
        <v>181643</v>
      </c>
      <c r="D20">
        <v>0</v>
      </c>
      <c r="E20" s="139">
        <f>C20+D20</f>
        <v>181643</v>
      </c>
    </row>
    <row r="21" spans="1:5">
      <c r="B21" s="368">
        <v>36678</v>
      </c>
      <c r="C21" s="139">
        <f>-'WIP2'!K58</f>
        <v>-285888</v>
      </c>
      <c r="D21" s="139">
        <f>-'WIP2'!M58</f>
        <v>-4944</v>
      </c>
      <c r="E21" s="139">
        <f>C21+D21</f>
        <v>-290832</v>
      </c>
    </row>
    <row r="22" spans="1:5">
      <c r="B22" s="368">
        <v>36708</v>
      </c>
      <c r="C22" s="139">
        <f>-'WIP2'!K59</f>
        <v>0</v>
      </c>
      <c r="D22" s="139">
        <f>-'WIP2'!M59</f>
        <v>0</v>
      </c>
      <c r="E22" s="139">
        <f>C22+D22</f>
        <v>0</v>
      </c>
    </row>
    <row r="23" spans="1:5">
      <c r="B23" s="368">
        <v>36739</v>
      </c>
      <c r="C23" s="139">
        <f>-'WIP2'!K60</f>
        <v>-57715</v>
      </c>
      <c r="D23" s="139">
        <f>-'WIP2'!M60</f>
        <v>-998</v>
      </c>
      <c r="E23" s="139">
        <f>C23+D23</f>
        <v>-58713</v>
      </c>
    </row>
    <row r="24" spans="1:5" ht="13.5" thickBot="1"/>
    <row r="25" spans="1:5">
      <c r="B25" s="372" t="s">
        <v>292</v>
      </c>
      <c r="C25" s="373" t="s">
        <v>294</v>
      </c>
      <c r="D25" s="193">
        <f>C20</f>
        <v>181643</v>
      </c>
      <c r="E25" s="374">
        <v>36526</v>
      </c>
    </row>
    <row r="26" spans="1:5">
      <c r="B26" s="197"/>
      <c r="C26" s="152"/>
      <c r="D26" s="152"/>
      <c r="E26" s="375"/>
    </row>
    <row r="27" spans="1:5">
      <c r="B27" s="197"/>
      <c r="C27" s="371" t="s">
        <v>293</v>
      </c>
      <c r="D27" s="155">
        <v>-184731</v>
      </c>
      <c r="E27" s="376">
        <v>36678</v>
      </c>
    </row>
    <row r="28" spans="1:5">
      <c r="B28" s="197"/>
      <c r="C28" s="371" t="s">
        <v>293</v>
      </c>
      <c r="D28" s="155">
        <f>C22+D22</f>
        <v>0</v>
      </c>
      <c r="E28" s="376">
        <v>36708</v>
      </c>
    </row>
    <row r="29" spans="1:5">
      <c r="B29" s="197"/>
      <c r="C29" s="371" t="s">
        <v>293</v>
      </c>
      <c r="D29" s="370">
        <v>0</v>
      </c>
      <c r="E29" s="376">
        <v>36739</v>
      </c>
    </row>
    <row r="30" spans="1:5" ht="13.5" thickBot="1">
      <c r="B30" s="377"/>
      <c r="C30" s="200"/>
      <c r="D30" s="378">
        <f>SUM(D27:D29)</f>
        <v>-184731</v>
      </c>
      <c r="E30" s="379"/>
    </row>
  </sheetData>
  <printOptions horizontalCentered="1" verticalCentered="1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4"/>
  <sheetViews>
    <sheetView zoomScale="75" workbookViewId="0">
      <selection activeCell="D10" sqref="D10"/>
    </sheetView>
    <sheetView topLeftCell="A13" workbookViewId="1">
      <selection activeCell="I29" sqref="I29"/>
    </sheetView>
  </sheetViews>
  <sheetFormatPr defaultRowHeight="12.75"/>
  <cols>
    <col min="1" max="1" width="20" bestFit="1" customWidth="1"/>
    <col min="2" max="2" width="11.5703125" bestFit="1" customWidth="1"/>
    <col min="3" max="3" width="11.28515625" bestFit="1" customWidth="1"/>
    <col min="4" max="7" width="10" bestFit="1" customWidth="1"/>
    <col min="8" max="8" width="10.140625" bestFit="1" customWidth="1"/>
    <col min="9" max="14" width="10" bestFit="1" customWidth="1"/>
  </cols>
  <sheetData>
    <row r="2" spans="1:15">
      <c r="A2" s="61" t="s">
        <v>132</v>
      </c>
      <c r="B2" s="66" t="s">
        <v>249</v>
      </c>
    </row>
    <row r="4" spans="1:15">
      <c r="A4" s="61" t="s">
        <v>88</v>
      </c>
      <c r="B4" s="46">
        <v>36517</v>
      </c>
    </row>
    <row r="5" spans="1:15">
      <c r="A5" s="61"/>
      <c r="B5" s="63"/>
    </row>
    <row r="6" spans="1:15">
      <c r="A6" s="61" t="s">
        <v>127</v>
      </c>
      <c r="B6" s="64">
        <v>0</v>
      </c>
    </row>
    <row r="7" spans="1:15">
      <c r="A7" s="61" t="s">
        <v>128</v>
      </c>
      <c r="B7" s="64">
        <v>0</v>
      </c>
    </row>
    <row r="10" spans="1:15">
      <c r="A10" s="44" t="s">
        <v>123</v>
      </c>
    </row>
    <row r="11" spans="1:15">
      <c r="A11" s="79" t="s">
        <v>0</v>
      </c>
      <c r="B11" s="81">
        <f>B4+3</f>
        <v>36520</v>
      </c>
      <c r="C11" s="81">
        <f>IF(MONTH(B11)=12,DATE(YEAR(B11)+1,1,1),DATE(YEAR(B11),MONTH(B11)+1,1))</f>
        <v>36526</v>
      </c>
      <c r="D11" s="81">
        <f t="shared" ref="D11:O11" si="0">IF(MONTH(C11)=12,DATE(YEAR(C11)+1,1,1),DATE(YEAR(C11),MONTH(C11)+1,1))</f>
        <v>36557</v>
      </c>
      <c r="E11" s="81">
        <f t="shared" si="0"/>
        <v>36586</v>
      </c>
      <c r="F11" s="81">
        <f t="shared" si="0"/>
        <v>36617</v>
      </c>
      <c r="G11" s="81">
        <f t="shared" si="0"/>
        <v>36647</v>
      </c>
      <c r="H11" s="81">
        <f t="shared" si="0"/>
        <v>36678</v>
      </c>
      <c r="I11" s="81">
        <f t="shared" si="0"/>
        <v>36708</v>
      </c>
      <c r="J11" s="81">
        <f t="shared" si="0"/>
        <v>36739</v>
      </c>
      <c r="K11" s="81">
        <f t="shared" si="0"/>
        <v>36770</v>
      </c>
      <c r="L11" s="81">
        <f t="shared" si="0"/>
        <v>36800</v>
      </c>
      <c r="M11" s="81">
        <f t="shared" si="0"/>
        <v>36831</v>
      </c>
      <c r="N11" s="81">
        <f t="shared" si="0"/>
        <v>36861</v>
      </c>
      <c r="O11" s="62">
        <f t="shared" si="0"/>
        <v>36892</v>
      </c>
    </row>
    <row r="12" spans="1:15">
      <c r="A12" s="4" t="s">
        <v>124</v>
      </c>
      <c r="B12" s="67">
        <f>VLOOKUP($B$11,FetchMids!$U$8:$AI$81,5,FALSE)</f>
        <v>2.36</v>
      </c>
      <c r="C12" s="369">
        <v>2.2999999999999998</v>
      </c>
      <c r="D12" s="68">
        <v>2.3250000000000002</v>
      </c>
      <c r="E12" s="68">
        <v>2.3199999999999998</v>
      </c>
      <c r="F12" s="68">
        <v>2.31</v>
      </c>
      <c r="G12" s="68">
        <v>2.3250000000000002</v>
      </c>
      <c r="H12" s="369">
        <v>2.34</v>
      </c>
      <c r="I12" s="369">
        <v>2.36</v>
      </c>
      <c r="J12" s="68">
        <v>2.39</v>
      </c>
      <c r="K12" s="68">
        <v>2.41</v>
      </c>
      <c r="L12" s="68">
        <v>2.4300000000000002</v>
      </c>
      <c r="M12" s="68">
        <v>2.5550000000000002</v>
      </c>
      <c r="N12" s="68">
        <v>2.6749999999999998</v>
      </c>
    </row>
    <row r="13" spans="1:15">
      <c r="A13" s="4" t="s">
        <v>59</v>
      </c>
      <c r="B13" s="69"/>
      <c r="C13" s="68">
        <f>VLOOKUP(C$11,FetchMids!$D$8:$S$357,9,FALSE)</f>
        <v>-9.2499999999999999E-2</v>
      </c>
      <c r="D13" s="68">
        <f>VLOOKUP(D$11,FetchMids!$D$8:$S$357,9,FALSE)</f>
        <v>-9.2499999999999999E-2</v>
      </c>
      <c r="E13" s="68">
        <f>VLOOKUP(E$11,FetchMids!$D$8:$S$357,9,FALSE)</f>
        <v>-9.2499999999999999E-2</v>
      </c>
      <c r="F13" s="68">
        <f>VLOOKUP(F$11,FetchMids!$D$8:$S$357,9,FALSE)</f>
        <v>-6.7500000000000004E-2</v>
      </c>
      <c r="G13" s="68">
        <f>VLOOKUP(G$11,FetchMids!$D$8:$S$357,9,FALSE)</f>
        <v>-6.7500000000000004E-2</v>
      </c>
      <c r="H13" s="68">
        <f>VLOOKUP(H$11,FetchMids!$D$8:$S$357,9,FALSE)</f>
        <v>-6.5000000000000002E-2</v>
      </c>
      <c r="I13" s="68">
        <f>VLOOKUP(I$11,FetchMids!$D$8:$S$357,9,FALSE)</f>
        <v>-5.7500000000000002E-2</v>
      </c>
      <c r="J13" s="68">
        <f>VLOOKUP(J$11,FetchMids!$D$8:$S$357,9,FALSE)</f>
        <v>-5.7500000000000002E-2</v>
      </c>
      <c r="K13" s="68">
        <f>VLOOKUP(K$11,FetchMids!$D$8:$S$357,9,FALSE)</f>
        <v>-6.7500000000000004E-2</v>
      </c>
      <c r="L13" s="68">
        <f>VLOOKUP(L$11,FetchMids!$D$8:$S$357,9,FALSE)</f>
        <v>-7.2499999999999995E-2</v>
      </c>
      <c r="M13" s="68">
        <f>VLOOKUP(M$11,FetchMids!$D$8:$S$357,9,FALSE)</f>
        <v>-0.1</v>
      </c>
      <c r="N13" s="68">
        <f>VLOOKUP(N$11,FetchMids!$D$8:$S$357,9,FALSE)</f>
        <v>-0.13</v>
      </c>
    </row>
    <row r="14" spans="1:15">
      <c r="A14" s="4" t="s">
        <v>125</v>
      </c>
      <c r="B14" s="70"/>
      <c r="C14" s="71">
        <f>$B$6</f>
        <v>0</v>
      </c>
      <c r="D14" s="71">
        <f t="shared" ref="D14:N14" si="1">$B$6</f>
        <v>0</v>
      </c>
      <c r="E14" s="71">
        <f t="shared" si="1"/>
        <v>0</v>
      </c>
      <c r="F14" s="71">
        <f t="shared" si="1"/>
        <v>0</v>
      </c>
      <c r="G14" s="71">
        <f t="shared" si="1"/>
        <v>0</v>
      </c>
      <c r="H14" s="71">
        <f t="shared" si="1"/>
        <v>0</v>
      </c>
      <c r="I14" s="71">
        <f t="shared" si="1"/>
        <v>0</v>
      </c>
      <c r="J14" s="71">
        <f t="shared" si="1"/>
        <v>0</v>
      </c>
      <c r="K14" s="71">
        <f t="shared" si="1"/>
        <v>0</v>
      </c>
      <c r="L14" s="71">
        <f t="shared" si="1"/>
        <v>0</v>
      </c>
      <c r="M14" s="71">
        <f t="shared" si="1"/>
        <v>0</v>
      </c>
      <c r="N14" s="71">
        <f t="shared" si="1"/>
        <v>0</v>
      </c>
    </row>
    <row r="15" spans="1:15">
      <c r="A15" s="72" t="s">
        <v>118</v>
      </c>
      <c r="B15" s="73">
        <f>SUM(B12:B14)</f>
        <v>2.36</v>
      </c>
      <c r="C15" s="73">
        <f t="shared" ref="C15:N15" si="2">SUM(C12:C14)</f>
        <v>2.2075</v>
      </c>
      <c r="D15" s="73">
        <f t="shared" si="2"/>
        <v>2.2325000000000004</v>
      </c>
      <c r="E15" s="73">
        <f t="shared" si="2"/>
        <v>2.2275</v>
      </c>
      <c r="F15" s="73">
        <f t="shared" si="2"/>
        <v>2.2425000000000002</v>
      </c>
      <c r="G15" s="73">
        <f t="shared" si="2"/>
        <v>2.2575000000000003</v>
      </c>
      <c r="H15" s="73">
        <f t="shared" si="2"/>
        <v>2.2749999999999999</v>
      </c>
      <c r="I15" s="73">
        <f t="shared" si="2"/>
        <v>2.3024999999999998</v>
      </c>
      <c r="J15" s="73">
        <f t="shared" si="2"/>
        <v>2.3325</v>
      </c>
      <c r="K15" s="73">
        <f t="shared" si="2"/>
        <v>2.3425000000000002</v>
      </c>
      <c r="L15" s="73">
        <f t="shared" si="2"/>
        <v>2.3575000000000004</v>
      </c>
      <c r="M15" s="73">
        <f t="shared" si="2"/>
        <v>2.4550000000000001</v>
      </c>
      <c r="N15" s="73">
        <f t="shared" si="2"/>
        <v>2.5449999999999999</v>
      </c>
    </row>
    <row r="16" spans="1:15">
      <c r="A16" s="74" t="s">
        <v>131</v>
      </c>
      <c r="B16" s="75"/>
      <c r="C16" s="76">
        <f>VLOOKUP(C$11,FetchMids!$D$8:$S$226,15,FALSE)</f>
        <v>6.1415418030073998E-2</v>
      </c>
      <c r="D16" s="76">
        <f>VLOOKUP(D$11,FetchMids!$D$8:$S$226,15,FALSE)</f>
        <v>6.4923292627135004E-2</v>
      </c>
      <c r="E16" s="76">
        <f>VLOOKUP(E$11,FetchMids!$D$8:$S$226,15,FALSE)</f>
        <v>6.2900143894299002E-2</v>
      </c>
      <c r="F16" s="76">
        <f>VLOOKUP(F$11,FetchMids!$D$8:$S$226,15,FALSE)</f>
        <v>6.2756934263641997E-2</v>
      </c>
      <c r="G16" s="76">
        <f>VLOOKUP(G$11,FetchMids!$D$8:$S$226,15,FALSE)</f>
        <v>6.2765544495581999E-2</v>
      </c>
      <c r="H16" s="76">
        <f>VLOOKUP(H$11,FetchMids!$D$8:$S$226,15,FALSE)</f>
        <v>6.2774441735281003E-2</v>
      </c>
      <c r="I16" s="76">
        <f>VLOOKUP(I$11,FetchMids!$D$8:$S$226,15,FALSE)</f>
        <v>6.3014645434375002E-2</v>
      </c>
      <c r="J16" s="76">
        <f>VLOOKUP(J$11,FetchMids!$D$8:$S$226,15,FALSE)</f>
        <v>6.3365606875285002E-2</v>
      </c>
      <c r="K16" s="76">
        <f>VLOOKUP(K$11,FetchMids!$D$8:$S$226,15,FALSE)</f>
        <v>6.3716568357054998E-2</v>
      </c>
      <c r="L16" s="76">
        <f>VLOOKUP(L$11,FetchMids!$D$8:$S$226,15,FALSE)</f>
        <v>6.4050006641955995E-2</v>
      </c>
      <c r="M16" s="76">
        <f>VLOOKUP(M$11,FetchMids!$D$8:$S$226,15,FALSE)</f>
        <v>6.4383006015926003E-2</v>
      </c>
      <c r="N16" s="76">
        <f>VLOOKUP(N$11,FetchMids!$D$8:$S$226,15,FALSE)</f>
        <v>6.4705263509613004E-2</v>
      </c>
      <c r="O16" s="65">
        <f>VLOOKUP(O$11,FetchMids!$D$8:$S$226,15,FALSE)</f>
        <v>6.5044569527327997E-2</v>
      </c>
    </row>
    <row r="17" spans="1:15">
      <c r="A17" s="77" t="s">
        <v>130</v>
      </c>
      <c r="B17" s="320">
        <v>1</v>
      </c>
      <c r="C17" s="78">
        <f t="shared" ref="C17:N17" si="3">IF($B$2="Phys",(1+(D16/2))^(-2*(D11+24-$B$4)/365.25),(1+(C16/2))^(-2*(C11-$B$4)/365.25))</f>
        <v>0.99851056431950036</v>
      </c>
      <c r="D17" s="78">
        <f t="shared" si="3"/>
        <v>0.99302737402804264</v>
      </c>
      <c r="E17" s="78">
        <f t="shared" si="3"/>
        <v>0.98836862651571278</v>
      </c>
      <c r="F17" s="78">
        <f t="shared" si="3"/>
        <v>0.98322445238026268</v>
      </c>
      <c r="G17" s="78">
        <f t="shared" si="3"/>
        <v>0.97824397447057287</v>
      </c>
      <c r="H17" s="78">
        <f t="shared" si="3"/>
        <v>0.97312258098119842</v>
      </c>
      <c r="I17" s="78">
        <f t="shared" si="3"/>
        <v>0.96807690102056154</v>
      </c>
      <c r="J17" s="78">
        <f t="shared" si="3"/>
        <v>0.96279354881587276</v>
      </c>
      <c r="K17" s="78">
        <f t="shared" si="3"/>
        <v>0.95748377301639176</v>
      </c>
      <c r="L17" s="78">
        <f t="shared" si="3"/>
        <v>0.95232528179846043</v>
      </c>
      <c r="M17" s="78">
        <f t="shared" si="3"/>
        <v>0.94698038604700163</v>
      </c>
      <c r="N17" s="78">
        <f t="shared" si="3"/>
        <v>0.94178740277178585</v>
      </c>
    </row>
    <row r="18" spans="1:15">
      <c r="A18" s="79" t="s">
        <v>129</v>
      </c>
      <c r="B18" s="80">
        <f>B15</f>
        <v>2.36</v>
      </c>
      <c r="C18" s="80">
        <f t="shared" ref="C18:N18" si="4">C15*C17</f>
        <v>2.2042120707352972</v>
      </c>
      <c r="D18" s="80">
        <f t="shared" si="4"/>
        <v>2.2169336125176056</v>
      </c>
      <c r="E18" s="80">
        <f t="shared" si="4"/>
        <v>2.2015911155637502</v>
      </c>
      <c r="F18" s="80">
        <f t="shared" si="4"/>
        <v>2.2048808344627391</v>
      </c>
      <c r="G18" s="80">
        <f t="shared" si="4"/>
        <v>2.2083857723673184</v>
      </c>
      <c r="H18" s="80">
        <f t="shared" si="4"/>
        <v>2.2138538717322263</v>
      </c>
      <c r="I18" s="80">
        <f t="shared" si="4"/>
        <v>2.2289970645998429</v>
      </c>
      <c r="J18" s="80">
        <f t="shared" si="4"/>
        <v>2.2457159526130233</v>
      </c>
      <c r="K18" s="80">
        <f t="shared" si="4"/>
        <v>2.2429057382908981</v>
      </c>
      <c r="L18" s="80">
        <f t="shared" si="4"/>
        <v>2.2451068518398709</v>
      </c>
      <c r="M18" s="80">
        <f t="shared" si="4"/>
        <v>2.3248368477453889</v>
      </c>
      <c r="N18" s="80">
        <f t="shared" si="4"/>
        <v>2.3968489400541948</v>
      </c>
    </row>
    <row r="19" spans="1:15">
      <c r="A19" s="1" t="s">
        <v>254</v>
      </c>
      <c r="B19" s="331">
        <v>1.7000000000000001E-2</v>
      </c>
      <c r="C19" s="331">
        <v>1.7000000000000001E-2</v>
      </c>
      <c r="D19" s="331">
        <v>1.7000000000000001E-2</v>
      </c>
      <c r="E19" s="331">
        <v>1.7000000000000001E-2</v>
      </c>
      <c r="F19" s="331">
        <v>1.7000000000000001E-2</v>
      </c>
      <c r="G19" s="331">
        <v>1.7000000000000001E-2</v>
      </c>
      <c r="H19" s="331">
        <v>1.7000000000000001E-2</v>
      </c>
      <c r="I19" s="331">
        <v>1.7000000000000001E-2</v>
      </c>
      <c r="J19" s="331">
        <v>1.7000000000000001E-2</v>
      </c>
      <c r="K19" s="331">
        <v>1.7000000000000001E-2</v>
      </c>
      <c r="L19" s="331">
        <v>1.7000000000000001E-2</v>
      </c>
      <c r="M19" s="331">
        <v>1.7000000000000001E-2</v>
      </c>
      <c r="N19" s="331">
        <v>1.7000000000000001E-2</v>
      </c>
      <c r="O19" s="2"/>
    </row>
    <row r="20" spans="1:15">
      <c r="A20" s="1" t="s">
        <v>255</v>
      </c>
      <c r="B20" s="58">
        <f>(B15/(1-B19)-B15)*B17</f>
        <v>4.0813835198372228E-2</v>
      </c>
      <c r="C20" s="58">
        <f t="shared" ref="C20:N20" si="5">(C15/(1-C19)-C15)*C17</f>
        <v>3.8119639066632766E-2</v>
      </c>
      <c r="D20" s="58">
        <f t="shared" si="5"/>
        <v>3.8339645384333043E-2</v>
      </c>
      <c r="E20" s="58">
        <f t="shared" si="5"/>
        <v>3.807431227322871E-2</v>
      </c>
      <c r="F20" s="58">
        <f t="shared" si="5"/>
        <v>3.8131204665174681E-2</v>
      </c>
      <c r="G20" s="58">
        <f t="shared" si="5"/>
        <v>3.8191819054165445E-2</v>
      </c>
      <c r="H20" s="58">
        <f t="shared" si="5"/>
        <v>3.82863843534565E-2</v>
      </c>
      <c r="I20" s="58">
        <f t="shared" si="5"/>
        <v>3.8548270700099044E-2</v>
      </c>
      <c r="J20" s="58">
        <f t="shared" si="5"/>
        <v>3.8837407115383089E-2</v>
      </c>
      <c r="K20" s="58">
        <f t="shared" si="5"/>
        <v>3.878880727461393E-2</v>
      </c>
      <c r="L20" s="58">
        <f t="shared" si="5"/>
        <v>3.8826873327851161E-2</v>
      </c>
      <c r="M20" s="58">
        <f t="shared" si="5"/>
        <v>4.0205723714823588E-2</v>
      </c>
      <c r="N20" s="58">
        <f t="shared" si="5"/>
        <v>4.1451100692697175E-2</v>
      </c>
    </row>
    <row r="21" spans="1:15">
      <c r="A21" s="1" t="s">
        <v>256</v>
      </c>
      <c r="B21" s="58">
        <f>B20+B18</f>
        <v>2.4008138351983721</v>
      </c>
      <c r="C21" s="58">
        <f t="shared" ref="C21:N21" si="6">C20+C18</f>
        <v>2.2423317098019302</v>
      </c>
      <c r="D21" s="58">
        <f t="shared" si="6"/>
        <v>2.2552732579019388</v>
      </c>
      <c r="E21" s="58">
        <f t="shared" si="6"/>
        <v>2.2396654278369788</v>
      </c>
      <c r="F21" s="58">
        <f t="shared" si="6"/>
        <v>2.2430120391279136</v>
      </c>
      <c r="G21" s="58">
        <f t="shared" si="6"/>
        <v>2.2465775914214836</v>
      </c>
      <c r="H21" s="58">
        <f t="shared" si="6"/>
        <v>2.2521402560856827</v>
      </c>
      <c r="I21" s="58">
        <f t="shared" si="6"/>
        <v>2.2675453352999422</v>
      </c>
      <c r="J21" s="58">
        <f t="shared" si="6"/>
        <v>2.2845533597284065</v>
      </c>
      <c r="K21" s="58">
        <f t="shared" si="6"/>
        <v>2.2816945455655122</v>
      </c>
      <c r="L21" s="58">
        <f t="shared" si="6"/>
        <v>2.2839337251677221</v>
      </c>
      <c r="M21" s="58">
        <f t="shared" si="6"/>
        <v>2.3650425714602124</v>
      </c>
      <c r="N21" s="58">
        <f t="shared" si="6"/>
        <v>2.438300040746892</v>
      </c>
    </row>
    <row r="22" spans="1:15">
      <c r="A22" s="1"/>
    </row>
    <row r="24" spans="1:15">
      <c r="A24" s="44" t="s">
        <v>126</v>
      </c>
    </row>
    <row r="25" spans="1:15">
      <c r="A25" s="79" t="s">
        <v>0</v>
      </c>
      <c r="B25" s="81">
        <f>B11</f>
        <v>36520</v>
      </c>
      <c r="C25" s="81">
        <f t="shared" ref="C25:N25" si="7">C11</f>
        <v>36526</v>
      </c>
      <c r="D25" s="81">
        <f t="shared" si="7"/>
        <v>36557</v>
      </c>
      <c r="E25" s="81">
        <f t="shared" si="7"/>
        <v>36586</v>
      </c>
      <c r="F25" s="81">
        <f t="shared" si="7"/>
        <v>36617</v>
      </c>
      <c r="G25" s="81">
        <f t="shared" si="7"/>
        <v>36647</v>
      </c>
      <c r="H25" s="81">
        <f t="shared" si="7"/>
        <v>36678</v>
      </c>
      <c r="I25" s="81">
        <f t="shared" si="7"/>
        <v>36708</v>
      </c>
      <c r="J25" s="81">
        <f t="shared" si="7"/>
        <v>36739</v>
      </c>
      <c r="K25" s="81">
        <f t="shared" si="7"/>
        <v>36770</v>
      </c>
      <c r="L25" s="81">
        <f t="shared" si="7"/>
        <v>36800</v>
      </c>
      <c r="M25" s="81">
        <f t="shared" si="7"/>
        <v>36831</v>
      </c>
      <c r="N25" s="81">
        <f t="shared" si="7"/>
        <v>36861</v>
      </c>
    </row>
    <row r="26" spans="1:15">
      <c r="A26" s="3" t="s">
        <v>124</v>
      </c>
      <c r="B26" s="67">
        <f>VLOOKUP($B$11,FetchMids!$U$8:$AI$81,3,FALSE)</f>
        <v>2.38</v>
      </c>
      <c r="C26" s="369">
        <v>2.29</v>
      </c>
      <c r="D26" s="68">
        <f t="shared" ref="D26:N26" si="8">D12</f>
        <v>2.3250000000000002</v>
      </c>
      <c r="E26" s="68">
        <f t="shared" si="8"/>
        <v>2.3199999999999998</v>
      </c>
      <c r="F26" s="68">
        <f t="shared" si="8"/>
        <v>2.31</v>
      </c>
      <c r="G26" s="68">
        <v>2.2999999999999998</v>
      </c>
      <c r="H26" s="369">
        <v>2.335</v>
      </c>
      <c r="I26" s="369">
        <f t="shared" si="8"/>
        <v>2.36</v>
      </c>
      <c r="J26" s="369">
        <v>2.3849999999999998</v>
      </c>
      <c r="K26" s="68">
        <f t="shared" si="8"/>
        <v>2.41</v>
      </c>
      <c r="L26" s="68">
        <f t="shared" si="8"/>
        <v>2.4300000000000002</v>
      </c>
      <c r="M26" s="68">
        <f t="shared" si="8"/>
        <v>2.5550000000000002</v>
      </c>
      <c r="N26" s="68">
        <f t="shared" si="8"/>
        <v>2.6749999999999998</v>
      </c>
    </row>
    <row r="27" spans="1:15">
      <c r="A27" s="3" t="s">
        <v>59</v>
      </c>
      <c r="B27" s="4"/>
      <c r="C27" s="68">
        <v>-4.7500000000000001E-2</v>
      </c>
      <c r="D27" s="68">
        <f>VLOOKUP(D$25,FetchMids!$D$8:$S$357,3,FALSE)</f>
        <v>-6.7500000000000004E-2</v>
      </c>
      <c r="E27" s="68">
        <f>VLOOKUP(E$25,FetchMids!$D$8:$S$357,3,FALSE)</f>
        <v>-0.06</v>
      </c>
      <c r="F27" s="68">
        <f>VLOOKUP(F$25,FetchMids!$D$8:$S$357,3,FALSE)</f>
        <v>-0.06</v>
      </c>
      <c r="G27" s="68">
        <v>-6.5000000000000002E-2</v>
      </c>
      <c r="H27" s="68">
        <v>-5.5E-2</v>
      </c>
      <c r="I27" s="68">
        <v>-5.5E-2</v>
      </c>
      <c r="J27" s="68">
        <v>-5.5E-2</v>
      </c>
      <c r="K27" s="68">
        <f>VLOOKUP(K$25,FetchMids!$D$8:$S$357,3,FALSE)</f>
        <v>-0.06</v>
      </c>
      <c r="L27" s="68">
        <f>VLOOKUP(L$25,FetchMids!$D$8:$S$357,3,FALSE)</f>
        <v>-0.06</v>
      </c>
      <c r="M27" s="68">
        <f>VLOOKUP(M$25,FetchMids!$D$8:$S$357,3,FALSE)</f>
        <v>-0.06</v>
      </c>
      <c r="N27" s="68">
        <f>VLOOKUP(N$25,FetchMids!$D$8:$S$357,3,FALSE)</f>
        <v>-0.06</v>
      </c>
    </row>
    <row r="28" spans="1:15">
      <c r="A28" s="3" t="s">
        <v>125</v>
      </c>
      <c r="B28" s="4"/>
      <c r="C28" s="71">
        <f>$B$7</f>
        <v>0</v>
      </c>
      <c r="D28" s="71">
        <f t="shared" ref="D28:N28" si="9">$B$7</f>
        <v>0</v>
      </c>
      <c r="E28" s="71">
        <f t="shared" si="9"/>
        <v>0</v>
      </c>
      <c r="F28" s="71">
        <f t="shared" si="9"/>
        <v>0</v>
      </c>
      <c r="G28" s="71">
        <f t="shared" si="9"/>
        <v>0</v>
      </c>
      <c r="H28" s="71">
        <f t="shared" si="9"/>
        <v>0</v>
      </c>
      <c r="I28" s="71">
        <f t="shared" si="9"/>
        <v>0</v>
      </c>
      <c r="J28" s="71">
        <f t="shared" si="9"/>
        <v>0</v>
      </c>
      <c r="K28" s="71">
        <f t="shared" si="9"/>
        <v>0</v>
      </c>
      <c r="L28" s="71">
        <f t="shared" si="9"/>
        <v>0</v>
      </c>
      <c r="M28" s="71">
        <f t="shared" si="9"/>
        <v>0</v>
      </c>
      <c r="N28" s="71">
        <f t="shared" si="9"/>
        <v>0</v>
      </c>
    </row>
    <row r="29" spans="1:15">
      <c r="A29" s="82" t="s">
        <v>118</v>
      </c>
      <c r="B29" s="75">
        <f>SUM(B26:B28)</f>
        <v>2.38</v>
      </c>
      <c r="C29" s="75">
        <f t="shared" ref="C29:N29" si="10">SUM(C26:C28)</f>
        <v>2.2425000000000002</v>
      </c>
      <c r="D29" s="75">
        <f t="shared" si="10"/>
        <v>2.2575000000000003</v>
      </c>
      <c r="E29" s="75">
        <f t="shared" si="10"/>
        <v>2.2599999999999998</v>
      </c>
      <c r="F29" s="75">
        <f t="shared" si="10"/>
        <v>2.25</v>
      </c>
      <c r="G29" s="75">
        <f t="shared" si="10"/>
        <v>2.2349999999999999</v>
      </c>
      <c r="H29" s="75">
        <f t="shared" si="10"/>
        <v>2.2799999999999998</v>
      </c>
      <c r="I29" s="75">
        <f t="shared" si="10"/>
        <v>2.3049999999999997</v>
      </c>
      <c r="J29" s="75">
        <f t="shared" si="10"/>
        <v>2.3299999999999996</v>
      </c>
      <c r="K29" s="75">
        <f t="shared" si="10"/>
        <v>2.35</v>
      </c>
      <c r="L29" s="75">
        <f t="shared" si="10"/>
        <v>2.37</v>
      </c>
      <c r="M29" s="75">
        <f t="shared" si="10"/>
        <v>2.4950000000000001</v>
      </c>
      <c r="N29" s="75">
        <f t="shared" si="10"/>
        <v>2.6149999999999998</v>
      </c>
    </row>
    <row r="30" spans="1:15">
      <c r="A30" s="74" t="s">
        <v>131</v>
      </c>
      <c r="B30" s="4"/>
      <c r="C30" s="76">
        <f>C16</f>
        <v>6.1415418030073998E-2</v>
      </c>
      <c r="D30" s="76">
        <f t="shared" ref="D30:N30" si="11">D16</f>
        <v>6.4923292627135004E-2</v>
      </c>
      <c r="E30" s="76">
        <f t="shared" si="11"/>
        <v>6.2900143894299002E-2</v>
      </c>
      <c r="F30" s="76">
        <f t="shared" si="11"/>
        <v>6.2756934263641997E-2</v>
      </c>
      <c r="G30" s="76">
        <f t="shared" si="11"/>
        <v>6.2765544495581999E-2</v>
      </c>
      <c r="H30" s="76">
        <f t="shared" si="11"/>
        <v>6.2774441735281003E-2</v>
      </c>
      <c r="I30" s="76">
        <f t="shared" si="11"/>
        <v>6.3014645434375002E-2</v>
      </c>
      <c r="J30" s="76">
        <f t="shared" si="11"/>
        <v>6.3365606875285002E-2</v>
      </c>
      <c r="K30" s="76">
        <f t="shared" si="11"/>
        <v>6.3716568357054998E-2</v>
      </c>
      <c r="L30" s="76">
        <f t="shared" si="11"/>
        <v>6.4050006641955995E-2</v>
      </c>
      <c r="M30" s="76">
        <f>M17</f>
        <v>0.94698038604700163</v>
      </c>
      <c r="N30" s="76">
        <f t="shared" si="11"/>
        <v>6.4705263509613004E-2</v>
      </c>
    </row>
    <row r="31" spans="1:15">
      <c r="A31" s="77" t="s">
        <v>130</v>
      </c>
      <c r="B31" s="319">
        <v>1</v>
      </c>
      <c r="C31" s="83">
        <f>C17</f>
        <v>0.99851056431950036</v>
      </c>
      <c r="D31" s="83">
        <f t="shared" ref="D31:N31" si="12">D17</f>
        <v>0.99302737402804264</v>
      </c>
      <c r="E31" s="83">
        <f t="shared" si="12"/>
        <v>0.98836862651571278</v>
      </c>
      <c r="F31" s="83">
        <f t="shared" si="12"/>
        <v>0.98322445238026268</v>
      </c>
      <c r="G31" s="83">
        <f t="shared" si="12"/>
        <v>0.97824397447057287</v>
      </c>
      <c r="H31" s="83">
        <f t="shared" si="12"/>
        <v>0.97312258098119842</v>
      </c>
      <c r="I31" s="83">
        <f t="shared" si="12"/>
        <v>0.96807690102056154</v>
      </c>
      <c r="J31" s="83">
        <f t="shared" si="12"/>
        <v>0.96279354881587276</v>
      </c>
      <c r="K31" s="83">
        <f t="shared" si="12"/>
        <v>0.95748377301639176</v>
      </c>
      <c r="L31" s="83">
        <f t="shared" si="12"/>
        <v>0.95232528179846043</v>
      </c>
      <c r="M31" s="83">
        <f t="shared" si="12"/>
        <v>0.94698038604700163</v>
      </c>
      <c r="N31" s="78">
        <f t="shared" si="12"/>
        <v>0.94178740277178585</v>
      </c>
    </row>
    <row r="32" spans="1:15">
      <c r="A32" s="79" t="s">
        <v>129</v>
      </c>
      <c r="B32" s="80">
        <f>B29</f>
        <v>2.38</v>
      </c>
      <c r="C32" s="80">
        <f>C29*C31</f>
        <v>2.2391599404864797</v>
      </c>
      <c r="D32" s="80">
        <f t="shared" ref="D32:N32" si="13">D29*D31</f>
        <v>2.2417592968683064</v>
      </c>
      <c r="E32" s="80">
        <f t="shared" si="13"/>
        <v>2.2337130959255105</v>
      </c>
      <c r="F32" s="80">
        <f t="shared" si="13"/>
        <v>2.2122550178555911</v>
      </c>
      <c r="G32" s="80">
        <f t="shared" si="13"/>
        <v>2.1863752829417304</v>
      </c>
      <c r="H32" s="80">
        <f t="shared" si="13"/>
        <v>2.2187194846371323</v>
      </c>
      <c r="I32" s="80">
        <f t="shared" si="13"/>
        <v>2.231417256852394</v>
      </c>
      <c r="J32" s="80">
        <f t="shared" si="13"/>
        <v>2.2433089687409833</v>
      </c>
      <c r="K32" s="80">
        <f t="shared" si="13"/>
        <v>2.2500868665885205</v>
      </c>
      <c r="L32" s="80">
        <f t="shared" si="13"/>
        <v>2.2570109178623512</v>
      </c>
      <c r="M32" s="80">
        <f t="shared" si="13"/>
        <v>2.362716063187269</v>
      </c>
      <c r="N32" s="80">
        <f t="shared" si="13"/>
        <v>2.4627740582482196</v>
      </c>
    </row>
    <row r="33" spans="1:14">
      <c r="A33" s="1" t="s">
        <v>254</v>
      </c>
      <c r="B33" s="331">
        <v>1.7000000000000001E-2</v>
      </c>
      <c r="C33" s="331">
        <v>1.7000000000000001E-2</v>
      </c>
      <c r="D33" s="331">
        <v>1.7000000000000001E-2</v>
      </c>
      <c r="E33" s="331">
        <v>1.7000000000000001E-2</v>
      </c>
      <c r="F33" s="331">
        <v>1.7000000000000001E-2</v>
      </c>
      <c r="G33" s="331">
        <v>1.7000000000000001E-2</v>
      </c>
      <c r="H33" s="331">
        <v>1.7000000000000001E-2</v>
      </c>
      <c r="I33" s="331">
        <v>1.7000000000000001E-2</v>
      </c>
      <c r="J33" s="331">
        <v>1.7000000000000001E-2</v>
      </c>
      <c r="K33" s="331">
        <v>1.7000000000000001E-2</v>
      </c>
      <c r="L33" s="331">
        <v>1.7000000000000001E-2</v>
      </c>
      <c r="M33" s="331">
        <v>1.7000000000000001E-2</v>
      </c>
      <c r="N33" s="331">
        <v>1.7000000000000001E-2</v>
      </c>
    </row>
    <row r="34" spans="1:14">
      <c r="A34" s="1" t="s">
        <v>255</v>
      </c>
      <c r="B34" s="58">
        <f>(B29/(1-B33)-B29)*B31</f>
        <v>4.1159715157680576E-2</v>
      </c>
      <c r="C34" s="58">
        <f t="shared" ref="C34:N34" si="14">(C29/(1-C33)-C29)*C31</f>
        <v>3.8724027455005389E-2</v>
      </c>
      <c r="D34" s="58">
        <f t="shared" si="14"/>
        <v>3.8768980718984165E-2</v>
      </c>
      <c r="E34" s="58">
        <f t="shared" si="14"/>
        <v>3.8629829736250176E-2</v>
      </c>
      <c r="F34" s="58">
        <f t="shared" si="14"/>
        <v>3.8258733777767277E-2</v>
      </c>
      <c r="G34" s="58">
        <f t="shared" si="14"/>
        <v>3.7811169694821491E-2</v>
      </c>
      <c r="H34" s="58">
        <f t="shared" si="14"/>
        <v>3.8370530253134451E-2</v>
      </c>
      <c r="I34" s="58">
        <f t="shared" si="14"/>
        <v>3.8590125499990587E-2</v>
      </c>
      <c r="J34" s="58">
        <f t="shared" si="14"/>
        <v>3.8795780741197244E-2</v>
      </c>
      <c r="K34" s="58">
        <f t="shared" si="14"/>
        <v>3.8912997692781996E-2</v>
      </c>
      <c r="L34" s="58">
        <f t="shared" si="14"/>
        <v>3.9032742221424138E-2</v>
      </c>
      <c r="M34" s="58">
        <f t="shared" si="14"/>
        <v>4.0860806789607067E-2</v>
      </c>
      <c r="N34" s="58">
        <f t="shared" si="14"/>
        <v>4.2591209552614133E-2</v>
      </c>
    </row>
    <row r="35" spans="1:14">
      <c r="A35" s="1" t="s">
        <v>256</v>
      </c>
      <c r="B35" s="58">
        <f>B34+B32</f>
        <v>2.4211597151576805</v>
      </c>
      <c r="C35" s="58">
        <f t="shared" ref="C35:N35" si="15">C34+C32</f>
        <v>2.2778839679414853</v>
      </c>
      <c r="D35" s="58">
        <f t="shared" si="15"/>
        <v>2.2805282775872908</v>
      </c>
      <c r="E35" s="58">
        <f t="shared" si="15"/>
        <v>2.2723429256617607</v>
      </c>
      <c r="F35" s="58">
        <f t="shared" si="15"/>
        <v>2.2505137516333584</v>
      </c>
      <c r="G35" s="58">
        <f t="shared" si="15"/>
        <v>2.2241864526365518</v>
      </c>
      <c r="H35" s="58">
        <f t="shared" si="15"/>
        <v>2.2570900148902666</v>
      </c>
      <c r="I35" s="58">
        <f t="shared" si="15"/>
        <v>2.2700073823523845</v>
      </c>
      <c r="J35" s="58">
        <f t="shared" si="15"/>
        <v>2.2821047494821807</v>
      </c>
      <c r="K35" s="58">
        <f t="shared" si="15"/>
        <v>2.2889998642813025</v>
      </c>
      <c r="L35" s="58">
        <f t="shared" si="15"/>
        <v>2.2960436600837753</v>
      </c>
      <c r="M35" s="58">
        <f t="shared" si="15"/>
        <v>2.403576869976876</v>
      </c>
      <c r="N35" s="58">
        <f t="shared" si="15"/>
        <v>2.5053652678008338</v>
      </c>
    </row>
    <row r="36" spans="1:14">
      <c r="A36" s="1"/>
    </row>
    <row r="38" spans="1:14">
      <c r="A38" s="44" t="s">
        <v>250</v>
      </c>
      <c r="B38" s="333">
        <f>B25</f>
        <v>36520</v>
      </c>
      <c r="C38" s="333">
        <f t="shared" ref="C38:N38" si="16">C25</f>
        <v>36526</v>
      </c>
      <c r="D38" s="333">
        <f t="shared" si="16"/>
        <v>36557</v>
      </c>
      <c r="E38" s="333">
        <f t="shared" si="16"/>
        <v>36586</v>
      </c>
      <c r="F38" s="333">
        <f t="shared" si="16"/>
        <v>36617</v>
      </c>
      <c r="G38" s="333">
        <f t="shared" si="16"/>
        <v>36647</v>
      </c>
      <c r="H38" s="333">
        <f t="shared" si="16"/>
        <v>36678</v>
      </c>
      <c r="I38" s="333">
        <f t="shared" si="16"/>
        <v>36708</v>
      </c>
      <c r="J38" s="333">
        <f t="shared" si="16"/>
        <v>36739</v>
      </c>
      <c r="K38" s="333">
        <f t="shared" si="16"/>
        <v>36770</v>
      </c>
      <c r="L38" s="333">
        <f t="shared" si="16"/>
        <v>36800</v>
      </c>
      <c r="M38" s="333">
        <f t="shared" si="16"/>
        <v>36831</v>
      </c>
      <c r="N38" s="333">
        <f t="shared" si="16"/>
        <v>36861</v>
      </c>
    </row>
    <row r="39" spans="1:14">
      <c r="A39" s="156" t="s">
        <v>252</v>
      </c>
      <c r="B39" s="321">
        <f>B32</f>
        <v>2.38</v>
      </c>
      <c r="C39" s="321">
        <f>C32</f>
        <v>2.2391599404864797</v>
      </c>
      <c r="D39" s="321">
        <f>D32</f>
        <v>2.2417592968683064</v>
      </c>
      <c r="E39" s="321">
        <f>E32</f>
        <v>2.2337130959255105</v>
      </c>
      <c r="F39" s="321">
        <f t="shared" ref="F39:N39" si="17">F32</f>
        <v>2.2122550178555911</v>
      </c>
      <c r="G39" s="321">
        <f t="shared" si="17"/>
        <v>2.1863752829417304</v>
      </c>
      <c r="H39" s="321">
        <f t="shared" si="17"/>
        <v>2.2187194846371323</v>
      </c>
      <c r="I39" s="321">
        <f t="shared" si="17"/>
        <v>2.231417256852394</v>
      </c>
      <c r="J39" s="321">
        <f t="shared" si="17"/>
        <v>2.2433089687409833</v>
      </c>
      <c r="K39" s="321">
        <f t="shared" si="17"/>
        <v>2.2500868665885205</v>
      </c>
      <c r="L39" s="321">
        <f t="shared" si="17"/>
        <v>2.2570109178623512</v>
      </c>
      <c r="M39" s="321">
        <f t="shared" si="17"/>
        <v>2.362716063187269</v>
      </c>
      <c r="N39" s="321">
        <f t="shared" si="17"/>
        <v>2.4627740582482196</v>
      </c>
    </row>
    <row r="40" spans="1:14">
      <c r="A40" s="5" t="s">
        <v>253</v>
      </c>
      <c r="B40" s="332">
        <f>B18</f>
        <v>2.36</v>
      </c>
      <c r="C40" s="332">
        <f>C18</f>
        <v>2.2042120707352972</v>
      </c>
      <c r="D40" s="332">
        <f>D18</f>
        <v>2.2169336125176056</v>
      </c>
      <c r="E40" s="332">
        <f>E18</f>
        <v>2.2015911155637502</v>
      </c>
      <c r="F40" s="332">
        <f t="shared" ref="F40:N40" si="18">F18</f>
        <v>2.2048808344627391</v>
      </c>
      <c r="G40" s="332">
        <f t="shared" si="18"/>
        <v>2.2083857723673184</v>
      </c>
      <c r="H40" s="332">
        <f t="shared" si="18"/>
        <v>2.2138538717322263</v>
      </c>
      <c r="I40" s="332">
        <f t="shared" si="18"/>
        <v>2.2289970645998429</v>
      </c>
      <c r="J40" s="332">
        <f t="shared" si="18"/>
        <v>2.2457159526130233</v>
      </c>
      <c r="K40" s="332">
        <f t="shared" si="18"/>
        <v>2.2429057382908981</v>
      </c>
      <c r="L40" s="332">
        <f t="shared" si="18"/>
        <v>2.2451068518398709</v>
      </c>
      <c r="M40" s="332">
        <f t="shared" si="18"/>
        <v>2.3248368477453889</v>
      </c>
      <c r="N40" s="332">
        <f t="shared" si="18"/>
        <v>2.3968489400541948</v>
      </c>
    </row>
    <row r="42" spans="1:14">
      <c r="A42" s="44" t="s">
        <v>251</v>
      </c>
    </row>
    <row r="43" spans="1:14">
      <c r="A43" s="156" t="s">
        <v>252</v>
      </c>
      <c r="B43" s="321">
        <f>B35</f>
        <v>2.4211597151576805</v>
      </c>
      <c r="C43" s="321">
        <f t="shared" ref="C43:N43" si="19">C35</f>
        <v>2.2778839679414853</v>
      </c>
      <c r="D43" s="321">
        <f t="shared" si="19"/>
        <v>2.2805282775872908</v>
      </c>
      <c r="E43" s="321">
        <f t="shared" si="19"/>
        <v>2.2723429256617607</v>
      </c>
      <c r="F43" s="321">
        <f t="shared" si="19"/>
        <v>2.2505137516333584</v>
      </c>
      <c r="G43" s="321">
        <f t="shared" si="19"/>
        <v>2.2241864526365518</v>
      </c>
      <c r="H43" s="321">
        <f t="shared" si="19"/>
        <v>2.2570900148902666</v>
      </c>
      <c r="I43" s="321">
        <f t="shared" si="19"/>
        <v>2.2700073823523845</v>
      </c>
      <c r="J43" s="321">
        <f t="shared" si="19"/>
        <v>2.2821047494821807</v>
      </c>
      <c r="K43" s="321">
        <f t="shared" si="19"/>
        <v>2.2889998642813025</v>
      </c>
      <c r="L43" s="321">
        <f t="shared" si="19"/>
        <v>2.2960436600837753</v>
      </c>
      <c r="M43" s="321">
        <f t="shared" si="19"/>
        <v>2.403576869976876</v>
      </c>
      <c r="N43" s="321">
        <f t="shared" si="19"/>
        <v>2.5053652678008338</v>
      </c>
    </row>
    <row r="44" spans="1:14">
      <c r="A44" s="5" t="s">
        <v>253</v>
      </c>
      <c r="B44" s="332">
        <f>B21</f>
        <v>2.4008138351983721</v>
      </c>
      <c r="C44" s="332">
        <f t="shared" ref="C44:N44" si="20">C21</f>
        <v>2.2423317098019302</v>
      </c>
      <c r="D44" s="332">
        <f t="shared" si="20"/>
        <v>2.2552732579019388</v>
      </c>
      <c r="E44" s="332">
        <f t="shared" si="20"/>
        <v>2.2396654278369788</v>
      </c>
      <c r="F44" s="332">
        <f t="shared" si="20"/>
        <v>2.2430120391279136</v>
      </c>
      <c r="G44" s="332">
        <f t="shared" si="20"/>
        <v>2.2465775914214836</v>
      </c>
      <c r="H44" s="332">
        <f t="shared" si="20"/>
        <v>2.2521402560856827</v>
      </c>
      <c r="I44" s="332">
        <f t="shared" si="20"/>
        <v>2.2675453352999422</v>
      </c>
      <c r="J44" s="332">
        <f t="shared" si="20"/>
        <v>2.2845533597284065</v>
      </c>
      <c r="K44" s="332">
        <f t="shared" si="20"/>
        <v>2.2816945455655122</v>
      </c>
      <c r="L44" s="332">
        <f t="shared" si="20"/>
        <v>2.2839337251677221</v>
      </c>
      <c r="M44" s="332">
        <f t="shared" si="20"/>
        <v>2.3650425714602124</v>
      </c>
      <c r="N44" s="332">
        <f t="shared" si="20"/>
        <v>2.438300040746892</v>
      </c>
    </row>
  </sheetData>
  <dataValidations disablePrompts="1" count="1">
    <dataValidation type="list" allowBlank="1" showInputMessage="1" showErrorMessage="1" sqref="B2">
      <formula1>"Phys,Fin"</formula1>
    </dataValidation>
  </dataValidations>
  <printOptions horizontalCentered="1" verticalCentered="1"/>
  <pageMargins left="0.75" right="0.75" top="1" bottom="1" header="0.5" footer="0.5"/>
  <pageSetup scale="76" orientation="landscape" horizontalDpi="0" r:id="rId1"/>
  <headerFooter alignWithMargins="0">
    <oddHeader>&amp;C&amp;"Times New Roman,Bold"NGPL
Storage Calculations</oddHeader>
    <oddFooter>&amp;L&amp;D; &amp;T&amp;R&amp;F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7"/>
  <sheetViews>
    <sheetView topLeftCell="A4" zoomScale="75" workbookViewId="0">
      <selection activeCell="G13" sqref="G13"/>
    </sheetView>
    <sheetView workbookViewId="1"/>
  </sheetViews>
  <sheetFormatPr defaultRowHeight="12.75"/>
  <cols>
    <col min="1" max="1" width="13.7109375" bestFit="1" customWidth="1"/>
    <col min="2" max="2" width="13.7109375" customWidth="1"/>
    <col min="3" max="3" width="9.42578125" bestFit="1" customWidth="1"/>
    <col min="4" max="4" width="11.140625" bestFit="1" customWidth="1"/>
    <col min="5" max="5" width="16" style="340" bestFit="1" customWidth="1"/>
    <col min="6" max="6" width="13.42578125" bestFit="1" customWidth="1"/>
    <col min="7" max="7" width="15.42578125" bestFit="1" customWidth="1"/>
    <col min="8" max="9" width="13.42578125" bestFit="1" customWidth="1"/>
    <col min="10" max="10" width="10.42578125" bestFit="1" customWidth="1"/>
    <col min="11" max="12" width="11.42578125" bestFit="1" customWidth="1"/>
    <col min="13" max="14" width="14.28515625" bestFit="1" customWidth="1"/>
    <col min="15" max="15" width="13.5703125" customWidth="1"/>
    <col min="16" max="17" width="13.42578125" bestFit="1" customWidth="1"/>
    <col min="19" max="19" width="13.42578125" bestFit="1" customWidth="1"/>
  </cols>
  <sheetData>
    <row r="1" spans="1:21">
      <c r="E1"/>
    </row>
    <row r="2" spans="1:21">
      <c r="A2" s="1" t="s">
        <v>257</v>
      </c>
      <c r="B2" s="361">
        <v>36506</v>
      </c>
      <c r="E2"/>
      <c r="F2" s="390" t="s">
        <v>149</v>
      </c>
      <c r="G2" s="391"/>
      <c r="H2" s="390" t="s">
        <v>148</v>
      </c>
      <c r="I2" s="391"/>
      <c r="L2" s="387" t="s">
        <v>258</v>
      </c>
      <c r="M2" s="387"/>
      <c r="N2" s="387" t="s">
        <v>259</v>
      </c>
      <c r="O2" s="387"/>
    </row>
    <row r="3" spans="1:21">
      <c r="E3"/>
      <c r="F3" s="116">
        <v>1</v>
      </c>
      <c r="G3" s="116">
        <v>0.7</v>
      </c>
      <c r="H3" s="116">
        <v>0.5</v>
      </c>
      <c r="I3" s="116">
        <v>0.33</v>
      </c>
      <c r="L3" s="388">
        <v>1371225</v>
      </c>
      <c r="M3" s="389"/>
      <c r="N3" s="388">
        <v>999975</v>
      </c>
      <c r="O3" s="389"/>
    </row>
    <row r="4" spans="1:21">
      <c r="E4"/>
      <c r="F4" s="360" t="s">
        <v>152</v>
      </c>
      <c r="G4" s="360" t="s">
        <v>153</v>
      </c>
      <c r="H4" s="360" t="s">
        <v>154</v>
      </c>
      <c r="I4" s="360" t="s">
        <v>157</v>
      </c>
      <c r="J4" s="212"/>
      <c r="K4" s="212"/>
      <c r="L4" s="112" t="s">
        <v>143</v>
      </c>
      <c r="M4" s="112" t="s">
        <v>144</v>
      </c>
      <c r="N4" s="112" t="s">
        <v>143</v>
      </c>
      <c r="O4" s="112" t="s">
        <v>144</v>
      </c>
    </row>
    <row r="5" spans="1:21">
      <c r="E5" s="336" t="s">
        <v>208</v>
      </c>
      <c r="F5" s="218">
        <v>18243</v>
      </c>
      <c r="G5" s="218">
        <v>12770</v>
      </c>
      <c r="H5" s="218">
        <v>9122</v>
      </c>
      <c r="I5" s="218">
        <v>6020</v>
      </c>
      <c r="J5" s="212"/>
      <c r="K5" s="212"/>
      <c r="L5" s="102">
        <f>491318+33032</f>
        <v>524350</v>
      </c>
      <c r="M5" s="102">
        <v>488691</v>
      </c>
      <c r="N5" s="102">
        <f>333276+(999975-992271)</f>
        <v>340980</v>
      </c>
      <c r="O5" s="102">
        <v>672328</v>
      </c>
    </row>
    <row r="6" spans="1:21">
      <c r="E6" s="336" t="s">
        <v>190</v>
      </c>
      <c r="F6" s="218">
        <v>13333</v>
      </c>
      <c r="G6" s="218">
        <v>9333</v>
      </c>
      <c r="H6" s="218">
        <v>6667</v>
      </c>
      <c r="I6" s="218">
        <v>4400</v>
      </c>
      <c r="J6" s="212"/>
      <c r="K6" s="212"/>
      <c r="L6" s="212"/>
    </row>
    <row r="7" spans="1:21">
      <c r="E7" s="336" t="s">
        <v>260</v>
      </c>
      <c r="F7" s="359">
        <f>F5+F6</f>
        <v>31576</v>
      </c>
      <c r="G7" s="359">
        <f>G5+G6</f>
        <v>22103</v>
      </c>
      <c r="H7" s="359">
        <f>H5+H6</f>
        <v>15789</v>
      </c>
      <c r="I7" s="231">
        <f>I5+I6</f>
        <v>10420</v>
      </c>
      <c r="J7" s="212"/>
      <c r="K7" s="212"/>
      <c r="L7" s="212"/>
    </row>
    <row r="8" spans="1:21">
      <c r="E8"/>
    </row>
    <row r="9" spans="1:21">
      <c r="E9"/>
      <c r="N9" s="118"/>
      <c r="O9" s="118"/>
      <c r="P9" s="118"/>
      <c r="Q9" s="118"/>
    </row>
    <row r="10" spans="1:21">
      <c r="E10"/>
      <c r="N10" s="118"/>
      <c r="O10" s="118"/>
      <c r="P10" s="118"/>
      <c r="Q10" s="118"/>
    </row>
    <row r="11" spans="1:21">
      <c r="E11"/>
    </row>
    <row r="12" spans="1:21">
      <c r="C12" s="169"/>
      <c r="D12" s="334">
        <v>2371200</v>
      </c>
      <c r="E12" s="169"/>
      <c r="F12" s="335"/>
      <c r="G12" s="335"/>
      <c r="H12" s="169"/>
      <c r="I12" s="169"/>
      <c r="J12" s="169"/>
      <c r="K12" s="169"/>
      <c r="L12" s="335"/>
    </row>
    <row r="13" spans="1:21">
      <c r="C13" s="126"/>
      <c r="D13" s="126" t="s">
        <v>264</v>
      </c>
      <c r="E13" s="126" t="s">
        <v>285</v>
      </c>
      <c r="F13" s="126"/>
      <c r="G13" s="126" t="s">
        <v>284</v>
      </c>
      <c r="H13" s="126" t="s">
        <v>265</v>
      </c>
      <c r="I13" s="112" t="s">
        <v>267</v>
      </c>
      <c r="J13" s="126" t="s">
        <v>244</v>
      </c>
      <c r="K13" s="126" t="s">
        <v>244</v>
      </c>
      <c r="L13" s="126" t="s">
        <v>281</v>
      </c>
      <c r="M13" s="126" t="s">
        <v>282</v>
      </c>
      <c r="N13" s="126" t="s">
        <v>283</v>
      </c>
    </row>
    <row r="14" spans="1:21" ht="13.5" thickBot="1">
      <c r="A14" t="s">
        <v>280</v>
      </c>
      <c r="B14" t="s">
        <v>178</v>
      </c>
      <c r="C14" s="167" t="s">
        <v>261</v>
      </c>
      <c r="D14" s="167" t="s">
        <v>216</v>
      </c>
      <c r="E14" s="147" t="s">
        <v>263</v>
      </c>
      <c r="F14" s="167" t="s">
        <v>262</v>
      </c>
      <c r="G14" s="147" t="s">
        <v>263</v>
      </c>
      <c r="H14" s="167" t="s">
        <v>216</v>
      </c>
      <c r="I14" s="362" t="s">
        <v>266</v>
      </c>
      <c r="J14" s="167" t="s">
        <v>245</v>
      </c>
      <c r="K14" s="167" t="s">
        <v>246</v>
      </c>
      <c r="L14" s="167" t="s">
        <v>263</v>
      </c>
      <c r="M14" s="167" t="s">
        <v>263</v>
      </c>
      <c r="N14" s="167" t="s">
        <v>263</v>
      </c>
    </row>
    <row r="15" spans="1:21">
      <c r="A15">
        <f>MONTH(C15)</f>
        <v>12</v>
      </c>
      <c r="B15" t="str">
        <f>VLOOKUP(A15,MonthTable,2,FALSE)</f>
        <v>Dec</v>
      </c>
      <c r="C15" s="341">
        <f>B2</f>
        <v>36506</v>
      </c>
      <c r="D15" s="342">
        <f>999973+980009</f>
        <v>1979982</v>
      </c>
      <c r="E15" s="343">
        <v>4129</v>
      </c>
      <c r="F15" s="344">
        <v>0</v>
      </c>
      <c r="G15" s="344">
        <f>SUM(E15:F15)</f>
        <v>4129</v>
      </c>
      <c r="H15" s="344">
        <f>D15+G15</f>
        <v>1984111</v>
      </c>
      <c r="I15" s="111">
        <f>$D$12-H15</f>
        <v>387089</v>
      </c>
      <c r="J15" s="345">
        <f t="shared" ref="J15:J78" si="0">D15/$D$12</f>
        <v>0.83501265182186235</v>
      </c>
      <c r="K15" s="346">
        <f t="shared" ref="K15:K78" si="1">H15/$D$12</f>
        <v>0.83675396423751691</v>
      </c>
      <c r="L15" s="168">
        <f>IF($E15&lt;0,IF($K15&gt;0.5,-$F$7,-$G$7),IF($E15&gt;0,IF($K15&gt;0.67,$I$7,$H$7),0))</f>
        <v>10420</v>
      </c>
      <c r="M15" s="168">
        <f>IF($E15&lt;0,IF($K15&gt;0.5,-$F$5,-$G$5),IF($E15&gt;0,IF($K15&gt;0.67,$I$5,$H$5),0))</f>
        <v>6020</v>
      </c>
      <c r="N15" s="168">
        <f>IF($E15&lt;0,IF($K15&gt;0.5,-$F$6,-$G$6),IF($E15&gt;0,IF($K15&gt;0.67,$I$6,$H$6),0))</f>
        <v>4400</v>
      </c>
    </row>
    <row r="16" spans="1:21">
      <c r="A16">
        <f>MONTH(C16)</f>
        <v>12</v>
      </c>
      <c r="B16" t="str">
        <f t="shared" ref="B16:B79" si="2">VLOOKUP(A16,MonthTable,2,FALSE)</f>
        <v>Dec</v>
      </c>
      <c r="C16" s="347">
        <f>C15+1</f>
        <v>36507</v>
      </c>
      <c r="D16" s="339">
        <f>H15</f>
        <v>1984111</v>
      </c>
      <c r="E16" s="124">
        <v>4129</v>
      </c>
      <c r="F16" s="168">
        <v>0</v>
      </c>
      <c r="G16" s="168">
        <f t="shared" ref="G16:G79" si="3">SUM(E16:F16)</f>
        <v>4129</v>
      </c>
      <c r="H16" s="168">
        <f t="shared" ref="H16:H79" si="4">D16+G16</f>
        <v>1988240</v>
      </c>
      <c r="I16" s="111">
        <f t="shared" ref="I16:I79" si="5">$D$12-H16</f>
        <v>382960</v>
      </c>
      <c r="J16" s="337">
        <f t="shared" si="0"/>
        <v>0.83675396423751691</v>
      </c>
      <c r="K16" s="348">
        <f t="shared" si="1"/>
        <v>0.83849527665317136</v>
      </c>
      <c r="L16" s="168">
        <f t="shared" ref="L16:L79" si="6">IF($E16&lt;0,IF($K16&gt;0.5,-$F$7,-$G$7),IF($E16&gt;0,IF($K16&gt;0.67,$I$7,$H$7),0))</f>
        <v>10420</v>
      </c>
      <c r="M16" s="168">
        <f t="shared" ref="M16:M79" si="7">IF($E16&lt;0,IF($K16&gt;0.5,-$F$5,-$G$5),IF($E16&gt;0,IF($K16&gt;0.67,$I$5,$H$5),0))</f>
        <v>6020</v>
      </c>
      <c r="N16" s="168">
        <f t="shared" ref="N16:N79" si="8">IF($E16&lt;0,IF($K16&gt;0.5,-$F$6,-$G$6),IF($E16&gt;0,IF($K16&gt;0.67,$I$6,$H$6),0))</f>
        <v>4400</v>
      </c>
      <c r="P16" s="102"/>
      <c r="Q16" s="102"/>
      <c r="T16" s="155"/>
      <c r="U16" s="155"/>
    </row>
    <row r="17" spans="1:21">
      <c r="A17">
        <f t="shared" ref="A17:A80" si="9">MONTH(C17)</f>
        <v>12</v>
      </c>
      <c r="B17" t="str">
        <f t="shared" si="2"/>
        <v>Dec</v>
      </c>
      <c r="C17" s="347">
        <f t="shared" ref="C17:C34" si="10">C16+1</f>
        <v>36508</v>
      </c>
      <c r="D17" s="339">
        <f t="shared" ref="D17:D80" si="11">H16</f>
        <v>1988240</v>
      </c>
      <c r="E17" s="124">
        <v>4129</v>
      </c>
      <c r="F17" s="168">
        <v>0</v>
      </c>
      <c r="G17" s="168">
        <f t="shared" si="3"/>
        <v>4129</v>
      </c>
      <c r="H17" s="168">
        <f t="shared" si="4"/>
        <v>1992369</v>
      </c>
      <c r="I17" s="111">
        <f t="shared" si="5"/>
        <v>378831</v>
      </c>
      <c r="J17" s="337">
        <f t="shared" si="0"/>
        <v>0.83849527665317136</v>
      </c>
      <c r="K17" s="348">
        <f t="shared" si="1"/>
        <v>0.84023658906882592</v>
      </c>
      <c r="L17" s="168">
        <f t="shared" si="6"/>
        <v>10420</v>
      </c>
      <c r="M17" s="168">
        <f t="shared" si="7"/>
        <v>6020</v>
      </c>
      <c r="N17" s="168">
        <f t="shared" si="8"/>
        <v>4400</v>
      </c>
      <c r="P17" s="102"/>
      <c r="Q17" s="102"/>
      <c r="T17" s="155"/>
      <c r="U17" s="155"/>
    </row>
    <row r="18" spans="1:21">
      <c r="A18">
        <f t="shared" si="9"/>
        <v>12</v>
      </c>
      <c r="B18" t="str">
        <f t="shared" si="2"/>
        <v>Dec</v>
      </c>
      <c r="C18" s="347">
        <f t="shared" si="10"/>
        <v>36509</v>
      </c>
      <c r="D18" s="339">
        <f t="shared" si="11"/>
        <v>1992369</v>
      </c>
      <c r="E18" s="124">
        <v>4129</v>
      </c>
      <c r="F18" s="168">
        <v>0</v>
      </c>
      <c r="G18" s="168">
        <f t="shared" si="3"/>
        <v>4129</v>
      </c>
      <c r="H18" s="168">
        <f t="shared" si="4"/>
        <v>1996498</v>
      </c>
      <c r="I18" s="111">
        <f t="shared" si="5"/>
        <v>374702</v>
      </c>
      <c r="J18" s="337">
        <f t="shared" si="0"/>
        <v>0.84023658906882592</v>
      </c>
      <c r="K18" s="348">
        <f t="shared" si="1"/>
        <v>0.84197790148448048</v>
      </c>
      <c r="L18" s="168">
        <f t="shared" si="6"/>
        <v>10420</v>
      </c>
      <c r="M18" s="168">
        <f t="shared" si="7"/>
        <v>6020</v>
      </c>
      <c r="N18" s="168">
        <f t="shared" si="8"/>
        <v>4400</v>
      </c>
      <c r="P18" s="102"/>
      <c r="Q18" s="102"/>
      <c r="T18" s="155"/>
      <c r="U18" s="155"/>
    </row>
    <row r="19" spans="1:21">
      <c r="A19">
        <f t="shared" si="9"/>
        <v>12</v>
      </c>
      <c r="B19" t="str">
        <f t="shared" si="2"/>
        <v>Dec</v>
      </c>
      <c r="C19" s="347">
        <f t="shared" si="10"/>
        <v>36510</v>
      </c>
      <c r="D19" s="339">
        <f t="shared" si="11"/>
        <v>1996498</v>
      </c>
      <c r="E19" s="124">
        <v>4129</v>
      </c>
      <c r="F19" s="168">
        <v>0</v>
      </c>
      <c r="G19" s="168">
        <f t="shared" si="3"/>
        <v>4129</v>
      </c>
      <c r="H19" s="168">
        <f t="shared" si="4"/>
        <v>2000627</v>
      </c>
      <c r="I19" s="111">
        <f t="shared" si="5"/>
        <v>370573</v>
      </c>
      <c r="J19" s="337">
        <f t="shared" si="0"/>
        <v>0.84197790148448048</v>
      </c>
      <c r="K19" s="348">
        <f t="shared" si="1"/>
        <v>0.84371921390013493</v>
      </c>
      <c r="L19" s="168">
        <f t="shared" si="6"/>
        <v>10420</v>
      </c>
      <c r="M19" s="168">
        <f t="shared" si="7"/>
        <v>6020</v>
      </c>
      <c r="N19" s="168">
        <f t="shared" si="8"/>
        <v>4400</v>
      </c>
      <c r="P19" s="102"/>
      <c r="Q19" s="102"/>
      <c r="T19" s="155"/>
      <c r="U19" s="155"/>
    </row>
    <row r="20" spans="1:21">
      <c r="A20">
        <f t="shared" si="9"/>
        <v>12</v>
      </c>
      <c r="B20" t="str">
        <f t="shared" si="2"/>
        <v>Dec</v>
      </c>
      <c r="C20" s="347">
        <f t="shared" si="10"/>
        <v>36511</v>
      </c>
      <c r="D20" s="339">
        <f t="shared" si="11"/>
        <v>2000627</v>
      </c>
      <c r="E20" s="124">
        <v>4129</v>
      </c>
      <c r="F20" s="168">
        <v>0</v>
      </c>
      <c r="G20" s="168">
        <f t="shared" si="3"/>
        <v>4129</v>
      </c>
      <c r="H20" s="168">
        <f t="shared" si="4"/>
        <v>2004756</v>
      </c>
      <c r="I20" s="111">
        <f t="shared" si="5"/>
        <v>366444</v>
      </c>
      <c r="J20" s="337">
        <f t="shared" si="0"/>
        <v>0.84371921390013493</v>
      </c>
      <c r="K20" s="348">
        <f t="shared" si="1"/>
        <v>0.8454605263157895</v>
      </c>
      <c r="L20" s="168">
        <f t="shared" si="6"/>
        <v>10420</v>
      </c>
      <c r="M20" s="168">
        <f t="shared" si="7"/>
        <v>6020</v>
      </c>
      <c r="N20" s="168">
        <f t="shared" si="8"/>
        <v>4400</v>
      </c>
      <c r="P20" s="102"/>
      <c r="Q20" s="102"/>
      <c r="T20" s="155"/>
      <c r="U20" s="155"/>
    </row>
    <row r="21" spans="1:21">
      <c r="A21">
        <f t="shared" si="9"/>
        <v>12</v>
      </c>
      <c r="B21" t="str">
        <f t="shared" si="2"/>
        <v>Dec</v>
      </c>
      <c r="C21" s="347">
        <f t="shared" si="10"/>
        <v>36512</v>
      </c>
      <c r="D21" s="339">
        <f t="shared" si="11"/>
        <v>2004756</v>
      </c>
      <c r="E21" s="124">
        <v>4129</v>
      </c>
      <c r="F21" s="168">
        <v>0</v>
      </c>
      <c r="G21" s="168">
        <f t="shared" si="3"/>
        <v>4129</v>
      </c>
      <c r="H21" s="168">
        <f t="shared" si="4"/>
        <v>2008885</v>
      </c>
      <c r="I21" s="111">
        <f t="shared" si="5"/>
        <v>362315</v>
      </c>
      <c r="J21" s="337">
        <f t="shared" si="0"/>
        <v>0.8454605263157895</v>
      </c>
      <c r="K21" s="348">
        <f t="shared" si="1"/>
        <v>0.84720183873144395</v>
      </c>
      <c r="L21" s="168">
        <f t="shared" si="6"/>
        <v>10420</v>
      </c>
      <c r="M21" s="168">
        <f t="shared" si="7"/>
        <v>6020</v>
      </c>
      <c r="N21" s="168">
        <f t="shared" si="8"/>
        <v>4400</v>
      </c>
      <c r="P21" s="102"/>
      <c r="Q21" s="102"/>
      <c r="T21" s="155"/>
      <c r="U21" s="155"/>
    </row>
    <row r="22" spans="1:21">
      <c r="A22">
        <f t="shared" si="9"/>
        <v>12</v>
      </c>
      <c r="B22" t="str">
        <f t="shared" si="2"/>
        <v>Dec</v>
      </c>
      <c r="C22" s="347">
        <f t="shared" si="10"/>
        <v>36513</v>
      </c>
      <c r="D22" s="339">
        <f t="shared" si="11"/>
        <v>2008885</v>
      </c>
      <c r="E22" s="124">
        <v>4129</v>
      </c>
      <c r="F22" s="168">
        <v>0</v>
      </c>
      <c r="G22" s="168">
        <f t="shared" si="3"/>
        <v>4129</v>
      </c>
      <c r="H22" s="168">
        <f t="shared" si="4"/>
        <v>2013014</v>
      </c>
      <c r="I22" s="111">
        <f t="shared" si="5"/>
        <v>358186</v>
      </c>
      <c r="J22" s="337">
        <f t="shared" si="0"/>
        <v>0.84720183873144395</v>
      </c>
      <c r="K22" s="348">
        <f t="shared" si="1"/>
        <v>0.84894315114709851</v>
      </c>
      <c r="L22" s="168">
        <f t="shared" si="6"/>
        <v>10420</v>
      </c>
      <c r="M22" s="168">
        <f t="shared" si="7"/>
        <v>6020</v>
      </c>
      <c r="N22" s="168">
        <f t="shared" si="8"/>
        <v>4400</v>
      </c>
      <c r="P22" s="102"/>
      <c r="Q22" s="102"/>
      <c r="T22" s="155"/>
      <c r="U22" s="155"/>
    </row>
    <row r="23" spans="1:21">
      <c r="A23">
        <f t="shared" si="9"/>
        <v>12</v>
      </c>
      <c r="B23" t="str">
        <f t="shared" si="2"/>
        <v>Dec</v>
      </c>
      <c r="C23" s="347">
        <f t="shared" si="10"/>
        <v>36514</v>
      </c>
      <c r="D23" s="339">
        <f t="shared" si="11"/>
        <v>2013014</v>
      </c>
      <c r="E23" s="124">
        <v>4129</v>
      </c>
      <c r="F23" s="168">
        <v>0</v>
      </c>
      <c r="G23" s="168">
        <f t="shared" si="3"/>
        <v>4129</v>
      </c>
      <c r="H23" s="168">
        <f t="shared" si="4"/>
        <v>2017143</v>
      </c>
      <c r="I23" s="111">
        <f t="shared" si="5"/>
        <v>354057</v>
      </c>
      <c r="J23" s="337">
        <f t="shared" si="0"/>
        <v>0.84894315114709851</v>
      </c>
      <c r="K23" s="348">
        <f t="shared" si="1"/>
        <v>0.85068446356275307</v>
      </c>
      <c r="L23" s="168">
        <f t="shared" si="6"/>
        <v>10420</v>
      </c>
      <c r="M23" s="168">
        <f t="shared" si="7"/>
        <v>6020</v>
      </c>
      <c r="N23" s="168">
        <f t="shared" si="8"/>
        <v>4400</v>
      </c>
      <c r="P23" s="102"/>
      <c r="Q23" s="102"/>
      <c r="T23" s="155"/>
      <c r="U23" s="155"/>
    </row>
    <row r="24" spans="1:21">
      <c r="A24">
        <f t="shared" si="9"/>
        <v>12</v>
      </c>
      <c r="B24" t="str">
        <f t="shared" si="2"/>
        <v>Dec</v>
      </c>
      <c r="C24" s="347">
        <f t="shared" si="10"/>
        <v>36515</v>
      </c>
      <c r="D24" s="339">
        <f t="shared" si="11"/>
        <v>2017143</v>
      </c>
      <c r="E24" s="124">
        <v>4129</v>
      </c>
      <c r="F24" s="168">
        <v>0</v>
      </c>
      <c r="G24" s="168">
        <f t="shared" si="3"/>
        <v>4129</v>
      </c>
      <c r="H24" s="168">
        <f t="shared" si="4"/>
        <v>2021272</v>
      </c>
      <c r="I24" s="111">
        <f t="shared" si="5"/>
        <v>349928</v>
      </c>
      <c r="J24" s="337">
        <f t="shared" si="0"/>
        <v>0.85068446356275307</v>
      </c>
      <c r="K24" s="348">
        <f t="shared" si="1"/>
        <v>0.85242577597840752</v>
      </c>
      <c r="L24" s="168">
        <f t="shared" si="6"/>
        <v>10420</v>
      </c>
      <c r="M24" s="168">
        <f t="shared" si="7"/>
        <v>6020</v>
      </c>
      <c r="N24" s="168">
        <f t="shared" si="8"/>
        <v>4400</v>
      </c>
      <c r="P24" s="102"/>
      <c r="Q24" s="102"/>
      <c r="T24" s="155"/>
      <c r="U24" s="155"/>
    </row>
    <row r="25" spans="1:21">
      <c r="A25">
        <f t="shared" si="9"/>
        <v>12</v>
      </c>
      <c r="B25" t="str">
        <f t="shared" si="2"/>
        <v>Dec</v>
      </c>
      <c r="C25" s="347">
        <f t="shared" si="10"/>
        <v>36516</v>
      </c>
      <c r="D25" s="339">
        <f t="shared" si="11"/>
        <v>2021272</v>
      </c>
      <c r="E25" s="124">
        <v>4129</v>
      </c>
      <c r="F25" s="168">
        <v>0</v>
      </c>
      <c r="G25" s="168">
        <f t="shared" si="3"/>
        <v>4129</v>
      </c>
      <c r="H25" s="168">
        <f t="shared" si="4"/>
        <v>2025401</v>
      </c>
      <c r="I25" s="111">
        <f t="shared" si="5"/>
        <v>345799</v>
      </c>
      <c r="J25" s="337">
        <f t="shared" si="0"/>
        <v>0.85242577597840752</v>
      </c>
      <c r="K25" s="348">
        <f t="shared" si="1"/>
        <v>0.85416708839406208</v>
      </c>
      <c r="L25" s="168">
        <f t="shared" si="6"/>
        <v>10420</v>
      </c>
      <c r="M25" s="168">
        <f t="shared" si="7"/>
        <v>6020</v>
      </c>
      <c r="N25" s="168">
        <f t="shared" si="8"/>
        <v>4400</v>
      </c>
      <c r="P25" s="102"/>
      <c r="Q25" s="102"/>
      <c r="T25" s="155"/>
      <c r="U25" s="155"/>
    </row>
    <row r="26" spans="1:21">
      <c r="A26">
        <f t="shared" si="9"/>
        <v>12</v>
      </c>
      <c r="B26" t="str">
        <f t="shared" si="2"/>
        <v>Dec</v>
      </c>
      <c r="C26" s="347">
        <f t="shared" si="10"/>
        <v>36517</v>
      </c>
      <c r="D26" s="339">
        <f t="shared" si="11"/>
        <v>2025401</v>
      </c>
      <c r="E26" s="124">
        <v>4129</v>
      </c>
      <c r="F26" s="168">
        <v>0</v>
      </c>
      <c r="G26" s="168">
        <f t="shared" si="3"/>
        <v>4129</v>
      </c>
      <c r="H26" s="168">
        <f t="shared" si="4"/>
        <v>2029530</v>
      </c>
      <c r="I26" s="111">
        <f t="shared" si="5"/>
        <v>341670</v>
      </c>
      <c r="J26" s="337">
        <f t="shared" si="0"/>
        <v>0.85416708839406208</v>
      </c>
      <c r="K26" s="348">
        <f t="shared" si="1"/>
        <v>0.85590840080971664</v>
      </c>
      <c r="L26" s="168">
        <f t="shared" si="6"/>
        <v>10420</v>
      </c>
      <c r="M26" s="168">
        <f t="shared" si="7"/>
        <v>6020</v>
      </c>
      <c r="N26" s="168">
        <f t="shared" si="8"/>
        <v>4400</v>
      </c>
      <c r="P26" s="102"/>
      <c r="Q26" s="102"/>
      <c r="T26" s="155"/>
      <c r="U26" s="155"/>
    </row>
    <row r="27" spans="1:21">
      <c r="A27">
        <f t="shared" si="9"/>
        <v>12</v>
      </c>
      <c r="B27" t="str">
        <f t="shared" si="2"/>
        <v>Dec</v>
      </c>
      <c r="C27" s="347">
        <f t="shared" si="10"/>
        <v>36518</v>
      </c>
      <c r="D27" s="339">
        <f t="shared" si="11"/>
        <v>2029530</v>
      </c>
      <c r="E27" s="124">
        <v>4129</v>
      </c>
      <c r="F27" s="168">
        <v>0</v>
      </c>
      <c r="G27" s="168">
        <f t="shared" si="3"/>
        <v>4129</v>
      </c>
      <c r="H27" s="168">
        <f t="shared" si="4"/>
        <v>2033659</v>
      </c>
      <c r="I27" s="111">
        <f t="shared" si="5"/>
        <v>337541</v>
      </c>
      <c r="J27" s="337">
        <f t="shared" si="0"/>
        <v>0.85590840080971664</v>
      </c>
      <c r="K27" s="348">
        <f t="shared" si="1"/>
        <v>0.85764971322537109</v>
      </c>
      <c r="L27" s="168">
        <f t="shared" si="6"/>
        <v>10420</v>
      </c>
      <c r="M27" s="168">
        <f t="shared" si="7"/>
        <v>6020</v>
      </c>
      <c r="N27" s="168">
        <f t="shared" si="8"/>
        <v>4400</v>
      </c>
      <c r="P27" s="102"/>
      <c r="Q27" s="102"/>
      <c r="T27" s="155"/>
      <c r="U27" s="155"/>
    </row>
    <row r="28" spans="1:21">
      <c r="A28">
        <f t="shared" si="9"/>
        <v>12</v>
      </c>
      <c r="B28" t="str">
        <f t="shared" si="2"/>
        <v>Dec</v>
      </c>
      <c r="C28" s="347">
        <f t="shared" si="10"/>
        <v>36519</v>
      </c>
      <c r="D28" s="339">
        <f t="shared" si="11"/>
        <v>2033659</v>
      </c>
      <c r="E28" s="124">
        <v>4129</v>
      </c>
      <c r="F28" s="168">
        <v>0</v>
      </c>
      <c r="G28" s="168">
        <f t="shared" si="3"/>
        <v>4129</v>
      </c>
      <c r="H28" s="168">
        <f t="shared" si="4"/>
        <v>2037788</v>
      </c>
      <c r="I28" s="111">
        <f t="shared" si="5"/>
        <v>333412</v>
      </c>
      <c r="J28" s="337">
        <f t="shared" si="0"/>
        <v>0.85764971322537109</v>
      </c>
      <c r="K28" s="348">
        <f t="shared" si="1"/>
        <v>0.85939102564102565</v>
      </c>
      <c r="L28" s="168">
        <f t="shared" si="6"/>
        <v>10420</v>
      </c>
      <c r="M28" s="168">
        <f t="shared" si="7"/>
        <v>6020</v>
      </c>
      <c r="N28" s="168">
        <f t="shared" si="8"/>
        <v>4400</v>
      </c>
      <c r="P28" s="102"/>
      <c r="Q28" s="102"/>
      <c r="T28" s="155"/>
      <c r="U28" s="155"/>
    </row>
    <row r="29" spans="1:21">
      <c r="A29">
        <f t="shared" si="9"/>
        <v>12</v>
      </c>
      <c r="B29" t="str">
        <f t="shared" si="2"/>
        <v>Dec</v>
      </c>
      <c r="C29" s="347">
        <f t="shared" si="10"/>
        <v>36520</v>
      </c>
      <c r="D29" s="339">
        <f t="shared" si="11"/>
        <v>2037788</v>
      </c>
      <c r="E29" s="124">
        <v>4129</v>
      </c>
      <c r="F29" s="168">
        <v>0</v>
      </c>
      <c r="G29" s="168">
        <f t="shared" si="3"/>
        <v>4129</v>
      </c>
      <c r="H29" s="168">
        <f t="shared" si="4"/>
        <v>2041917</v>
      </c>
      <c r="I29" s="111">
        <f t="shared" si="5"/>
        <v>329283</v>
      </c>
      <c r="J29" s="337">
        <f t="shared" si="0"/>
        <v>0.85939102564102565</v>
      </c>
      <c r="K29" s="348">
        <f t="shared" si="1"/>
        <v>0.86113233805668021</v>
      </c>
      <c r="L29" s="168">
        <f t="shared" si="6"/>
        <v>10420</v>
      </c>
      <c r="M29" s="168">
        <f t="shared" si="7"/>
        <v>6020</v>
      </c>
      <c r="N29" s="168">
        <f t="shared" si="8"/>
        <v>4400</v>
      </c>
      <c r="P29" s="102"/>
      <c r="Q29" s="102"/>
      <c r="T29" s="155"/>
      <c r="U29" s="155"/>
    </row>
    <row r="30" spans="1:21">
      <c r="A30">
        <f t="shared" si="9"/>
        <v>12</v>
      </c>
      <c r="B30" t="str">
        <f t="shared" si="2"/>
        <v>Dec</v>
      </c>
      <c r="C30" s="347">
        <f t="shared" si="10"/>
        <v>36521</v>
      </c>
      <c r="D30" s="339">
        <f t="shared" si="11"/>
        <v>2041917</v>
      </c>
      <c r="E30" s="124">
        <v>4129</v>
      </c>
      <c r="F30" s="168">
        <v>0</v>
      </c>
      <c r="G30" s="168">
        <f t="shared" si="3"/>
        <v>4129</v>
      </c>
      <c r="H30" s="168">
        <f t="shared" si="4"/>
        <v>2046046</v>
      </c>
      <c r="I30" s="111">
        <f t="shared" si="5"/>
        <v>325154</v>
      </c>
      <c r="J30" s="337">
        <f t="shared" si="0"/>
        <v>0.86113233805668021</v>
      </c>
      <c r="K30" s="348">
        <f t="shared" si="1"/>
        <v>0.86287365047233466</v>
      </c>
      <c r="L30" s="168">
        <f t="shared" si="6"/>
        <v>10420</v>
      </c>
      <c r="M30" s="168">
        <f t="shared" si="7"/>
        <v>6020</v>
      </c>
      <c r="N30" s="168">
        <f t="shared" si="8"/>
        <v>4400</v>
      </c>
      <c r="P30" s="102"/>
      <c r="Q30" s="102"/>
      <c r="T30" s="155"/>
      <c r="U30" s="155"/>
    </row>
    <row r="31" spans="1:21">
      <c r="A31">
        <f t="shared" si="9"/>
        <v>12</v>
      </c>
      <c r="B31" t="str">
        <f t="shared" si="2"/>
        <v>Dec</v>
      </c>
      <c r="C31" s="347">
        <f t="shared" si="10"/>
        <v>36522</v>
      </c>
      <c r="D31" s="339">
        <f t="shared" si="11"/>
        <v>2046046</v>
      </c>
      <c r="E31" s="124">
        <v>4129</v>
      </c>
      <c r="F31" s="168">
        <v>0</v>
      </c>
      <c r="G31" s="168">
        <f t="shared" si="3"/>
        <v>4129</v>
      </c>
      <c r="H31" s="168">
        <f t="shared" si="4"/>
        <v>2050175</v>
      </c>
      <c r="I31" s="111">
        <f t="shared" si="5"/>
        <v>321025</v>
      </c>
      <c r="J31" s="337">
        <f t="shared" si="0"/>
        <v>0.86287365047233466</v>
      </c>
      <c r="K31" s="348">
        <f t="shared" si="1"/>
        <v>0.86461496288798922</v>
      </c>
      <c r="L31" s="168">
        <f t="shared" si="6"/>
        <v>10420</v>
      </c>
      <c r="M31" s="168">
        <f t="shared" si="7"/>
        <v>6020</v>
      </c>
      <c r="N31" s="168">
        <f t="shared" si="8"/>
        <v>4400</v>
      </c>
      <c r="P31" s="102"/>
      <c r="Q31" s="102"/>
      <c r="T31" s="155"/>
      <c r="U31" s="155"/>
    </row>
    <row r="32" spans="1:21">
      <c r="A32">
        <f t="shared" si="9"/>
        <v>12</v>
      </c>
      <c r="B32" t="str">
        <f t="shared" si="2"/>
        <v>Dec</v>
      </c>
      <c r="C32" s="347">
        <f t="shared" si="10"/>
        <v>36523</v>
      </c>
      <c r="D32" s="339">
        <f t="shared" si="11"/>
        <v>2050175</v>
      </c>
      <c r="E32" s="124">
        <v>4129</v>
      </c>
      <c r="F32" s="168">
        <v>0</v>
      </c>
      <c r="G32" s="168">
        <f t="shared" si="3"/>
        <v>4129</v>
      </c>
      <c r="H32" s="168">
        <f t="shared" si="4"/>
        <v>2054304</v>
      </c>
      <c r="I32" s="111">
        <f t="shared" si="5"/>
        <v>316896</v>
      </c>
      <c r="J32" s="337">
        <f t="shared" si="0"/>
        <v>0.86461496288798922</v>
      </c>
      <c r="K32" s="348">
        <f t="shared" si="1"/>
        <v>0.86635627530364367</v>
      </c>
      <c r="L32" s="168">
        <f t="shared" si="6"/>
        <v>10420</v>
      </c>
      <c r="M32" s="168">
        <f t="shared" si="7"/>
        <v>6020</v>
      </c>
      <c r="N32" s="168">
        <f t="shared" si="8"/>
        <v>4400</v>
      </c>
      <c r="P32" s="102"/>
      <c r="Q32" s="102"/>
      <c r="T32" s="155"/>
      <c r="U32" s="155"/>
    </row>
    <row r="33" spans="1:21">
      <c r="A33">
        <f t="shared" si="9"/>
        <v>12</v>
      </c>
      <c r="B33" t="str">
        <f t="shared" si="2"/>
        <v>Dec</v>
      </c>
      <c r="C33" s="347">
        <f t="shared" si="10"/>
        <v>36524</v>
      </c>
      <c r="D33" s="339">
        <f t="shared" si="11"/>
        <v>2054304</v>
      </c>
      <c r="E33" s="124">
        <v>4129</v>
      </c>
      <c r="F33" s="168">
        <v>0</v>
      </c>
      <c r="G33" s="168">
        <f t="shared" si="3"/>
        <v>4129</v>
      </c>
      <c r="H33" s="168">
        <f t="shared" si="4"/>
        <v>2058433</v>
      </c>
      <c r="I33" s="111">
        <f t="shared" si="5"/>
        <v>312767</v>
      </c>
      <c r="J33" s="337">
        <f t="shared" si="0"/>
        <v>0.86635627530364367</v>
      </c>
      <c r="K33" s="348">
        <f t="shared" si="1"/>
        <v>0.86809758771929824</v>
      </c>
      <c r="L33" s="168">
        <f t="shared" si="6"/>
        <v>10420</v>
      </c>
      <c r="M33" s="168">
        <f t="shared" si="7"/>
        <v>6020</v>
      </c>
      <c r="N33" s="168">
        <f t="shared" si="8"/>
        <v>4400</v>
      </c>
      <c r="P33" s="102"/>
      <c r="Q33" s="102"/>
      <c r="T33" s="155"/>
      <c r="U33" s="155"/>
    </row>
    <row r="34" spans="1:21">
      <c r="A34">
        <f t="shared" si="9"/>
        <v>12</v>
      </c>
      <c r="B34" t="str">
        <f t="shared" si="2"/>
        <v>Dec</v>
      </c>
      <c r="C34" s="347">
        <f t="shared" si="10"/>
        <v>36525</v>
      </c>
      <c r="D34" s="339">
        <f t="shared" si="11"/>
        <v>2058433</v>
      </c>
      <c r="E34" s="124">
        <v>4129</v>
      </c>
      <c r="F34" s="168">
        <v>0</v>
      </c>
      <c r="G34" s="168">
        <f t="shared" si="3"/>
        <v>4129</v>
      </c>
      <c r="H34" s="168">
        <f t="shared" si="4"/>
        <v>2062562</v>
      </c>
      <c r="I34" s="111">
        <f t="shared" si="5"/>
        <v>308638</v>
      </c>
      <c r="J34" s="337">
        <f t="shared" si="0"/>
        <v>0.86809758771929824</v>
      </c>
      <c r="K34" s="348">
        <f t="shared" si="1"/>
        <v>0.8698389001349528</v>
      </c>
      <c r="L34" s="168">
        <f t="shared" si="6"/>
        <v>10420</v>
      </c>
      <c r="M34" s="168">
        <f t="shared" si="7"/>
        <v>6020</v>
      </c>
      <c r="N34" s="168">
        <f t="shared" si="8"/>
        <v>4400</v>
      </c>
      <c r="P34" s="102"/>
      <c r="Q34" s="102"/>
      <c r="T34" s="155"/>
      <c r="U34" s="155"/>
    </row>
    <row r="35" spans="1:21">
      <c r="A35">
        <f t="shared" si="9"/>
        <v>1</v>
      </c>
      <c r="B35" t="str">
        <f t="shared" si="2"/>
        <v>Jan</v>
      </c>
      <c r="C35" s="349">
        <f>C34+1</f>
        <v>36526</v>
      </c>
      <c r="D35" s="339">
        <f t="shared" si="11"/>
        <v>2062562</v>
      </c>
      <c r="E35" s="124">
        <f>-12517-15389</f>
        <v>-27906</v>
      </c>
      <c r="F35" s="168">
        <v>-1220</v>
      </c>
      <c r="G35" s="168">
        <f t="shared" si="3"/>
        <v>-29126</v>
      </c>
      <c r="H35" s="168">
        <f t="shared" si="4"/>
        <v>2033436</v>
      </c>
      <c r="I35" s="111">
        <f t="shared" si="5"/>
        <v>337764</v>
      </c>
      <c r="J35" s="337">
        <f t="shared" si="0"/>
        <v>0.8698389001349528</v>
      </c>
      <c r="K35" s="348">
        <f t="shared" si="1"/>
        <v>0.85755566801619432</v>
      </c>
      <c r="L35" s="168">
        <f t="shared" si="6"/>
        <v>-31576</v>
      </c>
      <c r="M35" s="168">
        <f t="shared" si="7"/>
        <v>-18243</v>
      </c>
      <c r="N35" s="168">
        <f t="shared" si="8"/>
        <v>-13333</v>
      </c>
    </row>
    <row r="36" spans="1:21">
      <c r="A36">
        <f t="shared" si="9"/>
        <v>1</v>
      </c>
      <c r="B36" t="str">
        <f t="shared" si="2"/>
        <v>Jan</v>
      </c>
      <c r="C36" s="347">
        <f>C35+1</f>
        <v>36527</v>
      </c>
      <c r="D36" s="339">
        <f t="shared" si="11"/>
        <v>2033436</v>
      </c>
      <c r="E36" s="124">
        <f t="shared" ref="E36:E65" si="12">-12517-15389</f>
        <v>-27906</v>
      </c>
      <c r="F36" s="168">
        <v>-1220</v>
      </c>
      <c r="G36" s="168">
        <f t="shared" si="3"/>
        <v>-29126</v>
      </c>
      <c r="H36" s="168">
        <f t="shared" si="4"/>
        <v>2004310</v>
      </c>
      <c r="I36" s="111">
        <f t="shared" si="5"/>
        <v>366890</v>
      </c>
      <c r="J36" s="337">
        <f t="shared" si="0"/>
        <v>0.85755566801619432</v>
      </c>
      <c r="K36" s="348">
        <f t="shared" si="1"/>
        <v>0.84527243589743595</v>
      </c>
      <c r="L36" s="168">
        <f t="shared" si="6"/>
        <v>-31576</v>
      </c>
      <c r="M36" s="168">
        <f t="shared" si="7"/>
        <v>-18243</v>
      </c>
      <c r="N36" s="168">
        <f t="shared" si="8"/>
        <v>-13333</v>
      </c>
    </row>
    <row r="37" spans="1:21">
      <c r="A37">
        <f t="shared" si="9"/>
        <v>1</v>
      </c>
      <c r="B37" t="str">
        <f t="shared" si="2"/>
        <v>Jan</v>
      </c>
      <c r="C37" s="347">
        <f t="shared" ref="C37:C100" si="13">C36+1</f>
        <v>36528</v>
      </c>
      <c r="D37" s="339">
        <f t="shared" si="11"/>
        <v>2004310</v>
      </c>
      <c r="E37" s="124">
        <f t="shared" si="12"/>
        <v>-27906</v>
      </c>
      <c r="F37" s="168">
        <v>-1220</v>
      </c>
      <c r="G37" s="168">
        <f t="shared" si="3"/>
        <v>-29126</v>
      </c>
      <c r="H37" s="168">
        <f t="shared" si="4"/>
        <v>1975184</v>
      </c>
      <c r="I37" s="111">
        <f t="shared" si="5"/>
        <v>396016</v>
      </c>
      <c r="J37" s="337">
        <f t="shared" si="0"/>
        <v>0.84527243589743595</v>
      </c>
      <c r="K37" s="348">
        <f t="shared" si="1"/>
        <v>0.83298920377867747</v>
      </c>
      <c r="L37" s="168">
        <f t="shared" si="6"/>
        <v>-31576</v>
      </c>
      <c r="M37" s="168">
        <f t="shared" si="7"/>
        <v>-18243</v>
      </c>
      <c r="N37" s="168">
        <f t="shared" si="8"/>
        <v>-13333</v>
      </c>
    </row>
    <row r="38" spans="1:21">
      <c r="A38">
        <f t="shared" si="9"/>
        <v>1</v>
      </c>
      <c r="B38" t="str">
        <f t="shared" si="2"/>
        <v>Jan</v>
      </c>
      <c r="C38" s="347">
        <f t="shared" si="13"/>
        <v>36529</v>
      </c>
      <c r="D38" s="339">
        <f t="shared" si="11"/>
        <v>1975184</v>
      </c>
      <c r="E38" s="124">
        <f t="shared" si="12"/>
        <v>-27906</v>
      </c>
      <c r="F38" s="168">
        <v>-1220</v>
      </c>
      <c r="G38" s="168">
        <f t="shared" si="3"/>
        <v>-29126</v>
      </c>
      <c r="H38" s="168">
        <f t="shared" si="4"/>
        <v>1946058</v>
      </c>
      <c r="I38" s="111">
        <f t="shared" si="5"/>
        <v>425142</v>
      </c>
      <c r="J38" s="337">
        <f t="shared" si="0"/>
        <v>0.83298920377867747</v>
      </c>
      <c r="K38" s="348">
        <f t="shared" si="1"/>
        <v>0.82070597165991899</v>
      </c>
      <c r="L38" s="168">
        <f t="shared" si="6"/>
        <v>-31576</v>
      </c>
      <c r="M38" s="168">
        <f t="shared" si="7"/>
        <v>-18243</v>
      </c>
      <c r="N38" s="168">
        <f t="shared" si="8"/>
        <v>-13333</v>
      </c>
    </row>
    <row r="39" spans="1:21">
      <c r="A39">
        <f t="shared" si="9"/>
        <v>1</v>
      </c>
      <c r="B39" t="str">
        <f t="shared" si="2"/>
        <v>Jan</v>
      </c>
      <c r="C39" s="347">
        <f t="shared" si="13"/>
        <v>36530</v>
      </c>
      <c r="D39" s="339">
        <f t="shared" si="11"/>
        <v>1946058</v>
      </c>
      <c r="E39" s="124">
        <f t="shared" si="12"/>
        <v>-27906</v>
      </c>
      <c r="F39" s="168">
        <v>-1220</v>
      </c>
      <c r="G39" s="168">
        <f t="shared" si="3"/>
        <v>-29126</v>
      </c>
      <c r="H39" s="168">
        <f t="shared" si="4"/>
        <v>1916932</v>
      </c>
      <c r="I39" s="111">
        <f t="shared" si="5"/>
        <v>454268</v>
      </c>
      <c r="J39" s="337">
        <f t="shared" si="0"/>
        <v>0.82070597165991899</v>
      </c>
      <c r="K39" s="348">
        <f t="shared" si="1"/>
        <v>0.80842273954116062</v>
      </c>
      <c r="L39" s="168">
        <f t="shared" si="6"/>
        <v>-31576</v>
      </c>
      <c r="M39" s="168">
        <f t="shared" si="7"/>
        <v>-18243</v>
      </c>
      <c r="N39" s="168">
        <f t="shared" si="8"/>
        <v>-13333</v>
      </c>
    </row>
    <row r="40" spans="1:21">
      <c r="A40">
        <f t="shared" si="9"/>
        <v>1</v>
      </c>
      <c r="B40" t="str">
        <f t="shared" si="2"/>
        <v>Jan</v>
      </c>
      <c r="C40" s="347">
        <f t="shared" si="13"/>
        <v>36531</v>
      </c>
      <c r="D40" s="339">
        <f t="shared" si="11"/>
        <v>1916932</v>
      </c>
      <c r="E40" s="124">
        <f t="shared" si="12"/>
        <v>-27906</v>
      </c>
      <c r="F40" s="168">
        <v>-1220</v>
      </c>
      <c r="G40" s="168">
        <f t="shared" si="3"/>
        <v>-29126</v>
      </c>
      <c r="H40" s="168">
        <f t="shared" si="4"/>
        <v>1887806</v>
      </c>
      <c r="I40" s="111">
        <f t="shared" si="5"/>
        <v>483394</v>
      </c>
      <c r="J40" s="337">
        <f t="shared" si="0"/>
        <v>0.80842273954116062</v>
      </c>
      <c r="K40" s="348">
        <f t="shared" si="1"/>
        <v>0.79613950742240214</v>
      </c>
      <c r="L40" s="168">
        <f t="shared" si="6"/>
        <v>-31576</v>
      </c>
      <c r="M40" s="168">
        <f t="shared" si="7"/>
        <v>-18243</v>
      </c>
      <c r="N40" s="168">
        <f t="shared" si="8"/>
        <v>-13333</v>
      </c>
    </row>
    <row r="41" spans="1:21">
      <c r="A41">
        <f t="shared" si="9"/>
        <v>1</v>
      </c>
      <c r="B41" t="str">
        <f t="shared" si="2"/>
        <v>Jan</v>
      </c>
      <c r="C41" s="347">
        <f t="shared" si="13"/>
        <v>36532</v>
      </c>
      <c r="D41" s="339">
        <f t="shared" si="11"/>
        <v>1887806</v>
      </c>
      <c r="E41" s="124">
        <f t="shared" si="12"/>
        <v>-27906</v>
      </c>
      <c r="F41" s="168">
        <v>-1220</v>
      </c>
      <c r="G41" s="168">
        <f t="shared" si="3"/>
        <v>-29126</v>
      </c>
      <c r="H41" s="168">
        <f t="shared" si="4"/>
        <v>1858680</v>
      </c>
      <c r="I41" s="111">
        <f t="shared" si="5"/>
        <v>512520</v>
      </c>
      <c r="J41" s="337">
        <f t="shared" si="0"/>
        <v>0.79613950742240214</v>
      </c>
      <c r="K41" s="348">
        <f t="shared" si="1"/>
        <v>0.78385627530364377</v>
      </c>
      <c r="L41" s="168">
        <f t="shared" si="6"/>
        <v>-31576</v>
      </c>
      <c r="M41" s="168">
        <f t="shared" si="7"/>
        <v>-18243</v>
      </c>
      <c r="N41" s="168">
        <f t="shared" si="8"/>
        <v>-13333</v>
      </c>
    </row>
    <row r="42" spans="1:21">
      <c r="A42">
        <f t="shared" si="9"/>
        <v>1</v>
      </c>
      <c r="B42" t="str">
        <f t="shared" si="2"/>
        <v>Jan</v>
      </c>
      <c r="C42" s="347">
        <f t="shared" si="13"/>
        <v>36533</v>
      </c>
      <c r="D42" s="339">
        <f t="shared" si="11"/>
        <v>1858680</v>
      </c>
      <c r="E42" s="124">
        <f t="shared" si="12"/>
        <v>-27906</v>
      </c>
      <c r="F42" s="168">
        <v>-1220</v>
      </c>
      <c r="G42" s="168">
        <f t="shared" si="3"/>
        <v>-29126</v>
      </c>
      <c r="H42" s="168">
        <f t="shared" si="4"/>
        <v>1829554</v>
      </c>
      <c r="I42" s="111">
        <f t="shared" si="5"/>
        <v>541646</v>
      </c>
      <c r="J42" s="337">
        <f t="shared" si="0"/>
        <v>0.78385627530364377</v>
      </c>
      <c r="K42" s="348">
        <f t="shared" si="1"/>
        <v>0.77157304318488529</v>
      </c>
      <c r="L42" s="168">
        <f t="shared" si="6"/>
        <v>-31576</v>
      </c>
      <c r="M42" s="168">
        <f t="shared" si="7"/>
        <v>-18243</v>
      </c>
      <c r="N42" s="168">
        <f t="shared" si="8"/>
        <v>-13333</v>
      </c>
    </row>
    <row r="43" spans="1:21">
      <c r="A43">
        <f t="shared" si="9"/>
        <v>1</v>
      </c>
      <c r="B43" t="str">
        <f t="shared" si="2"/>
        <v>Jan</v>
      </c>
      <c r="C43" s="347">
        <f t="shared" si="13"/>
        <v>36534</v>
      </c>
      <c r="D43" s="339">
        <f t="shared" si="11"/>
        <v>1829554</v>
      </c>
      <c r="E43" s="124">
        <f t="shared" si="12"/>
        <v>-27906</v>
      </c>
      <c r="F43" s="168">
        <v>-1220</v>
      </c>
      <c r="G43" s="168">
        <f t="shared" si="3"/>
        <v>-29126</v>
      </c>
      <c r="H43" s="168">
        <f t="shared" si="4"/>
        <v>1800428</v>
      </c>
      <c r="I43" s="111">
        <f t="shared" si="5"/>
        <v>570772</v>
      </c>
      <c r="J43" s="337">
        <f t="shared" si="0"/>
        <v>0.77157304318488529</v>
      </c>
      <c r="K43" s="348">
        <f t="shared" si="1"/>
        <v>0.75928981106612681</v>
      </c>
      <c r="L43" s="168">
        <f t="shared" si="6"/>
        <v>-31576</v>
      </c>
      <c r="M43" s="168">
        <f t="shared" si="7"/>
        <v>-18243</v>
      </c>
      <c r="N43" s="168">
        <f t="shared" si="8"/>
        <v>-13333</v>
      </c>
    </row>
    <row r="44" spans="1:21">
      <c r="A44">
        <f t="shared" si="9"/>
        <v>1</v>
      </c>
      <c r="B44" t="str">
        <f t="shared" si="2"/>
        <v>Jan</v>
      </c>
      <c r="C44" s="347">
        <f t="shared" si="13"/>
        <v>36535</v>
      </c>
      <c r="D44" s="339">
        <f t="shared" si="11"/>
        <v>1800428</v>
      </c>
      <c r="E44" s="124">
        <f t="shared" si="12"/>
        <v>-27906</v>
      </c>
      <c r="F44" s="168">
        <v>-1220</v>
      </c>
      <c r="G44" s="168">
        <f t="shared" si="3"/>
        <v>-29126</v>
      </c>
      <c r="H44" s="168">
        <f t="shared" si="4"/>
        <v>1771302</v>
      </c>
      <c r="I44" s="111">
        <f t="shared" si="5"/>
        <v>599898</v>
      </c>
      <c r="J44" s="337">
        <f t="shared" si="0"/>
        <v>0.75928981106612681</v>
      </c>
      <c r="K44" s="348">
        <f t="shared" si="1"/>
        <v>0.74700657894736844</v>
      </c>
      <c r="L44" s="168">
        <f t="shared" si="6"/>
        <v>-31576</v>
      </c>
      <c r="M44" s="168">
        <f t="shared" si="7"/>
        <v>-18243</v>
      </c>
      <c r="N44" s="168">
        <f t="shared" si="8"/>
        <v>-13333</v>
      </c>
    </row>
    <row r="45" spans="1:21">
      <c r="A45">
        <f t="shared" si="9"/>
        <v>1</v>
      </c>
      <c r="B45" t="str">
        <f t="shared" si="2"/>
        <v>Jan</v>
      </c>
      <c r="C45" s="347">
        <f t="shared" si="13"/>
        <v>36536</v>
      </c>
      <c r="D45" s="339">
        <f t="shared" si="11"/>
        <v>1771302</v>
      </c>
      <c r="E45" s="124">
        <f t="shared" si="12"/>
        <v>-27906</v>
      </c>
      <c r="F45" s="168">
        <v>-1220</v>
      </c>
      <c r="G45" s="168">
        <f t="shared" si="3"/>
        <v>-29126</v>
      </c>
      <c r="H45" s="168">
        <f t="shared" si="4"/>
        <v>1742176</v>
      </c>
      <c r="I45" s="111">
        <f t="shared" si="5"/>
        <v>629024</v>
      </c>
      <c r="J45" s="337">
        <f t="shared" si="0"/>
        <v>0.74700657894736844</v>
      </c>
      <c r="K45" s="348">
        <f t="shared" si="1"/>
        <v>0.73472334682860996</v>
      </c>
      <c r="L45" s="168">
        <f t="shared" si="6"/>
        <v>-31576</v>
      </c>
      <c r="M45" s="168">
        <f t="shared" si="7"/>
        <v>-18243</v>
      </c>
      <c r="N45" s="168">
        <f t="shared" si="8"/>
        <v>-13333</v>
      </c>
    </row>
    <row r="46" spans="1:21">
      <c r="A46">
        <f t="shared" si="9"/>
        <v>1</v>
      </c>
      <c r="B46" t="str">
        <f t="shared" si="2"/>
        <v>Jan</v>
      </c>
      <c r="C46" s="347">
        <f t="shared" si="13"/>
        <v>36537</v>
      </c>
      <c r="D46" s="339">
        <f t="shared" si="11"/>
        <v>1742176</v>
      </c>
      <c r="E46" s="124">
        <f t="shared" si="12"/>
        <v>-27906</v>
      </c>
      <c r="F46" s="168">
        <v>-1220</v>
      </c>
      <c r="G46" s="168">
        <f t="shared" si="3"/>
        <v>-29126</v>
      </c>
      <c r="H46" s="168">
        <f t="shared" si="4"/>
        <v>1713050</v>
      </c>
      <c r="I46" s="111">
        <f t="shared" si="5"/>
        <v>658150</v>
      </c>
      <c r="J46" s="337">
        <f t="shared" si="0"/>
        <v>0.73472334682860996</v>
      </c>
      <c r="K46" s="348">
        <f t="shared" si="1"/>
        <v>0.72244011470985159</v>
      </c>
      <c r="L46" s="168">
        <f t="shared" si="6"/>
        <v>-31576</v>
      </c>
      <c r="M46" s="168">
        <f t="shared" si="7"/>
        <v>-18243</v>
      </c>
      <c r="N46" s="168">
        <f t="shared" si="8"/>
        <v>-13333</v>
      </c>
    </row>
    <row r="47" spans="1:21">
      <c r="A47">
        <f t="shared" si="9"/>
        <v>1</v>
      </c>
      <c r="B47" t="str">
        <f t="shared" si="2"/>
        <v>Jan</v>
      </c>
      <c r="C47" s="347">
        <f t="shared" si="13"/>
        <v>36538</v>
      </c>
      <c r="D47" s="339">
        <f t="shared" si="11"/>
        <v>1713050</v>
      </c>
      <c r="E47" s="124">
        <f t="shared" si="12"/>
        <v>-27906</v>
      </c>
      <c r="F47" s="168">
        <v>-1220</v>
      </c>
      <c r="G47" s="168">
        <f t="shared" si="3"/>
        <v>-29126</v>
      </c>
      <c r="H47" s="168">
        <f t="shared" si="4"/>
        <v>1683924</v>
      </c>
      <c r="I47" s="111">
        <f t="shared" si="5"/>
        <v>687276</v>
      </c>
      <c r="J47" s="337">
        <f t="shared" si="0"/>
        <v>0.72244011470985159</v>
      </c>
      <c r="K47" s="348">
        <f t="shared" si="1"/>
        <v>0.71015688259109311</v>
      </c>
      <c r="L47" s="168">
        <f t="shared" si="6"/>
        <v>-31576</v>
      </c>
      <c r="M47" s="168">
        <f t="shared" si="7"/>
        <v>-18243</v>
      </c>
      <c r="N47" s="168">
        <f t="shared" si="8"/>
        <v>-13333</v>
      </c>
    </row>
    <row r="48" spans="1:21">
      <c r="A48">
        <f t="shared" si="9"/>
        <v>1</v>
      </c>
      <c r="B48" t="str">
        <f t="shared" si="2"/>
        <v>Jan</v>
      </c>
      <c r="C48" s="347">
        <f t="shared" si="13"/>
        <v>36539</v>
      </c>
      <c r="D48" s="339">
        <f t="shared" si="11"/>
        <v>1683924</v>
      </c>
      <c r="E48" s="124">
        <f t="shared" si="12"/>
        <v>-27906</v>
      </c>
      <c r="F48" s="168">
        <v>-1220</v>
      </c>
      <c r="G48" s="168">
        <f t="shared" si="3"/>
        <v>-29126</v>
      </c>
      <c r="H48" s="168">
        <f t="shared" si="4"/>
        <v>1654798</v>
      </c>
      <c r="I48" s="111">
        <f t="shared" si="5"/>
        <v>716402</v>
      </c>
      <c r="J48" s="337">
        <f t="shared" si="0"/>
        <v>0.71015688259109311</v>
      </c>
      <c r="K48" s="348">
        <f t="shared" si="1"/>
        <v>0.69787365047233463</v>
      </c>
      <c r="L48" s="168">
        <f t="shared" si="6"/>
        <v>-31576</v>
      </c>
      <c r="M48" s="168">
        <f t="shared" si="7"/>
        <v>-18243</v>
      </c>
      <c r="N48" s="168">
        <f t="shared" si="8"/>
        <v>-13333</v>
      </c>
    </row>
    <row r="49" spans="1:14">
      <c r="A49">
        <f t="shared" si="9"/>
        <v>1</v>
      </c>
      <c r="B49" t="str">
        <f t="shared" si="2"/>
        <v>Jan</v>
      </c>
      <c r="C49" s="347">
        <f t="shared" si="13"/>
        <v>36540</v>
      </c>
      <c r="D49" s="339">
        <f t="shared" si="11"/>
        <v>1654798</v>
      </c>
      <c r="E49" s="124">
        <f t="shared" si="12"/>
        <v>-27906</v>
      </c>
      <c r="F49" s="168">
        <v>-1220</v>
      </c>
      <c r="G49" s="168">
        <f t="shared" si="3"/>
        <v>-29126</v>
      </c>
      <c r="H49" s="168">
        <f t="shared" si="4"/>
        <v>1625672</v>
      </c>
      <c r="I49" s="111">
        <f t="shared" si="5"/>
        <v>745528</v>
      </c>
      <c r="J49" s="337">
        <f t="shared" si="0"/>
        <v>0.69787365047233463</v>
      </c>
      <c r="K49" s="348">
        <f t="shared" si="1"/>
        <v>0.68559041835357626</v>
      </c>
      <c r="L49" s="168">
        <f t="shared" si="6"/>
        <v>-31576</v>
      </c>
      <c r="M49" s="168">
        <f t="shared" si="7"/>
        <v>-18243</v>
      </c>
      <c r="N49" s="168">
        <f t="shared" si="8"/>
        <v>-13333</v>
      </c>
    </row>
    <row r="50" spans="1:14">
      <c r="A50">
        <f t="shared" si="9"/>
        <v>1</v>
      </c>
      <c r="B50" t="str">
        <f t="shared" si="2"/>
        <v>Jan</v>
      </c>
      <c r="C50" s="347">
        <f t="shared" si="13"/>
        <v>36541</v>
      </c>
      <c r="D50" s="339">
        <f t="shared" si="11"/>
        <v>1625672</v>
      </c>
      <c r="E50" s="124">
        <f t="shared" si="12"/>
        <v>-27906</v>
      </c>
      <c r="F50" s="168">
        <v>-1220</v>
      </c>
      <c r="G50" s="168">
        <f t="shared" si="3"/>
        <v>-29126</v>
      </c>
      <c r="H50" s="168">
        <f t="shared" si="4"/>
        <v>1596546</v>
      </c>
      <c r="I50" s="111">
        <f t="shared" si="5"/>
        <v>774654</v>
      </c>
      <c r="J50" s="337">
        <f t="shared" si="0"/>
        <v>0.68559041835357626</v>
      </c>
      <c r="K50" s="348">
        <f t="shared" si="1"/>
        <v>0.67330718623481778</v>
      </c>
      <c r="L50" s="168">
        <f t="shared" si="6"/>
        <v>-31576</v>
      </c>
      <c r="M50" s="168">
        <f t="shared" si="7"/>
        <v>-18243</v>
      </c>
      <c r="N50" s="168">
        <f t="shared" si="8"/>
        <v>-13333</v>
      </c>
    </row>
    <row r="51" spans="1:14">
      <c r="A51">
        <f t="shared" si="9"/>
        <v>1</v>
      </c>
      <c r="B51" t="str">
        <f t="shared" si="2"/>
        <v>Jan</v>
      </c>
      <c r="C51" s="347">
        <f t="shared" si="13"/>
        <v>36542</v>
      </c>
      <c r="D51" s="339">
        <f t="shared" si="11"/>
        <v>1596546</v>
      </c>
      <c r="E51" s="124">
        <f t="shared" si="12"/>
        <v>-27906</v>
      </c>
      <c r="F51" s="168">
        <v>-1220</v>
      </c>
      <c r="G51" s="168">
        <f t="shared" si="3"/>
        <v>-29126</v>
      </c>
      <c r="H51" s="168">
        <f t="shared" si="4"/>
        <v>1567420</v>
      </c>
      <c r="I51" s="111">
        <f t="shared" si="5"/>
        <v>803780</v>
      </c>
      <c r="J51" s="337">
        <f t="shared" si="0"/>
        <v>0.67330718623481778</v>
      </c>
      <c r="K51" s="348">
        <f t="shared" si="1"/>
        <v>0.66102395411605941</v>
      </c>
      <c r="L51" s="168">
        <f t="shared" si="6"/>
        <v>-31576</v>
      </c>
      <c r="M51" s="168">
        <f t="shared" si="7"/>
        <v>-18243</v>
      </c>
      <c r="N51" s="168">
        <f t="shared" si="8"/>
        <v>-13333</v>
      </c>
    </row>
    <row r="52" spans="1:14">
      <c r="A52">
        <f t="shared" si="9"/>
        <v>1</v>
      </c>
      <c r="B52" t="str">
        <f t="shared" si="2"/>
        <v>Jan</v>
      </c>
      <c r="C52" s="347">
        <f t="shared" si="13"/>
        <v>36543</v>
      </c>
      <c r="D52" s="339">
        <f t="shared" si="11"/>
        <v>1567420</v>
      </c>
      <c r="E52" s="124">
        <f t="shared" si="12"/>
        <v>-27906</v>
      </c>
      <c r="F52" s="168">
        <v>-1220</v>
      </c>
      <c r="G52" s="168">
        <f t="shared" si="3"/>
        <v>-29126</v>
      </c>
      <c r="H52" s="168">
        <f t="shared" si="4"/>
        <v>1538294</v>
      </c>
      <c r="I52" s="111">
        <f t="shared" si="5"/>
        <v>832906</v>
      </c>
      <c r="J52" s="337">
        <f t="shared" si="0"/>
        <v>0.66102395411605941</v>
      </c>
      <c r="K52" s="348">
        <f t="shared" si="1"/>
        <v>0.64874072199730093</v>
      </c>
      <c r="L52" s="168">
        <f t="shared" si="6"/>
        <v>-31576</v>
      </c>
      <c r="M52" s="168">
        <f t="shared" si="7"/>
        <v>-18243</v>
      </c>
      <c r="N52" s="168">
        <f t="shared" si="8"/>
        <v>-13333</v>
      </c>
    </row>
    <row r="53" spans="1:14">
      <c r="A53">
        <f t="shared" si="9"/>
        <v>1</v>
      </c>
      <c r="B53" t="str">
        <f t="shared" si="2"/>
        <v>Jan</v>
      </c>
      <c r="C53" s="347">
        <f t="shared" si="13"/>
        <v>36544</v>
      </c>
      <c r="D53" s="339">
        <f t="shared" si="11"/>
        <v>1538294</v>
      </c>
      <c r="E53" s="124">
        <f t="shared" si="12"/>
        <v>-27906</v>
      </c>
      <c r="F53" s="168">
        <v>-1220</v>
      </c>
      <c r="G53" s="168">
        <f t="shared" si="3"/>
        <v>-29126</v>
      </c>
      <c r="H53" s="168">
        <f t="shared" si="4"/>
        <v>1509168</v>
      </c>
      <c r="I53" s="111">
        <f t="shared" si="5"/>
        <v>862032</v>
      </c>
      <c r="J53" s="337">
        <f t="shared" si="0"/>
        <v>0.64874072199730093</v>
      </c>
      <c r="K53" s="348">
        <f t="shared" si="1"/>
        <v>0.63645748987854256</v>
      </c>
      <c r="L53" s="168">
        <f t="shared" si="6"/>
        <v>-31576</v>
      </c>
      <c r="M53" s="168">
        <f t="shared" si="7"/>
        <v>-18243</v>
      </c>
      <c r="N53" s="168">
        <f t="shared" si="8"/>
        <v>-13333</v>
      </c>
    </row>
    <row r="54" spans="1:14">
      <c r="A54">
        <f t="shared" si="9"/>
        <v>1</v>
      </c>
      <c r="B54" t="str">
        <f t="shared" si="2"/>
        <v>Jan</v>
      </c>
      <c r="C54" s="347">
        <f t="shared" si="13"/>
        <v>36545</v>
      </c>
      <c r="D54" s="339">
        <f t="shared" si="11"/>
        <v>1509168</v>
      </c>
      <c r="E54" s="124">
        <f t="shared" si="12"/>
        <v>-27906</v>
      </c>
      <c r="F54" s="168">
        <v>-1220</v>
      </c>
      <c r="G54" s="168">
        <f t="shared" si="3"/>
        <v>-29126</v>
      </c>
      <c r="H54" s="168">
        <f t="shared" si="4"/>
        <v>1480042</v>
      </c>
      <c r="I54" s="111">
        <f t="shared" si="5"/>
        <v>891158</v>
      </c>
      <c r="J54" s="337">
        <f t="shared" si="0"/>
        <v>0.63645748987854256</v>
      </c>
      <c r="K54" s="348">
        <f t="shared" si="1"/>
        <v>0.62417425775978408</v>
      </c>
      <c r="L54" s="168">
        <f t="shared" si="6"/>
        <v>-31576</v>
      </c>
      <c r="M54" s="168">
        <f t="shared" si="7"/>
        <v>-18243</v>
      </c>
      <c r="N54" s="168">
        <f t="shared" si="8"/>
        <v>-13333</v>
      </c>
    </row>
    <row r="55" spans="1:14">
      <c r="A55">
        <f t="shared" si="9"/>
        <v>1</v>
      </c>
      <c r="B55" t="str">
        <f t="shared" si="2"/>
        <v>Jan</v>
      </c>
      <c r="C55" s="347">
        <f t="shared" si="13"/>
        <v>36546</v>
      </c>
      <c r="D55" s="339">
        <f t="shared" si="11"/>
        <v>1480042</v>
      </c>
      <c r="E55" s="124">
        <f t="shared" si="12"/>
        <v>-27906</v>
      </c>
      <c r="F55" s="168">
        <v>-1220</v>
      </c>
      <c r="G55" s="168">
        <f t="shared" si="3"/>
        <v>-29126</v>
      </c>
      <c r="H55" s="168">
        <f t="shared" si="4"/>
        <v>1450916</v>
      </c>
      <c r="I55" s="111">
        <f t="shared" si="5"/>
        <v>920284</v>
      </c>
      <c r="J55" s="337">
        <f t="shared" si="0"/>
        <v>0.62417425775978408</v>
      </c>
      <c r="K55" s="348">
        <f t="shared" si="1"/>
        <v>0.6118910256410256</v>
      </c>
      <c r="L55" s="168">
        <f t="shared" si="6"/>
        <v>-31576</v>
      </c>
      <c r="M55" s="168">
        <f t="shared" si="7"/>
        <v>-18243</v>
      </c>
      <c r="N55" s="168">
        <f t="shared" si="8"/>
        <v>-13333</v>
      </c>
    </row>
    <row r="56" spans="1:14">
      <c r="A56">
        <f t="shared" si="9"/>
        <v>1</v>
      </c>
      <c r="B56" t="str">
        <f t="shared" si="2"/>
        <v>Jan</v>
      </c>
      <c r="C56" s="347">
        <f t="shared" si="13"/>
        <v>36547</v>
      </c>
      <c r="D56" s="339">
        <f t="shared" si="11"/>
        <v>1450916</v>
      </c>
      <c r="E56" s="124">
        <f t="shared" si="12"/>
        <v>-27906</v>
      </c>
      <c r="F56" s="168">
        <v>-1220</v>
      </c>
      <c r="G56" s="168">
        <f t="shared" si="3"/>
        <v>-29126</v>
      </c>
      <c r="H56" s="168">
        <f t="shared" si="4"/>
        <v>1421790</v>
      </c>
      <c r="I56" s="111">
        <f t="shared" si="5"/>
        <v>949410</v>
      </c>
      <c r="J56" s="337">
        <f t="shared" si="0"/>
        <v>0.6118910256410256</v>
      </c>
      <c r="K56" s="348">
        <f t="shared" si="1"/>
        <v>0.59960779352226723</v>
      </c>
      <c r="L56" s="168">
        <f t="shared" si="6"/>
        <v>-31576</v>
      </c>
      <c r="M56" s="168">
        <f t="shared" si="7"/>
        <v>-18243</v>
      </c>
      <c r="N56" s="168">
        <f t="shared" si="8"/>
        <v>-13333</v>
      </c>
    </row>
    <row r="57" spans="1:14">
      <c r="A57">
        <f t="shared" si="9"/>
        <v>1</v>
      </c>
      <c r="B57" t="str">
        <f t="shared" si="2"/>
        <v>Jan</v>
      </c>
      <c r="C57" s="347">
        <f t="shared" si="13"/>
        <v>36548</v>
      </c>
      <c r="D57" s="339">
        <f t="shared" si="11"/>
        <v>1421790</v>
      </c>
      <c r="E57" s="124">
        <f t="shared" si="12"/>
        <v>-27906</v>
      </c>
      <c r="F57" s="168">
        <v>-1220</v>
      </c>
      <c r="G57" s="168">
        <f t="shared" si="3"/>
        <v>-29126</v>
      </c>
      <c r="H57" s="168">
        <f t="shared" si="4"/>
        <v>1392664</v>
      </c>
      <c r="I57" s="111">
        <f t="shared" si="5"/>
        <v>978536</v>
      </c>
      <c r="J57" s="337">
        <f t="shared" si="0"/>
        <v>0.59960779352226723</v>
      </c>
      <c r="K57" s="348">
        <f t="shared" si="1"/>
        <v>0.58732456140350875</v>
      </c>
      <c r="L57" s="168">
        <f t="shared" si="6"/>
        <v>-31576</v>
      </c>
      <c r="M57" s="168">
        <f t="shared" si="7"/>
        <v>-18243</v>
      </c>
      <c r="N57" s="168">
        <f t="shared" si="8"/>
        <v>-13333</v>
      </c>
    </row>
    <row r="58" spans="1:14">
      <c r="A58">
        <f t="shared" si="9"/>
        <v>1</v>
      </c>
      <c r="B58" t="str">
        <f t="shared" si="2"/>
        <v>Jan</v>
      </c>
      <c r="C58" s="347">
        <f t="shared" si="13"/>
        <v>36549</v>
      </c>
      <c r="D58" s="339">
        <f t="shared" si="11"/>
        <v>1392664</v>
      </c>
      <c r="E58" s="124">
        <f t="shared" si="12"/>
        <v>-27906</v>
      </c>
      <c r="F58" s="168">
        <v>-1220</v>
      </c>
      <c r="G58" s="168">
        <f t="shared" si="3"/>
        <v>-29126</v>
      </c>
      <c r="H58" s="168">
        <f t="shared" si="4"/>
        <v>1363538</v>
      </c>
      <c r="I58" s="111">
        <f t="shared" si="5"/>
        <v>1007662</v>
      </c>
      <c r="J58" s="337">
        <f t="shared" si="0"/>
        <v>0.58732456140350875</v>
      </c>
      <c r="K58" s="348">
        <f t="shared" si="1"/>
        <v>0.57504132928475038</v>
      </c>
      <c r="L58" s="168">
        <f t="shared" si="6"/>
        <v>-31576</v>
      </c>
      <c r="M58" s="168">
        <f t="shared" si="7"/>
        <v>-18243</v>
      </c>
      <c r="N58" s="168">
        <f t="shared" si="8"/>
        <v>-13333</v>
      </c>
    </row>
    <row r="59" spans="1:14">
      <c r="A59">
        <f t="shared" si="9"/>
        <v>1</v>
      </c>
      <c r="B59" t="str">
        <f t="shared" si="2"/>
        <v>Jan</v>
      </c>
      <c r="C59" s="347">
        <f t="shared" si="13"/>
        <v>36550</v>
      </c>
      <c r="D59" s="339">
        <f t="shared" si="11"/>
        <v>1363538</v>
      </c>
      <c r="E59" s="124">
        <f t="shared" si="12"/>
        <v>-27906</v>
      </c>
      <c r="F59" s="168">
        <v>-1220</v>
      </c>
      <c r="G59" s="168">
        <f t="shared" si="3"/>
        <v>-29126</v>
      </c>
      <c r="H59" s="168">
        <f t="shared" si="4"/>
        <v>1334412</v>
      </c>
      <c r="I59" s="111">
        <f t="shared" si="5"/>
        <v>1036788</v>
      </c>
      <c r="J59" s="337">
        <f t="shared" si="0"/>
        <v>0.57504132928475038</v>
      </c>
      <c r="K59" s="348">
        <f t="shared" si="1"/>
        <v>0.5627580971659919</v>
      </c>
      <c r="L59" s="168">
        <f t="shared" si="6"/>
        <v>-31576</v>
      </c>
      <c r="M59" s="168">
        <f t="shared" si="7"/>
        <v>-18243</v>
      </c>
      <c r="N59" s="168">
        <f t="shared" si="8"/>
        <v>-13333</v>
      </c>
    </row>
    <row r="60" spans="1:14">
      <c r="A60">
        <f t="shared" si="9"/>
        <v>1</v>
      </c>
      <c r="B60" t="str">
        <f t="shared" si="2"/>
        <v>Jan</v>
      </c>
      <c r="C60" s="347">
        <f t="shared" si="13"/>
        <v>36551</v>
      </c>
      <c r="D60" s="339">
        <f t="shared" si="11"/>
        <v>1334412</v>
      </c>
      <c r="E60" s="124">
        <f t="shared" si="12"/>
        <v>-27906</v>
      </c>
      <c r="F60" s="168">
        <v>-1220</v>
      </c>
      <c r="G60" s="168">
        <f t="shared" si="3"/>
        <v>-29126</v>
      </c>
      <c r="H60" s="168">
        <f t="shared" si="4"/>
        <v>1305286</v>
      </c>
      <c r="I60" s="111">
        <f t="shared" si="5"/>
        <v>1065914</v>
      </c>
      <c r="J60" s="337">
        <f t="shared" si="0"/>
        <v>0.5627580971659919</v>
      </c>
      <c r="K60" s="348">
        <f t="shared" si="1"/>
        <v>0.55047486504723342</v>
      </c>
      <c r="L60" s="168">
        <f t="shared" si="6"/>
        <v>-31576</v>
      </c>
      <c r="M60" s="168">
        <f t="shared" si="7"/>
        <v>-18243</v>
      </c>
      <c r="N60" s="168">
        <f t="shared" si="8"/>
        <v>-13333</v>
      </c>
    </row>
    <row r="61" spans="1:14">
      <c r="A61">
        <f t="shared" si="9"/>
        <v>1</v>
      </c>
      <c r="B61" t="str">
        <f t="shared" si="2"/>
        <v>Jan</v>
      </c>
      <c r="C61" s="347">
        <f t="shared" si="13"/>
        <v>36552</v>
      </c>
      <c r="D61" s="339">
        <f t="shared" si="11"/>
        <v>1305286</v>
      </c>
      <c r="E61" s="124">
        <f t="shared" si="12"/>
        <v>-27906</v>
      </c>
      <c r="F61" s="168">
        <v>-1220</v>
      </c>
      <c r="G61" s="168">
        <f t="shared" si="3"/>
        <v>-29126</v>
      </c>
      <c r="H61" s="168">
        <f t="shared" si="4"/>
        <v>1276160</v>
      </c>
      <c r="I61" s="111">
        <f t="shared" si="5"/>
        <v>1095040</v>
      </c>
      <c r="J61" s="337">
        <f t="shared" si="0"/>
        <v>0.55047486504723342</v>
      </c>
      <c r="K61" s="348">
        <f t="shared" si="1"/>
        <v>0.53819163292847505</v>
      </c>
      <c r="L61" s="168">
        <f t="shared" si="6"/>
        <v>-31576</v>
      </c>
      <c r="M61" s="168">
        <f t="shared" si="7"/>
        <v>-18243</v>
      </c>
      <c r="N61" s="168">
        <f t="shared" si="8"/>
        <v>-13333</v>
      </c>
    </row>
    <row r="62" spans="1:14">
      <c r="A62">
        <f t="shared" si="9"/>
        <v>1</v>
      </c>
      <c r="B62" t="str">
        <f t="shared" si="2"/>
        <v>Jan</v>
      </c>
      <c r="C62" s="347">
        <f t="shared" si="13"/>
        <v>36553</v>
      </c>
      <c r="D62" s="339">
        <f t="shared" si="11"/>
        <v>1276160</v>
      </c>
      <c r="E62" s="124">
        <f t="shared" si="12"/>
        <v>-27906</v>
      </c>
      <c r="F62" s="168">
        <v>-1220</v>
      </c>
      <c r="G62" s="168">
        <f t="shared" si="3"/>
        <v>-29126</v>
      </c>
      <c r="H62" s="168">
        <f t="shared" si="4"/>
        <v>1247034</v>
      </c>
      <c r="I62" s="111">
        <f t="shared" si="5"/>
        <v>1124166</v>
      </c>
      <c r="J62" s="337">
        <f t="shared" si="0"/>
        <v>0.53819163292847505</v>
      </c>
      <c r="K62" s="348">
        <f t="shared" si="1"/>
        <v>0.52590840080971657</v>
      </c>
      <c r="L62" s="168">
        <f t="shared" si="6"/>
        <v>-31576</v>
      </c>
      <c r="M62" s="168">
        <f t="shared" si="7"/>
        <v>-18243</v>
      </c>
      <c r="N62" s="168">
        <f t="shared" si="8"/>
        <v>-13333</v>
      </c>
    </row>
    <row r="63" spans="1:14">
      <c r="A63">
        <f t="shared" si="9"/>
        <v>1</v>
      </c>
      <c r="B63" t="str">
        <f t="shared" si="2"/>
        <v>Jan</v>
      </c>
      <c r="C63" s="347">
        <f t="shared" si="13"/>
        <v>36554</v>
      </c>
      <c r="D63" s="339">
        <f t="shared" si="11"/>
        <v>1247034</v>
      </c>
      <c r="E63" s="124">
        <f t="shared" si="12"/>
        <v>-27906</v>
      </c>
      <c r="F63" s="168">
        <v>-1220</v>
      </c>
      <c r="G63" s="168">
        <f t="shared" si="3"/>
        <v>-29126</v>
      </c>
      <c r="H63" s="168">
        <f t="shared" si="4"/>
        <v>1217908</v>
      </c>
      <c r="I63" s="111">
        <f t="shared" si="5"/>
        <v>1153292</v>
      </c>
      <c r="J63" s="337">
        <f t="shared" si="0"/>
        <v>0.52590840080971657</v>
      </c>
      <c r="K63" s="348">
        <f t="shared" si="1"/>
        <v>0.5136251686909582</v>
      </c>
      <c r="L63" s="168">
        <f t="shared" si="6"/>
        <v>-31576</v>
      </c>
      <c r="M63" s="168">
        <f t="shared" si="7"/>
        <v>-18243</v>
      </c>
      <c r="N63" s="168">
        <f t="shared" si="8"/>
        <v>-13333</v>
      </c>
    </row>
    <row r="64" spans="1:14">
      <c r="A64">
        <f t="shared" si="9"/>
        <v>1</v>
      </c>
      <c r="B64" t="str">
        <f t="shared" si="2"/>
        <v>Jan</v>
      </c>
      <c r="C64" s="347">
        <f t="shared" si="13"/>
        <v>36555</v>
      </c>
      <c r="D64" s="339">
        <f t="shared" si="11"/>
        <v>1217908</v>
      </c>
      <c r="E64" s="124">
        <f t="shared" si="12"/>
        <v>-27906</v>
      </c>
      <c r="F64" s="168">
        <v>-1220</v>
      </c>
      <c r="G64" s="168">
        <f t="shared" si="3"/>
        <v>-29126</v>
      </c>
      <c r="H64" s="168">
        <f t="shared" si="4"/>
        <v>1188782</v>
      </c>
      <c r="I64" s="111">
        <f t="shared" si="5"/>
        <v>1182418</v>
      </c>
      <c r="J64" s="337">
        <f t="shared" si="0"/>
        <v>0.5136251686909582</v>
      </c>
      <c r="K64" s="348">
        <f t="shared" si="1"/>
        <v>0.50134193657219972</v>
      </c>
      <c r="L64" s="168">
        <f t="shared" si="6"/>
        <v>-31576</v>
      </c>
      <c r="M64" s="168">
        <f t="shared" si="7"/>
        <v>-18243</v>
      </c>
      <c r="N64" s="168">
        <f t="shared" si="8"/>
        <v>-13333</v>
      </c>
    </row>
    <row r="65" spans="1:14">
      <c r="A65">
        <f t="shared" si="9"/>
        <v>1</v>
      </c>
      <c r="B65" t="str">
        <f t="shared" si="2"/>
        <v>Jan</v>
      </c>
      <c r="C65" s="347">
        <f t="shared" si="13"/>
        <v>36556</v>
      </c>
      <c r="D65" s="339">
        <f t="shared" si="11"/>
        <v>1188782</v>
      </c>
      <c r="E65" s="124">
        <f t="shared" si="12"/>
        <v>-27906</v>
      </c>
      <c r="F65" s="168">
        <v>-1220</v>
      </c>
      <c r="G65" s="168">
        <f t="shared" si="3"/>
        <v>-29126</v>
      </c>
      <c r="H65" s="168">
        <f t="shared" si="4"/>
        <v>1159656</v>
      </c>
      <c r="I65" s="111">
        <f t="shared" si="5"/>
        <v>1211544</v>
      </c>
      <c r="J65" s="337">
        <f t="shared" si="0"/>
        <v>0.50134193657219972</v>
      </c>
      <c r="K65" s="348">
        <f t="shared" si="1"/>
        <v>0.4890587044534413</v>
      </c>
      <c r="L65" s="168">
        <f t="shared" si="6"/>
        <v>-22103</v>
      </c>
      <c r="M65" s="168">
        <f t="shared" si="7"/>
        <v>-12770</v>
      </c>
      <c r="N65" s="168">
        <f t="shared" si="8"/>
        <v>-9333</v>
      </c>
    </row>
    <row r="66" spans="1:14">
      <c r="A66">
        <f t="shared" si="9"/>
        <v>2</v>
      </c>
      <c r="B66" t="str">
        <f t="shared" si="2"/>
        <v>Feb</v>
      </c>
      <c r="C66" s="347">
        <f t="shared" si="13"/>
        <v>36557</v>
      </c>
      <c r="D66" s="339">
        <f t="shared" si="11"/>
        <v>1159656</v>
      </c>
      <c r="E66" s="124">
        <f>-8762-13341</f>
        <v>-22103</v>
      </c>
      <c r="F66" s="262">
        <v>0</v>
      </c>
      <c r="G66" s="168">
        <f t="shared" si="3"/>
        <v>-22103</v>
      </c>
      <c r="H66" s="168">
        <f t="shared" si="4"/>
        <v>1137553</v>
      </c>
      <c r="I66" s="111">
        <f t="shared" si="5"/>
        <v>1233647</v>
      </c>
      <c r="J66" s="337">
        <f t="shared" si="0"/>
        <v>0.4890587044534413</v>
      </c>
      <c r="K66" s="348">
        <f t="shared" si="1"/>
        <v>0.47973726383265858</v>
      </c>
      <c r="L66" s="168">
        <f t="shared" si="6"/>
        <v>-22103</v>
      </c>
      <c r="M66" s="168">
        <f t="shared" si="7"/>
        <v>-12770</v>
      </c>
      <c r="N66" s="168">
        <f t="shared" si="8"/>
        <v>-9333</v>
      </c>
    </row>
    <row r="67" spans="1:14">
      <c r="A67">
        <f t="shared" si="9"/>
        <v>2</v>
      </c>
      <c r="B67" t="str">
        <f t="shared" si="2"/>
        <v>Feb</v>
      </c>
      <c r="C67" s="347">
        <f t="shared" si="13"/>
        <v>36558</v>
      </c>
      <c r="D67" s="339">
        <f t="shared" si="11"/>
        <v>1137553</v>
      </c>
      <c r="E67" s="124">
        <f>E66</f>
        <v>-22103</v>
      </c>
      <c r="F67" s="262">
        <v>0</v>
      </c>
      <c r="G67" s="168">
        <f t="shared" si="3"/>
        <v>-22103</v>
      </c>
      <c r="H67" s="168">
        <f t="shared" si="4"/>
        <v>1115450</v>
      </c>
      <c r="I67" s="111">
        <f t="shared" si="5"/>
        <v>1255750</v>
      </c>
      <c r="J67" s="337">
        <f t="shared" si="0"/>
        <v>0.47973726383265858</v>
      </c>
      <c r="K67" s="348">
        <f t="shared" si="1"/>
        <v>0.47041582321187586</v>
      </c>
      <c r="L67" s="168">
        <f t="shared" si="6"/>
        <v>-22103</v>
      </c>
      <c r="M67" s="168">
        <f t="shared" si="7"/>
        <v>-12770</v>
      </c>
      <c r="N67" s="168">
        <f t="shared" si="8"/>
        <v>-9333</v>
      </c>
    </row>
    <row r="68" spans="1:14">
      <c r="A68">
        <f t="shared" si="9"/>
        <v>2</v>
      </c>
      <c r="B68" t="str">
        <f t="shared" si="2"/>
        <v>Feb</v>
      </c>
      <c r="C68" s="347">
        <f t="shared" si="13"/>
        <v>36559</v>
      </c>
      <c r="D68" s="339">
        <f t="shared" si="11"/>
        <v>1115450</v>
      </c>
      <c r="E68" s="124">
        <f t="shared" ref="E68:E94" si="14">E67</f>
        <v>-22103</v>
      </c>
      <c r="F68" s="262">
        <v>0</v>
      </c>
      <c r="G68" s="168">
        <f t="shared" si="3"/>
        <v>-22103</v>
      </c>
      <c r="H68" s="168">
        <f t="shared" si="4"/>
        <v>1093347</v>
      </c>
      <c r="I68" s="111">
        <f t="shared" si="5"/>
        <v>1277853</v>
      </c>
      <c r="J68" s="337">
        <f t="shared" si="0"/>
        <v>0.47041582321187586</v>
      </c>
      <c r="K68" s="348">
        <f t="shared" si="1"/>
        <v>0.46109438259109314</v>
      </c>
      <c r="L68" s="168">
        <f t="shared" si="6"/>
        <v>-22103</v>
      </c>
      <c r="M68" s="168">
        <f t="shared" si="7"/>
        <v>-12770</v>
      </c>
      <c r="N68" s="168">
        <f t="shared" si="8"/>
        <v>-9333</v>
      </c>
    </row>
    <row r="69" spans="1:14">
      <c r="A69">
        <f t="shared" si="9"/>
        <v>2</v>
      </c>
      <c r="B69" t="str">
        <f t="shared" si="2"/>
        <v>Feb</v>
      </c>
      <c r="C69" s="347">
        <f t="shared" si="13"/>
        <v>36560</v>
      </c>
      <c r="D69" s="339">
        <f t="shared" si="11"/>
        <v>1093347</v>
      </c>
      <c r="E69" s="124">
        <f t="shared" si="14"/>
        <v>-22103</v>
      </c>
      <c r="F69" s="262">
        <v>0</v>
      </c>
      <c r="G69" s="168">
        <f t="shared" si="3"/>
        <v>-22103</v>
      </c>
      <c r="H69" s="168">
        <f t="shared" si="4"/>
        <v>1071244</v>
      </c>
      <c r="I69" s="111">
        <f t="shared" si="5"/>
        <v>1299956</v>
      </c>
      <c r="J69" s="337">
        <f t="shared" si="0"/>
        <v>0.46109438259109314</v>
      </c>
      <c r="K69" s="348">
        <f t="shared" si="1"/>
        <v>0.45177294197031037</v>
      </c>
      <c r="L69" s="168">
        <f t="shared" si="6"/>
        <v>-22103</v>
      </c>
      <c r="M69" s="168">
        <f t="shared" si="7"/>
        <v>-12770</v>
      </c>
      <c r="N69" s="168">
        <f t="shared" si="8"/>
        <v>-9333</v>
      </c>
    </row>
    <row r="70" spans="1:14">
      <c r="A70">
        <f t="shared" si="9"/>
        <v>2</v>
      </c>
      <c r="B70" t="str">
        <f t="shared" si="2"/>
        <v>Feb</v>
      </c>
      <c r="C70" s="347">
        <f t="shared" si="13"/>
        <v>36561</v>
      </c>
      <c r="D70" s="339">
        <f t="shared" si="11"/>
        <v>1071244</v>
      </c>
      <c r="E70" s="124">
        <f t="shared" si="14"/>
        <v>-22103</v>
      </c>
      <c r="F70" s="262">
        <v>0</v>
      </c>
      <c r="G70" s="168">
        <f t="shared" si="3"/>
        <v>-22103</v>
      </c>
      <c r="H70" s="168">
        <f t="shared" si="4"/>
        <v>1049141</v>
      </c>
      <c r="I70" s="111">
        <f t="shared" si="5"/>
        <v>1322059</v>
      </c>
      <c r="J70" s="337">
        <f t="shared" si="0"/>
        <v>0.45177294197031037</v>
      </c>
      <c r="K70" s="348">
        <f t="shared" si="1"/>
        <v>0.44245150134952765</v>
      </c>
      <c r="L70" s="168">
        <f t="shared" si="6"/>
        <v>-22103</v>
      </c>
      <c r="M70" s="168">
        <f t="shared" si="7"/>
        <v>-12770</v>
      </c>
      <c r="N70" s="168">
        <f t="shared" si="8"/>
        <v>-9333</v>
      </c>
    </row>
    <row r="71" spans="1:14">
      <c r="A71">
        <f t="shared" si="9"/>
        <v>2</v>
      </c>
      <c r="B71" t="str">
        <f t="shared" si="2"/>
        <v>Feb</v>
      </c>
      <c r="C71" s="347">
        <f t="shared" si="13"/>
        <v>36562</v>
      </c>
      <c r="D71" s="339">
        <f t="shared" si="11"/>
        <v>1049141</v>
      </c>
      <c r="E71" s="124">
        <f t="shared" si="14"/>
        <v>-22103</v>
      </c>
      <c r="F71" s="262">
        <v>0</v>
      </c>
      <c r="G71" s="168">
        <f t="shared" si="3"/>
        <v>-22103</v>
      </c>
      <c r="H71" s="168">
        <f t="shared" si="4"/>
        <v>1027038</v>
      </c>
      <c r="I71" s="111">
        <f t="shared" si="5"/>
        <v>1344162</v>
      </c>
      <c r="J71" s="337">
        <f t="shared" si="0"/>
        <v>0.44245150134952765</v>
      </c>
      <c r="K71" s="348">
        <f t="shared" si="1"/>
        <v>0.43313006072874494</v>
      </c>
      <c r="L71" s="168">
        <f t="shared" si="6"/>
        <v>-22103</v>
      </c>
      <c r="M71" s="168">
        <f t="shared" si="7"/>
        <v>-12770</v>
      </c>
      <c r="N71" s="168">
        <f t="shared" si="8"/>
        <v>-9333</v>
      </c>
    </row>
    <row r="72" spans="1:14">
      <c r="A72">
        <f t="shared" si="9"/>
        <v>2</v>
      </c>
      <c r="B72" t="str">
        <f t="shared" si="2"/>
        <v>Feb</v>
      </c>
      <c r="C72" s="347">
        <f t="shared" si="13"/>
        <v>36563</v>
      </c>
      <c r="D72" s="339">
        <f t="shared" si="11"/>
        <v>1027038</v>
      </c>
      <c r="E72" s="124">
        <f t="shared" si="14"/>
        <v>-22103</v>
      </c>
      <c r="F72" s="262">
        <v>0</v>
      </c>
      <c r="G72" s="168">
        <f t="shared" si="3"/>
        <v>-22103</v>
      </c>
      <c r="H72" s="168">
        <f t="shared" si="4"/>
        <v>1004935</v>
      </c>
      <c r="I72" s="111">
        <f t="shared" si="5"/>
        <v>1366265</v>
      </c>
      <c r="J72" s="337">
        <f t="shared" si="0"/>
        <v>0.43313006072874494</v>
      </c>
      <c r="K72" s="348">
        <f t="shared" si="1"/>
        <v>0.42380862010796222</v>
      </c>
      <c r="L72" s="168">
        <f t="shared" si="6"/>
        <v>-22103</v>
      </c>
      <c r="M72" s="168">
        <f t="shared" si="7"/>
        <v>-12770</v>
      </c>
      <c r="N72" s="168">
        <f t="shared" si="8"/>
        <v>-9333</v>
      </c>
    </row>
    <row r="73" spans="1:14">
      <c r="A73">
        <f t="shared" si="9"/>
        <v>2</v>
      </c>
      <c r="B73" t="str">
        <f t="shared" si="2"/>
        <v>Feb</v>
      </c>
      <c r="C73" s="347">
        <f t="shared" si="13"/>
        <v>36564</v>
      </c>
      <c r="D73" s="339">
        <f t="shared" si="11"/>
        <v>1004935</v>
      </c>
      <c r="E73" s="124">
        <f t="shared" si="14"/>
        <v>-22103</v>
      </c>
      <c r="F73" s="262">
        <v>0</v>
      </c>
      <c r="G73" s="168">
        <f t="shared" si="3"/>
        <v>-22103</v>
      </c>
      <c r="H73" s="168">
        <f t="shared" si="4"/>
        <v>982832</v>
      </c>
      <c r="I73" s="111">
        <f t="shared" si="5"/>
        <v>1388368</v>
      </c>
      <c r="J73" s="337">
        <f t="shared" si="0"/>
        <v>0.42380862010796222</v>
      </c>
      <c r="K73" s="348">
        <f t="shared" si="1"/>
        <v>0.4144871794871795</v>
      </c>
      <c r="L73" s="168">
        <f t="shared" si="6"/>
        <v>-22103</v>
      </c>
      <c r="M73" s="168">
        <f t="shared" si="7"/>
        <v>-12770</v>
      </c>
      <c r="N73" s="168">
        <f t="shared" si="8"/>
        <v>-9333</v>
      </c>
    </row>
    <row r="74" spans="1:14">
      <c r="A74">
        <f t="shared" si="9"/>
        <v>2</v>
      </c>
      <c r="B74" t="str">
        <f t="shared" si="2"/>
        <v>Feb</v>
      </c>
      <c r="C74" s="347">
        <f t="shared" si="13"/>
        <v>36565</v>
      </c>
      <c r="D74" s="339">
        <f t="shared" si="11"/>
        <v>982832</v>
      </c>
      <c r="E74" s="124">
        <f t="shared" si="14"/>
        <v>-22103</v>
      </c>
      <c r="F74" s="262">
        <v>0</v>
      </c>
      <c r="G74" s="168">
        <f t="shared" si="3"/>
        <v>-22103</v>
      </c>
      <c r="H74" s="168">
        <f t="shared" si="4"/>
        <v>960729</v>
      </c>
      <c r="I74" s="111">
        <f t="shared" si="5"/>
        <v>1410471</v>
      </c>
      <c r="J74" s="337">
        <f t="shared" si="0"/>
        <v>0.4144871794871795</v>
      </c>
      <c r="K74" s="348">
        <f t="shared" si="1"/>
        <v>0.40516573886639679</v>
      </c>
      <c r="L74" s="168">
        <f t="shared" si="6"/>
        <v>-22103</v>
      </c>
      <c r="M74" s="168">
        <f t="shared" si="7"/>
        <v>-12770</v>
      </c>
      <c r="N74" s="168">
        <f t="shared" si="8"/>
        <v>-9333</v>
      </c>
    </row>
    <row r="75" spans="1:14">
      <c r="A75">
        <f t="shared" si="9"/>
        <v>2</v>
      </c>
      <c r="B75" t="str">
        <f t="shared" si="2"/>
        <v>Feb</v>
      </c>
      <c r="C75" s="347">
        <f t="shared" si="13"/>
        <v>36566</v>
      </c>
      <c r="D75" s="339">
        <f t="shared" si="11"/>
        <v>960729</v>
      </c>
      <c r="E75" s="124">
        <f t="shared" si="14"/>
        <v>-22103</v>
      </c>
      <c r="F75" s="262">
        <v>0</v>
      </c>
      <c r="G75" s="168">
        <f t="shared" si="3"/>
        <v>-22103</v>
      </c>
      <c r="H75" s="168">
        <f t="shared" si="4"/>
        <v>938626</v>
      </c>
      <c r="I75" s="111">
        <f t="shared" si="5"/>
        <v>1432574</v>
      </c>
      <c r="J75" s="337">
        <f t="shared" si="0"/>
        <v>0.40516573886639679</v>
      </c>
      <c r="K75" s="348">
        <f t="shared" si="1"/>
        <v>0.39584429824561401</v>
      </c>
      <c r="L75" s="168">
        <f t="shared" si="6"/>
        <v>-22103</v>
      </c>
      <c r="M75" s="168">
        <f t="shared" si="7"/>
        <v>-12770</v>
      </c>
      <c r="N75" s="168">
        <f t="shared" si="8"/>
        <v>-9333</v>
      </c>
    </row>
    <row r="76" spans="1:14">
      <c r="A76">
        <f t="shared" si="9"/>
        <v>2</v>
      </c>
      <c r="B76" t="str">
        <f t="shared" si="2"/>
        <v>Feb</v>
      </c>
      <c r="C76" s="347">
        <f t="shared" si="13"/>
        <v>36567</v>
      </c>
      <c r="D76" s="339">
        <f t="shared" si="11"/>
        <v>938626</v>
      </c>
      <c r="E76" s="124">
        <f t="shared" si="14"/>
        <v>-22103</v>
      </c>
      <c r="F76" s="262">
        <v>0</v>
      </c>
      <c r="G76" s="168">
        <f t="shared" si="3"/>
        <v>-22103</v>
      </c>
      <c r="H76" s="168">
        <f t="shared" si="4"/>
        <v>916523</v>
      </c>
      <c r="I76" s="111">
        <f t="shared" si="5"/>
        <v>1454677</v>
      </c>
      <c r="J76" s="337">
        <f t="shared" si="0"/>
        <v>0.39584429824561401</v>
      </c>
      <c r="K76" s="348">
        <f t="shared" si="1"/>
        <v>0.3865228576248313</v>
      </c>
      <c r="L76" s="168">
        <f t="shared" si="6"/>
        <v>-22103</v>
      </c>
      <c r="M76" s="168">
        <f t="shared" si="7"/>
        <v>-12770</v>
      </c>
      <c r="N76" s="168">
        <f t="shared" si="8"/>
        <v>-9333</v>
      </c>
    </row>
    <row r="77" spans="1:14">
      <c r="A77">
        <f t="shared" si="9"/>
        <v>2</v>
      </c>
      <c r="B77" t="str">
        <f t="shared" si="2"/>
        <v>Feb</v>
      </c>
      <c r="C77" s="347">
        <f t="shared" si="13"/>
        <v>36568</v>
      </c>
      <c r="D77" s="339">
        <f t="shared" si="11"/>
        <v>916523</v>
      </c>
      <c r="E77" s="124">
        <f t="shared" si="14"/>
        <v>-22103</v>
      </c>
      <c r="F77" s="262">
        <v>0</v>
      </c>
      <c r="G77" s="168">
        <f t="shared" si="3"/>
        <v>-22103</v>
      </c>
      <c r="H77" s="168">
        <f t="shared" si="4"/>
        <v>894420</v>
      </c>
      <c r="I77" s="111">
        <f t="shared" si="5"/>
        <v>1476780</v>
      </c>
      <c r="J77" s="337">
        <f t="shared" si="0"/>
        <v>0.3865228576248313</v>
      </c>
      <c r="K77" s="348">
        <f t="shared" si="1"/>
        <v>0.37720141700404858</v>
      </c>
      <c r="L77" s="168">
        <f t="shared" si="6"/>
        <v>-22103</v>
      </c>
      <c r="M77" s="168">
        <f t="shared" si="7"/>
        <v>-12770</v>
      </c>
      <c r="N77" s="168">
        <f t="shared" si="8"/>
        <v>-9333</v>
      </c>
    </row>
    <row r="78" spans="1:14">
      <c r="A78">
        <f t="shared" si="9"/>
        <v>2</v>
      </c>
      <c r="B78" t="str">
        <f t="shared" si="2"/>
        <v>Feb</v>
      </c>
      <c r="C78" s="347">
        <f t="shared" si="13"/>
        <v>36569</v>
      </c>
      <c r="D78" s="339">
        <f t="shared" si="11"/>
        <v>894420</v>
      </c>
      <c r="E78" s="124">
        <f t="shared" si="14"/>
        <v>-22103</v>
      </c>
      <c r="F78" s="262">
        <v>0</v>
      </c>
      <c r="G78" s="168">
        <f t="shared" si="3"/>
        <v>-22103</v>
      </c>
      <c r="H78" s="168">
        <f t="shared" si="4"/>
        <v>872317</v>
      </c>
      <c r="I78" s="111">
        <f t="shared" si="5"/>
        <v>1498883</v>
      </c>
      <c r="J78" s="337">
        <f t="shared" si="0"/>
        <v>0.37720141700404858</v>
      </c>
      <c r="K78" s="348">
        <f t="shared" si="1"/>
        <v>0.36787997638326586</v>
      </c>
      <c r="L78" s="168">
        <f t="shared" si="6"/>
        <v>-22103</v>
      </c>
      <c r="M78" s="168">
        <f t="shared" si="7"/>
        <v>-12770</v>
      </c>
      <c r="N78" s="168">
        <f t="shared" si="8"/>
        <v>-9333</v>
      </c>
    </row>
    <row r="79" spans="1:14">
      <c r="A79">
        <f t="shared" si="9"/>
        <v>2</v>
      </c>
      <c r="B79" t="str">
        <f t="shared" si="2"/>
        <v>Feb</v>
      </c>
      <c r="C79" s="347">
        <f t="shared" si="13"/>
        <v>36570</v>
      </c>
      <c r="D79" s="339">
        <f t="shared" si="11"/>
        <v>872317</v>
      </c>
      <c r="E79" s="124">
        <f t="shared" si="14"/>
        <v>-22103</v>
      </c>
      <c r="F79" s="262">
        <v>0</v>
      </c>
      <c r="G79" s="168">
        <f t="shared" si="3"/>
        <v>-22103</v>
      </c>
      <c r="H79" s="168">
        <f t="shared" si="4"/>
        <v>850214</v>
      </c>
      <c r="I79" s="111">
        <f t="shared" si="5"/>
        <v>1520986</v>
      </c>
      <c r="J79" s="337">
        <f t="shared" ref="J79:J142" si="15">D79/$D$12</f>
        <v>0.36787997638326586</v>
      </c>
      <c r="K79" s="348">
        <f t="shared" ref="K79:K142" si="16">H79/$D$12</f>
        <v>0.35855853576248314</v>
      </c>
      <c r="L79" s="168">
        <f t="shared" si="6"/>
        <v>-22103</v>
      </c>
      <c r="M79" s="168">
        <f t="shared" si="7"/>
        <v>-12770</v>
      </c>
      <c r="N79" s="168">
        <f t="shared" si="8"/>
        <v>-9333</v>
      </c>
    </row>
    <row r="80" spans="1:14">
      <c r="A80">
        <f t="shared" si="9"/>
        <v>2</v>
      </c>
      <c r="B80" t="str">
        <f t="shared" ref="B80:B143" si="17">VLOOKUP(A80,MonthTable,2,FALSE)</f>
        <v>Feb</v>
      </c>
      <c r="C80" s="347">
        <f t="shared" si="13"/>
        <v>36571</v>
      </c>
      <c r="D80" s="339">
        <f t="shared" si="11"/>
        <v>850214</v>
      </c>
      <c r="E80" s="124">
        <f t="shared" si="14"/>
        <v>-22103</v>
      </c>
      <c r="F80" s="262">
        <v>0</v>
      </c>
      <c r="G80" s="168">
        <f t="shared" ref="G80:G143" si="18">SUM(E80:F80)</f>
        <v>-22103</v>
      </c>
      <c r="H80" s="168">
        <f t="shared" ref="H80:H143" si="19">D80+G80</f>
        <v>828111</v>
      </c>
      <c r="I80" s="111">
        <f t="shared" ref="I80:I143" si="20">$D$12-H80</f>
        <v>1543089</v>
      </c>
      <c r="J80" s="337">
        <f t="shared" si="15"/>
        <v>0.35855853576248314</v>
      </c>
      <c r="K80" s="348">
        <f t="shared" si="16"/>
        <v>0.34923709514170043</v>
      </c>
      <c r="L80" s="168">
        <f t="shared" ref="L80:L143" si="21">IF($E80&lt;0,IF($K80&gt;0.5,-$F$7,-$G$7),IF($E80&gt;0,IF($K80&gt;0.67,$I$7,$H$7),0))</f>
        <v>-22103</v>
      </c>
      <c r="M80" s="168">
        <f t="shared" ref="M80:M143" si="22">IF($E80&lt;0,IF($K80&gt;0.5,-$F$5,-$G$5),IF($E80&gt;0,IF($K80&gt;0.67,$I$5,$H$5),0))</f>
        <v>-12770</v>
      </c>
      <c r="N80" s="168">
        <f t="shared" ref="N80:N143" si="23">IF($E80&lt;0,IF($K80&gt;0.5,-$F$6,-$G$6),IF($E80&gt;0,IF($K80&gt;0.67,$I$6,$H$6),0))</f>
        <v>-9333</v>
      </c>
    </row>
    <row r="81" spans="1:14">
      <c r="A81">
        <f t="shared" ref="A81:A144" si="24">MONTH(C81)</f>
        <v>2</v>
      </c>
      <c r="B81" t="str">
        <f t="shared" si="17"/>
        <v>Feb</v>
      </c>
      <c r="C81" s="347">
        <f t="shared" si="13"/>
        <v>36572</v>
      </c>
      <c r="D81" s="339">
        <f t="shared" ref="D81:D144" si="25">H80</f>
        <v>828111</v>
      </c>
      <c r="E81" s="124">
        <f t="shared" si="14"/>
        <v>-22103</v>
      </c>
      <c r="F81" s="262">
        <v>0</v>
      </c>
      <c r="G81" s="168">
        <f t="shared" si="18"/>
        <v>-22103</v>
      </c>
      <c r="H81" s="168">
        <f t="shared" si="19"/>
        <v>806008</v>
      </c>
      <c r="I81" s="111">
        <f t="shared" si="20"/>
        <v>1565192</v>
      </c>
      <c r="J81" s="337">
        <f t="shared" si="15"/>
        <v>0.34923709514170043</v>
      </c>
      <c r="K81" s="348">
        <f t="shared" si="16"/>
        <v>0.33991565452091765</v>
      </c>
      <c r="L81" s="168">
        <f t="shared" si="21"/>
        <v>-22103</v>
      </c>
      <c r="M81" s="168">
        <f t="shared" si="22"/>
        <v>-12770</v>
      </c>
      <c r="N81" s="168">
        <f t="shared" si="23"/>
        <v>-9333</v>
      </c>
    </row>
    <row r="82" spans="1:14">
      <c r="A82">
        <f t="shared" si="24"/>
        <v>2</v>
      </c>
      <c r="B82" t="str">
        <f t="shared" si="17"/>
        <v>Feb</v>
      </c>
      <c r="C82" s="347">
        <f t="shared" si="13"/>
        <v>36573</v>
      </c>
      <c r="D82" s="339">
        <f t="shared" si="25"/>
        <v>806008</v>
      </c>
      <c r="E82" s="124">
        <f t="shared" si="14"/>
        <v>-22103</v>
      </c>
      <c r="F82" s="262">
        <v>0</v>
      </c>
      <c r="G82" s="168">
        <f t="shared" si="18"/>
        <v>-22103</v>
      </c>
      <c r="H82" s="168">
        <f t="shared" si="19"/>
        <v>783905</v>
      </c>
      <c r="I82" s="111">
        <f t="shared" si="20"/>
        <v>1587295</v>
      </c>
      <c r="J82" s="337">
        <f t="shared" si="15"/>
        <v>0.33991565452091765</v>
      </c>
      <c r="K82" s="348">
        <f t="shared" si="16"/>
        <v>0.33059421390013494</v>
      </c>
      <c r="L82" s="168">
        <f t="shared" si="21"/>
        <v>-22103</v>
      </c>
      <c r="M82" s="168">
        <f t="shared" si="22"/>
        <v>-12770</v>
      </c>
      <c r="N82" s="168">
        <f t="shared" si="23"/>
        <v>-9333</v>
      </c>
    </row>
    <row r="83" spans="1:14">
      <c r="A83">
        <f t="shared" si="24"/>
        <v>2</v>
      </c>
      <c r="B83" t="str">
        <f t="shared" si="17"/>
        <v>Feb</v>
      </c>
      <c r="C83" s="347">
        <f t="shared" si="13"/>
        <v>36574</v>
      </c>
      <c r="D83" s="339">
        <f t="shared" si="25"/>
        <v>783905</v>
      </c>
      <c r="E83" s="124">
        <f t="shared" si="14"/>
        <v>-22103</v>
      </c>
      <c r="F83" s="262">
        <v>0</v>
      </c>
      <c r="G83" s="168">
        <f t="shared" si="18"/>
        <v>-22103</v>
      </c>
      <c r="H83" s="168">
        <f t="shared" si="19"/>
        <v>761802</v>
      </c>
      <c r="I83" s="111">
        <f t="shared" si="20"/>
        <v>1609398</v>
      </c>
      <c r="J83" s="337">
        <f t="shared" si="15"/>
        <v>0.33059421390013494</v>
      </c>
      <c r="K83" s="348">
        <f t="shared" si="16"/>
        <v>0.32127277327935222</v>
      </c>
      <c r="L83" s="168">
        <f t="shared" si="21"/>
        <v>-22103</v>
      </c>
      <c r="M83" s="168">
        <f t="shared" si="22"/>
        <v>-12770</v>
      </c>
      <c r="N83" s="168">
        <f t="shared" si="23"/>
        <v>-9333</v>
      </c>
    </row>
    <row r="84" spans="1:14">
      <c r="A84">
        <f t="shared" si="24"/>
        <v>2</v>
      </c>
      <c r="B84" t="str">
        <f t="shared" si="17"/>
        <v>Feb</v>
      </c>
      <c r="C84" s="347">
        <f t="shared" si="13"/>
        <v>36575</v>
      </c>
      <c r="D84" s="339">
        <f t="shared" si="25"/>
        <v>761802</v>
      </c>
      <c r="E84" s="124">
        <f t="shared" si="14"/>
        <v>-22103</v>
      </c>
      <c r="F84" s="262">
        <v>0</v>
      </c>
      <c r="G84" s="168">
        <f t="shared" si="18"/>
        <v>-22103</v>
      </c>
      <c r="H84" s="168">
        <f t="shared" si="19"/>
        <v>739699</v>
      </c>
      <c r="I84" s="111">
        <f t="shared" si="20"/>
        <v>1631501</v>
      </c>
      <c r="J84" s="337">
        <f t="shared" si="15"/>
        <v>0.32127277327935222</v>
      </c>
      <c r="K84" s="348">
        <f t="shared" si="16"/>
        <v>0.3119513326585695</v>
      </c>
      <c r="L84" s="168">
        <f t="shared" si="21"/>
        <v>-22103</v>
      </c>
      <c r="M84" s="168">
        <f t="shared" si="22"/>
        <v>-12770</v>
      </c>
      <c r="N84" s="168">
        <f t="shared" si="23"/>
        <v>-9333</v>
      </c>
    </row>
    <row r="85" spans="1:14">
      <c r="A85">
        <f t="shared" si="24"/>
        <v>2</v>
      </c>
      <c r="B85" t="str">
        <f t="shared" si="17"/>
        <v>Feb</v>
      </c>
      <c r="C85" s="347">
        <f t="shared" si="13"/>
        <v>36576</v>
      </c>
      <c r="D85" s="339">
        <f t="shared" si="25"/>
        <v>739699</v>
      </c>
      <c r="E85" s="124">
        <f t="shared" si="14"/>
        <v>-22103</v>
      </c>
      <c r="F85" s="262">
        <v>0</v>
      </c>
      <c r="G85" s="168">
        <f t="shared" si="18"/>
        <v>-22103</v>
      </c>
      <c r="H85" s="168">
        <f t="shared" si="19"/>
        <v>717596</v>
      </c>
      <c r="I85" s="111">
        <f t="shared" si="20"/>
        <v>1653604</v>
      </c>
      <c r="J85" s="337">
        <f t="shared" si="15"/>
        <v>0.3119513326585695</v>
      </c>
      <c r="K85" s="348">
        <f t="shared" si="16"/>
        <v>0.30262989203778679</v>
      </c>
      <c r="L85" s="168">
        <f t="shared" si="21"/>
        <v>-22103</v>
      </c>
      <c r="M85" s="168">
        <f t="shared" si="22"/>
        <v>-12770</v>
      </c>
      <c r="N85" s="168">
        <f t="shared" si="23"/>
        <v>-9333</v>
      </c>
    </row>
    <row r="86" spans="1:14">
      <c r="A86">
        <f t="shared" si="24"/>
        <v>2</v>
      </c>
      <c r="B86" t="str">
        <f t="shared" si="17"/>
        <v>Feb</v>
      </c>
      <c r="C86" s="347">
        <f t="shared" si="13"/>
        <v>36577</v>
      </c>
      <c r="D86" s="339">
        <f t="shared" si="25"/>
        <v>717596</v>
      </c>
      <c r="E86" s="124">
        <f t="shared" si="14"/>
        <v>-22103</v>
      </c>
      <c r="F86" s="262">
        <v>0</v>
      </c>
      <c r="G86" s="168">
        <f t="shared" si="18"/>
        <v>-22103</v>
      </c>
      <c r="H86" s="168">
        <f t="shared" si="19"/>
        <v>695493</v>
      </c>
      <c r="I86" s="111">
        <f t="shared" si="20"/>
        <v>1675707</v>
      </c>
      <c r="J86" s="337">
        <f t="shared" si="15"/>
        <v>0.30262989203778679</v>
      </c>
      <c r="K86" s="348">
        <f t="shared" si="16"/>
        <v>0.29330845141700407</v>
      </c>
      <c r="L86" s="168">
        <f t="shared" si="21"/>
        <v>-22103</v>
      </c>
      <c r="M86" s="168">
        <f t="shared" si="22"/>
        <v>-12770</v>
      </c>
      <c r="N86" s="168">
        <f t="shared" si="23"/>
        <v>-9333</v>
      </c>
    </row>
    <row r="87" spans="1:14">
      <c r="A87">
        <f t="shared" si="24"/>
        <v>2</v>
      </c>
      <c r="B87" t="str">
        <f t="shared" si="17"/>
        <v>Feb</v>
      </c>
      <c r="C87" s="347">
        <f t="shared" si="13"/>
        <v>36578</v>
      </c>
      <c r="D87" s="339">
        <f t="shared" si="25"/>
        <v>695493</v>
      </c>
      <c r="E87" s="124">
        <f t="shared" si="14"/>
        <v>-22103</v>
      </c>
      <c r="F87" s="262">
        <v>0</v>
      </c>
      <c r="G87" s="168">
        <f t="shared" si="18"/>
        <v>-22103</v>
      </c>
      <c r="H87" s="168">
        <f t="shared" si="19"/>
        <v>673390</v>
      </c>
      <c r="I87" s="111">
        <f t="shared" si="20"/>
        <v>1697810</v>
      </c>
      <c r="J87" s="337">
        <f t="shared" si="15"/>
        <v>0.29330845141700407</v>
      </c>
      <c r="K87" s="348">
        <f t="shared" si="16"/>
        <v>0.2839870107962213</v>
      </c>
      <c r="L87" s="168">
        <f t="shared" si="21"/>
        <v>-22103</v>
      </c>
      <c r="M87" s="168">
        <f t="shared" si="22"/>
        <v>-12770</v>
      </c>
      <c r="N87" s="168">
        <f t="shared" si="23"/>
        <v>-9333</v>
      </c>
    </row>
    <row r="88" spans="1:14">
      <c r="A88">
        <f t="shared" si="24"/>
        <v>2</v>
      </c>
      <c r="B88" t="str">
        <f t="shared" si="17"/>
        <v>Feb</v>
      </c>
      <c r="C88" s="347">
        <f t="shared" si="13"/>
        <v>36579</v>
      </c>
      <c r="D88" s="339">
        <f t="shared" si="25"/>
        <v>673390</v>
      </c>
      <c r="E88" s="124">
        <f t="shared" si="14"/>
        <v>-22103</v>
      </c>
      <c r="F88" s="262">
        <v>0</v>
      </c>
      <c r="G88" s="168">
        <f t="shared" si="18"/>
        <v>-22103</v>
      </c>
      <c r="H88" s="168">
        <f t="shared" si="19"/>
        <v>651287</v>
      </c>
      <c r="I88" s="111">
        <f t="shared" si="20"/>
        <v>1719913</v>
      </c>
      <c r="J88" s="337">
        <f t="shared" si="15"/>
        <v>0.2839870107962213</v>
      </c>
      <c r="K88" s="348">
        <f t="shared" si="16"/>
        <v>0.27466557017543858</v>
      </c>
      <c r="L88" s="168">
        <f t="shared" si="21"/>
        <v>-22103</v>
      </c>
      <c r="M88" s="168">
        <f t="shared" si="22"/>
        <v>-12770</v>
      </c>
      <c r="N88" s="168">
        <f t="shared" si="23"/>
        <v>-9333</v>
      </c>
    </row>
    <row r="89" spans="1:14">
      <c r="A89">
        <f t="shared" si="24"/>
        <v>2</v>
      </c>
      <c r="B89" t="str">
        <f t="shared" si="17"/>
        <v>Feb</v>
      </c>
      <c r="C89" s="347">
        <f t="shared" si="13"/>
        <v>36580</v>
      </c>
      <c r="D89" s="339">
        <f t="shared" si="25"/>
        <v>651287</v>
      </c>
      <c r="E89" s="124">
        <f t="shared" si="14"/>
        <v>-22103</v>
      </c>
      <c r="F89" s="262">
        <v>0</v>
      </c>
      <c r="G89" s="168">
        <f t="shared" si="18"/>
        <v>-22103</v>
      </c>
      <c r="H89" s="168">
        <f t="shared" si="19"/>
        <v>629184</v>
      </c>
      <c r="I89" s="111">
        <f t="shared" si="20"/>
        <v>1742016</v>
      </c>
      <c r="J89" s="337">
        <f t="shared" si="15"/>
        <v>0.27466557017543858</v>
      </c>
      <c r="K89" s="348">
        <f t="shared" si="16"/>
        <v>0.26534412955465586</v>
      </c>
      <c r="L89" s="168">
        <f t="shared" si="21"/>
        <v>-22103</v>
      </c>
      <c r="M89" s="168">
        <f t="shared" si="22"/>
        <v>-12770</v>
      </c>
      <c r="N89" s="168">
        <f t="shared" si="23"/>
        <v>-9333</v>
      </c>
    </row>
    <row r="90" spans="1:14">
      <c r="A90">
        <f t="shared" si="24"/>
        <v>2</v>
      </c>
      <c r="B90" t="str">
        <f t="shared" si="17"/>
        <v>Feb</v>
      </c>
      <c r="C90" s="347">
        <f t="shared" si="13"/>
        <v>36581</v>
      </c>
      <c r="D90" s="339">
        <f t="shared" si="25"/>
        <v>629184</v>
      </c>
      <c r="E90" s="124">
        <f t="shared" si="14"/>
        <v>-22103</v>
      </c>
      <c r="F90" s="262">
        <v>0</v>
      </c>
      <c r="G90" s="168">
        <f t="shared" si="18"/>
        <v>-22103</v>
      </c>
      <c r="H90" s="168">
        <f t="shared" si="19"/>
        <v>607081</v>
      </c>
      <c r="I90" s="111">
        <f t="shared" si="20"/>
        <v>1764119</v>
      </c>
      <c r="J90" s="337">
        <f t="shared" si="15"/>
        <v>0.26534412955465586</v>
      </c>
      <c r="K90" s="348">
        <f t="shared" si="16"/>
        <v>0.25602268893387314</v>
      </c>
      <c r="L90" s="168">
        <f t="shared" si="21"/>
        <v>-22103</v>
      </c>
      <c r="M90" s="168">
        <f t="shared" si="22"/>
        <v>-12770</v>
      </c>
      <c r="N90" s="168">
        <f t="shared" si="23"/>
        <v>-9333</v>
      </c>
    </row>
    <row r="91" spans="1:14">
      <c r="A91">
        <f t="shared" si="24"/>
        <v>2</v>
      </c>
      <c r="B91" t="str">
        <f t="shared" si="17"/>
        <v>Feb</v>
      </c>
      <c r="C91" s="347">
        <f t="shared" si="13"/>
        <v>36582</v>
      </c>
      <c r="D91" s="339">
        <f t="shared" si="25"/>
        <v>607081</v>
      </c>
      <c r="E91" s="124">
        <f t="shared" si="14"/>
        <v>-22103</v>
      </c>
      <c r="F91" s="262">
        <v>0</v>
      </c>
      <c r="G91" s="168">
        <f t="shared" si="18"/>
        <v>-22103</v>
      </c>
      <c r="H91" s="168">
        <f t="shared" si="19"/>
        <v>584978</v>
      </c>
      <c r="I91" s="111">
        <f t="shared" si="20"/>
        <v>1786222</v>
      </c>
      <c r="J91" s="337">
        <f t="shared" si="15"/>
        <v>0.25602268893387314</v>
      </c>
      <c r="K91" s="348">
        <f t="shared" si="16"/>
        <v>0.24670124831309043</v>
      </c>
      <c r="L91" s="168">
        <f t="shared" si="21"/>
        <v>-22103</v>
      </c>
      <c r="M91" s="168">
        <f t="shared" si="22"/>
        <v>-12770</v>
      </c>
      <c r="N91" s="168">
        <f t="shared" si="23"/>
        <v>-9333</v>
      </c>
    </row>
    <row r="92" spans="1:14">
      <c r="A92">
        <f t="shared" si="24"/>
        <v>2</v>
      </c>
      <c r="B92" t="str">
        <f t="shared" si="17"/>
        <v>Feb</v>
      </c>
      <c r="C92" s="347">
        <f t="shared" si="13"/>
        <v>36583</v>
      </c>
      <c r="D92" s="339">
        <f t="shared" si="25"/>
        <v>584978</v>
      </c>
      <c r="E92" s="124">
        <f t="shared" si="14"/>
        <v>-22103</v>
      </c>
      <c r="F92" s="262">
        <v>0</v>
      </c>
      <c r="G92" s="168">
        <f t="shared" si="18"/>
        <v>-22103</v>
      </c>
      <c r="H92" s="168">
        <f t="shared" si="19"/>
        <v>562875</v>
      </c>
      <c r="I92" s="111">
        <f t="shared" si="20"/>
        <v>1808325</v>
      </c>
      <c r="J92" s="337">
        <f t="shared" si="15"/>
        <v>0.24670124831309043</v>
      </c>
      <c r="K92" s="348">
        <f t="shared" si="16"/>
        <v>0.23737980769230768</v>
      </c>
      <c r="L92" s="168">
        <f t="shared" si="21"/>
        <v>-22103</v>
      </c>
      <c r="M92" s="168">
        <f t="shared" si="22"/>
        <v>-12770</v>
      </c>
      <c r="N92" s="168">
        <f t="shared" si="23"/>
        <v>-9333</v>
      </c>
    </row>
    <row r="93" spans="1:14">
      <c r="A93">
        <f t="shared" si="24"/>
        <v>2</v>
      </c>
      <c r="B93" t="str">
        <f t="shared" si="17"/>
        <v>Feb</v>
      </c>
      <c r="C93" s="347">
        <f t="shared" si="13"/>
        <v>36584</v>
      </c>
      <c r="D93" s="339">
        <f t="shared" si="25"/>
        <v>562875</v>
      </c>
      <c r="E93" s="124">
        <f t="shared" si="14"/>
        <v>-22103</v>
      </c>
      <c r="F93" s="262">
        <v>0</v>
      </c>
      <c r="G93" s="168">
        <f t="shared" si="18"/>
        <v>-22103</v>
      </c>
      <c r="H93" s="168">
        <f t="shared" si="19"/>
        <v>540772</v>
      </c>
      <c r="I93" s="111">
        <f t="shared" si="20"/>
        <v>1830428</v>
      </c>
      <c r="J93" s="337">
        <f t="shared" si="15"/>
        <v>0.23737980769230768</v>
      </c>
      <c r="K93" s="348">
        <f t="shared" si="16"/>
        <v>0.22805836707152496</v>
      </c>
      <c r="L93" s="168">
        <f t="shared" si="21"/>
        <v>-22103</v>
      </c>
      <c r="M93" s="168">
        <f t="shared" si="22"/>
        <v>-12770</v>
      </c>
      <c r="N93" s="168">
        <f t="shared" si="23"/>
        <v>-9333</v>
      </c>
    </row>
    <row r="94" spans="1:14">
      <c r="A94">
        <f t="shared" si="24"/>
        <v>2</v>
      </c>
      <c r="B94" t="str">
        <f t="shared" si="17"/>
        <v>Feb</v>
      </c>
      <c r="C94" s="347">
        <f t="shared" si="13"/>
        <v>36585</v>
      </c>
      <c r="D94" s="339">
        <f t="shared" si="25"/>
        <v>540772</v>
      </c>
      <c r="E94" s="124">
        <f t="shared" si="14"/>
        <v>-22103</v>
      </c>
      <c r="F94" s="262">
        <v>0</v>
      </c>
      <c r="G94" s="168">
        <f t="shared" si="18"/>
        <v>-22103</v>
      </c>
      <c r="H94" s="168">
        <f t="shared" si="19"/>
        <v>518669</v>
      </c>
      <c r="I94" s="111">
        <f t="shared" si="20"/>
        <v>1852531</v>
      </c>
      <c r="J94" s="337">
        <f t="shared" si="15"/>
        <v>0.22805836707152496</v>
      </c>
      <c r="K94" s="348">
        <f t="shared" si="16"/>
        <v>0.21873692645074225</v>
      </c>
      <c r="L94" s="168">
        <f t="shared" si="21"/>
        <v>-22103</v>
      </c>
      <c r="M94" s="168">
        <f t="shared" si="22"/>
        <v>-12770</v>
      </c>
      <c r="N94" s="168">
        <f t="shared" si="23"/>
        <v>-9333</v>
      </c>
    </row>
    <row r="95" spans="1:14">
      <c r="A95">
        <f t="shared" si="24"/>
        <v>3</v>
      </c>
      <c r="B95" t="str">
        <f t="shared" si="17"/>
        <v>Mar</v>
      </c>
      <c r="C95" s="347">
        <f t="shared" si="13"/>
        <v>36586</v>
      </c>
      <c r="D95" s="339">
        <f t="shared" si="25"/>
        <v>518669</v>
      </c>
      <c r="E95" s="124">
        <v>-1220</v>
      </c>
      <c r="F95" s="168">
        <v>1220</v>
      </c>
      <c r="G95" s="168">
        <f t="shared" si="18"/>
        <v>0</v>
      </c>
      <c r="H95" s="168">
        <f t="shared" si="19"/>
        <v>518669</v>
      </c>
      <c r="I95" s="111">
        <f t="shared" si="20"/>
        <v>1852531</v>
      </c>
      <c r="J95" s="337">
        <f t="shared" si="15"/>
        <v>0.21873692645074225</v>
      </c>
      <c r="K95" s="348">
        <f t="shared" si="16"/>
        <v>0.21873692645074225</v>
      </c>
      <c r="L95" s="168">
        <f t="shared" si="21"/>
        <v>-22103</v>
      </c>
      <c r="M95" s="168">
        <f t="shared" si="22"/>
        <v>-12770</v>
      </c>
      <c r="N95" s="168">
        <f t="shared" si="23"/>
        <v>-9333</v>
      </c>
    </row>
    <row r="96" spans="1:14">
      <c r="A96">
        <f t="shared" si="24"/>
        <v>3</v>
      </c>
      <c r="B96" t="str">
        <f t="shared" si="17"/>
        <v>Mar</v>
      </c>
      <c r="C96" s="347">
        <f t="shared" si="13"/>
        <v>36587</v>
      </c>
      <c r="D96" s="339">
        <f t="shared" si="25"/>
        <v>518669</v>
      </c>
      <c r="E96" s="124">
        <v>-1220</v>
      </c>
      <c r="F96" s="168">
        <v>1220</v>
      </c>
      <c r="G96" s="168">
        <f t="shared" si="18"/>
        <v>0</v>
      </c>
      <c r="H96" s="168">
        <f t="shared" si="19"/>
        <v>518669</v>
      </c>
      <c r="I96" s="111">
        <f t="shared" si="20"/>
        <v>1852531</v>
      </c>
      <c r="J96" s="337">
        <f t="shared" si="15"/>
        <v>0.21873692645074225</v>
      </c>
      <c r="K96" s="348">
        <f t="shared" si="16"/>
        <v>0.21873692645074225</v>
      </c>
      <c r="L96" s="168">
        <f t="shared" si="21"/>
        <v>-22103</v>
      </c>
      <c r="M96" s="168">
        <f t="shared" si="22"/>
        <v>-12770</v>
      </c>
      <c r="N96" s="168">
        <f t="shared" si="23"/>
        <v>-9333</v>
      </c>
    </row>
    <row r="97" spans="1:14">
      <c r="A97">
        <f t="shared" si="24"/>
        <v>3</v>
      </c>
      <c r="B97" t="str">
        <f t="shared" si="17"/>
        <v>Mar</v>
      </c>
      <c r="C97" s="347">
        <f t="shared" si="13"/>
        <v>36588</v>
      </c>
      <c r="D97" s="339">
        <f t="shared" si="25"/>
        <v>518669</v>
      </c>
      <c r="E97" s="124">
        <v>-1220</v>
      </c>
      <c r="F97" s="168">
        <v>1220</v>
      </c>
      <c r="G97" s="168">
        <f t="shared" si="18"/>
        <v>0</v>
      </c>
      <c r="H97" s="168">
        <f t="shared" si="19"/>
        <v>518669</v>
      </c>
      <c r="I97" s="111">
        <f t="shared" si="20"/>
        <v>1852531</v>
      </c>
      <c r="J97" s="337">
        <f t="shared" si="15"/>
        <v>0.21873692645074225</v>
      </c>
      <c r="K97" s="348">
        <f t="shared" si="16"/>
        <v>0.21873692645074225</v>
      </c>
      <c r="L97" s="168">
        <f t="shared" si="21"/>
        <v>-22103</v>
      </c>
      <c r="M97" s="168">
        <f t="shared" si="22"/>
        <v>-12770</v>
      </c>
      <c r="N97" s="168">
        <f t="shared" si="23"/>
        <v>-9333</v>
      </c>
    </row>
    <row r="98" spans="1:14">
      <c r="A98">
        <f t="shared" si="24"/>
        <v>3</v>
      </c>
      <c r="B98" t="str">
        <f t="shared" si="17"/>
        <v>Mar</v>
      </c>
      <c r="C98" s="347">
        <f t="shared" si="13"/>
        <v>36589</v>
      </c>
      <c r="D98" s="339">
        <f t="shared" si="25"/>
        <v>518669</v>
      </c>
      <c r="E98" s="124">
        <v>-1220</v>
      </c>
      <c r="F98" s="168">
        <v>1220</v>
      </c>
      <c r="G98" s="168">
        <f t="shared" si="18"/>
        <v>0</v>
      </c>
      <c r="H98" s="168">
        <f t="shared" si="19"/>
        <v>518669</v>
      </c>
      <c r="I98" s="111">
        <f t="shared" si="20"/>
        <v>1852531</v>
      </c>
      <c r="J98" s="337">
        <f t="shared" si="15"/>
        <v>0.21873692645074225</v>
      </c>
      <c r="K98" s="348">
        <f t="shared" si="16"/>
        <v>0.21873692645074225</v>
      </c>
      <c r="L98" s="168">
        <f t="shared" si="21"/>
        <v>-22103</v>
      </c>
      <c r="M98" s="168">
        <f t="shared" si="22"/>
        <v>-12770</v>
      </c>
      <c r="N98" s="168">
        <f t="shared" si="23"/>
        <v>-9333</v>
      </c>
    </row>
    <row r="99" spans="1:14">
      <c r="A99">
        <f t="shared" si="24"/>
        <v>3</v>
      </c>
      <c r="B99" t="str">
        <f t="shared" si="17"/>
        <v>Mar</v>
      </c>
      <c r="C99" s="347">
        <f t="shared" si="13"/>
        <v>36590</v>
      </c>
      <c r="D99" s="339">
        <f t="shared" si="25"/>
        <v>518669</v>
      </c>
      <c r="E99" s="124">
        <v>-1220</v>
      </c>
      <c r="F99" s="168">
        <v>1220</v>
      </c>
      <c r="G99" s="168">
        <f t="shared" si="18"/>
        <v>0</v>
      </c>
      <c r="H99" s="168">
        <f t="shared" si="19"/>
        <v>518669</v>
      </c>
      <c r="I99" s="111">
        <f t="shared" si="20"/>
        <v>1852531</v>
      </c>
      <c r="J99" s="337">
        <f t="shared" si="15"/>
        <v>0.21873692645074225</v>
      </c>
      <c r="K99" s="348">
        <f t="shared" si="16"/>
        <v>0.21873692645074225</v>
      </c>
      <c r="L99" s="168">
        <f t="shared" si="21"/>
        <v>-22103</v>
      </c>
      <c r="M99" s="168">
        <f t="shared" si="22"/>
        <v>-12770</v>
      </c>
      <c r="N99" s="168">
        <f t="shared" si="23"/>
        <v>-9333</v>
      </c>
    </row>
    <row r="100" spans="1:14">
      <c r="A100">
        <f t="shared" si="24"/>
        <v>3</v>
      </c>
      <c r="B100" t="str">
        <f t="shared" si="17"/>
        <v>Mar</v>
      </c>
      <c r="C100" s="347">
        <f t="shared" si="13"/>
        <v>36591</v>
      </c>
      <c r="D100" s="339">
        <f t="shared" si="25"/>
        <v>518669</v>
      </c>
      <c r="E100" s="124">
        <v>-1220</v>
      </c>
      <c r="F100" s="168">
        <v>1220</v>
      </c>
      <c r="G100" s="168">
        <f t="shared" si="18"/>
        <v>0</v>
      </c>
      <c r="H100" s="168">
        <f t="shared" si="19"/>
        <v>518669</v>
      </c>
      <c r="I100" s="111">
        <f t="shared" si="20"/>
        <v>1852531</v>
      </c>
      <c r="J100" s="337">
        <f t="shared" si="15"/>
        <v>0.21873692645074225</v>
      </c>
      <c r="K100" s="348">
        <f t="shared" si="16"/>
        <v>0.21873692645074225</v>
      </c>
      <c r="L100" s="168">
        <f t="shared" si="21"/>
        <v>-22103</v>
      </c>
      <c r="M100" s="168">
        <f t="shared" si="22"/>
        <v>-12770</v>
      </c>
      <c r="N100" s="168">
        <f t="shared" si="23"/>
        <v>-9333</v>
      </c>
    </row>
    <row r="101" spans="1:14">
      <c r="A101">
        <f t="shared" si="24"/>
        <v>3</v>
      </c>
      <c r="B101" t="str">
        <f t="shared" si="17"/>
        <v>Mar</v>
      </c>
      <c r="C101" s="347">
        <f t="shared" ref="C101:C164" si="26">C100+1</f>
        <v>36592</v>
      </c>
      <c r="D101" s="339">
        <f t="shared" si="25"/>
        <v>518669</v>
      </c>
      <c r="E101" s="124">
        <v>-1220</v>
      </c>
      <c r="F101" s="168">
        <v>1220</v>
      </c>
      <c r="G101" s="168">
        <f t="shared" si="18"/>
        <v>0</v>
      </c>
      <c r="H101" s="168">
        <f t="shared" si="19"/>
        <v>518669</v>
      </c>
      <c r="I101" s="111">
        <f t="shared" si="20"/>
        <v>1852531</v>
      </c>
      <c r="J101" s="337">
        <f t="shared" si="15"/>
        <v>0.21873692645074225</v>
      </c>
      <c r="K101" s="348">
        <f t="shared" si="16"/>
        <v>0.21873692645074225</v>
      </c>
      <c r="L101" s="168">
        <f t="shared" si="21"/>
        <v>-22103</v>
      </c>
      <c r="M101" s="168">
        <f t="shared" si="22"/>
        <v>-12770</v>
      </c>
      <c r="N101" s="168">
        <f t="shared" si="23"/>
        <v>-9333</v>
      </c>
    </row>
    <row r="102" spans="1:14">
      <c r="A102">
        <f t="shared" si="24"/>
        <v>3</v>
      </c>
      <c r="B102" t="str">
        <f t="shared" si="17"/>
        <v>Mar</v>
      </c>
      <c r="C102" s="347">
        <f t="shared" si="26"/>
        <v>36593</v>
      </c>
      <c r="D102" s="339">
        <f t="shared" si="25"/>
        <v>518669</v>
      </c>
      <c r="E102" s="124">
        <v>-1220</v>
      </c>
      <c r="F102" s="168">
        <v>1220</v>
      </c>
      <c r="G102" s="168">
        <f t="shared" si="18"/>
        <v>0</v>
      </c>
      <c r="H102" s="168">
        <f t="shared" si="19"/>
        <v>518669</v>
      </c>
      <c r="I102" s="111">
        <f t="shared" si="20"/>
        <v>1852531</v>
      </c>
      <c r="J102" s="337">
        <f t="shared" si="15"/>
        <v>0.21873692645074225</v>
      </c>
      <c r="K102" s="348">
        <f t="shared" si="16"/>
        <v>0.21873692645074225</v>
      </c>
      <c r="L102" s="168">
        <f t="shared" si="21"/>
        <v>-22103</v>
      </c>
      <c r="M102" s="168">
        <f t="shared" si="22"/>
        <v>-12770</v>
      </c>
      <c r="N102" s="168">
        <f t="shared" si="23"/>
        <v>-9333</v>
      </c>
    </row>
    <row r="103" spans="1:14">
      <c r="A103">
        <f t="shared" si="24"/>
        <v>3</v>
      </c>
      <c r="B103" t="str">
        <f t="shared" si="17"/>
        <v>Mar</v>
      </c>
      <c r="C103" s="347">
        <f t="shared" si="26"/>
        <v>36594</v>
      </c>
      <c r="D103" s="339">
        <f t="shared" si="25"/>
        <v>518669</v>
      </c>
      <c r="E103" s="124">
        <v>-1220</v>
      </c>
      <c r="F103" s="168">
        <v>1220</v>
      </c>
      <c r="G103" s="168">
        <f t="shared" si="18"/>
        <v>0</v>
      </c>
      <c r="H103" s="168">
        <f t="shared" si="19"/>
        <v>518669</v>
      </c>
      <c r="I103" s="111">
        <f t="shared" si="20"/>
        <v>1852531</v>
      </c>
      <c r="J103" s="337">
        <f t="shared" si="15"/>
        <v>0.21873692645074225</v>
      </c>
      <c r="K103" s="348">
        <f t="shared" si="16"/>
        <v>0.21873692645074225</v>
      </c>
      <c r="L103" s="168">
        <f t="shared" si="21"/>
        <v>-22103</v>
      </c>
      <c r="M103" s="168">
        <f t="shared" si="22"/>
        <v>-12770</v>
      </c>
      <c r="N103" s="168">
        <f t="shared" si="23"/>
        <v>-9333</v>
      </c>
    </row>
    <row r="104" spans="1:14">
      <c r="A104">
        <f t="shared" si="24"/>
        <v>3</v>
      </c>
      <c r="B104" t="str">
        <f t="shared" si="17"/>
        <v>Mar</v>
      </c>
      <c r="C104" s="347">
        <f t="shared" si="26"/>
        <v>36595</v>
      </c>
      <c r="D104" s="339">
        <f t="shared" si="25"/>
        <v>518669</v>
      </c>
      <c r="E104" s="124">
        <v>-1220</v>
      </c>
      <c r="F104" s="168">
        <v>1220</v>
      </c>
      <c r="G104" s="168">
        <f t="shared" si="18"/>
        <v>0</v>
      </c>
      <c r="H104" s="168">
        <f t="shared" si="19"/>
        <v>518669</v>
      </c>
      <c r="I104" s="111">
        <f t="shared" si="20"/>
        <v>1852531</v>
      </c>
      <c r="J104" s="337">
        <f t="shared" si="15"/>
        <v>0.21873692645074225</v>
      </c>
      <c r="K104" s="348">
        <f t="shared" si="16"/>
        <v>0.21873692645074225</v>
      </c>
      <c r="L104" s="168">
        <f t="shared" si="21"/>
        <v>-22103</v>
      </c>
      <c r="M104" s="168">
        <f t="shared" si="22"/>
        <v>-12770</v>
      </c>
      <c r="N104" s="168">
        <f t="shared" si="23"/>
        <v>-9333</v>
      </c>
    </row>
    <row r="105" spans="1:14">
      <c r="A105">
        <f t="shared" si="24"/>
        <v>3</v>
      </c>
      <c r="B105" t="str">
        <f t="shared" si="17"/>
        <v>Mar</v>
      </c>
      <c r="C105" s="347">
        <f t="shared" si="26"/>
        <v>36596</v>
      </c>
      <c r="D105" s="339">
        <f t="shared" si="25"/>
        <v>518669</v>
      </c>
      <c r="E105" s="124">
        <v>-1220</v>
      </c>
      <c r="F105" s="168">
        <v>1220</v>
      </c>
      <c r="G105" s="168">
        <f t="shared" si="18"/>
        <v>0</v>
      </c>
      <c r="H105" s="168">
        <f t="shared" si="19"/>
        <v>518669</v>
      </c>
      <c r="I105" s="111">
        <f t="shared" si="20"/>
        <v>1852531</v>
      </c>
      <c r="J105" s="337">
        <f t="shared" si="15"/>
        <v>0.21873692645074225</v>
      </c>
      <c r="K105" s="348">
        <f t="shared" si="16"/>
        <v>0.21873692645074225</v>
      </c>
      <c r="L105" s="168">
        <f t="shared" si="21"/>
        <v>-22103</v>
      </c>
      <c r="M105" s="168">
        <f t="shared" si="22"/>
        <v>-12770</v>
      </c>
      <c r="N105" s="168">
        <f t="shared" si="23"/>
        <v>-9333</v>
      </c>
    </row>
    <row r="106" spans="1:14">
      <c r="A106">
        <f t="shared" si="24"/>
        <v>3</v>
      </c>
      <c r="B106" t="str">
        <f t="shared" si="17"/>
        <v>Mar</v>
      </c>
      <c r="C106" s="347">
        <f t="shared" si="26"/>
        <v>36597</v>
      </c>
      <c r="D106" s="339">
        <f t="shared" si="25"/>
        <v>518669</v>
      </c>
      <c r="E106" s="124">
        <v>-1220</v>
      </c>
      <c r="F106" s="168">
        <v>1220</v>
      </c>
      <c r="G106" s="168">
        <f t="shared" si="18"/>
        <v>0</v>
      </c>
      <c r="H106" s="168">
        <f t="shared" si="19"/>
        <v>518669</v>
      </c>
      <c r="I106" s="111">
        <f t="shared" si="20"/>
        <v>1852531</v>
      </c>
      <c r="J106" s="337">
        <f t="shared" si="15"/>
        <v>0.21873692645074225</v>
      </c>
      <c r="K106" s="348">
        <f t="shared" si="16"/>
        <v>0.21873692645074225</v>
      </c>
      <c r="L106" s="168">
        <f t="shared" si="21"/>
        <v>-22103</v>
      </c>
      <c r="M106" s="168">
        <f t="shared" si="22"/>
        <v>-12770</v>
      </c>
      <c r="N106" s="168">
        <f t="shared" si="23"/>
        <v>-9333</v>
      </c>
    </row>
    <row r="107" spans="1:14">
      <c r="A107">
        <f t="shared" si="24"/>
        <v>3</v>
      </c>
      <c r="B107" t="str">
        <f t="shared" si="17"/>
        <v>Mar</v>
      </c>
      <c r="C107" s="347">
        <f t="shared" si="26"/>
        <v>36598</v>
      </c>
      <c r="D107" s="339">
        <f t="shared" si="25"/>
        <v>518669</v>
      </c>
      <c r="E107" s="124">
        <v>-1220</v>
      </c>
      <c r="F107" s="168">
        <v>1220</v>
      </c>
      <c r="G107" s="168">
        <f t="shared" si="18"/>
        <v>0</v>
      </c>
      <c r="H107" s="168">
        <f t="shared" si="19"/>
        <v>518669</v>
      </c>
      <c r="I107" s="111">
        <f t="shared" si="20"/>
        <v>1852531</v>
      </c>
      <c r="J107" s="337">
        <f t="shared" si="15"/>
        <v>0.21873692645074225</v>
      </c>
      <c r="K107" s="348">
        <f t="shared" si="16"/>
        <v>0.21873692645074225</v>
      </c>
      <c r="L107" s="168">
        <f t="shared" si="21"/>
        <v>-22103</v>
      </c>
      <c r="M107" s="168">
        <f t="shared" si="22"/>
        <v>-12770</v>
      </c>
      <c r="N107" s="168">
        <f t="shared" si="23"/>
        <v>-9333</v>
      </c>
    </row>
    <row r="108" spans="1:14">
      <c r="A108">
        <f t="shared" si="24"/>
        <v>3</v>
      </c>
      <c r="B108" t="str">
        <f t="shared" si="17"/>
        <v>Mar</v>
      </c>
      <c r="C108" s="347">
        <f t="shared" si="26"/>
        <v>36599</v>
      </c>
      <c r="D108" s="339">
        <f t="shared" si="25"/>
        <v>518669</v>
      </c>
      <c r="E108" s="124">
        <v>-1220</v>
      </c>
      <c r="F108" s="168">
        <v>1220</v>
      </c>
      <c r="G108" s="168">
        <f t="shared" si="18"/>
        <v>0</v>
      </c>
      <c r="H108" s="168">
        <f t="shared" si="19"/>
        <v>518669</v>
      </c>
      <c r="I108" s="111">
        <f t="shared" si="20"/>
        <v>1852531</v>
      </c>
      <c r="J108" s="337">
        <f t="shared" si="15"/>
        <v>0.21873692645074225</v>
      </c>
      <c r="K108" s="348">
        <f t="shared" si="16"/>
        <v>0.21873692645074225</v>
      </c>
      <c r="L108" s="168">
        <f t="shared" si="21"/>
        <v>-22103</v>
      </c>
      <c r="M108" s="168">
        <f t="shared" si="22"/>
        <v>-12770</v>
      </c>
      <c r="N108" s="168">
        <f t="shared" si="23"/>
        <v>-9333</v>
      </c>
    </row>
    <row r="109" spans="1:14">
      <c r="A109">
        <f t="shared" si="24"/>
        <v>3</v>
      </c>
      <c r="B109" t="str">
        <f t="shared" si="17"/>
        <v>Mar</v>
      </c>
      <c r="C109" s="347">
        <f t="shared" si="26"/>
        <v>36600</v>
      </c>
      <c r="D109" s="339">
        <f t="shared" si="25"/>
        <v>518669</v>
      </c>
      <c r="E109" s="124">
        <v>-1220</v>
      </c>
      <c r="F109" s="168">
        <v>1220</v>
      </c>
      <c r="G109" s="168">
        <f t="shared" si="18"/>
        <v>0</v>
      </c>
      <c r="H109" s="168">
        <f t="shared" si="19"/>
        <v>518669</v>
      </c>
      <c r="I109" s="111">
        <f t="shared" si="20"/>
        <v>1852531</v>
      </c>
      <c r="J109" s="337">
        <f t="shared" si="15"/>
        <v>0.21873692645074225</v>
      </c>
      <c r="K109" s="348">
        <f t="shared" si="16"/>
        <v>0.21873692645074225</v>
      </c>
      <c r="L109" s="168">
        <f t="shared" si="21"/>
        <v>-22103</v>
      </c>
      <c r="M109" s="168">
        <f t="shared" si="22"/>
        <v>-12770</v>
      </c>
      <c r="N109" s="168">
        <f t="shared" si="23"/>
        <v>-9333</v>
      </c>
    </row>
    <row r="110" spans="1:14">
      <c r="A110">
        <f t="shared" si="24"/>
        <v>3</v>
      </c>
      <c r="B110" t="str">
        <f t="shared" si="17"/>
        <v>Mar</v>
      </c>
      <c r="C110" s="347">
        <f t="shared" si="26"/>
        <v>36601</v>
      </c>
      <c r="D110" s="339">
        <f t="shared" si="25"/>
        <v>518669</v>
      </c>
      <c r="E110" s="124">
        <v>-1220</v>
      </c>
      <c r="F110" s="168">
        <v>1220</v>
      </c>
      <c r="G110" s="168">
        <f t="shared" si="18"/>
        <v>0</v>
      </c>
      <c r="H110" s="168">
        <f t="shared" si="19"/>
        <v>518669</v>
      </c>
      <c r="I110" s="111">
        <f t="shared" si="20"/>
        <v>1852531</v>
      </c>
      <c r="J110" s="337">
        <f t="shared" si="15"/>
        <v>0.21873692645074225</v>
      </c>
      <c r="K110" s="348">
        <f t="shared" si="16"/>
        <v>0.21873692645074225</v>
      </c>
      <c r="L110" s="168">
        <f t="shared" si="21"/>
        <v>-22103</v>
      </c>
      <c r="M110" s="168">
        <f t="shared" si="22"/>
        <v>-12770</v>
      </c>
      <c r="N110" s="168">
        <f t="shared" si="23"/>
        <v>-9333</v>
      </c>
    </row>
    <row r="111" spans="1:14">
      <c r="A111">
        <f t="shared" si="24"/>
        <v>3</v>
      </c>
      <c r="B111" t="str">
        <f t="shared" si="17"/>
        <v>Mar</v>
      </c>
      <c r="C111" s="347">
        <f t="shared" si="26"/>
        <v>36602</v>
      </c>
      <c r="D111" s="339">
        <f t="shared" si="25"/>
        <v>518669</v>
      </c>
      <c r="E111" s="124">
        <v>-1220</v>
      </c>
      <c r="F111" s="168">
        <v>1220</v>
      </c>
      <c r="G111" s="168">
        <f t="shared" si="18"/>
        <v>0</v>
      </c>
      <c r="H111" s="168">
        <f t="shared" si="19"/>
        <v>518669</v>
      </c>
      <c r="I111" s="111">
        <f t="shared" si="20"/>
        <v>1852531</v>
      </c>
      <c r="J111" s="337">
        <f t="shared" si="15"/>
        <v>0.21873692645074225</v>
      </c>
      <c r="K111" s="348">
        <f t="shared" si="16"/>
        <v>0.21873692645074225</v>
      </c>
      <c r="L111" s="168">
        <f t="shared" si="21"/>
        <v>-22103</v>
      </c>
      <c r="M111" s="168">
        <f t="shared" si="22"/>
        <v>-12770</v>
      </c>
      <c r="N111" s="168">
        <f t="shared" si="23"/>
        <v>-9333</v>
      </c>
    </row>
    <row r="112" spans="1:14">
      <c r="A112">
        <f t="shared" si="24"/>
        <v>3</v>
      </c>
      <c r="B112" t="str">
        <f t="shared" si="17"/>
        <v>Mar</v>
      </c>
      <c r="C112" s="347">
        <f t="shared" si="26"/>
        <v>36603</v>
      </c>
      <c r="D112" s="339">
        <f t="shared" si="25"/>
        <v>518669</v>
      </c>
      <c r="E112" s="124">
        <v>-1220</v>
      </c>
      <c r="F112" s="168">
        <v>1220</v>
      </c>
      <c r="G112" s="168">
        <f t="shared" si="18"/>
        <v>0</v>
      </c>
      <c r="H112" s="168">
        <f t="shared" si="19"/>
        <v>518669</v>
      </c>
      <c r="I112" s="111">
        <f t="shared" si="20"/>
        <v>1852531</v>
      </c>
      <c r="J112" s="337">
        <f t="shared" si="15"/>
        <v>0.21873692645074225</v>
      </c>
      <c r="K112" s="348">
        <f t="shared" si="16"/>
        <v>0.21873692645074225</v>
      </c>
      <c r="L112" s="168">
        <f t="shared" si="21"/>
        <v>-22103</v>
      </c>
      <c r="M112" s="168">
        <f t="shared" si="22"/>
        <v>-12770</v>
      </c>
      <c r="N112" s="168">
        <f t="shared" si="23"/>
        <v>-9333</v>
      </c>
    </row>
    <row r="113" spans="1:14">
      <c r="A113">
        <f t="shared" si="24"/>
        <v>3</v>
      </c>
      <c r="B113" t="str">
        <f t="shared" si="17"/>
        <v>Mar</v>
      </c>
      <c r="C113" s="347">
        <f t="shared" si="26"/>
        <v>36604</v>
      </c>
      <c r="D113" s="339">
        <f t="shared" si="25"/>
        <v>518669</v>
      </c>
      <c r="E113" s="124">
        <v>-1220</v>
      </c>
      <c r="F113" s="168">
        <v>1220</v>
      </c>
      <c r="G113" s="168">
        <f t="shared" si="18"/>
        <v>0</v>
      </c>
      <c r="H113" s="168">
        <f t="shared" si="19"/>
        <v>518669</v>
      </c>
      <c r="I113" s="111">
        <f t="shared" si="20"/>
        <v>1852531</v>
      </c>
      <c r="J113" s="337">
        <f t="shared" si="15"/>
        <v>0.21873692645074225</v>
      </c>
      <c r="K113" s="348">
        <f t="shared" si="16"/>
        <v>0.21873692645074225</v>
      </c>
      <c r="L113" s="168">
        <f t="shared" si="21"/>
        <v>-22103</v>
      </c>
      <c r="M113" s="168">
        <f t="shared" si="22"/>
        <v>-12770</v>
      </c>
      <c r="N113" s="168">
        <f t="shared" si="23"/>
        <v>-9333</v>
      </c>
    </row>
    <row r="114" spans="1:14">
      <c r="A114">
        <f t="shared" si="24"/>
        <v>3</v>
      </c>
      <c r="B114" t="str">
        <f t="shared" si="17"/>
        <v>Mar</v>
      </c>
      <c r="C114" s="347">
        <f t="shared" si="26"/>
        <v>36605</v>
      </c>
      <c r="D114" s="339">
        <f t="shared" si="25"/>
        <v>518669</v>
      </c>
      <c r="E114" s="124">
        <v>-1220</v>
      </c>
      <c r="F114" s="168">
        <v>1220</v>
      </c>
      <c r="G114" s="168">
        <f t="shared" si="18"/>
        <v>0</v>
      </c>
      <c r="H114" s="168">
        <f t="shared" si="19"/>
        <v>518669</v>
      </c>
      <c r="I114" s="111">
        <f t="shared" si="20"/>
        <v>1852531</v>
      </c>
      <c r="J114" s="337">
        <f t="shared" si="15"/>
        <v>0.21873692645074225</v>
      </c>
      <c r="K114" s="348">
        <f t="shared" si="16"/>
        <v>0.21873692645074225</v>
      </c>
      <c r="L114" s="168">
        <f t="shared" si="21"/>
        <v>-22103</v>
      </c>
      <c r="M114" s="168">
        <f t="shared" si="22"/>
        <v>-12770</v>
      </c>
      <c r="N114" s="168">
        <f t="shared" si="23"/>
        <v>-9333</v>
      </c>
    </row>
    <row r="115" spans="1:14">
      <c r="A115">
        <f t="shared" si="24"/>
        <v>3</v>
      </c>
      <c r="B115" t="str">
        <f t="shared" si="17"/>
        <v>Mar</v>
      </c>
      <c r="C115" s="347">
        <f t="shared" si="26"/>
        <v>36606</v>
      </c>
      <c r="D115" s="339">
        <f t="shared" si="25"/>
        <v>518669</v>
      </c>
      <c r="E115" s="124">
        <v>-1220</v>
      </c>
      <c r="F115" s="168">
        <v>1220</v>
      </c>
      <c r="G115" s="168">
        <f t="shared" si="18"/>
        <v>0</v>
      </c>
      <c r="H115" s="168">
        <f t="shared" si="19"/>
        <v>518669</v>
      </c>
      <c r="I115" s="111">
        <f t="shared" si="20"/>
        <v>1852531</v>
      </c>
      <c r="J115" s="337">
        <f t="shared" si="15"/>
        <v>0.21873692645074225</v>
      </c>
      <c r="K115" s="348">
        <f t="shared" si="16"/>
        <v>0.21873692645074225</v>
      </c>
      <c r="L115" s="168">
        <f t="shared" si="21"/>
        <v>-22103</v>
      </c>
      <c r="M115" s="168">
        <f t="shared" si="22"/>
        <v>-12770</v>
      </c>
      <c r="N115" s="168">
        <f t="shared" si="23"/>
        <v>-9333</v>
      </c>
    </row>
    <row r="116" spans="1:14">
      <c r="A116">
        <f t="shared" si="24"/>
        <v>3</v>
      </c>
      <c r="B116" t="str">
        <f t="shared" si="17"/>
        <v>Mar</v>
      </c>
      <c r="C116" s="347">
        <f t="shared" si="26"/>
        <v>36607</v>
      </c>
      <c r="D116" s="339">
        <f t="shared" si="25"/>
        <v>518669</v>
      </c>
      <c r="E116" s="124">
        <v>-1220</v>
      </c>
      <c r="F116" s="168">
        <v>1220</v>
      </c>
      <c r="G116" s="168">
        <f t="shared" si="18"/>
        <v>0</v>
      </c>
      <c r="H116" s="168">
        <f t="shared" si="19"/>
        <v>518669</v>
      </c>
      <c r="I116" s="111">
        <f t="shared" si="20"/>
        <v>1852531</v>
      </c>
      <c r="J116" s="337">
        <f t="shared" si="15"/>
        <v>0.21873692645074225</v>
      </c>
      <c r="K116" s="348">
        <f t="shared" si="16"/>
        <v>0.21873692645074225</v>
      </c>
      <c r="L116" s="168">
        <f t="shared" si="21"/>
        <v>-22103</v>
      </c>
      <c r="M116" s="168">
        <f t="shared" si="22"/>
        <v>-12770</v>
      </c>
      <c r="N116" s="168">
        <f t="shared" si="23"/>
        <v>-9333</v>
      </c>
    </row>
    <row r="117" spans="1:14">
      <c r="A117">
        <f t="shared" si="24"/>
        <v>3</v>
      </c>
      <c r="B117" t="str">
        <f t="shared" si="17"/>
        <v>Mar</v>
      </c>
      <c r="C117" s="347">
        <f t="shared" si="26"/>
        <v>36608</v>
      </c>
      <c r="D117" s="339">
        <f t="shared" si="25"/>
        <v>518669</v>
      </c>
      <c r="E117" s="124">
        <v>-1220</v>
      </c>
      <c r="F117" s="168">
        <v>1220</v>
      </c>
      <c r="G117" s="168">
        <f t="shared" si="18"/>
        <v>0</v>
      </c>
      <c r="H117" s="168">
        <f t="shared" si="19"/>
        <v>518669</v>
      </c>
      <c r="I117" s="111">
        <f t="shared" si="20"/>
        <v>1852531</v>
      </c>
      <c r="J117" s="337">
        <f t="shared" si="15"/>
        <v>0.21873692645074225</v>
      </c>
      <c r="K117" s="348">
        <f t="shared" si="16"/>
        <v>0.21873692645074225</v>
      </c>
      <c r="L117" s="168">
        <f t="shared" si="21"/>
        <v>-22103</v>
      </c>
      <c r="M117" s="168">
        <f t="shared" si="22"/>
        <v>-12770</v>
      </c>
      <c r="N117" s="168">
        <f t="shared" si="23"/>
        <v>-9333</v>
      </c>
    </row>
    <row r="118" spans="1:14">
      <c r="A118">
        <f t="shared" si="24"/>
        <v>3</v>
      </c>
      <c r="B118" t="str">
        <f t="shared" si="17"/>
        <v>Mar</v>
      </c>
      <c r="C118" s="347">
        <f t="shared" si="26"/>
        <v>36609</v>
      </c>
      <c r="D118" s="339">
        <f t="shared" si="25"/>
        <v>518669</v>
      </c>
      <c r="E118" s="124">
        <v>-1220</v>
      </c>
      <c r="F118" s="168">
        <v>1220</v>
      </c>
      <c r="G118" s="168">
        <f t="shared" si="18"/>
        <v>0</v>
      </c>
      <c r="H118" s="168">
        <f t="shared" si="19"/>
        <v>518669</v>
      </c>
      <c r="I118" s="111">
        <f t="shared" si="20"/>
        <v>1852531</v>
      </c>
      <c r="J118" s="337">
        <f t="shared" si="15"/>
        <v>0.21873692645074225</v>
      </c>
      <c r="K118" s="348">
        <f t="shared" si="16"/>
        <v>0.21873692645074225</v>
      </c>
      <c r="L118" s="168">
        <f t="shared" si="21"/>
        <v>-22103</v>
      </c>
      <c r="M118" s="168">
        <f t="shared" si="22"/>
        <v>-12770</v>
      </c>
      <c r="N118" s="168">
        <f t="shared" si="23"/>
        <v>-9333</v>
      </c>
    </row>
    <row r="119" spans="1:14">
      <c r="A119">
        <f t="shared" si="24"/>
        <v>3</v>
      </c>
      <c r="B119" t="str">
        <f t="shared" si="17"/>
        <v>Mar</v>
      </c>
      <c r="C119" s="347">
        <f t="shared" si="26"/>
        <v>36610</v>
      </c>
      <c r="D119" s="339">
        <f t="shared" si="25"/>
        <v>518669</v>
      </c>
      <c r="E119" s="124">
        <v>-1220</v>
      </c>
      <c r="F119" s="168">
        <v>1220</v>
      </c>
      <c r="G119" s="168">
        <f t="shared" si="18"/>
        <v>0</v>
      </c>
      <c r="H119" s="168">
        <f t="shared" si="19"/>
        <v>518669</v>
      </c>
      <c r="I119" s="111">
        <f t="shared" si="20"/>
        <v>1852531</v>
      </c>
      <c r="J119" s="337">
        <f t="shared" si="15"/>
        <v>0.21873692645074225</v>
      </c>
      <c r="K119" s="348">
        <f t="shared" si="16"/>
        <v>0.21873692645074225</v>
      </c>
      <c r="L119" s="168">
        <f t="shared" si="21"/>
        <v>-22103</v>
      </c>
      <c r="M119" s="168">
        <f t="shared" si="22"/>
        <v>-12770</v>
      </c>
      <c r="N119" s="168">
        <f t="shared" si="23"/>
        <v>-9333</v>
      </c>
    </row>
    <row r="120" spans="1:14">
      <c r="A120">
        <f t="shared" si="24"/>
        <v>3</v>
      </c>
      <c r="B120" t="str">
        <f t="shared" si="17"/>
        <v>Mar</v>
      </c>
      <c r="C120" s="347">
        <f t="shared" si="26"/>
        <v>36611</v>
      </c>
      <c r="D120" s="339">
        <f t="shared" si="25"/>
        <v>518669</v>
      </c>
      <c r="E120" s="124">
        <v>-1220</v>
      </c>
      <c r="F120" s="168">
        <v>1220</v>
      </c>
      <c r="G120" s="168">
        <f t="shared" si="18"/>
        <v>0</v>
      </c>
      <c r="H120" s="168">
        <f t="shared" si="19"/>
        <v>518669</v>
      </c>
      <c r="I120" s="111">
        <f t="shared" si="20"/>
        <v>1852531</v>
      </c>
      <c r="J120" s="337">
        <f t="shared" si="15"/>
        <v>0.21873692645074225</v>
      </c>
      <c r="K120" s="348">
        <f t="shared" si="16"/>
        <v>0.21873692645074225</v>
      </c>
      <c r="L120" s="168">
        <f t="shared" si="21"/>
        <v>-22103</v>
      </c>
      <c r="M120" s="168">
        <f t="shared" si="22"/>
        <v>-12770</v>
      </c>
      <c r="N120" s="168">
        <f t="shared" si="23"/>
        <v>-9333</v>
      </c>
    </row>
    <row r="121" spans="1:14">
      <c r="A121">
        <f t="shared" si="24"/>
        <v>3</v>
      </c>
      <c r="B121" t="str">
        <f t="shared" si="17"/>
        <v>Mar</v>
      </c>
      <c r="C121" s="347">
        <f t="shared" si="26"/>
        <v>36612</v>
      </c>
      <c r="D121" s="339">
        <f t="shared" si="25"/>
        <v>518669</v>
      </c>
      <c r="E121" s="124">
        <v>-1220</v>
      </c>
      <c r="F121" s="168">
        <v>1220</v>
      </c>
      <c r="G121" s="168">
        <f t="shared" si="18"/>
        <v>0</v>
      </c>
      <c r="H121" s="168">
        <f t="shared" si="19"/>
        <v>518669</v>
      </c>
      <c r="I121" s="111">
        <f t="shared" si="20"/>
        <v>1852531</v>
      </c>
      <c r="J121" s="337">
        <f t="shared" si="15"/>
        <v>0.21873692645074225</v>
      </c>
      <c r="K121" s="348">
        <f t="shared" si="16"/>
        <v>0.21873692645074225</v>
      </c>
      <c r="L121" s="168">
        <f t="shared" si="21"/>
        <v>-22103</v>
      </c>
      <c r="M121" s="168">
        <f t="shared" si="22"/>
        <v>-12770</v>
      </c>
      <c r="N121" s="168">
        <f t="shared" si="23"/>
        <v>-9333</v>
      </c>
    </row>
    <row r="122" spans="1:14">
      <c r="A122">
        <f t="shared" si="24"/>
        <v>3</v>
      </c>
      <c r="B122" t="str">
        <f t="shared" si="17"/>
        <v>Mar</v>
      </c>
      <c r="C122" s="347">
        <f t="shared" si="26"/>
        <v>36613</v>
      </c>
      <c r="D122" s="339">
        <f t="shared" si="25"/>
        <v>518669</v>
      </c>
      <c r="E122" s="124">
        <v>-1220</v>
      </c>
      <c r="F122" s="168">
        <v>1220</v>
      </c>
      <c r="G122" s="168">
        <f t="shared" si="18"/>
        <v>0</v>
      </c>
      <c r="H122" s="168">
        <f t="shared" si="19"/>
        <v>518669</v>
      </c>
      <c r="I122" s="111">
        <f t="shared" si="20"/>
        <v>1852531</v>
      </c>
      <c r="J122" s="337">
        <f t="shared" si="15"/>
        <v>0.21873692645074225</v>
      </c>
      <c r="K122" s="348">
        <f t="shared" si="16"/>
        <v>0.21873692645074225</v>
      </c>
      <c r="L122" s="168">
        <f t="shared" si="21"/>
        <v>-22103</v>
      </c>
      <c r="M122" s="168">
        <f t="shared" si="22"/>
        <v>-12770</v>
      </c>
      <c r="N122" s="168">
        <f t="shared" si="23"/>
        <v>-9333</v>
      </c>
    </row>
    <row r="123" spans="1:14">
      <c r="A123">
        <f t="shared" si="24"/>
        <v>3</v>
      </c>
      <c r="B123" t="str">
        <f t="shared" si="17"/>
        <v>Mar</v>
      </c>
      <c r="C123" s="347">
        <f t="shared" si="26"/>
        <v>36614</v>
      </c>
      <c r="D123" s="339">
        <f t="shared" si="25"/>
        <v>518669</v>
      </c>
      <c r="E123" s="124">
        <v>-1220</v>
      </c>
      <c r="F123" s="168">
        <v>1220</v>
      </c>
      <c r="G123" s="168">
        <f t="shared" si="18"/>
        <v>0</v>
      </c>
      <c r="H123" s="168">
        <f t="shared" si="19"/>
        <v>518669</v>
      </c>
      <c r="I123" s="111">
        <f t="shared" si="20"/>
        <v>1852531</v>
      </c>
      <c r="J123" s="337">
        <f t="shared" si="15"/>
        <v>0.21873692645074225</v>
      </c>
      <c r="K123" s="348">
        <f t="shared" si="16"/>
        <v>0.21873692645074225</v>
      </c>
      <c r="L123" s="168">
        <f t="shared" si="21"/>
        <v>-22103</v>
      </c>
      <c r="M123" s="168">
        <f t="shared" si="22"/>
        <v>-12770</v>
      </c>
      <c r="N123" s="168">
        <f t="shared" si="23"/>
        <v>-9333</v>
      </c>
    </row>
    <row r="124" spans="1:14">
      <c r="A124">
        <f t="shared" si="24"/>
        <v>3</v>
      </c>
      <c r="B124" t="str">
        <f t="shared" si="17"/>
        <v>Mar</v>
      </c>
      <c r="C124" s="347">
        <f t="shared" si="26"/>
        <v>36615</v>
      </c>
      <c r="D124" s="339">
        <f t="shared" si="25"/>
        <v>518669</v>
      </c>
      <c r="E124" s="124">
        <v>-1220</v>
      </c>
      <c r="F124" s="168">
        <v>1220</v>
      </c>
      <c r="G124" s="168">
        <f t="shared" si="18"/>
        <v>0</v>
      </c>
      <c r="H124" s="168">
        <f t="shared" si="19"/>
        <v>518669</v>
      </c>
      <c r="I124" s="111">
        <f t="shared" si="20"/>
        <v>1852531</v>
      </c>
      <c r="J124" s="337">
        <f t="shared" si="15"/>
        <v>0.21873692645074225</v>
      </c>
      <c r="K124" s="348">
        <f t="shared" si="16"/>
        <v>0.21873692645074225</v>
      </c>
      <c r="L124" s="168">
        <f t="shared" si="21"/>
        <v>-22103</v>
      </c>
      <c r="M124" s="168">
        <f t="shared" si="22"/>
        <v>-12770</v>
      </c>
      <c r="N124" s="168">
        <f t="shared" si="23"/>
        <v>-9333</v>
      </c>
    </row>
    <row r="125" spans="1:14" ht="13.5" thickBot="1">
      <c r="A125">
        <f t="shared" si="24"/>
        <v>3</v>
      </c>
      <c r="B125" t="str">
        <f t="shared" si="17"/>
        <v>Mar</v>
      </c>
      <c r="C125" s="350">
        <f t="shared" si="26"/>
        <v>36616</v>
      </c>
      <c r="D125" s="351">
        <f t="shared" si="25"/>
        <v>518669</v>
      </c>
      <c r="E125" s="352">
        <v>-1220</v>
      </c>
      <c r="F125" s="353">
        <v>1220</v>
      </c>
      <c r="G125" s="353">
        <f t="shared" si="18"/>
        <v>0</v>
      </c>
      <c r="H125" s="353">
        <f t="shared" si="19"/>
        <v>518669</v>
      </c>
      <c r="I125" s="363">
        <f t="shared" si="20"/>
        <v>1852531</v>
      </c>
      <c r="J125" s="354">
        <f t="shared" si="15"/>
        <v>0.21873692645074225</v>
      </c>
      <c r="K125" s="355">
        <f t="shared" si="16"/>
        <v>0.21873692645074225</v>
      </c>
      <c r="L125" s="168">
        <f t="shared" si="21"/>
        <v>-22103</v>
      </c>
      <c r="M125" s="168">
        <f t="shared" si="22"/>
        <v>-12770</v>
      </c>
      <c r="N125" s="168">
        <f t="shared" si="23"/>
        <v>-9333</v>
      </c>
    </row>
    <row r="126" spans="1:14">
      <c r="A126">
        <f t="shared" si="24"/>
        <v>4</v>
      </c>
      <c r="B126" t="str">
        <f t="shared" si="17"/>
        <v>Apr</v>
      </c>
      <c r="C126" s="341">
        <f t="shared" si="26"/>
        <v>36617</v>
      </c>
      <c r="D126" s="342">
        <f t="shared" si="25"/>
        <v>518669</v>
      </c>
      <c r="E126" s="356">
        <f>4131+6290</f>
        <v>10421</v>
      </c>
      <c r="F126" s="364">
        <v>0</v>
      </c>
      <c r="G126" s="344">
        <f t="shared" si="18"/>
        <v>10421</v>
      </c>
      <c r="H126" s="344">
        <f t="shared" si="19"/>
        <v>529090</v>
      </c>
      <c r="I126" s="111">
        <f t="shared" si="20"/>
        <v>1842110</v>
      </c>
      <c r="J126" s="345">
        <f t="shared" si="15"/>
        <v>0.21873692645074225</v>
      </c>
      <c r="K126" s="346">
        <f t="shared" si="16"/>
        <v>0.22313174763832658</v>
      </c>
      <c r="L126" s="168">
        <f t="shared" si="21"/>
        <v>15789</v>
      </c>
      <c r="M126" s="168">
        <f t="shared" si="22"/>
        <v>9122</v>
      </c>
      <c r="N126" s="168">
        <f t="shared" si="23"/>
        <v>6667</v>
      </c>
    </row>
    <row r="127" spans="1:14">
      <c r="A127">
        <f t="shared" si="24"/>
        <v>4</v>
      </c>
      <c r="B127" t="str">
        <f t="shared" si="17"/>
        <v>Apr</v>
      </c>
      <c r="C127" s="347">
        <f t="shared" si="26"/>
        <v>36618</v>
      </c>
      <c r="D127" s="339">
        <f t="shared" si="25"/>
        <v>529090</v>
      </c>
      <c r="E127" s="357">
        <f t="shared" ref="E127:E155" si="27">4131+6290</f>
        <v>10421</v>
      </c>
      <c r="F127" s="365">
        <v>0</v>
      </c>
      <c r="G127" s="168">
        <f t="shared" si="18"/>
        <v>10421</v>
      </c>
      <c r="H127" s="168">
        <f t="shared" si="19"/>
        <v>539511</v>
      </c>
      <c r="I127" s="111">
        <f t="shared" si="20"/>
        <v>1831689</v>
      </c>
      <c r="J127" s="337">
        <f t="shared" si="15"/>
        <v>0.22313174763832658</v>
      </c>
      <c r="K127" s="348">
        <f t="shared" si="16"/>
        <v>0.22752656882591094</v>
      </c>
      <c r="L127" s="168">
        <f t="shared" si="21"/>
        <v>15789</v>
      </c>
      <c r="M127" s="168">
        <f t="shared" si="22"/>
        <v>9122</v>
      </c>
      <c r="N127" s="168">
        <f t="shared" si="23"/>
        <v>6667</v>
      </c>
    </row>
    <row r="128" spans="1:14">
      <c r="A128">
        <f t="shared" si="24"/>
        <v>4</v>
      </c>
      <c r="B128" t="str">
        <f t="shared" si="17"/>
        <v>Apr</v>
      </c>
      <c r="C128" s="347">
        <f t="shared" si="26"/>
        <v>36619</v>
      </c>
      <c r="D128" s="339">
        <f t="shared" si="25"/>
        <v>539511</v>
      </c>
      <c r="E128" s="357">
        <f t="shared" si="27"/>
        <v>10421</v>
      </c>
      <c r="F128" s="365">
        <v>0</v>
      </c>
      <c r="G128" s="168">
        <f t="shared" si="18"/>
        <v>10421</v>
      </c>
      <c r="H128" s="168">
        <f t="shared" si="19"/>
        <v>549932</v>
      </c>
      <c r="I128" s="111">
        <f t="shared" si="20"/>
        <v>1821268</v>
      </c>
      <c r="J128" s="337">
        <f t="shared" si="15"/>
        <v>0.22752656882591094</v>
      </c>
      <c r="K128" s="348">
        <f t="shared" si="16"/>
        <v>0.23192139001349527</v>
      </c>
      <c r="L128" s="168">
        <f t="shared" si="21"/>
        <v>15789</v>
      </c>
      <c r="M128" s="168">
        <f t="shared" si="22"/>
        <v>9122</v>
      </c>
      <c r="N128" s="168">
        <f t="shared" si="23"/>
        <v>6667</v>
      </c>
    </row>
    <row r="129" spans="1:14">
      <c r="A129">
        <f t="shared" si="24"/>
        <v>4</v>
      </c>
      <c r="B129" t="str">
        <f t="shared" si="17"/>
        <v>Apr</v>
      </c>
      <c r="C129" s="347">
        <f t="shared" si="26"/>
        <v>36620</v>
      </c>
      <c r="D129" s="339">
        <f t="shared" si="25"/>
        <v>549932</v>
      </c>
      <c r="E129" s="357">
        <f t="shared" si="27"/>
        <v>10421</v>
      </c>
      <c r="F129" s="365">
        <v>0</v>
      </c>
      <c r="G129" s="168">
        <f t="shared" si="18"/>
        <v>10421</v>
      </c>
      <c r="H129" s="168">
        <f t="shared" si="19"/>
        <v>560353</v>
      </c>
      <c r="I129" s="111">
        <f t="shared" si="20"/>
        <v>1810847</v>
      </c>
      <c r="J129" s="337">
        <f t="shared" si="15"/>
        <v>0.23192139001349527</v>
      </c>
      <c r="K129" s="348">
        <f t="shared" si="16"/>
        <v>0.23631621120107962</v>
      </c>
      <c r="L129" s="168">
        <f t="shared" si="21"/>
        <v>15789</v>
      </c>
      <c r="M129" s="168">
        <f t="shared" si="22"/>
        <v>9122</v>
      </c>
      <c r="N129" s="168">
        <f t="shared" si="23"/>
        <v>6667</v>
      </c>
    </row>
    <row r="130" spans="1:14">
      <c r="A130">
        <f t="shared" si="24"/>
        <v>4</v>
      </c>
      <c r="B130" t="str">
        <f t="shared" si="17"/>
        <v>Apr</v>
      </c>
      <c r="C130" s="347">
        <f t="shared" si="26"/>
        <v>36621</v>
      </c>
      <c r="D130" s="339">
        <f t="shared" si="25"/>
        <v>560353</v>
      </c>
      <c r="E130" s="357">
        <f t="shared" si="27"/>
        <v>10421</v>
      </c>
      <c r="F130" s="365">
        <v>0</v>
      </c>
      <c r="G130" s="168">
        <f t="shared" si="18"/>
        <v>10421</v>
      </c>
      <c r="H130" s="168">
        <f t="shared" si="19"/>
        <v>570774</v>
      </c>
      <c r="I130" s="111">
        <f t="shared" si="20"/>
        <v>1800426</v>
      </c>
      <c r="J130" s="337">
        <f t="shared" si="15"/>
        <v>0.23631621120107962</v>
      </c>
      <c r="K130" s="348">
        <f t="shared" si="16"/>
        <v>0.24071103238866398</v>
      </c>
      <c r="L130" s="168">
        <f t="shared" si="21"/>
        <v>15789</v>
      </c>
      <c r="M130" s="168">
        <f t="shared" si="22"/>
        <v>9122</v>
      </c>
      <c r="N130" s="168">
        <f t="shared" si="23"/>
        <v>6667</v>
      </c>
    </row>
    <row r="131" spans="1:14">
      <c r="A131">
        <f t="shared" si="24"/>
        <v>4</v>
      </c>
      <c r="B131" t="str">
        <f t="shared" si="17"/>
        <v>Apr</v>
      </c>
      <c r="C131" s="347">
        <f t="shared" si="26"/>
        <v>36622</v>
      </c>
      <c r="D131" s="339">
        <f t="shared" si="25"/>
        <v>570774</v>
      </c>
      <c r="E131" s="357">
        <f t="shared" si="27"/>
        <v>10421</v>
      </c>
      <c r="F131" s="365">
        <v>0</v>
      </c>
      <c r="G131" s="168">
        <f t="shared" si="18"/>
        <v>10421</v>
      </c>
      <c r="H131" s="168">
        <f t="shared" si="19"/>
        <v>581195</v>
      </c>
      <c r="I131" s="111">
        <f t="shared" si="20"/>
        <v>1790005</v>
      </c>
      <c r="J131" s="337">
        <f t="shared" si="15"/>
        <v>0.24071103238866398</v>
      </c>
      <c r="K131" s="348">
        <f t="shared" si="16"/>
        <v>0.24510585357624831</v>
      </c>
      <c r="L131" s="168">
        <f t="shared" si="21"/>
        <v>15789</v>
      </c>
      <c r="M131" s="168">
        <f t="shared" si="22"/>
        <v>9122</v>
      </c>
      <c r="N131" s="168">
        <f t="shared" si="23"/>
        <v>6667</v>
      </c>
    </row>
    <row r="132" spans="1:14">
      <c r="A132">
        <f t="shared" si="24"/>
        <v>4</v>
      </c>
      <c r="B132" t="str">
        <f t="shared" si="17"/>
        <v>Apr</v>
      </c>
      <c r="C132" s="347">
        <f t="shared" si="26"/>
        <v>36623</v>
      </c>
      <c r="D132" s="339">
        <f t="shared" si="25"/>
        <v>581195</v>
      </c>
      <c r="E132" s="357">
        <f t="shared" si="27"/>
        <v>10421</v>
      </c>
      <c r="F132" s="365">
        <v>0</v>
      </c>
      <c r="G132" s="168">
        <f t="shared" si="18"/>
        <v>10421</v>
      </c>
      <c r="H132" s="168">
        <f t="shared" si="19"/>
        <v>591616</v>
      </c>
      <c r="I132" s="111">
        <f t="shared" si="20"/>
        <v>1779584</v>
      </c>
      <c r="J132" s="337">
        <f t="shared" si="15"/>
        <v>0.24510585357624831</v>
      </c>
      <c r="K132" s="348">
        <f t="shared" si="16"/>
        <v>0.24950067476383267</v>
      </c>
      <c r="L132" s="168">
        <f t="shared" si="21"/>
        <v>15789</v>
      </c>
      <c r="M132" s="168">
        <f t="shared" si="22"/>
        <v>9122</v>
      </c>
      <c r="N132" s="168">
        <f t="shared" si="23"/>
        <v>6667</v>
      </c>
    </row>
    <row r="133" spans="1:14">
      <c r="A133">
        <f t="shared" si="24"/>
        <v>4</v>
      </c>
      <c r="B133" t="str">
        <f t="shared" si="17"/>
        <v>Apr</v>
      </c>
      <c r="C133" s="347">
        <f t="shared" si="26"/>
        <v>36624</v>
      </c>
      <c r="D133" s="339">
        <f t="shared" si="25"/>
        <v>591616</v>
      </c>
      <c r="E133" s="357">
        <f t="shared" si="27"/>
        <v>10421</v>
      </c>
      <c r="F133" s="365">
        <v>0</v>
      </c>
      <c r="G133" s="168">
        <f t="shared" si="18"/>
        <v>10421</v>
      </c>
      <c r="H133" s="168">
        <f t="shared" si="19"/>
        <v>602037</v>
      </c>
      <c r="I133" s="111">
        <f t="shared" si="20"/>
        <v>1769163</v>
      </c>
      <c r="J133" s="337">
        <f t="shared" si="15"/>
        <v>0.24950067476383267</v>
      </c>
      <c r="K133" s="348">
        <f t="shared" si="16"/>
        <v>0.25389549595141703</v>
      </c>
      <c r="L133" s="168">
        <f t="shared" si="21"/>
        <v>15789</v>
      </c>
      <c r="M133" s="168">
        <f t="shared" si="22"/>
        <v>9122</v>
      </c>
      <c r="N133" s="168">
        <f t="shared" si="23"/>
        <v>6667</v>
      </c>
    </row>
    <row r="134" spans="1:14">
      <c r="A134">
        <f t="shared" si="24"/>
        <v>4</v>
      </c>
      <c r="B134" t="str">
        <f t="shared" si="17"/>
        <v>Apr</v>
      </c>
      <c r="C134" s="347">
        <f t="shared" si="26"/>
        <v>36625</v>
      </c>
      <c r="D134" s="339">
        <f t="shared" si="25"/>
        <v>602037</v>
      </c>
      <c r="E134" s="357">
        <f t="shared" si="27"/>
        <v>10421</v>
      </c>
      <c r="F134" s="365">
        <v>0</v>
      </c>
      <c r="G134" s="168">
        <f t="shared" si="18"/>
        <v>10421</v>
      </c>
      <c r="H134" s="168">
        <f t="shared" si="19"/>
        <v>612458</v>
      </c>
      <c r="I134" s="111">
        <f t="shared" si="20"/>
        <v>1758742</v>
      </c>
      <c r="J134" s="337">
        <f t="shared" si="15"/>
        <v>0.25389549595141703</v>
      </c>
      <c r="K134" s="348">
        <f t="shared" si="16"/>
        <v>0.25829031713900136</v>
      </c>
      <c r="L134" s="168">
        <f t="shared" si="21"/>
        <v>15789</v>
      </c>
      <c r="M134" s="168">
        <f t="shared" si="22"/>
        <v>9122</v>
      </c>
      <c r="N134" s="168">
        <f t="shared" si="23"/>
        <v>6667</v>
      </c>
    </row>
    <row r="135" spans="1:14">
      <c r="A135">
        <f t="shared" si="24"/>
        <v>4</v>
      </c>
      <c r="B135" t="str">
        <f t="shared" si="17"/>
        <v>Apr</v>
      </c>
      <c r="C135" s="347">
        <f t="shared" si="26"/>
        <v>36626</v>
      </c>
      <c r="D135" s="339">
        <f t="shared" si="25"/>
        <v>612458</v>
      </c>
      <c r="E135" s="357">
        <f t="shared" si="27"/>
        <v>10421</v>
      </c>
      <c r="F135" s="365">
        <v>0</v>
      </c>
      <c r="G135" s="168">
        <f t="shared" si="18"/>
        <v>10421</v>
      </c>
      <c r="H135" s="168">
        <f t="shared" si="19"/>
        <v>622879</v>
      </c>
      <c r="I135" s="111">
        <f t="shared" si="20"/>
        <v>1748321</v>
      </c>
      <c r="J135" s="337">
        <f t="shared" si="15"/>
        <v>0.25829031713900136</v>
      </c>
      <c r="K135" s="348">
        <f t="shared" si="16"/>
        <v>0.26268513832658569</v>
      </c>
      <c r="L135" s="168">
        <f t="shared" si="21"/>
        <v>15789</v>
      </c>
      <c r="M135" s="168">
        <f t="shared" si="22"/>
        <v>9122</v>
      </c>
      <c r="N135" s="168">
        <f t="shared" si="23"/>
        <v>6667</v>
      </c>
    </row>
    <row r="136" spans="1:14">
      <c r="A136">
        <f t="shared" si="24"/>
        <v>4</v>
      </c>
      <c r="B136" t="str">
        <f t="shared" si="17"/>
        <v>Apr</v>
      </c>
      <c r="C136" s="347">
        <f t="shared" si="26"/>
        <v>36627</v>
      </c>
      <c r="D136" s="339">
        <f t="shared" si="25"/>
        <v>622879</v>
      </c>
      <c r="E136" s="357">
        <f t="shared" si="27"/>
        <v>10421</v>
      </c>
      <c r="F136" s="365">
        <v>0</v>
      </c>
      <c r="G136" s="168">
        <f t="shared" si="18"/>
        <v>10421</v>
      </c>
      <c r="H136" s="168">
        <f t="shared" si="19"/>
        <v>633300</v>
      </c>
      <c r="I136" s="111">
        <f t="shared" si="20"/>
        <v>1737900</v>
      </c>
      <c r="J136" s="337">
        <f t="shared" si="15"/>
        <v>0.26268513832658569</v>
      </c>
      <c r="K136" s="348">
        <f t="shared" si="16"/>
        <v>0.26707995951417002</v>
      </c>
      <c r="L136" s="168">
        <f t="shared" si="21"/>
        <v>15789</v>
      </c>
      <c r="M136" s="168">
        <f t="shared" si="22"/>
        <v>9122</v>
      </c>
      <c r="N136" s="168">
        <f t="shared" si="23"/>
        <v>6667</v>
      </c>
    </row>
    <row r="137" spans="1:14">
      <c r="A137">
        <f t="shared" si="24"/>
        <v>4</v>
      </c>
      <c r="B137" t="str">
        <f t="shared" si="17"/>
        <v>Apr</v>
      </c>
      <c r="C137" s="347">
        <f t="shared" si="26"/>
        <v>36628</v>
      </c>
      <c r="D137" s="339">
        <f t="shared" si="25"/>
        <v>633300</v>
      </c>
      <c r="E137" s="357">
        <f t="shared" si="27"/>
        <v>10421</v>
      </c>
      <c r="F137" s="365">
        <v>0</v>
      </c>
      <c r="G137" s="168">
        <f t="shared" si="18"/>
        <v>10421</v>
      </c>
      <c r="H137" s="168">
        <f t="shared" si="19"/>
        <v>643721</v>
      </c>
      <c r="I137" s="111">
        <f t="shared" si="20"/>
        <v>1727479</v>
      </c>
      <c r="J137" s="337">
        <f t="shared" si="15"/>
        <v>0.26707995951417002</v>
      </c>
      <c r="K137" s="348">
        <f t="shared" si="16"/>
        <v>0.2714747807017544</v>
      </c>
      <c r="L137" s="168">
        <f t="shared" si="21"/>
        <v>15789</v>
      </c>
      <c r="M137" s="168">
        <f t="shared" si="22"/>
        <v>9122</v>
      </c>
      <c r="N137" s="168">
        <f t="shared" si="23"/>
        <v>6667</v>
      </c>
    </row>
    <row r="138" spans="1:14">
      <c r="A138">
        <f t="shared" si="24"/>
        <v>4</v>
      </c>
      <c r="B138" t="str">
        <f t="shared" si="17"/>
        <v>Apr</v>
      </c>
      <c r="C138" s="347">
        <f t="shared" si="26"/>
        <v>36629</v>
      </c>
      <c r="D138" s="339">
        <f t="shared" si="25"/>
        <v>643721</v>
      </c>
      <c r="E138" s="357">
        <f t="shared" si="27"/>
        <v>10421</v>
      </c>
      <c r="F138" s="365">
        <v>0</v>
      </c>
      <c r="G138" s="168">
        <f t="shared" si="18"/>
        <v>10421</v>
      </c>
      <c r="H138" s="168">
        <f t="shared" si="19"/>
        <v>654142</v>
      </c>
      <c r="I138" s="111">
        <f t="shared" si="20"/>
        <v>1717058</v>
      </c>
      <c r="J138" s="337">
        <f t="shared" si="15"/>
        <v>0.2714747807017544</v>
      </c>
      <c r="K138" s="348">
        <f t="shared" si="16"/>
        <v>0.27586960188933873</v>
      </c>
      <c r="L138" s="168">
        <f t="shared" si="21"/>
        <v>15789</v>
      </c>
      <c r="M138" s="168">
        <f t="shared" si="22"/>
        <v>9122</v>
      </c>
      <c r="N138" s="168">
        <f t="shared" si="23"/>
        <v>6667</v>
      </c>
    </row>
    <row r="139" spans="1:14">
      <c r="A139">
        <f t="shared" si="24"/>
        <v>4</v>
      </c>
      <c r="B139" t="str">
        <f t="shared" si="17"/>
        <v>Apr</v>
      </c>
      <c r="C139" s="347">
        <f t="shared" si="26"/>
        <v>36630</v>
      </c>
      <c r="D139" s="339">
        <f t="shared" si="25"/>
        <v>654142</v>
      </c>
      <c r="E139" s="357">
        <f t="shared" si="27"/>
        <v>10421</v>
      </c>
      <c r="F139" s="365">
        <v>0</v>
      </c>
      <c r="G139" s="168">
        <f t="shared" si="18"/>
        <v>10421</v>
      </c>
      <c r="H139" s="168">
        <f t="shared" si="19"/>
        <v>664563</v>
      </c>
      <c r="I139" s="111">
        <f t="shared" si="20"/>
        <v>1706637</v>
      </c>
      <c r="J139" s="337">
        <f t="shared" si="15"/>
        <v>0.27586960188933873</v>
      </c>
      <c r="K139" s="348">
        <f t="shared" si="16"/>
        <v>0.28026442307692306</v>
      </c>
      <c r="L139" s="168">
        <f t="shared" si="21"/>
        <v>15789</v>
      </c>
      <c r="M139" s="168">
        <f t="shared" si="22"/>
        <v>9122</v>
      </c>
      <c r="N139" s="168">
        <f t="shared" si="23"/>
        <v>6667</v>
      </c>
    </row>
    <row r="140" spans="1:14">
      <c r="A140">
        <f t="shared" si="24"/>
        <v>4</v>
      </c>
      <c r="B140" t="str">
        <f t="shared" si="17"/>
        <v>Apr</v>
      </c>
      <c r="C140" s="347">
        <f t="shared" si="26"/>
        <v>36631</v>
      </c>
      <c r="D140" s="339">
        <f t="shared" si="25"/>
        <v>664563</v>
      </c>
      <c r="E140" s="357">
        <f t="shared" si="27"/>
        <v>10421</v>
      </c>
      <c r="F140" s="365">
        <v>0</v>
      </c>
      <c r="G140" s="168">
        <f t="shared" si="18"/>
        <v>10421</v>
      </c>
      <c r="H140" s="168">
        <f t="shared" si="19"/>
        <v>674984</v>
      </c>
      <c r="I140" s="111">
        <f t="shared" si="20"/>
        <v>1696216</v>
      </c>
      <c r="J140" s="337">
        <f t="shared" si="15"/>
        <v>0.28026442307692306</v>
      </c>
      <c r="K140" s="348">
        <f t="shared" si="16"/>
        <v>0.28465924426450745</v>
      </c>
      <c r="L140" s="168">
        <f t="shared" si="21"/>
        <v>15789</v>
      </c>
      <c r="M140" s="168">
        <f t="shared" si="22"/>
        <v>9122</v>
      </c>
      <c r="N140" s="168">
        <f t="shared" si="23"/>
        <v>6667</v>
      </c>
    </row>
    <row r="141" spans="1:14">
      <c r="A141">
        <f t="shared" si="24"/>
        <v>4</v>
      </c>
      <c r="B141" t="str">
        <f t="shared" si="17"/>
        <v>Apr</v>
      </c>
      <c r="C141" s="347">
        <f t="shared" si="26"/>
        <v>36632</v>
      </c>
      <c r="D141" s="339">
        <f t="shared" si="25"/>
        <v>674984</v>
      </c>
      <c r="E141" s="357">
        <f t="shared" si="27"/>
        <v>10421</v>
      </c>
      <c r="F141" s="365">
        <v>0</v>
      </c>
      <c r="G141" s="168">
        <f t="shared" si="18"/>
        <v>10421</v>
      </c>
      <c r="H141" s="168">
        <f t="shared" si="19"/>
        <v>685405</v>
      </c>
      <c r="I141" s="111">
        <f t="shared" si="20"/>
        <v>1685795</v>
      </c>
      <c r="J141" s="337">
        <f t="shared" si="15"/>
        <v>0.28465924426450745</v>
      </c>
      <c r="K141" s="348">
        <f t="shared" si="16"/>
        <v>0.28905406545209178</v>
      </c>
      <c r="L141" s="168">
        <f t="shared" si="21"/>
        <v>15789</v>
      </c>
      <c r="M141" s="168">
        <f t="shared" si="22"/>
        <v>9122</v>
      </c>
      <c r="N141" s="168">
        <f t="shared" si="23"/>
        <v>6667</v>
      </c>
    </row>
    <row r="142" spans="1:14">
      <c r="A142">
        <f t="shared" si="24"/>
        <v>4</v>
      </c>
      <c r="B142" t="str">
        <f t="shared" si="17"/>
        <v>Apr</v>
      </c>
      <c r="C142" s="347">
        <f t="shared" si="26"/>
        <v>36633</v>
      </c>
      <c r="D142" s="339">
        <f t="shared" si="25"/>
        <v>685405</v>
      </c>
      <c r="E142" s="357">
        <f t="shared" si="27"/>
        <v>10421</v>
      </c>
      <c r="F142" s="365">
        <v>0</v>
      </c>
      <c r="G142" s="168">
        <f t="shared" si="18"/>
        <v>10421</v>
      </c>
      <c r="H142" s="168">
        <f t="shared" si="19"/>
        <v>695826</v>
      </c>
      <c r="I142" s="111">
        <f t="shared" si="20"/>
        <v>1675374</v>
      </c>
      <c r="J142" s="337">
        <f t="shared" si="15"/>
        <v>0.28905406545209178</v>
      </c>
      <c r="K142" s="348">
        <f t="shared" si="16"/>
        <v>0.29344888663967611</v>
      </c>
      <c r="L142" s="168">
        <f t="shared" si="21"/>
        <v>15789</v>
      </c>
      <c r="M142" s="168">
        <f t="shared" si="22"/>
        <v>9122</v>
      </c>
      <c r="N142" s="168">
        <f t="shared" si="23"/>
        <v>6667</v>
      </c>
    </row>
    <row r="143" spans="1:14">
      <c r="A143">
        <f t="shared" si="24"/>
        <v>4</v>
      </c>
      <c r="B143" t="str">
        <f t="shared" si="17"/>
        <v>Apr</v>
      </c>
      <c r="C143" s="347">
        <f t="shared" si="26"/>
        <v>36634</v>
      </c>
      <c r="D143" s="339">
        <f t="shared" si="25"/>
        <v>695826</v>
      </c>
      <c r="E143" s="357">
        <f t="shared" si="27"/>
        <v>10421</v>
      </c>
      <c r="F143" s="365">
        <v>0</v>
      </c>
      <c r="G143" s="168">
        <f t="shared" si="18"/>
        <v>10421</v>
      </c>
      <c r="H143" s="168">
        <f t="shared" si="19"/>
        <v>706247</v>
      </c>
      <c r="I143" s="111">
        <f t="shared" si="20"/>
        <v>1664953</v>
      </c>
      <c r="J143" s="337">
        <f t="shared" ref="J143:J206" si="28">D143/$D$12</f>
        <v>0.29344888663967611</v>
      </c>
      <c r="K143" s="348">
        <f t="shared" ref="K143:K206" si="29">H143/$D$12</f>
        <v>0.29784370782726044</v>
      </c>
      <c r="L143" s="168">
        <f t="shared" si="21"/>
        <v>15789</v>
      </c>
      <c r="M143" s="168">
        <f t="shared" si="22"/>
        <v>9122</v>
      </c>
      <c r="N143" s="168">
        <f t="shared" si="23"/>
        <v>6667</v>
      </c>
    </row>
    <row r="144" spans="1:14">
      <c r="A144">
        <f t="shared" si="24"/>
        <v>4</v>
      </c>
      <c r="B144" t="str">
        <f t="shared" ref="B144:B207" si="30">VLOOKUP(A144,MonthTable,2,FALSE)</f>
        <v>Apr</v>
      </c>
      <c r="C144" s="347">
        <f t="shared" si="26"/>
        <v>36635</v>
      </c>
      <c r="D144" s="339">
        <f t="shared" si="25"/>
        <v>706247</v>
      </c>
      <c r="E144" s="357">
        <f t="shared" si="27"/>
        <v>10421</v>
      </c>
      <c r="F144" s="365">
        <v>0</v>
      </c>
      <c r="G144" s="168">
        <f t="shared" ref="G144:G207" si="31">SUM(E144:F144)</f>
        <v>10421</v>
      </c>
      <c r="H144" s="168">
        <f t="shared" ref="H144:H207" si="32">D144+G144</f>
        <v>716668</v>
      </c>
      <c r="I144" s="111">
        <f t="shared" ref="I144:I207" si="33">$D$12-H144</f>
        <v>1654532</v>
      </c>
      <c r="J144" s="337">
        <f t="shared" si="28"/>
        <v>0.29784370782726044</v>
      </c>
      <c r="K144" s="348">
        <f t="shared" si="29"/>
        <v>0.30223852901484483</v>
      </c>
      <c r="L144" s="168">
        <f t="shared" ref="L144:L207" si="34">IF($E144&lt;0,IF($K144&gt;0.5,-$F$7,-$G$7),IF($E144&gt;0,IF($K144&gt;0.67,$I$7,$H$7),0))</f>
        <v>15789</v>
      </c>
      <c r="M144" s="168">
        <f t="shared" ref="M144:M207" si="35">IF($E144&lt;0,IF($K144&gt;0.5,-$F$5,-$G$5),IF($E144&gt;0,IF($K144&gt;0.67,$I$5,$H$5),0))</f>
        <v>9122</v>
      </c>
      <c r="N144" s="168">
        <f t="shared" ref="N144:N207" si="36">IF($E144&lt;0,IF($K144&gt;0.5,-$F$6,-$G$6),IF($E144&gt;0,IF($K144&gt;0.67,$I$6,$H$6),0))</f>
        <v>6667</v>
      </c>
    </row>
    <row r="145" spans="1:14">
      <c r="A145">
        <f t="shared" ref="A145:A208" si="37">MONTH(C145)</f>
        <v>4</v>
      </c>
      <c r="B145" t="str">
        <f t="shared" si="30"/>
        <v>Apr</v>
      </c>
      <c r="C145" s="347">
        <f t="shared" si="26"/>
        <v>36636</v>
      </c>
      <c r="D145" s="339">
        <f t="shared" ref="D145:D208" si="38">H144</f>
        <v>716668</v>
      </c>
      <c r="E145" s="357">
        <f t="shared" si="27"/>
        <v>10421</v>
      </c>
      <c r="F145" s="365">
        <v>0</v>
      </c>
      <c r="G145" s="168">
        <f t="shared" si="31"/>
        <v>10421</v>
      </c>
      <c r="H145" s="168">
        <f t="shared" si="32"/>
        <v>727089</v>
      </c>
      <c r="I145" s="111">
        <f t="shared" si="33"/>
        <v>1644111</v>
      </c>
      <c r="J145" s="337">
        <f t="shared" si="28"/>
        <v>0.30223852901484483</v>
      </c>
      <c r="K145" s="348">
        <f t="shared" si="29"/>
        <v>0.30663335020242916</v>
      </c>
      <c r="L145" s="168">
        <f t="shared" si="34"/>
        <v>15789</v>
      </c>
      <c r="M145" s="168">
        <f t="shared" si="35"/>
        <v>9122</v>
      </c>
      <c r="N145" s="168">
        <f t="shared" si="36"/>
        <v>6667</v>
      </c>
    </row>
    <row r="146" spans="1:14">
      <c r="A146">
        <f t="shared" si="37"/>
        <v>4</v>
      </c>
      <c r="B146" t="str">
        <f t="shared" si="30"/>
        <v>Apr</v>
      </c>
      <c r="C146" s="347">
        <f t="shared" si="26"/>
        <v>36637</v>
      </c>
      <c r="D146" s="339">
        <f t="shared" si="38"/>
        <v>727089</v>
      </c>
      <c r="E146" s="357">
        <f t="shared" si="27"/>
        <v>10421</v>
      </c>
      <c r="F146" s="365">
        <v>0</v>
      </c>
      <c r="G146" s="168">
        <f t="shared" si="31"/>
        <v>10421</v>
      </c>
      <c r="H146" s="168">
        <f t="shared" si="32"/>
        <v>737510</v>
      </c>
      <c r="I146" s="111">
        <f t="shared" si="33"/>
        <v>1633690</v>
      </c>
      <c r="J146" s="337">
        <f t="shared" si="28"/>
        <v>0.30663335020242916</v>
      </c>
      <c r="K146" s="348">
        <f t="shared" si="29"/>
        <v>0.31102817139001349</v>
      </c>
      <c r="L146" s="168">
        <f t="shared" si="34"/>
        <v>15789</v>
      </c>
      <c r="M146" s="168">
        <f t="shared" si="35"/>
        <v>9122</v>
      </c>
      <c r="N146" s="168">
        <f t="shared" si="36"/>
        <v>6667</v>
      </c>
    </row>
    <row r="147" spans="1:14">
      <c r="A147">
        <f t="shared" si="37"/>
        <v>4</v>
      </c>
      <c r="B147" t="str">
        <f t="shared" si="30"/>
        <v>Apr</v>
      </c>
      <c r="C147" s="347">
        <f t="shared" si="26"/>
        <v>36638</v>
      </c>
      <c r="D147" s="339">
        <f t="shared" si="38"/>
        <v>737510</v>
      </c>
      <c r="E147" s="357">
        <f t="shared" si="27"/>
        <v>10421</v>
      </c>
      <c r="F147" s="365">
        <v>0</v>
      </c>
      <c r="G147" s="168">
        <f t="shared" si="31"/>
        <v>10421</v>
      </c>
      <c r="H147" s="168">
        <f t="shared" si="32"/>
        <v>747931</v>
      </c>
      <c r="I147" s="111">
        <f t="shared" si="33"/>
        <v>1623269</v>
      </c>
      <c r="J147" s="337">
        <f t="shared" si="28"/>
        <v>0.31102817139001349</v>
      </c>
      <c r="K147" s="348">
        <f t="shared" si="29"/>
        <v>0.31542299257759782</v>
      </c>
      <c r="L147" s="168">
        <f t="shared" si="34"/>
        <v>15789</v>
      </c>
      <c r="M147" s="168">
        <f t="shared" si="35"/>
        <v>9122</v>
      </c>
      <c r="N147" s="168">
        <f t="shared" si="36"/>
        <v>6667</v>
      </c>
    </row>
    <row r="148" spans="1:14">
      <c r="A148">
        <f t="shared" si="37"/>
        <v>4</v>
      </c>
      <c r="B148" t="str">
        <f t="shared" si="30"/>
        <v>Apr</v>
      </c>
      <c r="C148" s="347">
        <f t="shared" si="26"/>
        <v>36639</v>
      </c>
      <c r="D148" s="339">
        <f t="shared" si="38"/>
        <v>747931</v>
      </c>
      <c r="E148" s="357">
        <f t="shared" si="27"/>
        <v>10421</v>
      </c>
      <c r="F148" s="365">
        <v>0</v>
      </c>
      <c r="G148" s="168">
        <f t="shared" si="31"/>
        <v>10421</v>
      </c>
      <c r="H148" s="168">
        <f t="shared" si="32"/>
        <v>758352</v>
      </c>
      <c r="I148" s="111">
        <f t="shared" si="33"/>
        <v>1612848</v>
      </c>
      <c r="J148" s="337">
        <f t="shared" si="28"/>
        <v>0.31542299257759782</v>
      </c>
      <c r="K148" s="348">
        <f t="shared" si="29"/>
        <v>0.3198178137651822</v>
      </c>
      <c r="L148" s="168">
        <f t="shared" si="34"/>
        <v>15789</v>
      </c>
      <c r="M148" s="168">
        <f t="shared" si="35"/>
        <v>9122</v>
      </c>
      <c r="N148" s="168">
        <f t="shared" si="36"/>
        <v>6667</v>
      </c>
    </row>
    <row r="149" spans="1:14">
      <c r="A149">
        <f t="shared" si="37"/>
        <v>4</v>
      </c>
      <c r="B149" t="str">
        <f t="shared" si="30"/>
        <v>Apr</v>
      </c>
      <c r="C149" s="347">
        <f t="shared" si="26"/>
        <v>36640</v>
      </c>
      <c r="D149" s="339">
        <f t="shared" si="38"/>
        <v>758352</v>
      </c>
      <c r="E149" s="357">
        <f t="shared" si="27"/>
        <v>10421</v>
      </c>
      <c r="F149" s="365">
        <v>0</v>
      </c>
      <c r="G149" s="168">
        <f t="shared" si="31"/>
        <v>10421</v>
      </c>
      <c r="H149" s="168">
        <f t="shared" si="32"/>
        <v>768773</v>
      </c>
      <c r="I149" s="111">
        <f t="shared" si="33"/>
        <v>1602427</v>
      </c>
      <c r="J149" s="337">
        <f t="shared" si="28"/>
        <v>0.3198178137651822</v>
      </c>
      <c r="K149" s="348">
        <f t="shared" si="29"/>
        <v>0.32421263495276653</v>
      </c>
      <c r="L149" s="168">
        <f t="shared" si="34"/>
        <v>15789</v>
      </c>
      <c r="M149" s="168">
        <f t="shared" si="35"/>
        <v>9122</v>
      </c>
      <c r="N149" s="168">
        <f t="shared" si="36"/>
        <v>6667</v>
      </c>
    </row>
    <row r="150" spans="1:14">
      <c r="A150">
        <f t="shared" si="37"/>
        <v>4</v>
      </c>
      <c r="B150" t="str">
        <f t="shared" si="30"/>
        <v>Apr</v>
      </c>
      <c r="C150" s="347">
        <f t="shared" si="26"/>
        <v>36641</v>
      </c>
      <c r="D150" s="339">
        <f t="shared" si="38"/>
        <v>768773</v>
      </c>
      <c r="E150" s="357">
        <f t="shared" si="27"/>
        <v>10421</v>
      </c>
      <c r="F150" s="365">
        <v>0</v>
      </c>
      <c r="G150" s="168">
        <f t="shared" si="31"/>
        <v>10421</v>
      </c>
      <c r="H150" s="168">
        <f t="shared" si="32"/>
        <v>779194</v>
      </c>
      <c r="I150" s="111">
        <f t="shared" si="33"/>
        <v>1592006</v>
      </c>
      <c r="J150" s="337">
        <f t="shared" si="28"/>
        <v>0.32421263495276653</v>
      </c>
      <c r="K150" s="348">
        <f t="shared" si="29"/>
        <v>0.32860745614035086</v>
      </c>
      <c r="L150" s="168">
        <f t="shared" si="34"/>
        <v>15789</v>
      </c>
      <c r="M150" s="168">
        <f t="shared" si="35"/>
        <v>9122</v>
      </c>
      <c r="N150" s="168">
        <f t="shared" si="36"/>
        <v>6667</v>
      </c>
    </row>
    <row r="151" spans="1:14">
      <c r="A151">
        <f t="shared" si="37"/>
        <v>4</v>
      </c>
      <c r="B151" t="str">
        <f t="shared" si="30"/>
        <v>Apr</v>
      </c>
      <c r="C151" s="347">
        <f t="shared" si="26"/>
        <v>36642</v>
      </c>
      <c r="D151" s="339">
        <f t="shared" si="38"/>
        <v>779194</v>
      </c>
      <c r="E151" s="357">
        <f t="shared" si="27"/>
        <v>10421</v>
      </c>
      <c r="F151" s="365">
        <v>0</v>
      </c>
      <c r="G151" s="168">
        <f t="shared" si="31"/>
        <v>10421</v>
      </c>
      <c r="H151" s="168">
        <f t="shared" si="32"/>
        <v>789615</v>
      </c>
      <c r="I151" s="111">
        <f t="shared" si="33"/>
        <v>1581585</v>
      </c>
      <c r="J151" s="337">
        <f t="shared" si="28"/>
        <v>0.32860745614035086</v>
      </c>
      <c r="K151" s="348">
        <f t="shared" si="29"/>
        <v>0.33300227732793525</v>
      </c>
      <c r="L151" s="168">
        <f t="shared" si="34"/>
        <v>15789</v>
      </c>
      <c r="M151" s="168">
        <f t="shared" si="35"/>
        <v>9122</v>
      </c>
      <c r="N151" s="168">
        <f t="shared" si="36"/>
        <v>6667</v>
      </c>
    </row>
    <row r="152" spans="1:14">
      <c r="A152">
        <f t="shared" si="37"/>
        <v>4</v>
      </c>
      <c r="B152" t="str">
        <f t="shared" si="30"/>
        <v>Apr</v>
      </c>
      <c r="C152" s="347">
        <f t="shared" si="26"/>
        <v>36643</v>
      </c>
      <c r="D152" s="339">
        <f t="shared" si="38"/>
        <v>789615</v>
      </c>
      <c r="E152" s="357">
        <f t="shared" si="27"/>
        <v>10421</v>
      </c>
      <c r="F152" s="365">
        <v>0</v>
      </c>
      <c r="G152" s="168">
        <f t="shared" si="31"/>
        <v>10421</v>
      </c>
      <c r="H152" s="168">
        <f t="shared" si="32"/>
        <v>800036</v>
      </c>
      <c r="I152" s="111">
        <f t="shared" si="33"/>
        <v>1571164</v>
      </c>
      <c r="J152" s="337">
        <f t="shared" si="28"/>
        <v>0.33300227732793525</v>
      </c>
      <c r="K152" s="348">
        <f t="shared" si="29"/>
        <v>0.33739709851551958</v>
      </c>
      <c r="L152" s="168">
        <f t="shared" si="34"/>
        <v>15789</v>
      </c>
      <c r="M152" s="168">
        <f t="shared" si="35"/>
        <v>9122</v>
      </c>
      <c r="N152" s="168">
        <f t="shared" si="36"/>
        <v>6667</v>
      </c>
    </row>
    <row r="153" spans="1:14">
      <c r="A153">
        <f t="shared" si="37"/>
        <v>4</v>
      </c>
      <c r="B153" t="str">
        <f t="shared" si="30"/>
        <v>Apr</v>
      </c>
      <c r="C153" s="347">
        <f t="shared" si="26"/>
        <v>36644</v>
      </c>
      <c r="D153" s="339">
        <f t="shared" si="38"/>
        <v>800036</v>
      </c>
      <c r="E153" s="357">
        <f t="shared" si="27"/>
        <v>10421</v>
      </c>
      <c r="F153" s="365">
        <v>0</v>
      </c>
      <c r="G153" s="168">
        <f t="shared" si="31"/>
        <v>10421</v>
      </c>
      <c r="H153" s="168">
        <f t="shared" si="32"/>
        <v>810457</v>
      </c>
      <c r="I153" s="111">
        <f t="shared" si="33"/>
        <v>1560743</v>
      </c>
      <c r="J153" s="337">
        <f t="shared" si="28"/>
        <v>0.33739709851551958</v>
      </c>
      <c r="K153" s="348">
        <f t="shared" si="29"/>
        <v>0.34179191970310391</v>
      </c>
      <c r="L153" s="168">
        <f t="shared" si="34"/>
        <v>15789</v>
      </c>
      <c r="M153" s="168">
        <f t="shared" si="35"/>
        <v>9122</v>
      </c>
      <c r="N153" s="168">
        <f t="shared" si="36"/>
        <v>6667</v>
      </c>
    </row>
    <row r="154" spans="1:14">
      <c r="A154">
        <f t="shared" si="37"/>
        <v>4</v>
      </c>
      <c r="B154" t="str">
        <f t="shared" si="30"/>
        <v>Apr</v>
      </c>
      <c r="C154" s="347">
        <f t="shared" si="26"/>
        <v>36645</v>
      </c>
      <c r="D154" s="339">
        <f t="shared" si="38"/>
        <v>810457</v>
      </c>
      <c r="E154" s="357">
        <f t="shared" si="27"/>
        <v>10421</v>
      </c>
      <c r="F154" s="365">
        <v>0</v>
      </c>
      <c r="G154" s="168">
        <f t="shared" si="31"/>
        <v>10421</v>
      </c>
      <c r="H154" s="168">
        <f t="shared" si="32"/>
        <v>820878</v>
      </c>
      <c r="I154" s="111">
        <f t="shared" si="33"/>
        <v>1550322</v>
      </c>
      <c r="J154" s="337">
        <f t="shared" si="28"/>
        <v>0.34179191970310391</v>
      </c>
      <c r="K154" s="348">
        <f t="shared" si="29"/>
        <v>0.34618674089068824</v>
      </c>
      <c r="L154" s="168">
        <f t="shared" si="34"/>
        <v>15789</v>
      </c>
      <c r="M154" s="168">
        <f t="shared" si="35"/>
        <v>9122</v>
      </c>
      <c r="N154" s="168">
        <f t="shared" si="36"/>
        <v>6667</v>
      </c>
    </row>
    <row r="155" spans="1:14">
      <c r="A155">
        <f t="shared" si="37"/>
        <v>4</v>
      </c>
      <c r="B155" t="str">
        <f t="shared" si="30"/>
        <v>Apr</v>
      </c>
      <c r="C155" s="347">
        <f t="shared" si="26"/>
        <v>36646</v>
      </c>
      <c r="D155" s="339">
        <f t="shared" si="38"/>
        <v>820878</v>
      </c>
      <c r="E155" s="357">
        <f t="shared" si="27"/>
        <v>10421</v>
      </c>
      <c r="F155" s="365">
        <v>0</v>
      </c>
      <c r="G155" s="168">
        <f t="shared" si="31"/>
        <v>10421</v>
      </c>
      <c r="H155" s="168">
        <f t="shared" si="32"/>
        <v>831299</v>
      </c>
      <c r="I155" s="111">
        <f t="shared" si="33"/>
        <v>1539901</v>
      </c>
      <c r="J155" s="337">
        <f t="shared" si="28"/>
        <v>0.34618674089068824</v>
      </c>
      <c r="K155" s="348">
        <f t="shared" si="29"/>
        <v>0.35058156207827262</v>
      </c>
      <c r="L155" s="168">
        <f t="shared" si="34"/>
        <v>15789</v>
      </c>
      <c r="M155" s="168">
        <f t="shared" si="35"/>
        <v>9122</v>
      </c>
      <c r="N155" s="168">
        <f t="shared" si="36"/>
        <v>6667</v>
      </c>
    </row>
    <row r="156" spans="1:14">
      <c r="A156">
        <f t="shared" si="37"/>
        <v>5</v>
      </c>
      <c r="B156" t="str">
        <f t="shared" si="30"/>
        <v>May</v>
      </c>
      <c r="C156" s="347">
        <f t="shared" si="26"/>
        <v>36647</v>
      </c>
      <c r="D156" s="339">
        <f t="shared" si="38"/>
        <v>831299</v>
      </c>
      <c r="E156" s="357">
        <f>6258+9530</f>
        <v>15788</v>
      </c>
      <c r="F156" s="365">
        <v>0</v>
      </c>
      <c r="G156" s="168">
        <f t="shared" si="31"/>
        <v>15788</v>
      </c>
      <c r="H156" s="168">
        <f t="shared" si="32"/>
        <v>847087</v>
      </c>
      <c r="I156" s="111">
        <f t="shared" si="33"/>
        <v>1524113</v>
      </c>
      <c r="J156" s="337">
        <f t="shared" si="28"/>
        <v>0.35058156207827262</v>
      </c>
      <c r="K156" s="348">
        <f t="shared" si="29"/>
        <v>0.35723979419703106</v>
      </c>
      <c r="L156" s="168">
        <f t="shared" si="34"/>
        <v>15789</v>
      </c>
      <c r="M156" s="168">
        <f t="shared" si="35"/>
        <v>9122</v>
      </c>
      <c r="N156" s="168">
        <f t="shared" si="36"/>
        <v>6667</v>
      </c>
    </row>
    <row r="157" spans="1:14">
      <c r="A157">
        <f t="shared" si="37"/>
        <v>5</v>
      </c>
      <c r="B157" t="str">
        <f t="shared" si="30"/>
        <v>May</v>
      </c>
      <c r="C157" s="347">
        <f t="shared" si="26"/>
        <v>36648</v>
      </c>
      <c r="D157" s="339">
        <f t="shared" si="38"/>
        <v>847087</v>
      </c>
      <c r="E157" s="357">
        <f t="shared" ref="E157:E186" si="39">6258+9530</f>
        <v>15788</v>
      </c>
      <c r="F157" s="365">
        <v>0</v>
      </c>
      <c r="G157" s="168">
        <f t="shared" si="31"/>
        <v>15788</v>
      </c>
      <c r="H157" s="168">
        <f t="shared" si="32"/>
        <v>862875</v>
      </c>
      <c r="I157" s="111">
        <f t="shared" si="33"/>
        <v>1508325</v>
      </c>
      <c r="J157" s="337">
        <f t="shared" si="28"/>
        <v>0.35723979419703106</v>
      </c>
      <c r="K157" s="348">
        <f t="shared" si="29"/>
        <v>0.36389802631578949</v>
      </c>
      <c r="L157" s="168">
        <f t="shared" si="34"/>
        <v>15789</v>
      </c>
      <c r="M157" s="168">
        <f t="shared" si="35"/>
        <v>9122</v>
      </c>
      <c r="N157" s="168">
        <f t="shared" si="36"/>
        <v>6667</v>
      </c>
    </row>
    <row r="158" spans="1:14">
      <c r="A158">
        <f t="shared" si="37"/>
        <v>5</v>
      </c>
      <c r="B158" t="str">
        <f t="shared" si="30"/>
        <v>May</v>
      </c>
      <c r="C158" s="347">
        <f t="shared" si="26"/>
        <v>36649</v>
      </c>
      <c r="D158" s="339">
        <f t="shared" si="38"/>
        <v>862875</v>
      </c>
      <c r="E158" s="357">
        <f t="shared" si="39"/>
        <v>15788</v>
      </c>
      <c r="F158" s="365">
        <v>0</v>
      </c>
      <c r="G158" s="168">
        <f t="shared" si="31"/>
        <v>15788</v>
      </c>
      <c r="H158" s="168">
        <f t="shared" si="32"/>
        <v>878663</v>
      </c>
      <c r="I158" s="111">
        <f t="shared" si="33"/>
        <v>1492537</v>
      </c>
      <c r="J158" s="337">
        <f t="shared" si="28"/>
        <v>0.36389802631578949</v>
      </c>
      <c r="K158" s="348">
        <f t="shared" si="29"/>
        <v>0.37055625843454792</v>
      </c>
      <c r="L158" s="168">
        <f t="shared" si="34"/>
        <v>15789</v>
      </c>
      <c r="M158" s="168">
        <f t="shared" si="35"/>
        <v>9122</v>
      </c>
      <c r="N158" s="168">
        <f t="shared" si="36"/>
        <v>6667</v>
      </c>
    </row>
    <row r="159" spans="1:14">
      <c r="A159">
        <f t="shared" si="37"/>
        <v>5</v>
      </c>
      <c r="B159" t="str">
        <f t="shared" si="30"/>
        <v>May</v>
      </c>
      <c r="C159" s="347">
        <f t="shared" si="26"/>
        <v>36650</v>
      </c>
      <c r="D159" s="339">
        <f t="shared" si="38"/>
        <v>878663</v>
      </c>
      <c r="E159" s="357">
        <f t="shared" si="39"/>
        <v>15788</v>
      </c>
      <c r="F159" s="365">
        <v>0</v>
      </c>
      <c r="G159" s="168">
        <f t="shared" si="31"/>
        <v>15788</v>
      </c>
      <c r="H159" s="168">
        <f t="shared" si="32"/>
        <v>894451</v>
      </c>
      <c r="I159" s="111">
        <f t="shared" si="33"/>
        <v>1476749</v>
      </c>
      <c r="J159" s="337">
        <f t="shared" si="28"/>
        <v>0.37055625843454792</v>
      </c>
      <c r="K159" s="348">
        <f t="shared" si="29"/>
        <v>0.37721449055330636</v>
      </c>
      <c r="L159" s="168">
        <f t="shared" si="34"/>
        <v>15789</v>
      </c>
      <c r="M159" s="168">
        <f t="shared" si="35"/>
        <v>9122</v>
      </c>
      <c r="N159" s="168">
        <f t="shared" si="36"/>
        <v>6667</v>
      </c>
    </row>
    <row r="160" spans="1:14">
      <c r="A160">
        <f t="shared" si="37"/>
        <v>5</v>
      </c>
      <c r="B160" t="str">
        <f t="shared" si="30"/>
        <v>May</v>
      </c>
      <c r="C160" s="347">
        <f t="shared" si="26"/>
        <v>36651</v>
      </c>
      <c r="D160" s="339">
        <f t="shared" si="38"/>
        <v>894451</v>
      </c>
      <c r="E160" s="357">
        <f t="shared" si="39"/>
        <v>15788</v>
      </c>
      <c r="F160" s="365">
        <v>0</v>
      </c>
      <c r="G160" s="168">
        <f t="shared" si="31"/>
        <v>15788</v>
      </c>
      <c r="H160" s="168">
        <f t="shared" si="32"/>
        <v>910239</v>
      </c>
      <c r="I160" s="111">
        <f t="shared" si="33"/>
        <v>1460961</v>
      </c>
      <c r="J160" s="337">
        <f t="shared" si="28"/>
        <v>0.37721449055330636</v>
      </c>
      <c r="K160" s="348">
        <f t="shared" si="29"/>
        <v>0.38387272267206479</v>
      </c>
      <c r="L160" s="168">
        <f t="shared" si="34"/>
        <v>15789</v>
      </c>
      <c r="M160" s="168">
        <f t="shared" si="35"/>
        <v>9122</v>
      </c>
      <c r="N160" s="168">
        <f t="shared" si="36"/>
        <v>6667</v>
      </c>
    </row>
    <row r="161" spans="1:14">
      <c r="A161">
        <f t="shared" si="37"/>
        <v>5</v>
      </c>
      <c r="B161" t="str">
        <f t="shared" si="30"/>
        <v>May</v>
      </c>
      <c r="C161" s="347">
        <f t="shared" si="26"/>
        <v>36652</v>
      </c>
      <c r="D161" s="339">
        <f t="shared" si="38"/>
        <v>910239</v>
      </c>
      <c r="E161" s="357">
        <f t="shared" si="39"/>
        <v>15788</v>
      </c>
      <c r="F161" s="365">
        <v>0</v>
      </c>
      <c r="G161" s="168">
        <f t="shared" si="31"/>
        <v>15788</v>
      </c>
      <c r="H161" s="168">
        <f t="shared" si="32"/>
        <v>926027</v>
      </c>
      <c r="I161" s="111">
        <f t="shared" si="33"/>
        <v>1445173</v>
      </c>
      <c r="J161" s="337">
        <f t="shared" si="28"/>
        <v>0.38387272267206479</v>
      </c>
      <c r="K161" s="348">
        <f t="shared" si="29"/>
        <v>0.39053095479082323</v>
      </c>
      <c r="L161" s="168">
        <f t="shared" si="34"/>
        <v>15789</v>
      </c>
      <c r="M161" s="168">
        <f t="shared" si="35"/>
        <v>9122</v>
      </c>
      <c r="N161" s="168">
        <f t="shared" si="36"/>
        <v>6667</v>
      </c>
    </row>
    <row r="162" spans="1:14">
      <c r="A162">
        <f t="shared" si="37"/>
        <v>5</v>
      </c>
      <c r="B162" t="str">
        <f t="shared" si="30"/>
        <v>May</v>
      </c>
      <c r="C162" s="347">
        <f t="shared" si="26"/>
        <v>36653</v>
      </c>
      <c r="D162" s="339">
        <f t="shared" si="38"/>
        <v>926027</v>
      </c>
      <c r="E162" s="357">
        <f t="shared" si="39"/>
        <v>15788</v>
      </c>
      <c r="F162" s="365">
        <v>0</v>
      </c>
      <c r="G162" s="168">
        <f t="shared" si="31"/>
        <v>15788</v>
      </c>
      <c r="H162" s="168">
        <f t="shared" si="32"/>
        <v>941815</v>
      </c>
      <c r="I162" s="111">
        <f t="shared" si="33"/>
        <v>1429385</v>
      </c>
      <c r="J162" s="337">
        <f t="shared" si="28"/>
        <v>0.39053095479082323</v>
      </c>
      <c r="K162" s="348">
        <f t="shared" si="29"/>
        <v>0.39718918690958166</v>
      </c>
      <c r="L162" s="168">
        <f t="shared" si="34"/>
        <v>15789</v>
      </c>
      <c r="M162" s="168">
        <f t="shared" si="35"/>
        <v>9122</v>
      </c>
      <c r="N162" s="168">
        <f t="shared" si="36"/>
        <v>6667</v>
      </c>
    </row>
    <row r="163" spans="1:14">
      <c r="A163">
        <f t="shared" si="37"/>
        <v>5</v>
      </c>
      <c r="B163" t="str">
        <f t="shared" si="30"/>
        <v>May</v>
      </c>
      <c r="C163" s="347">
        <f t="shared" si="26"/>
        <v>36654</v>
      </c>
      <c r="D163" s="339">
        <f t="shared" si="38"/>
        <v>941815</v>
      </c>
      <c r="E163" s="357">
        <f t="shared" si="39"/>
        <v>15788</v>
      </c>
      <c r="F163" s="365">
        <v>0</v>
      </c>
      <c r="G163" s="168">
        <f t="shared" si="31"/>
        <v>15788</v>
      </c>
      <c r="H163" s="168">
        <f t="shared" si="32"/>
        <v>957603</v>
      </c>
      <c r="I163" s="111">
        <f t="shared" si="33"/>
        <v>1413597</v>
      </c>
      <c r="J163" s="337">
        <f t="shared" si="28"/>
        <v>0.39718918690958166</v>
      </c>
      <c r="K163" s="348">
        <f t="shared" si="29"/>
        <v>0.40384741902834009</v>
      </c>
      <c r="L163" s="168">
        <f t="shared" si="34"/>
        <v>15789</v>
      </c>
      <c r="M163" s="168">
        <f t="shared" si="35"/>
        <v>9122</v>
      </c>
      <c r="N163" s="168">
        <f t="shared" si="36"/>
        <v>6667</v>
      </c>
    </row>
    <row r="164" spans="1:14">
      <c r="A164">
        <f t="shared" si="37"/>
        <v>5</v>
      </c>
      <c r="B164" t="str">
        <f t="shared" si="30"/>
        <v>May</v>
      </c>
      <c r="C164" s="347">
        <f t="shared" si="26"/>
        <v>36655</v>
      </c>
      <c r="D164" s="339">
        <f t="shared" si="38"/>
        <v>957603</v>
      </c>
      <c r="E164" s="357">
        <f t="shared" si="39"/>
        <v>15788</v>
      </c>
      <c r="F164" s="365">
        <v>0</v>
      </c>
      <c r="G164" s="168">
        <f t="shared" si="31"/>
        <v>15788</v>
      </c>
      <c r="H164" s="168">
        <f t="shared" si="32"/>
        <v>973391</v>
      </c>
      <c r="I164" s="111">
        <f t="shared" si="33"/>
        <v>1397809</v>
      </c>
      <c r="J164" s="337">
        <f t="shared" si="28"/>
        <v>0.40384741902834009</v>
      </c>
      <c r="K164" s="348">
        <f t="shared" si="29"/>
        <v>0.41050565114709853</v>
      </c>
      <c r="L164" s="168">
        <f t="shared" si="34"/>
        <v>15789</v>
      </c>
      <c r="M164" s="168">
        <f t="shared" si="35"/>
        <v>9122</v>
      </c>
      <c r="N164" s="168">
        <f t="shared" si="36"/>
        <v>6667</v>
      </c>
    </row>
    <row r="165" spans="1:14">
      <c r="A165">
        <f t="shared" si="37"/>
        <v>5</v>
      </c>
      <c r="B165" t="str">
        <f t="shared" si="30"/>
        <v>May</v>
      </c>
      <c r="C165" s="347">
        <f t="shared" ref="C165:C228" si="40">C164+1</f>
        <v>36656</v>
      </c>
      <c r="D165" s="339">
        <f t="shared" si="38"/>
        <v>973391</v>
      </c>
      <c r="E165" s="357">
        <f t="shared" si="39"/>
        <v>15788</v>
      </c>
      <c r="F165" s="365">
        <v>0</v>
      </c>
      <c r="G165" s="168">
        <f t="shared" si="31"/>
        <v>15788</v>
      </c>
      <c r="H165" s="168">
        <f t="shared" si="32"/>
        <v>989179</v>
      </c>
      <c r="I165" s="111">
        <f t="shared" si="33"/>
        <v>1382021</v>
      </c>
      <c r="J165" s="337">
        <f t="shared" si="28"/>
        <v>0.41050565114709853</v>
      </c>
      <c r="K165" s="348">
        <f t="shared" si="29"/>
        <v>0.41716388326585696</v>
      </c>
      <c r="L165" s="168">
        <f t="shared" si="34"/>
        <v>15789</v>
      </c>
      <c r="M165" s="168">
        <f t="shared" si="35"/>
        <v>9122</v>
      </c>
      <c r="N165" s="168">
        <f t="shared" si="36"/>
        <v>6667</v>
      </c>
    </row>
    <row r="166" spans="1:14">
      <c r="A166">
        <f t="shared" si="37"/>
        <v>5</v>
      </c>
      <c r="B166" t="str">
        <f t="shared" si="30"/>
        <v>May</v>
      </c>
      <c r="C166" s="347">
        <f t="shared" si="40"/>
        <v>36657</v>
      </c>
      <c r="D166" s="339">
        <f t="shared" si="38"/>
        <v>989179</v>
      </c>
      <c r="E166" s="357">
        <f t="shared" si="39"/>
        <v>15788</v>
      </c>
      <c r="F166" s="365">
        <v>0</v>
      </c>
      <c r="G166" s="168">
        <f t="shared" si="31"/>
        <v>15788</v>
      </c>
      <c r="H166" s="168">
        <f t="shared" si="32"/>
        <v>1004967</v>
      </c>
      <c r="I166" s="111">
        <f t="shared" si="33"/>
        <v>1366233</v>
      </c>
      <c r="J166" s="337">
        <f t="shared" si="28"/>
        <v>0.41716388326585696</v>
      </c>
      <c r="K166" s="348">
        <f t="shared" si="29"/>
        <v>0.42382211538461539</v>
      </c>
      <c r="L166" s="168">
        <f t="shared" si="34"/>
        <v>15789</v>
      </c>
      <c r="M166" s="168">
        <f t="shared" si="35"/>
        <v>9122</v>
      </c>
      <c r="N166" s="168">
        <f t="shared" si="36"/>
        <v>6667</v>
      </c>
    </row>
    <row r="167" spans="1:14">
      <c r="A167">
        <f t="shared" si="37"/>
        <v>5</v>
      </c>
      <c r="B167" t="str">
        <f t="shared" si="30"/>
        <v>May</v>
      </c>
      <c r="C167" s="347">
        <f t="shared" si="40"/>
        <v>36658</v>
      </c>
      <c r="D167" s="339">
        <f t="shared" si="38"/>
        <v>1004967</v>
      </c>
      <c r="E167" s="357">
        <f t="shared" si="39"/>
        <v>15788</v>
      </c>
      <c r="F167" s="365">
        <v>0</v>
      </c>
      <c r="G167" s="168">
        <f t="shared" si="31"/>
        <v>15788</v>
      </c>
      <c r="H167" s="168">
        <f t="shared" si="32"/>
        <v>1020755</v>
      </c>
      <c r="I167" s="111">
        <f t="shared" si="33"/>
        <v>1350445</v>
      </c>
      <c r="J167" s="337">
        <f t="shared" si="28"/>
        <v>0.42382211538461539</v>
      </c>
      <c r="K167" s="348">
        <f t="shared" si="29"/>
        <v>0.43048034750337383</v>
      </c>
      <c r="L167" s="168">
        <f t="shared" si="34"/>
        <v>15789</v>
      </c>
      <c r="M167" s="168">
        <f t="shared" si="35"/>
        <v>9122</v>
      </c>
      <c r="N167" s="168">
        <f t="shared" si="36"/>
        <v>6667</v>
      </c>
    </row>
    <row r="168" spans="1:14">
      <c r="A168">
        <f t="shared" si="37"/>
        <v>5</v>
      </c>
      <c r="B168" t="str">
        <f t="shared" si="30"/>
        <v>May</v>
      </c>
      <c r="C168" s="347">
        <f t="shared" si="40"/>
        <v>36659</v>
      </c>
      <c r="D168" s="339">
        <f t="shared" si="38"/>
        <v>1020755</v>
      </c>
      <c r="E168" s="357">
        <f t="shared" si="39"/>
        <v>15788</v>
      </c>
      <c r="F168" s="365">
        <v>0</v>
      </c>
      <c r="G168" s="168">
        <f t="shared" si="31"/>
        <v>15788</v>
      </c>
      <c r="H168" s="168">
        <f t="shared" si="32"/>
        <v>1036543</v>
      </c>
      <c r="I168" s="111">
        <f t="shared" si="33"/>
        <v>1334657</v>
      </c>
      <c r="J168" s="337">
        <f t="shared" si="28"/>
        <v>0.43048034750337383</v>
      </c>
      <c r="K168" s="348">
        <f t="shared" si="29"/>
        <v>0.43713857962213226</v>
      </c>
      <c r="L168" s="168">
        <f t="shared" si="34"/>
        <v>15789</v>
      </c>
      <c r="M168" s="168">
        <f t="shared" si="35"/>
        <v>9122</v>
      </c>
      <c r="N168" s="168">
        <f t="shared" si="36"/>
        <v>6667</v>
      </c>
    </row>
    <row r="169" spans="1:14">
      <c r="A169">
        <f t="shared" si="37"/>
        <v>5</v>
      </c>
      <c r="B169" t="str">
        <f t="shared" si="30"/>
        <v>May</v>
      </c>
      <c r="C169" s="347">
        <f t="shared" si="40"/>
        <v>36660</v>
      </c>
      <c r="D169" s="339">
        <f t="shared" si="38"/>
        <v>1036543</v>
      </c>
      <c r="E169" s="357">
        <f t="shared" si="39"/>
        <v>15788</v>
      </c>
      <c r="F169" s="365">
        <v>0</v>
      </c>
      <c r="G169" s="168">
        <f t="shared" si="31"/>
        <v>15788</v>
      </c>
      <c r="H169" s="168">
        <f t="shared" si="32"/>
        <v>1052331</v>
      </c>
      <c r="I169" s="111">
        <f t="shared" si="33"/>
        <v>1318869</v>
      </c>
      <c r="J169" s="337">
        <f t="shared" si="28"/>
        <v>0.43713857962213226</v>
      </c>
      <c r="K169" s="348">
        <f t="shared" si="29"/>
        <v>0.4437968117408907</v>
      </c>
      <c r="L169" s="168">
        <f t="shared" si="34"/>
        <v>15789</v>
      </c>
      <c r="M169" s="168">
        <f t="shared" si="35"/>
        <v>9122</v>
      </c>
      <c r="N169" s="168">
        <f t="shared" si="36"/>
        <v>6667</v>
      </c>
    </row>
    <row r="170" spans="1:14">
      <c r="A170">
        <f t="shared" si="37"/>
        <v>5</v>
      </c>
      <c r="B170" t="str">
        <f t="shared" si="30"/>
        <v>May</v>
      </c>
      <c r="C170" s="347">
        <f t="shared" si="40"/>
        <v>36661</v>
      </c>
      <c r="D170" s="339">
        <f t="shared" si="38"/>
        <v>1052331</v>
      </c>
      <c r="E170" s="357">
        <f t="shared" si="39"/>
        <v>15788</v>
      </c>
      <c r="F170" s="365">
        <v>0</v>
      </c>
      <c r="G170" s="168">
        <f t="shared" si="31"/>
        <v>15788</v>
      </c>
      <c r="H170" s="168">
        <f t="shared" si="32"/>
        <v>1068119</v>
      </c>
      <c r="I170" s="111">
        <f t="shared" si="33"/>
        <v>1303081</v>
      </c>
      <c r="J170" s="337">
        <f t="shared" si="28"/>
        <v>0.4437968117408907</v>
      </c>
      <c r="K170" s="348">
        <f t="shared" si="29"/>
        <v>0.45045504385964913</v>
      </c>
      <c r="L170" s="168">
        <f t="shared" si="34"/>
        <v>15789</v>
      </c>
      <c r="M170" s="168">
        <f t="shared" si="35"/>
        <v>9122</v>
      </c>
      <c r="N170" s="168">
        <f t="shared" si="36"/>
        <v>6667</v>
      </c>
    </row>
    <row r="171" spans="1:14">
      <c r="A171">
        <f t="shared" si="37"/>
        <v>5</v>
      </c>
      <c r="B171" t="str">
        <f t="shared" si="30"/>
        <v>May</v>
      </c>
      <c r="C171" s="347">
        <f t="shared" si="40"/>
        <v>36662</v>
      </c>
      <c r="D171" s="339">
        <f t="shared" si="38"/>
        <v>1068119</v>
      </c>
      <c r="E171" s="357">
        <f t="shared" si="39"/>
        <v>15788</v>
      </c>
      <c r="F171" s="365">
        <v>0</v>
      </c>
      <c r="G171" s="168">
        <f t="shared" si="31"/>
        <v>15788</v>
      </c>
      <c r="H171" s="168">
        <f t="shared" si="32"/>
        <v>1083907</v>
      </c>
      <c r="I171" s="111">
        <f t="shared" si="33"/>
        <v>1287293</v>
      </c>
      <c r="J171" s="337">
        <f t="shared" si="28"/>
        <v>0.45045504385964913</v>
      </c>
      <c r="K171" s="348">
        <f t="shared" si="29"/>
        <v>0.45711327597840756</v>
      </c>
      <c r="L171" s="168">
        <f t="shared" si="34"/>
        <v>15789</v>
      </c>
      <c r="M171" s="168">
        <f t="shared" si="35"/>
        <v>9122</v>
      </c>
      <c r="N171" s="168">
        <f t="shared" si="36"/>
        <v>6667</v>
      </c>
    </row>
    <row r="172" spans="1:14">
      <c r="A172">
        <f t="shared" si="37"/>
        <v>5</v>
      </c>
      <c r="B172" t="str">
        <f t="shared" si="30"/>
        <v>May</v>
      </c>
      <c r="C172" s="347">
        <f t="shared" si="40"/>
        <v>36663</v>
      </c>
      <c r="D172" s="339">
        <f t="shared" si="38"/>
        <v>1083907</v>
      </c>
      <c r="E172" s="357">
        <f t="shared" si="39"/>
        <v>15788</v>
      </c>
      <c r="F172" s="365">
        <v>0</v>
      </c>
      <c r="G172" s="168">
        <f t="shared" si="31"/>
        <v>15788</v>
      </c>
      <c r="H172" s="168">
        <f t="shared" si="32"/>
        <v>1099695</v>
      </c>
      <c r="I172" s="111">
        <f t="shared" si="33"/>
        <v>1271505</v>
      </c>
      <c r="J172" s="337">
        <f t="shared" si="28"/>
        <v>0.45711327597840756</v>
      </c>
      <c r="K172" s="348">
        <f t="shared" si="29"/>
        <v>0.463771508097166</v>
      </c>
      <c r="L172" s="168">
        <f t="shared" si="34"/>
        <v>15789</v>
      </c>
      <c r="M172" s="168">
        <f t="shared" si="35"/>
        <v>9122</v>
      </c>
      <c r="N172" s="168">
        <f t="shared" si="36"/>
        <v>6667</v>
      </c>
    </row>
    <row r="173" spans="1:14">
      <c r="A173">
        <f t="shared" si="37"/>
        <v>5</v>
      </c>
      <c r="B173" t="str">
        <f t="shared" si="30"/>
        <v>May</v>
      </c>
      <c r="C173" s="347">
        <f t="shared" si="40"/>
        <v>36664</v>
      </c>
      <c r="D173" s="339">
        <f t="shared" si="38"/>
        <v>1099695</v>
      </c>
      <c r="E173" s="357">
        <f t="shared" si="39"/>
        <v>15788</v>
      </c>
      <c r="F173" s="365">
        <v>0</v>
      </c>
      <c r="G173" s="168">
        <f t="shared" si="31"/>
        <v>15788</v>
      </c>
      <c r="H173" s="168">
        <f t="shared" si="32"/>
        <v>1115483</v>
      </c>
      <c r="I173" s="111">
        <f t="shared" si="33"/>
        <v>1255717</v>
      </c>
      <c r="J173" s="337">
        <f t="shared" si="28"/>
        <v>0.463771508097166</v>
      </c>
      <c r="K173" s="348">
        <f t="shared" si="29"/>
        <v>0.47042974021592443</v>
      </c>
      <c r="L173" s="168">
        <f t="shared" si="34"/>
        <v>15789</v>
      </c>
      <c r="M173" s="168">
        <f t="shared" si="35"/>
        <v>9122</v>
      </c>
      <c r="N173" s="168">
        <f t="shared" si="36"/>
        <v>6667</v>
      </c>
    </row>
    <row r="174" spans="1:14">
      <c r="A174">
        <f t="shared" si="37"/>
        <v>5</v>
      </c>
      <c r="B174" t="str">
        <f t="shared" si="30"/>
        <v>May</v>
      </c>
      <c r="C174" s="347">
        <f t="shared" si="40"/>
        <v>36665</v>
      </c>
      <c r="D174" s="339">
        <f t="shared" si="38"/>
        <v>1115483</v>
      </c>
      <c r="E174" s="357">
        <f t="shared" si="39"/>
        <v>15788</v>
      </c>
      <c r="F174" s="365">
        <v>0</v>
      </c>
      <c r="G174" s="168">
        <f t="shared" si="31"/>
        <v>15788</v>
      </c>
      <c r="H174" s="168">
        <f t="shared" si="32"/>
        <v>1131271</v>
      </c>
      <c r="I174" s="111">
        <f t="shared" si="33"/>
        <v>1239929</v>
      </c>
      <c r="J174" s="337">
        <f t="shared" si="28"/>
        <v>0.47042974021592443</v>
      </c>
      <c r="K174" s="348">
        <f t="shared" si="29"/>
        <v>0.47708797233468286</v>
      </c>
      <c r="L174" s="168">
        <f t="shared" si="34"/>
        <v>15789</v>
      </c>
      <c r="M174" s="168">
        <f t="shared" si="35"/>
        <v>9122</v>
      </c>
      <c r="N174" s="168">
        <f t="shared" si="36"/>
        <v>6667</v>
      </c>
    </row>
    <row r="175" spans="1:14">
      <c r="A175">
        <f t="shared" si="37"/>
        <v>5</v>
      </c>
      <c r="B175" t="str">
        <f t="shared" si="30"/>
        <v>May</v>
      </c>
      <c r="C175" s="347">
        <f t="shared" si="40"/>
        <v>36666</v>
      </c>
      <c r="D175" s="339">
        <f t="shared" si="38"/>
        <v>1131271</v>
      </c>
      <c r="E175" s="357">
        <f t="shared" si="39"/>
        <v>15788</v>
      </c>
      <c r="F175" s="365">
        <v>0</v>
      </c>
      <c r="G175" s="168">
        <f t="shared" si="31"/>
        <v>15788</v>
      </c>
      <c r="H175" s="168">
        <f t="shared" si="32"/>
        <v>1147059</v>
      </c>
      <c r="I175" s="111">
        <f t="shared" si="33"/>
        <v>1224141</v>
      </c>
      <c r="J175" s="337">
        <f t="shared" si="28"/>
        <v>0.47708797233468286</v>
      </c>
      <c r="K175" s="348">
        <f t="shared" si="29"/>
        <v>0.4837462044534413</v>
      </c>
      <c r="L175" s="168">
        <f t="shared" si="34"/>
        <v>15789</v>
      </c>
      <c r="M175" s="168">
        <f t="shared" si="35"/>
        <v>9122</v>
      </c>
      <c r="N175" s="168">
        <f t="shared" si="36"/>
        <v>6667</v>
      </c>
    </row>
    <row r="176" spans="1:14">
      <c r="A176">
        <f t="shared" si="37"/>
        <v>5</v>
      </c>
      <c r="B176" t="str">
        <f t="shared" si="30"/>
        <v>May</v>
      </c>
      <c r="C176" s="347">
        <f t="shared" si="40"/>
        <v>36667</v>
      </c>
      <c r="D176" s="339">
        <f t="shared" si="38"/>
        <v>1147059</v>
      </c>
      <c r="E176" s="357">
        <f t="shared" si="39"/>
        <v>15788</v>
      </c>
      <c r="F176" s="365">
        <v>0</v>
      </c>
      <c r="G176" s="168">
        <f t="shared" si="31"/>
        <v>15788</v>
      </c>
      <c r="H176" s="168">
        <f t="shared" si="32"/>
        <v>1162847</v>
      </c>
      <c r="I176" s="111">
        <f t="shared" si="33"/>
        <v>1208353</v>
      </c>
      <c r="J176" s="337">
        <f t="shared" si="28"/>
        <v>0.4837462044534413</v>
      </c>
      <c r="K176" s="348">
        <f t="shared" si="29"/>
        <v>0.49040443657219973</v>
      </c>
      <c r="L176" s="168">
        <f t="shared" si="34"/>
        <v>15789</v>
      </c>
      <c r="M176" s="168">
        <f t="shared" si="35"/>
        <v>9122</v>
      </c>
      <c r="N176" s="168">
        <f t="shared" si="36"/>
        <v>6667</v>
      </c>
    </row>
    <row r="177" spans="1:14">
      <c r="A177">
        <f t="shared" si="37"/>
        <v>5</v>
      </c>
      <c r="B177" t="str">
        <f t="shared" si="30"/>
        <v>May</v>
      </c>
      <c r="C177" s="347">
        <f t="shared" si="40"/>
        <v>36668</v>
      </c>
      <c r="D177" s="339">
        <f t="shared" si="38"/>
        <v>1162847</v>
      </c>
      <c r="E177" s="357">
        <f t="shared" si="39"/>
        <v>15788</v>
      </c>
      <c r="F177" s="365">
        <v>0</v>
      </c>
      <c r="G177" s="168">
        <f t="shared" si="31"/>
        <v>15788</v>
      </c>
      <c r="H177" s="168">
        <f t="shared" si="32"/>
        <v>1178635</v>
      </c>
      <c r="I177" s="111">
        <f t="shared" si="33"/>
        <v>1192565</v>
      </c>
      <c r="J177" s="337">
        <f t="shared" si="28"/>
        <v>0.49040443657219973</v>
      </c>
      <c r="K177" s="348">
        <f t="shared" si="29"/>
        <v>0.49706266869095816</v>
      </c>
      <c r="L177" s="168">
        <f t="shared" si="34"/>
        <v>15789</v>
      </c>
      <c r="M177" s="168">
        <f t="shared" si="35"/>
        <v>9122</v>
      </c>
      <c r="N177" s="168">
        <f t="shared" si="36"/>
        <v>6667</v>
      </c>
    </row>
    <row r="178" spans="1:14">
      <c r="A178">
        <f t="shared" si="37"/>
        <v>5</v>
      </c>
      <c r="B178" t="str">
        <f t="shared" si="30"/>
        <v>May</v>
      </c>
      <c r="C178" s="347">
        <f t="shared" si="40"/>
        <v>36669</v>
      </c>
      <c r="D178" s="339">
        <f t="shared" si="38"/>
        <v>1178635</v>
      </c>
      <c r="E178" s="357">
        <f t="shared" si="39"/>
        <v>15788</v>
      </c>
      <c r="F178" s="365">
        <v>0</v>
      </c>
      <c r="G178" s="168">
        <f t="shared" si="31"/>
        <v>15788</v>
      </c>
      <c r="H178" s="168">
        <f t="shared" si="32"/>
        <v>1194423</v>
      </c>
      <c r="I178" s="111">
        <f t="shared" si="33"/>
        <v>1176777</v>
      </c>
      <c r="J178" s="337">
        <f t="shared" si="28"/>
        <v>0.49706266869095816</v>
      </c>
      <c r="K178" s="348">
        <f t="shared" si="29"/>
        <v>0.50372090080971665</v>
      </c>
      <c r="L178" s="168">
        <f t="shared" si="34"/>
        <v>15789</v>
      </c>
      <c r="M178" s="168">
        <f t="shared" si="35"/>
        <v>9122</v>
      </c>
      <c r="N178" s="168">
        <f t="shared" si="36"/>
        <v>6667</v>
      </c>
    </row>
    <row r="179" spans="1:14">
      <c r="A179">
        <f t="shared" si="37"/>
        <v>5</v>
      </c>
      <c r="B179" t="str">
        <f t="shared" si="30"/>
        <v>May</v>
      </c>
      <c r="C179" s="347">
        <f t="shared" si="40"/>
        <v>36670</v>
      </c>
      <c r="D179" s="339">
        <f t="shared" si="38"/>
        <v>1194423</v>
      </c>
      <c r="E179" s="357">
        <f t="shared" si="39"/>
        <v>15788</v>
      </c>
      <c r="F179" s="365">
        <v>0</v>
      </c>
      <c r="G179" s="168">
        <f t="shared" si="31"/>
        <v>15788</v>
      </c>
      <c r="H179" s="168">
        <f t="shared" si="32"/>
        <v>1210211</v>
      </c>
      <c r="I179" s="111">
        <f t="shared" si="33"/>
        <v>1160989</v>
      </c>
      <c r="J179" s="337">
        <f t="shared" si="28"/>
        <v>0.50372090080971665</v>
      </c>
      <c r="K179" s="348">
        <f t="shared" si="29"/>
        <v>0.51037913292847503</v>
      </c>
      <c r="L179" s="168">
        <f t="shared" si="34"/>
        <v>15789</v>
      </c>
      <c r="M179" s="168">
        <f t="shared" si="35"/>
        <v>9122</v>
      </c>
      <c r="N179" s="168">
        <f t="shared" si="36"/>
        <v>6667</v>
      </c>
    </row>
    <row r="180" spans="1:14">
      <c r="A180">
        <f t="shared" si="37"/>
        <v>5</v>
      </c>
      <c r="B180" t="str">
        <f t="shared" si="30"/>
        <v>May</v>
      </c>
      <c r="C180" s="347">
        <f t="shared" si="40"/>
        <v>36671</v>
      </c>
      <c r="D180" s="339">
        <f t="shared" si="38"/>
        <v>1210211</v>
      </c>
      <c r="E180" s="357">
        <f t="shared" si="39"/>
        <v>15788</v>
      </c>
      <c r="F180" s="365">
        <v>0</v>
      </c>
      <c r="G180" s="168">
        <f t="shared" si="31"/>
        <v>15788</v>
      </c>
      <c r="H180" s="168">
        <f t="shared" si="32"/>
        <v>1225999</v>
      </c>
      <c r="I180" s="111">
        <f t="shared" si="33"/>
        <v>1145201</v>
      </c>
      <c r="J180" s="337">
        <f t="shared" si="28"/>
        <v>0.51037913292847503</v>
      </c>
      <c r="K180" s="348">
        <f t="shared" si="29"/>
        <v>0.51703736504723352</v>
      </c>
      <c r="L180" s="168">
        <f t="shared" si="34"/>
        <v>15789</v>
      </c>
      <c r="M180" s="168">
        <f t="shared" si="35"/>
        <v>9122</v>
      </c>
      <c r="N180" s="168">
        <f t="shared" si="36"/>
        <v>6667</v>
      </c>
    </row>
    <row r="181" spans="1:14">
      <c r="A181">
        <f t="shared" si="37"/>
        <v>5</v>
      </c>
      <c r="B181" t="str">
        <f t="shared" si="30"/>
        <v>May</v>
      </c>
      <c r="C181" s="347">
        <f t="shared" si="40"/>
        <v>36672</v>
      </c>
      <c r="D181" s="339">
        <f t="shared" si="38"/>
        <v>1225999</v>
      </c>
      <c r="E181" s="357">
        <f t="shared" si="39"/>
        <v>15788</v>
      </c>
      <c r="F181" s="365">
        <v>0</v>
      </c>
      <c r="G181" s="168">
        <f t="shared" si="31"/>
        <v>15788</v>
      </c>
      <c r="H181" s="168">
        <f t="shared" si="32"/>
        <v>1241787</v>
      </c>
      <c r="I181" s="111">
        <f t="shared" si="33"/>
        <v>1129413</v>
      </c>
      <c r="J181" s="337">
        <f t="shared" si="28"/>
        <v>0.51703736504723352</v>
      </c>
      <c r="K181" s="348">
        <f t="shared" si="29"/>
        <v>0.5236955971659919</v>
      </c>
      <c r="L181" s="168">
        <f t="shared" si="34"/>
        <v>15789</v>
      </c>
      <c r="M181" s="168">
        <f t="shared" si="35"/>
        <v>9122</v>
      </c>
      <c r="N181" s="168">
        <f t="shared" si="36"/>
        <v>6667</v>
      </c>
    </row>
    <row r="182" spans="1:14">
      <c r="A182">
        <f t="shared" si="37"/>
        <v>5</v>
      </c>
      <c r="B182" t="str">
        <f t="shared" si="30"/>
        <v>May</v>
      </c>
      <c r="C182" s="347">
        <f t="shared" si="40"/>
        <v>36673</v>
      </c>
      <c r="D182" s="339">
        <f t="shared" si="38"/>
        <v>1241787</v>
      </c>
      <c r="E182" s="357">
        <f t="shared" si="39"/>
        <v>15788</v>
      </c>
      <c r="F182" s="365">
        <v>0</v>
      </c>
      <c r="G182" s="168">
        <f t="shared" si="31"/>
        <v>15788</v>
      </c>
      <c r="H182" s="168">
        <f t="shared" si="32"/>
        <v>1257575</v>
      </c>
      <c r="I182" s="111">
        <f t="shared" si="33"/>
        <v>1113625</v>
      </c>
      <c r="J182" s="337">
        <f t="shared" si="28"/>
        <v>0.5236955971659919</v>
      </c>
      <c r="K182" s="348">
        <f t="shared" si="29"/>
        <v>0.53035382928475039</v>
      </c>
      <c r="L182" s="168">
        <f t="shared" si="34"/>
        <v>15789</v>
      </c>
      <c r="M182" s="168">
        <f t="shared" si="35"/>
        <v>9122</v>
      </c>
      <c r="N182" s="168">
        <f t="shared" si="36"/>
        <v>6667</v>
      </c>
    </row>
    <row r="183" spans="1:14">
      <c r="A183">
        <f t="shared" si="37"/>
        <v>5</v>
      </c>
      <c r="B183" t="str">
        <f t="shared" si="30"/>
        <v>May</v>
      </c>
      <c r="C183" s="347">
        <f t="shared" si="40"/>
        <v>36674</v>
      </c>
      <c r="D183" s="339">
        <f t="shared" si="38"/>
        <v>1257575</v>
      </c>
      <c r="E183" s="357">
        <f t="shared" si="39"/>
        <v>15788</v>
      </c>
      <c r="F183" s="365">
        <v>0</v>
      </c>
      <c r="G183" s="168">
        <f t="shared" si="31"/>
        <v>15788</v>
      </c>
      <c r="H183" s="168">
        <f t="shared" si="32"/>
        <v>1273363</v>
      </c>
      <c r="I183" s="111">
        <f t="shared" si="33"/>
        <v>1097837</v>
      </c>
      <c r="J183" s="337">
        <f t="shared" si="28"/>
        <v>0.53035382928475039</v>
      </c>
      <c r="K183" s="348">
        <f t="shared" si="29"/>
        <v>0.53701206140350877</v>
      </c>
      <c r="L183" s="168">
        <f t="shared" si="34"/>
        <v>15789</v>
      </c>
      <c r="M183" s="168">
        <f t="shared" si="35"/>
        <v>9122</v>
      </c>
      <c r="N183" s="168">
        <f t="shared" si="36"/>
        <v>6667</v>
      </c>
    </row>
    <row r="184" spans="1:14">
      <c r="A184">
        <f t="shared" si="37"/>
        <v>5</v>
      </c>
      <c r="B184" t="str">
        <f t="shared" si="30"/>
        <v>May</v>
      </c>
      <c r="C184" s="347">
        <f t="shared" si="40"/>
        <v>36675</v>
      </c>
      <c r="D184" s="339">
        <f t="shared" si="38"/>
        <v>1273363</v>
      </c>
      <c r="E184" s="357">
        <f t="shared" si="39"/>
        <v>15788</v>
      </c>
      <c r="F184" s="365">
        <v>0</v>
      </c>
      <c r="G184" s="168">
        <f t="shared" si="31"/>
        <v>15788</v>
      </c>
      <c r="H184" s="168">
        <f t="shared" si="32"/>
        <v>1289151</v>
      </c>
      <c r="I184" s="111">
        <f t="shared" si="33"/>
        <v>1082049</v>
      </c>
      <c r="J184" s="337">
        <f t="shared" si="28"/>
        <v>0.53701206140350877</v>
      </c>
      <c r="K184" s="348">
        <f t="shared" si="29"/>
        <v>0.54367029352226726</v>
      </c>
      <c r="L184" s="168">
        <f t="shared" si="34"/>
        <v>15789</v>
      </c>
      <c r="M184" s="168">
        <f t="shared" si="35"/>
        <v>9122</v>
      </c>
      <c r="N184" s="168">
        <f t="shared" si="36"/>
        <v>6667</v>
      </c>
    </row>
    <row r="185" spans="1:14">
      <c r="A185">
        <f t="shared" si="37"/>
        <v>5</v>
      </c>
      <c r="B185" t="str">
        <f t="shared" si="30"/>
        <v>May</v>
      </c>
      <c r="C185" s="347">
        <f t="shared" si="40"/>
        <v>36676</v>
      </c>
      <c r="D185" s="339">
        <f t="shared" si="38"/>
        <v>1289151</v>
      </c>
      <c r="E185" s="357">
        <f t="shared" si="39"/>
        <v>15788</v>
      </c>
      <c r="F185" s="365">
        <v>0</v>
      </c>
      <c r="G185" s="168">
        <f t="shared" si="31"/>
        <v>15788</v>
      </c>
      <c r="H185" s="168">
        <f t="shared" si="32"/>
        <v>1304939</v>
      </c>
      <c r="I185" s="111">
        <f t="shared" si="33"/>
        <v>1066261</v>
      </c>
      <c r="J185" s="337">
        <f t="shared" si="28"/>
        <v>0.54367029352226726</v>
      </c>
      <c r="K185" s="348">
        <f t="shared" si="29"/>
        <v>0.55032852564102563</v>
      </c>
      <c r="L185" s="168">
        <f t="shared" si="34"/>
        <v>15789</v>
      </c>
      <c r="M185" s="168">
        <f t="shared" si="35"/>
        <v>9122</v>
      </c>
      <c r="N185" s="168">
        <f t="shared" si="36"/>
        <v>6667</v>
      </c>
    </row>
    <row r="186" spans="1:14">
      <c r="A186">
        <f t="shared" si="37"/>
        <v>5</v>
      </c>
      <c r="B186" t="str">
        <f t="shared" si="30"/>
        <v>May</v>
      </c>
      <c r="C186" s="347">
        <f t="shared" si="40"/>
        <v>36677</v>
      </c>
      <c r="D186" s="339">
        <f t="shared" si="38"/>
        <v>1304939</v>
      </c>
      <c r="E186" s="357">
        <f t="shared" si="39"/>
        <v>15788</v>
      </c>
      <c r="F186" s="365">
        <v>0</v>
      </c>
      <c r="G186" s="168">
        <f t="shared" si="31"/>
        <v>15788</v>
      </c>
      <c r="H186" s="168">
        <f t="shared" si="32"/>
        <v>1320727</v>
      </c>
      <c r="I186" s="111">
        <f t="shared" si="33"/>
        <v>1050473</v>
      </c>
      <c r="J186" s="337">
        <f t="shared" si="28"/>
        <v>0.55032852564102563</v>
      </c>
      <c r="K186" s="348">
        <f t="shared" si="29"/>
        <v>0.55698675775978412</v>
      </c>
      <c r="L186" s="168">
        <f t="shared" si="34"/>
        <v>15789</v>
      </c>
      <c r="M186" s="168">
        <f t="shared" si="35"/>
        <v>9122</v>
      </c>
      <c r="N186" s="168">
        <f t="shared" si="36"/>
        <v>6667</v>
      </c>
    </row>
    <row r="187" spans="1:14">
      <c r="A187">
        <f t="shared" si="37"/>
        <v>6</v>
      </c>
      <c r="B187" t="str">
        <f t="shared" si="30"/>
        <v>Jun</v>
      </c>
      <c r="C187" s="347">
        <f t="shared" si="40"/>
        <v>36678</v>
      </c>
      <c r="D187" s="339">
        <f t="shared" si="38"/>
        <v>1320727</v>
      </c>
      <c r="E187" s="357">
        <f>6258+9530</f>
        <v>15788</v>
      </c>
      <c r="F187" s="365">
        <v>0</v>
      </c>
      <c r="G187" s="168">
        <f t="shared" si="31"/>
        <v>15788</v>
      </c>
      <c r="H187" s="168">
        <f t="shared" si="32"/>
        <v>1336515</v>
      </c>
      <c r="I187" s="111">
        <f t="shared" si="33"/>
        <v>1034685</v>
      </c>
      <c r="J187" s="337">
        <f t="shared" si="28"/>
        <v>0.55698675775978412</v>
      </c>
      <c r="K187" s="348">
        <f t="shared" si="29"/>
        <v>0.5636449898785425</v>
      </c>
      <c r="L187" s="168">
        <f t="shared" si="34"/>
        <v>15789</v>
      </c>
      <c r="M187" s="168">
        <f t="shared" si="35"/>
        <v>9122</v>
      </c>
      <c r="N187" s="168">
        <f t="shared" si="36"/>
        <v>6667</v>
      </c>
    </row>
    <row r="188" spans="1:14">
      <c r="A188">
        <f t="shared" si="37"/>
        <v>6</v>
      </c>
      <c r="B188" t="str">
        <f t="shared" si="30"/>
        <v>Jun</v>
      </c>
      <c r="C188" s="347">
        <f t="shared" si="40"/>
        <v>36679</v>
      </c>
      <c r="D188" s="339">
        <f t="shared" si="38"/>
        <v>1336515</v>
      </c>
      <c r="E188" s="357">
        <f t="shared" ref="E188:E247" si="41">6258+9530</f>
        <v>15788</v>
      </c>
      <c r="F188" s="365">
        <v>0</v>
      </c>
      <c r="G188" s="168">
        <f t="shared" si="31"/>
        <v>15788</v>
      </c>
      <c r="H188" s="168">
        <f t="shared" si="32"/>
        <v>1352303</v>
      </c>
      <c r="I188" s="111">
        <f t="shared" si="33"/>
        <v>1018897</v>
      </c>
      <c r="J188" s="337">
        <f t="shared" si="28"/>
        <v>0.5636449898785425</v>
      </c>
      <c r="K188" s="348">
        <f t="shared" si="29"/>
        <v>0.57030322199730099</v>
      </c>
      <c r="L188" s="168">
        <f t="shared" si="34"/>
        <v>15789</v>
      </c>
      <c r="M188" s="168">
        <f t="shared" si="35"/>
        <v>9122</v>
      </c>
      <c r="N188" s="168">
        <f t="shared" si="36"/>
        <v>6667</v>
      </c>
    </row>
    <row r="189" spans="1:14">
      <c r="A189">
        <f t="shared" si="37"/>
        <v>6</v>
      </c>
      <c r="B189" t="str">
        <f t="shared" si="30"/>
        <v>Jun</v>
      </c>
      <c r="C189" s="347">
        <f t="shared" si="40"/>
        <v>36680</v>
      </c>
      <c r="D189" s="339">
        <f t="shared" si="38"/>
        <v>1352303</v>
      </c>
      <c r="E189" s="357">
        <f t="shared" si="41"/>
        <v>15788</v>
      </c>
      <c r="F189" s="365">
        <v>0</v>
      </c>
      <c r="G189" s="168">
        <f t="shared" si="31"/>
        <v>15788</v>
      </c>
      <c r="H189" s="168">
        <f t="shared" si="32"/>
        <v>1368091</v>
      </c>
      <c r="I189" s="111">
        <f t="shared" si="33"/>
        <v>1003109</v>
      </c>
      <c r="J189" s="337">
        <f t="shared" si="28"/>
        <v>0.57030322199730099</v>
      </c>
      <c r="K189" s="348">
        <f t="shared" si="29"/>
        <v>0.57696145411605937</v>
      </c>
      <c r="L189" s="168">
        <f t="shared" si="34"/>
        <v>15789</v>
      </c>
      <c r="M189" s="168">
        <f t="shared" si="35"/>
        <v>9122</v>
      </c>
      <c r="N189" s="168">
        <f t="shared" si="36"/>
        <v>6667</v>
      </c>
    </row>
    <row r="190" spans="1:14">
      <c r="A190">
        <f t="shared" si="37"/>
        <v>6</v>
      </c>
      <c r="B190" t="str">
        <f t="shared" si="30"/>
        <v>Jun</v>
      </c>
      <c r="C190" s="347">
        <f t="shared" si="40"/>
        <v>36681</v>
      </c>
      <c r="D190" s="339">
        <f t="shared" si="38"/>
        <v>1368091</v>
      </c>
      <c r="E190" s="357">
        <f t="shared" si="41"/>
        <v>15788</v>
      </c>
      <c r="F190" s="365">
        <v>0</v>
      </c>
      <c r="G190" s="168">
        <f t="shared" si="31"/>
        <v>15788</v>
      </c>
      <c r="H190" s="168">
        <f t="shared" si="32"/>
        <v>1383879</v>
      </c>
      <c r="I190" s="111">
        <f t="shared" si="33"/>
        <v>987321</v>
      </c>
      <c r="J190" s="337">
        <f t="shared" si="28"/>
        <v>0.57696145411605937</v>
      </c>
      <c r="K190" s="348">
        <f t="shared" si="29"/>
        <v>0.58361968623481786</v>
      </c>
      <c r="L190" s="168">
        <f t="shared" si="34"/>
        <v>15789</v>
      </c>
      <c r="M190" s="168">
        <f t="shared" si="35"/>
        <v>9122</v>
      </c>
      <c r="N190" s="168">
        <f t="shared" si="36"/>
        <v>6667</v>
      </c>
    </row>
    <row r="191" spans="1:14">
      <c r="A191">
        <f t="shared" si="37"/>
        <v>6</v>
      </c>
      <c r="B191" t="str">
        <f t="shared" si="30"/>
        <v>Jun</v>
      </c>
      <c r="C191" s="347">
        <f t="shared" si="40"/>
        <v>36682</v>
      </c>
      <c r="D191" s="339">
        <f t="shared" si="38"/>
        <v>1383879</v>
      </c>
      <c r="E191" s="357">
        <f t="shared" si="41"/>
        <v>15788</v>
      </c>
      <c r="F191" s="365">
        <v>0</v>
      </c>
      <c r="G191" s="168">
        <f t="shared" si="31"/>
        <v>15788</v>
      </c>
      <c r="H191" s="168">
        <f t="shared" si="32"/>
        <v>1399667</v>
      </c>
      <c r="I191" s="111">
        <f t="shared" si="33"/>
        <v>971533</v>
      </c>
      <c r="J191" s="337">
        <f t="shared" si="28"/>
        <v>0.58361968623481786</v>
      </c>
      <c r="K191" s="348">
        <f t="shared" si="29"/>
        <v>0.59027791835357624</v>
      </c>
      <c r="L191" s="168">
        <f t="shared" si="34"/>
        <v>15789</v>
      </c>
      <c r="M191" s="168">
        <f t="shared" si="35"/>
        <v>9122</v>
      </c>
      <c r="N191" s="168">
        <f t="shared" si="36"/>
        <v>6667</v>
      </c>
    </row>
    <row r="192" spans="1:14">
      <c r="A192">
        <f t="shared" si="37"/>
        <v>6</v>
      </c>
      <c r="B192" t="str">
        <f t="shared" si="30"/>
        <v>Jun</v>
      </c>
      <c r="C192" s="347">
        <f t="shared" si="40"/>
        <v>36683</v>
      </c>
      <c r="D192" s="339">
        <f t="shared" si="38"/>
        <v>1399667</v>
      </c>
      <c r="E192" s="357">
        <f t="shared" si="41"/>
        <v>15788</v>
      </c>
      <c r="F192" s="365">
        <v>0</v>
      </c>
      <c r="G192" s="168">
        <f t="shared" si="31"/>
        <v>15788</v>
      </c>
      <c r="H192" s="168">
        <f t="shared" si="32"/>
        <v>1415455</v>
      </c>
      <c r="I192" s="111">
        <f t="shared" si="33"/>
        <v>955745</v>
      </c>
      <c r="J192" s="337">
        <f t="shared" si="28"/>
        <v>0.59027791835357624</v>
      </c>
      <c r="K192" s="348">
        <f t="shared" si="29"/>
        <v>0.59693615047233473</v>
      </c>
      <c r="L192" s="168">
        <f t="shared" si="34"/>
        <v>15789</v>
      </c>
      <c r="M192" s="168">
        <f t="shared" si="35"/>
        <v>9122</v>
      </c>
      <c r="N192" s="168">
        <f t="shared" si="36"/>
        <v>6667</v>
      </c>
    </row>
    <row r="193" spans="1:14">
      <c r="A193">
        <f t="shared" si="37"/>
        <v>6</v>
      </c>
      <c r="B193" t="str">
        <f t="shared" si="30"/>
        <v>Jun</v>
      </c>
      <c r="C193" s="347">
        <f t="shared" si="40"/>
        <v>36684</v>
      </c>
      <c r="D193" s="339">
        <f t="shared" si="38"/>
        <v>1415455</v>
      </c>
      <c r="E193" s="357">
        <f t="shared" si="41"/>
        <v>15788</v>
      </c>
      <c r="F193" s="365">
        <v>0</v>
      </c>
      <c r="G193" s="168">
        <f t="shared" si="31"/>
        <v>15788</v>
      </c>
      <c r="H193" s="168">
        <f t="shared" si="32"/>
        <v>1431243</v>
      </c>
      <c r="I193" s="111">
        <f t="shared" si="33"/>
        <v>939957</v>
      </c>
      <c r="J193" s="337">
        <f t="shared" si="28"/>
        <v>0.59693615047233473</v>
      </c>
      <c r="K193" s="348">
        <f t="shared" si="29"/>
        <v>0.6035943825910931</v>
      </c>
      <c r="L193" s="168">
        <f t="shared" si="34"/>
        <v>15789</v>
      </c>
      <c r="M193" s="168">
        <f t="shared" si="35"/>
        <v>9122</v>
      </c>
      <c r="N193" s="168">
        <f t="shared" si="36"/>
        <v>6667</v>
      </c>
    </row>
    <row r="194" spans="1:14">
      <c r="A194">
        <f t="shared" si="37"/>
        <v>6</v>
      </c>
      <c r="B194" t="str">
        <f t="shared" si="30"/>
        <v>Jun</v>
      </c>
      <c r="C194" s="347">
        <f t="shared" si="40"/>
        <v>36685</v>
      </c>
      <c r="D194" s="339">
        <f t="shared" si="38"/>
        <v>1431243</v>
      </c>
      <c r="E194" s="357">
        <f t="shared" si="41"/>
        <v>15788</v>
      </c>
      <c r="F194" s="365">
        <v>0</v>
      </c>
      <c r="G194" s="168">
        <f t="shared" si="31"/>
        <v>15788</v>
      </c>
      <c r="H194" s="168">
        <f t="shared" si="32"/>
        <v>1447031</v>
      </c>
      <c r="I194" s="111">
        <f t="shared" si="33"/>
        <v>924169</v>
      </c>
      <c r="J194" s="337">
        <f t="shared" si="28"/>
        <v>0.6035943825910931</v>
      </c>
      <c r="K194" s="348">
        <f t="shared" si="29"/>
        <v>0.61025261470985159</v>
      </c>
      <c r="L194" s="168">
        <f t="shared" si="34"/>
        <v>15789</v>
      </c>
      <c r="M194" s="168">
        <f t="shared" si="35"/>
        <v>9122</v>
      </c>
      <c r="N194" s="168">
        <f t="shared" si="36"/>
        <v>6667</v>
      </c>
    </row>
    <row r="195" spans="1:14">
      <c r="A195">
        <f t="shared" si="37"/>
        <v>6</v>
      </c>
      <c r="B195" t="str">
        <f t="shared" si="30"/>
        <v>Jun</v>
      </c>
      <c r="C195" s="347">
        <f t="shared" si="40"/>
        <v>36686</v>
      </c>
      <c r="D195" s="339">
        <f t="shared" si="38"/>
        <v>1447031</v>
      </c>
      <c r="E195" s="357">
        <f t="shared" si="41"/>
        <v>15788</v>
      </c>
      <c r="F195" s="365">
        <v>0</v>
      </c>
      <c r="G195" s="168">
        <f t="shared" si="31"/>
        <v>15788</v>
      </c>
      <c r="H195" s="168">
        <f t="shared" si="32"/>
        <v>1462819</v>
      </c>
      <c r="I195" s="111">
        <f t="shared" si="33"/>
        <v>908381</v>
      </c>
      <c r="J195" s="337">
        <f t="shared" si="28"/>
        <v>0.61025261470985159</v>
      </c>
      <c r="K195" s="348">
        <f t="shared" si="29"/>
        <v>0.61691084682860997</v>
      </c>
      <c r="L195" s="168">
        <f t="shared" si="34"/>
        <v>15789</v>
      </c>
      <c r="M195" s="168">
        <f t="shared" si="35"/>
        <v>9122</v>
      </c>
      <c r="N195" s="168">
        <f t="shared" si="36"/>
        <v>6667</v>
      </c>
    </row>
    <row r="196" spans="1:14">
      <c r="A196">
        <f t="shared" si="37"/>
        <v>6</v>
      </c>
      <c r="B196" t="str">
        <f t="shared" si="30"/>
        <v>Jun</v>
      </c>
      <c r="C196" s="347">
        <f t="shared" si="40"/>
        <v>36687</v>
      </c>
      <c r="D196" s="339">
        <f t="shared" si="38"/>
        <v>1462819</v>
      </c>
      <c r="E196" s="357">
        <f t="shared" si="41"/>
        <v>15788</v>
      </c>
      <c r="F196" s="365">
        <v>0</v>
      </c>
      <c r="G196" s="168">
        <f t="shared" si="31"/>
        <v>15788</v>
      </c>
      <c r="H196" s="168">
        <f t="shared" si="32"/>
        <v>1478607</v>
      </c>
      <c r="I196" s="111">
        <f t="shared" si="33"/>
        <v>892593</v>
      </c>
      <c r="J196" s="337">
        <f t="shared" si="28"/>
        <v>0.61691084682860997</v>
      </c>
      <c r="K196" s="348">
        <f t="shared" si="29"/>
        <v>0.62356907894736846</v>
      </c>
      <c r="L196" s="168">
        <f t="shared" si="34"/>
        <v>15789</v>
      </c>
      <c r="M196" s="168">
        <f t="shared" si="35"/>
        <v>9122</v>
      </c>
      <c r="N196" s="168">
        <f t="shared" si="36"/>
        <v>6667</v>
      </c>
    </row>
    <row r="197" spans="1:14">
      <c r="A197">
        <f t="shared" si="37"/>
        <v>6</v>
      </c>
      <c r="B197" t="str">
        <f t="shared" si="30"/>
        <v>Jun</v>
      </c>
      <c r="C197" s="347">
        <f t="shared" si="40"/>
        <v>36688</v>
      </c>
      <c r="D197" s="339">
        <f t="shared" si="38"/>
        <v>1478607</v>
      </c>
      <c r="E197" s="357">
        <f t="shared" si="41"/>
        <v>15788</v>
      </c>
      <c r="F197" s="365">
        <v>0</v>
      </c>
      <c r="G197" s="168">
        <f t="shared" si="31"/>
        <v>15788</v>
      </c>
      <c r="H197" s="168">
        <f t="shared" si="32"/>
        <v>1494395</v>
      </c>
      <c r="I197" s="111">
        <f t="shared" si="33"/>
        <v>876805</v>
      </c>
      <c r="J197" s="337">
        <f t="shared" si="28"/>
        <v>0.62356907894736846</v>
      </c>
      <c r="K197" s="348">
        <f t="shared" si="29"/>
        <v>0.63022731106612684</v>
      </c>
      <c r="L197" s="168">
        <f t="shared" si="34"/>
        <v>15789</v>
      </c>
      <c r="M197" s="168">
        <f t="shared" si="35"/>
        <v>9122</v>
      </c>
      <c r="N197" s="168">
        <f t="shared" si="36"/>
        <v>6667</v>
      </c>
    </row>
    <row r="198" spans="1:14">
      <c r="A198">
        <f t="shared" si="37"/>
        <v>6</v>
      </c>
      <c r="B198" t="str">
        <f t="shared" si="30"/>
        <v>Jun</v>
      </c>
      <c r="C198" s="347">
        <f t="shared" si="40"/>
        <v>36689</v>
      </c>
      <c r="D198" s="339">
        <f t="shared" si="38"/>
        <v>1494395</v>
      </c>
      <c r="E198" s="357">
        <f t="shared" si="41"/>
        <v>15788</v>
      </c>
      <c r="F198" s="365">
        <v>0</v>
      </c>
      <c r="G198" s="168">
        <f t="shared" si="31"/>
        <v>15788</v>
      </c>
      <c r="H198" s="168">
        <f t="shared" si="32"/>
        <v>1510183</v>
      </c>
      <c r="I198" s="111">
        <f t="shared" si="33"/>
        <v>861017</v>
      </c>
      <c r="J198" s="337">
        <f t="shared" si="28"/>
        <v>0.63022731106612684</v>
      </c>
      <c r="K198" s="348">
        <f t="shared" si="29"/>
        <v>0.63688554318488533</v>
      </c>
      <c r="L198" s="168">
        <f t="shared" si="34"/>
        <v>15789</v>
      </c>
      <c r="M198" s="168">
        <f t="shared" si="35"/>
        <v>9122</v>
      </c>
      <c r="N198" s="168">
        <f t="shared" si="36"/>
        <v>6667</v>
      </c>
    </row>
    <row r="199" spans="1:14">
      <c r="A199">
        <f t="shared" si="37"/>
        <v>6</v>
      </c>
      <c r="B199" t="str">
        <f t="shared" si="30"/>
        <v>Jun</v>
      </c>
      <c r="C199" s="347">
        <f t="shared" si="40"/>
        <v>36690</v>
      </c>
      <c r="D199" s="339">
        <f t="shared" si="38"/>
        <v>1510183</v>
      </c>
      <c r="E199" s="357">
        <f t="shared" si="41"/>
        <v>15788</v>
      </c>
      <c r="F199" s="365">
        <v>0</v>
      </c>
      <c r="G199" s="168">
        <f t="shared" si="31"/>
        <v>15788</v>
      </c>
      <c r="H199" s="168">
        <f t="shared" si="32"/>
        <v>1525971</v>
      </c>
      <c r="I199" s="111">
        <f t="shared" si="33"/>
        <v>845229</v>
      </c>
      <c r="J199" s="337">
        <f t="shared" si="28"/>
        <v>0.63688554318488533</v>
      </c>
      <c r="K199" s="348">
        <f t="shared" si="29"/>
        <v>0.64354377530364371</v>
      </c>
      <c r="L199" s="168">
        <f t="shared" si="34"/>
        <v>15789</v>
      </c>
      <c r="M199" s="168">
        <f t="shared" si="35"/>
        <v>9122</v>
      </c>
      <c r="N199" s="168">
        <f t="shared" si="36"/>
        <v>6667</v>
      </c>
    </row>
    <row r="200" spans="1:14">
      <c r="A200">
        <f t="shared" si="37"/>
        <v>6</v>
      </c>
      <c r="B200" t="str">
        <f t="shared" si="30"/>
        <v>Jun</v>
      </c>
      <c r="C200" s="347">
        <f t="shared" si="40"/>
        <v>36691</v>
      </c>
      <c r="D200" s="339">
        <f t="shared" si="38"/>
        <v>1525971</v>
      </c>
      <c r="E200" s="357">
        <f t="shared" si="41"/>
        <v>15788</v>
      </c>
      <c r="F200" s="365">
        <v>0</v>
      </c>
      <c r="G200" s="168">
        <f t="shared" si="31"/>
        <v>15788</v>
      </c>
      <c r="H200" s="168">
        <f t="shared" si="32"/>
        <v>1541759</v>
      </c>
      <c r="I200" s="111">
        <f t="shared" si="33"/>
        <v>829441</v>
      </c>
      <c r="J200" s="337">
        <f t="shared" si="28"/>
        <v>0.64354377530364371</v>
      </c>
      <c r="K200" s="348">
        <f t="shared" si="29"/>
        <v>0.6502020074224022</v>
      </c>
      <c r="L200" s="168">
        <f t="shared" si="34"/>
        <v>15789</v>
      </c>
      <c r="M200" s="168">
        <f t="shared" si="35"/>
        <v>9122</v>
      </c>
      <c r="N200" s="168">
        <f t="shared" si="36"/>
        <v>6667</v>
      </c>
    </row>
    <row r="201" spans="1:14">
      <c r="A201">
        <f t="shared" si="37"/>
        <v>6</v>
      </c>
      <c r="B201" t="str">
        <f t="shared" si="30"/>
        <v>Jun</v>
      </c>
      <c r="C201" s="347">
        <f t="shared" si="40"/>
        <v>36692</v>
      </c>
      <c r="D201" s="339">
        <f t="shared" si="38"/>
        <v>1541759</v>
      </c>
      <c r="E201" s="357">
        <f t="shared" si="41"/>
        <v>15788</v>
      </c>
      <c r="F201" s="365">
        <v>0</v>
      </c>
      <c r="G201" s="168">
        <f t="shared" si="31"/>
        <v>15788</v>
      </c>
      <c r="H201" s="168">
        <f t="shared" si="32"/>
        <v>1557547</v>
      </c>
      <c r="I201" s="111">
        <f t="shared" si="33"/>
        <v>813653</v>
      </c>
      <c r="J201" s="337">
        <f t="shared" si="28"/>
        <v>0.6502020074224022</v>
      </c>
      <c r="K201" s="348">
        <f t="shared" si="29"/>
        <v>0.65686023954116057</v>
      </c>
      <c r="L201" s="168">
        <f t="shared" si="34"/>
        <v>15789</v>
      </c>
      <c r="M201" s="168">
        <f t="shared" si="35"/>
        <v>9122</v>
      </c>
      <c r="N201" s="168">
        <f t="shared" si="36"/>
        <v>6667</v>
      </c>
    </row>
    <row r="202" spans="1:14">
      <c r="A202">
        <f t="shared" si="37"/>
        <v>6</v>
      </c>
      <c r="B202" t="str">
        <f t="shared" si="30"/>
        <v>Jun</v>
      </c>
      <c r="C202" s="347">
        <f t="shared" si="40"/>
        <v>36693</v>
      </c>
      <c r="D202" s="339">
        <f t="shared" si="38"/>
        <v>1557547</v>
      </c>
      <c r="E202" s="357">
        <f t="shared" si="41"/>
        <v>15788</v>
      </c>
      <c r="F202" s="365">
        <v>0</v>
      </c>
      <c r="G202" s="168">
        <f t="shared" si="31"/>
        <v>15788</v>
      </c>
      <c r="H202" s="168">
        <f t="shared" si="32"/>
        <v>1573335</v>
      </c>
      <c r="I202" s="111">
        <f t="shared" si="33"/>
        <v>797865</v>
      </c>
      <c r="J202" s="337">
        <f t="shared" si="28"/>
        <v>0.65686023954116057</v>
      </c>
      <c r="K202" s="348">
        <f t="shared" si="29"/>
        <v>0.66351847165991906</v>
      </c>
      <c r="L202" s="168">
        <f t="shared" si="34"/>
        <v>15789</v>
      </c>
      <c r="M202" s="168">
        <f t="shared" si="35"/>
        <v>9122</v>
      </c>
      <c r="N202" s="168">
        <f t="shared" si="36"/>
        <v>6667</v>
      </c>
    </row>
    <row r="203" spans="1:14">
      <c r="A203">
        <f t="shared" si="37"/>
        <v>6</v>
      </c>
      <c r="B203" t="str">
        <f t="shared" si="30"/>
        <v>Jun</v>
      </c>
      <c r="C203" s="347">
        <f t="shared" si="40"/>
        <v>36694</v>
      </c>
      <c r="D203" s="339">
        <f t="shared" si="38"/>
        <v>1573335</v>
      </c>
      <c r="E203" s="357">
        <f t="shared" si="41"/>
        <v>15788</v>
      </c>
      <c r="F203" s="365">
        <v>0</v>
      </c>
      <c r="G203" s="168">
        <f t="shared" si="31"/>
        <v>15788</v>
      </c>
      <c r="H203" s="168">
        <f t="shared" si="32"/>
        <v>1589123</v>
      </c>
      <c r="I203" s="111">
        <f t="shared" si="33"/>
        <v>782077</v>
      </c>
      <c r="J203" s="337">
        <f t="shared" si="28"/>
        <v>0.66351847165991906</v>
      </c>
      <c r="K203" s="348">
        <f t="shared" si="29"/>
        <v>0.67017670377867744</v>
      </c>
      <c r="L203" s="168">
        <f t="shared" si="34"/>
        <v>10420</v>
      </c>
      <c r="M203" s="168">
        <f t="shared" si="35"/>
        <v>6020</v>
      </c>
      <c r="N203" s="168">
        <f t="shared" si="36"/>
        <v>4400</v>
      </c>
    </row>
    <row r="204" spans="1:14">
      <c r="A204">
        <f t="shared" si="37"/>
        <v>6</v>
      </c>
      <c r="B204" t="str">
        <f t="shared" si="30"/>
        <v>Jun</v>
      </c>
      <c r="C204" s="347">
        <f t="shared" si="40"/>
        <v>36695</v>
      </c>
      <c r="D204" s="339">
        <f t="shared" si="38"/>
        <v>1589123</v>
      </c>
      <c r="E204" s="357">
        <f t="shared" si="41"/>
        <v>15788</v>
      </c>
      <c r="F204" s="365">
        <v>0</v>
      </c>
      <c r="G204" s="168">
        <f t="shared" si="31"/>
        <v>15788</v>
      </c>
      <c r="H204" s="168">
        <f t="shared" si="32"/>
        <v>1604911</v>
      </c>
      <c r="I204" s="111">
        <f t="shared" si="33"/>
        <v>766289</v>
      </c>
      <c r="J204" s="337">
        <f t="shared" si="28"/>
        <v>0.67017670377867744</v>
      </c>
      <c r="K204" s="348">
        <f t="shared" si="29"/>
        <v>0.67683493589743593</v>
      </c>
      <c r="L204" s="168">
        <f t="shared" si="34"/>
        <v>10420</v>
      </c>
      <c r="M204" s="168">
        <f t="shared" si="35"/>
        <v>6020</v>
      </c>
      <c r="N204" s="168">
        <f t="shared" si="36"/>
        <v>4400</v>
      </c>
    </row>
    <row r="205" spans="1:14">
      <c r="A205">
        <f t="shared" si="37"/>
        <v>6</v>
      </c>
      <c r="B205" t="str">
        <f t="shared" si="30"/>
        <v>Jun</v>
      </c>
      <c r="C205" s="347">
        <f t="shared" si="40"/>
        <v>36696</v>
      </c>
      <c r="D205" s="339">
        <f t="shared" si="38"/>
        <v>1604911</v>
      </c>
      <c r="E205" s="357">
        <f t="shared" si="41"/>
        <v>15788</v>
      </c>
      <c r="F205" s="365">
        <v>0</v>
      </c>
      <c r="G205" s="168">
        <f t="shared" si="31"/>
        <v>15788</v>
      </c>
      <c r="H205" s="168">
        <f t="shared" si="32"/>
        <v>1620699</v>
      </c>
      <c r="I205" s="111">
        <f t="shared" si="33"/>
        <v>750501</v>
      </c>
      <c r="J205" s="337">
        <f t="shared" si="28"/>
        <v>0.67683493589743593</v>
      </c>
      <c r="K205" s="348">
        <f t="shared" si="29"/>
        <v>0.68349316801619431</v>
      </c>
      <c r="L205" s="168">
        <f t="shared" si="34"/>
        <v>10420</v>
      </c>
      <c r="M205" s="168">
        <f t="shared" si="35"/>
        <v>6020</v>
      </c>
      <c r="N205" s="168">
        <f t="shared" si="36"/>
        <v>4400</v>
      </c>
    </row>
    <row r="206" spans="1:14">
      <c r="A206">
        <f t="shared" si="37"/>
        <v>6</v>
      </c>
      <c r="B206" t="str">
        <f t="shared" si="30"/>
        <v>Jun</v>
      </c>
      <c r="C206" s="347">
        <f t="shared" si="40"/>
        <v>36697</v>
      </c>
      <c r="D206" s="339">
        <f t="shared" si="38"/>
        <v>1620699</v>
      </c>
      <c r="E206" s="357">
        <f t="shared" si="41"/>
        <v>15788</v>
      </c>
      <c r="F206" s="365">
        <v>0</v>
      </c>
      <c r="G206" s="168">
        <f t="shared" si="31"/>
        <v>15788</v>
      </c>
      <c r="H206" s="168">
        <f t="shared" si="32"/>
        <v>1636487</v>
      </c>
      <c r="I206" s="111">
        <f t="shared" si="33"/>
        <v>734713</v>
      </c>
      <c r="J206" s="337">
        <f t="shared" si="28"/>
        <v>0.68349316801619431</v>
      </c>
      <c r="K206" s="348">
        <f t="shared" si="29"/>
        <v>0.6901514001349528</v>
      </c>
      <c r="L206" s="168">
        <f t="shared" si="34"/>
        <v>10420</v>
      </c>
      <c r="M206" s="168">
        <f t="shared" si="35"/>
        <v>6020</v>
      </c>
      <c r="N206" s="168">
        <f t="shared" si="36"/>
        <v>4400</v>
      </c>
    </row>
    <row r="207" spans="1:14">
      <c r="A207">
        <f t="shared" si="37"/>
        <v>6</v>
      </c>
      <c r="B207" t="str">
        <f t="shared" si="30"/>
        <v>Jun</v>
      </c>
      <c r="C207" s="347">
        <f t="shared" si="40"/>
        <v>36698</v>
      </c>
      <c r="D207" s="339">
        <f t="shared" si="38"/>
        <v>1636487</v>
      </c>
      <c r="E207" s="357">
        <f t="shared" si="41"/>
        <v>15788</v>
      </c>
      <c r="F207" s="365">
        <v>0</v>
      </c>
      <c r="G207" s="168">
        <f t="shared" si="31"/>
        <v>15788</v>
      </c>
      <c r="H207" s="168">
        <f t="shared" si="32"/>
        <v>1652275</v>
      </c>
      <c r="I207" s="111">
        <f t="shared" si="33"/>
        <v>718925</v>
      </c>
      <c r="J207" s="337">
        <f t="shared" ref="J207:J270" si="42">D207/$D$12</f>
        <v>0.6901514001349528</v>
      </c>
      <c r="K207" s="348">
        <f t="shared" ref="K207:K270" si="43">H207/$D$12</f>
        <v>0.69680963225371118</v>
      </c>
      <c r="L207" s="168">
        <f t="shared" si="34"/>
        <v>10420</v>
      </c>
      <c r="M207" s="168">
        <f t="shared" si="35"/>
        <v>6020</v>
      </c>
      <c r="N207" s="168">
        <f t="shared" si="36"/>
        <v>4400</v>
      </c>
    </row>
    <row r="208" spans="1:14">
      <c r="A208">
        <f t="shared" si="37"/>
        <v>6</v>
      </c>
      <c r="B208" t="str">
        <f t="shared" ref="B208:B271" si="44">VLOOKUP(A208,MonthTable,2,FALSE)</f>
        <v>Jun</v>
      </c>
      <c r="C208" s="347">
        <f t="shared" si="40"/>
        <v>36699</v>
      </c>
      <c r="D208" s="339">
        <f t="shared" si="38"/>
        <v>1652275</v>
      </c>
      <c r="E208" s="357">
        <f t="shared" si="41"/>
        <v>15788</v>
      </c>
      <c r="F208" s="365">
        <v>0</v>
      </c>
      <c r="G208" s="168">
        <f t="shared" ref="G208:G271" si="45">SUM(E208:F208)</f>
        <v>15788</v>
      </c>
      <c r="H208" s="168">
        <f t="shared" ref="H208:H271" si="46">D208+G208</f>
        <v>1668063</v>
      </c>
      <c r="I208" s="111">
        <f t="shared" ref="I208:I271" si="47">$D$12-H208</f>
        <v>703137</v>
      </c>
      <c r="J208" s="337">
        <f t="shared" si="42"/>
        <v>0.69680963225371118</v>
      </c>
      <c r="K208" s="348">
        <f t="shared" si="43"/>
        <v>0.70346786437246966</v>
      </c>
      <c r="L208" s="168">
        <f t="shared" ref="L208:L271" si="48">IF($E208&lt;0,IF($K208&gt;0.5,-$F$7,-$G$7),IF($E208&gt;0,IF($K208&gt;0.67,$I$7,$H$7),0))</f>
        <v>10420</v>
      </c>
      <c r="M208" s="168">
        <f t="shared" ref="M208:M271" si="49">IF($E208&lt;0,IF($K208&gt;0.5,-$F$5,-$G$5),IF($E208&gt;0,IF($K208&gt;0.67,$I$5,$H$5),0))</f>
        <v>6020</v>
      </c>
      <c r="N208" s="168">
        <f t="shared" ref="N208:N271" si="50">IF($E208&lt;0,IF($K208&gt;0.5,-$F$6,-$G$6),IF($E208&gt;0,IF($K208&gt;0.67,$I$6,$H$6),0))</f>
        <v>4400</v>
      </c>
    </row>
    <row r="209" spans="1:14">
      <c r="A209">
        <f t="shared" ref="A209:A272" si="51">MONTH(C209)</f>
        <v>6</v>
      </c>
      <c r="B209" t="str">
        <f t="shared" si="44"/>
        <v>Jun</v>
      </c>
      <c r="C209" s="347">
        <f t="shared" si="40"/>
        <v>36700</v>
      </c>
      <c r="D209" s="339">
        <f t="shared" ref="D209:D272" si="52">H208</f>
        <v>1668063</v>
      </c>
      <c r="E209" s="357">
        <f t="shared" si="41"/>
        <v>15788</v>
      </c>
      <c r="F209" s="365">
        <v>0</v>
      </c>
      <c r="G209" s="168">
        <f t="shared" si="45"/>
        <v>15788</v>
      </c>
      <c r="H209" s="168">
        <f t="shared" si="46"/>
        <v>1683851</v>
      </c>
      <c r="I209" s="111">
        <f t="shared" si="47"/>
        <v>687349</v>
      </c>
      <c r="J209" s="337">
        <f t="shared" si="42"/>
        <v>0.70346786437246966</v>
      </c>
      <c r="K209" s="348">
        <f t="shared" si="43"/>
        <v>0.71012609649122804</v>
      </c>
      <c r="L209" s="168">
        <f t="shared" si="48"/>
        <v>10420</v>
      </c>
      <c r="M209" s="168">
        <f t="shared" si="49"/>
        <v>6020</v>
      </c>
      <c r="N209" s="168">
        <f t="shared" si="50"/>
        <v>4400</v>
      </c>
    </row>
    <row r="210" spans="1:14">
      <c r="A210">
        <f t="shared" si="51"/>
        <v>6</v>
      </c>
      <c r="B210" t="str">
        <f t="shared" si="44"/>
        <v>Jun</v>
      </c>
      <c r="C210" s="347">
        <f t="shared" si="40"/>
        <v>36701</v>
      </c>
      <c r="D210" s="339">
        <f t="shared" si="52"/>
        <v>1683851</v>
      </c>
      <c r="E210" s="357">
        <f t="shared" si="41"/>
        <v>15788</v>
      </c>
      <c r="F210" s="365">
        <v>0</v>
      </c>
      <c r="G210" s="168">
        <f t="shared" si="45"/>
        <v>15788</v>
      </c>
      <c r="H210" s="168">
        <f t="shared" si="46"/>
        <v>1699639</v>
      </c>
      <c r="I210" s="111">
        <f t="shared" si="47"/>
        <v>671561</v>
      </c>
      <c r="J210" s="337">
        <f t="shared" si="42"/>
        <v>0.71012609649122804</v>
      </c>
      <c r="K210" s="348">
        <f t="shared" si="43"/>
        <v>0.71678432860998653</v>
      </c>
      <c r="L210" s="168">
        <f t="shared" si="48"/>
        <v>10420</v>
      </c>
      <c r="M210" s="168">
        <f t="shared" si="49"/>
        <v>6020</v>
      </c>
      <c r="N210" s="168">
        <f t="shared" si="50"/>
        <v>4400</v>
      </c>
    </row>
    <row r="211" spans="1:14">
      <c r="A211">
        <f t="shared" si="51"/>
        <v>6</v>
      </c>
      <c r="B211" t="str">
        <f t="shared" si="44"/>
        <v>Jun</v>
      </c>
      <c r="C211" s="347">
        <f t="shared" si="40"/>
        <v>36702</v>
      </c>
      <c r="D211" s="339">
        <f t="shared" si="52"/>
        <v>1699639</v>
      </c>
      <c r="E211" s="357">
        <f t="shared" si="41"/>
        <v>15788</v>
      </c>
      <c r="F211" s="365">
        <v>0</v>
      </c>
      <c r="G211" s="168">
        <f t="shared" si="45"/>
        <v>15788</v>
      </c>
      <c r="H211" s="168">
        <f t="shared" si="46"/>
        <v>1715427</v>
      </c>
      <c r="I211" s="111">
        <f t="shared" si="47"/>
        <v>655773</v>
      </c>
      <c r="J211" s="337">
        <f t="shared" si="42"/>
        <v>0.71678432860998653</v>
      </c>
      <c r="K211" s="348">
        <f t="shared" si="43"/>
        <v>0.72344256072874491</v>
      </c>
      <c r="L211" s="168">
        <f t="shared" si="48"/>
        <v>10420</v>
      </c>
      <c r="M211" s="168">
        <f t="shared" si="49"/>
        <v>6020</v>
      </c>
      <c r="N211" s="168">
        <f t="shared" si="50"/>
        <v>4400</v>
      </c>
    </row>
    <row r="212" spans="1:14">
      <c r="A212">
        <f t="shared" si="51"/>
        <v>6</v>
      </c>
      <c r="B212" t="str">
        <f t="shared" si="44"/>
        <v>Jun</v>
      </c>
      <c r="C212" s="347">
        <f t="shared" si="40"/>
        <v>36703</v>
      </c>
      <c r="D212" s="339">
        <f t="shared" si="52"/>
        <v>1715427</v>
      </c>
      <c r="E212" s="357">
        <f t="shared" si="41"/>
        <v>15788</v>
      </c>
      <c r="F212" s="365">
        <v>0</v>
      </c>
      <c r="G212" s="168">
        <f t="shared" si="45"/>
        <v>15788</v>
      </c>
      <c r="H212" s="168">
        <f t="shared" si="46"/>
        <v>1731215</v>
      </c>
      <c r="I212" s="111">
        <f t="shared" si="47"/>
        <v>639985</v>
      </c>
      <c r="J212" s="337">
        <f t="shared" si="42"/>
        <v>0.72344256072874491</v>
      </c>
      <c r="K212" s="348">
        <f t="shared" si="43"/>
        <v>0.7301007928475034</v>
      </c>
      <c r="L212" s="168">
        <f t="shared" si="48"/>
        <v>10420</v>
      </c>
      <c r="M212" s="168">
        <f t="shared" si="49"/>
        <v>6020</v>
      </c>
      <c r="N212" s="168">
        <f t="shared" si="50"/>
        <v>4400</v>
      </c>
    </row>
    <row r="213" spans="1:14">
      <c r="A213">
        <f t="shared" si="51"/>
        <v>6</v>
      </c>
      <c r="B213" t="str">
        <f t="shared" si="44"/>
        <v>Jun</v>
      </c>
      <c r="C213" s="347">
        <f t="shared" si="40"/>
        <v>36704</v>
      </c>
      <c r="D213" s="339">
        <f t="shared" si="52"/>
        <v>1731215</v>
      </c>
      <c r="E213" s="357">
        <f t="shared" si="41"/>
        <v>15788</v>
      </c>
      <c r="F213" s="365">
        <v>0</v>
      </c>
      <c r="G213" s="168">
        <f t="shared" si="45"/>
        <v>15788</v>
      </c>
      <c r="H213" s="168">
        <f t="shared" si="46"/>
        <v>1747003</v>
      </c>
      <c r="I213" s="111">
        <f t="shared" si="47"/>
        <v>624197</v>
      </c>
      <c r="J213" s="337">
        <f t="shared" si="42"/>
        <v>0.7301007928475034</v>
      </c>
      <c r="K213" s="348">
        <f t="shared" si="43"/>
        <v>0.73675902496626178</v>
      </c>
      <c r="L213" s="168">
        <f t="shared" si="48"/>
        <v>10420</v>
      </c>
      <c r="M213" s="168">
        <f t="shared" si="49"/>
        <v>6020</v>
      </c>
      <c r="N213" s="168">
        <f t="shared" si="50"/>
        <v>4400</v>
      </c>
    </row>
    <row r="214" spans="1:14">
      <c r="A214">
        <f t="shared" si="51"/>
        <v>6</v>
      </c>
      <c r="B214" t="str">
        <f t="shared" si="44"/>
        <v>Jun</v>
      </c>
      <c r="C214" s="347">
        <f t="shared" si="40"/>
        <v>36705</v>
      </c>
      <c r="D214" s="339">
        <f t="shared" si="52"/>
        <v>1747003</v>
      </c>
      <c r="E214" s="357">
        <f t="shared" si="41"/>
        <v>15788</v>
      </c>
      <c r="F214" s="365">
        <v>0</v>
      </c>
      <c r="G214" s="168">
        <f t="shared" si="45"/>
        <v>15788</v>
      </c>
      <c r="H214" s="168">
        <f t="shared" si="46"/>
        <v>1762791</v>
      </c>
      <c r="I214" s="111">
        <f t="shared" si="47"/>
        <v>608409</v>
      </c>
      <c r="J214" s="337">
        <f t="shared" si="42"/>
        <v>0.73675902496626178</v>
      </c>
      <c r="K214" s="348">
        <f t="shared" si="43"/>
        <v>0.74341725708502027</v>
      </c>
      <c r="L214" s="168">
        <f t="shared" si="48"/>
        <v>10420</v>
      </c>
      <c r="M214" s="168">
        <f t="shared" si="49"/>
        <v>6020</v>
      </c>
      <c r="N214" s="168">
        <f t="shared" si="50"/>
        <v>4400</v>
      </c>
    </row>
    <row r="215" spans="1:14">
      <c r="A215">
        <f t="shared" si="51"/>
        <v>6</v>
      </c>
      <c r="B215" t="str">
        <f t="shared" si="44"/>
        <v>Jun</v>
      </c>
      <c r="C215" s="347">
        <f t="shared" si="40"/>
        <v>36706</v>
      </c>
      <c r="D215" s="339">
        <f t="shared" si="52"/>
        <v>1762791</v>
      </c>
      <c r="E215" s="357">
        <f t="shared" si="41"/>
        <v>15788</v>
      </c>
      <c r="F215" s="365">
        <v>0</v>
      </c>
      <c r="G215" s="168">
        <f t="shared" si="45"/>
        <v>15788</v>
      </c>
      <c r="H215" s="168">
        <f t="shared" si="46"/>
        <v>1778579</v>
      </c>
      <c r="I215" s="111">
        <f t="shared" si="47"/>
        <v>592621</v>
      </c>
      <c r="J215" s="337">
        <f t="shared" si="42"/>
        <v>0.74341725708502027</v>
      </c>
      <c r="K215" s="348">
        <f t="shared" si="43"/>
        <v>0.75007548920377864</v>
      </c>
      <c r="L215" s="168">
        <f t="shared" si="48"/>
        <v>10420</v>
      </c>
      <c r="M215" s="168">
        <f t="shared" si="49"/>
        <v>6020</v>
      </c>
      <c r="N215" s="168">
        <f t="shared" si="50"/>
        <v>4400</v>
      </c>
    </row>
    <row r="216" spans="1:14">
      <c r="A216">
        <f t="shared" si="51"/>
        <v>6</v>
      </c>
      <c r="B216" t="str">
        <f t="shared" si="44"/>
        <v>Jun</v>
      </c>
      <c r="C216" s="347">
        <f t="shared" si="40"/>
        <v>36707</v>
      </c>
      <c r="D216" s="339">
        <f t="shared" si="52"/>
        <v>1778579</v>
      </c>
      <c r="E216" s="357">
        <f t="shared" si="41"/>
        <v>15788</v>
      </c>
      <c r="F216" s="365">
        <v>0</v>
      </c>
      <c r="G216" s="168">
        <f t="shared" si="45"/>
        <v>15788</v>
      </c>
      <c r="H216" s="168">
        <f t="shared" si="46"/>
        <v>1794367</v>
      </c>
      <c r="I216" s="111">
        <f t="shared" si="47"/>
        <v>576833</v>
      </c>
      <c r="J216" s="337">
        <f t="shared" si="42"/>
        <v>0.75007548920377864</v>
      </c>
      <c r="K216" s="348">
        <f t="shared" si="43"/>
        <v>0.75673372132253713</v>
      </c>
      <c r="L216" s="168">
        <f t="shared" si="48"/>
        <v>10420</v>
      </c>
      <c r="M216" s="168">
        <f t="shared" si="49"/>
        <v>6020</v>
      </c>
      <c r="N216" s="168">
        <f t="shared" si="50"/>
        <v>4400</v>
      </c>
    </row>
    <row r="217" spans="1:14">
      <c r="A217">
        <f t="shared" si="51"/>
        <v>7</v>
      </c>
      <c r="B217" t="str">
        <f t="shared" si="44"/>
        <v>Jul</v>
      </c>
      <c r="C217" s="347">
        <f t="shared" si="40"/>
        <v>36708</v>
      </c>
      <c r="D217" s="339">
        <f t="shared" si="52"/>
        <v>1794367</v>
      </c>
      <c r="E217" s="357">
        <f t="shared" si="41"/>
        <v>15788</v>
      </c>
      <c r="F217" s="365">
        <v>0</v>
      </c>
      <c r="G217" s="168">
        <f t="shared" si="45"/>
        <v>15788</v>
      </c>
      <c r="H217" s="168">
        <f t="shared" si="46"/>
        <v>1810155</v>
      </c>
      <c r="I217" s="111">
        <f t="shared" si="47"/>
        <v>561045</v>
      </c>
      <c r="J217" s="337">
        <f t="shared" si="42"/>
        <v>0.75673372132253713</v>
      </c>
      <c r="K217" s="348">
        <f t="shared" si="43"/>
        <v>0.76339195344129551</v>
      </c>
      <c r="L217" s="168">
        <f t="shared" si="48"/>
        <v>10420</v>
      </c>
      <c r="M217" s="168">
        <f t="shared" si="49"/>
        <v>6020</v>
      </c>
      <c r="N217" s="168">
        <f t="shared" si="50"/>
        <v>4400</v>
      </c>
    </row>
    <row r="218" spans="1:14">
      <c r="A218">
        <f t="shared" si="51"/>
        <v>7</v>
      </c>
      <c r="B218" t="str">
        <f t="shared" si="44"/>
        <v>Jul</v>
      </c>
      <c r="C218" s="347">
        <f t="shared" si="40"/>
        <v>36709</v>
      </c>
      <c r="D218" s="339">
        <f t="shared" si="52"/>
        <v>1810155</v>
      </c>
      <c r="E218" s="357">
        <f t="shared" si="41"/>
        <v>15788</v>
      </c>
      <c r="F218" s="365">
        <v>0</v>
      </c>
      <c r="G218" s="168">
        <f t="shared" si="45"/>
        <v>15788</v>
      </c>
      <c r="H218" s="168">
        <f t="shared" si="46"/>
        <v>1825943</v>
      </c>
      <c r="I218" s="111">
        <f t="shared" si="47"/>
        <v>545257</v>
      </c>
      <c r="J218" s="337">
        <f t="shared" si="42"/>
        <v>0.76339195344129551</v>
      </c>
      <c r="K218" s="348">
        <f t="shared" si="43"/>
        <v>0.770050185560054</v>
      </c>
      <c r="L218" s="168">
        <f t="shared" si="48"/>
        <v>10420</v>
      </c>
      <c r="M218" s="168">
        <f t="shared" si="49"/>
        <v>6020</v>
      </c>
      <c r="N218" s="168">
        <f t="shared" si="50"/>
        <v>4400</v>
      </c>
    </row>
    <row r="219" spans="1:14">
      <c r="A219">
        <f t="shared" si="51"/>
        <v>7</v>
      </c>
      <c r="B219" t="str">
        <f t="shared" si="44"/>
        <v>Jul</v>
      </c>
      <c r="C219" s="347">
        <f t="shared" si="40"/>
        <v>36710</v>
      </c>
      <c r="D219" s="339">
        <f t="shared" si="52"/>
        <v>1825943</v>
      </c>
      <c r="E219" s="357">
        <f t="shared" si="41"/>
        <v>15788</v>
      </c>
      <c r="F219" s="365">
        <v>0</v>
      </c>
      <c r="G219" s="168">
        <f t="shared" si="45"/>
        <v>15788</v>
      </c>
      <c r="H219" s="168">
        <f t="shared" si="46"/>
        <v>1841731</v>
      </c>
      <c r="I219" s="111">
        <f t="shared" si="47"/>
        <v>529469</v>
      </c>
      <c r="J219" s="337">
        <f t="shared" si="42"/>
        <v>0.770050185560054</v>
      </c>
      <c r="K219" s="348">
        <f t="shared" si="43"/>
        <v>0.77670841767881238</v>
      </c>
      <c r="L219" s="168">
        <f t="shared" si="48"/>
        <v>10420</v>
      </c>
      <c r="M219" s="168">
        <f t="shared" si="49"/>
        <v>6020</v>
      </c>
      <c r="N219" s="168">
        <f t="shared" si="50"/>
        <v>4400</v>
      </c>
    </row>
    <row r="220" spans="1:14">
      <c r="A220">
        <f t="shared" si="51"/>
        <v>7</v>
      </c>
      <c r="B220" t="str">
        <f t="shared" si="44"/>
        <v>Jul</v>
      </c>
      <c r="C220" s="347">
        <f t="shared" si="40"/>
        <v>36711</v>
      </c>
      <c r="D220" s="339">
        <f t="shared" si="52"/>
        <v>1841731</v>
      </c>
      <c r="E220" s="357">
        <f t="shared" si="41"/>
        <v>15788</v>
      </c>
      <c r="F220" s="365">
        <v>0</v>
      </c>
      <c r="G220" s="168">
        <f t="shared" si="45"/>
        <v>15788</v>
      </c>
      <c r="H220" s="168">
        <f t="shared" si="46"/>
        <v>1857519</v>
      </c>
      <c r="I220" s="111">
        <f t="shared" si="47"/>
        <v>513681</v>
      </c>
      <c r="J220" s="337">
        <f t="shared" si="42"/>
        <v>0.77670841767881238</v>
      </c>
      <c r="K220" s="348">
        <f t="shared" si="43"/>
        <v>0.78336664979757087</v>
      </c>
      <c r="L220" s="168">
        <f t="shared" si="48"/>
        <v>10420</v>
      </c>
      <c r="M220" s="168">
        <f t="shared" si="49"/>
        <v>6020</v>
      </c>
      <c r="N220" s="168">
        <f t="shared" si="50"/>
        <v>4400</v>
      </c>
    </row>
    <row r="221" spans="1:14">
      <c r="A221">
        <f t="shared" si="51"/>
        <v>7</v>
      </c>
      <c r="B221" t="str">
        <f t="shared" si="44"/>
        <v>Jul</v>
      </c>
      <c r="C221" s="347">
        <f t="shared" si="40"/>
        <v>36712</v>
      </c>
      <c r="D221" s="339">
        <f t="shared" si="52"/>
        <v>1857519</v>
      </c>
      <c r="E221" s="357">
        <f t="shared" si="41"/>
        <v>15788</v>
      </c>
      <c r="F221" s="365">
        <v>0</v>
      </c>
      <c r="G221" s="168">
        <f t="shared" si="45"/>
        <v>15788</v>
      </c>
      <c r="H221" s="168">
        <f t="shared" si="46"/>
        <v>1873307</v>
      </c>
      <c r="I221" s="111">
        <f t="shared" si="47"/>
        <v>497893</v>
      </c>
      <c r="J221" s="337">
        <f t="shared" si="42"/>
        <v>0.78336664979757087</v>
      </c>
      <c r="K221" s="348">
        <f t="shared" si="43"/>
        <v>0.79002488191632925</v>
      </c>
      <c r="L221" s="168">
        <f t="shared" si="48"/>
        <v>10420</v>
      </c>
      <c r="M221" s="168">
        <f t="shared" si="49"/>
        <v>6020</v>
      </c>
      <c r="N221" s="168">
        <f t="shared" si="50"/>
        <v>4400</v>
      </c>
    </row>
    <row r="222" spans="1:14">
      <c r="A222">
        <f t="shared" si="51"/>
        <v>7</v>
      </c>
      <c r="B222" t="str">
        <f t="shared" si="44"/>
        <v>Jul</v>
      </c>
      <c r="C222" s="347">
        <f t="shared" si="40"/>
        <v>36713</v>
      </c>
      <c r="D222" s="339">
        <f t="shared" si="52"/>
        <v>1873307</v>
      </c>
      <c r="E222" s="357">
        <f t="shared" si="41"/>
        <v>15788</v>
      </c>
      <c r="F222" s="365">
        <v>0</v>
      </c>
      <c r="G222" s="168">
        <f t="shared" si="45"/>
        <v>15788</v>
      </c>
      <c r="H222" s="168">
        <f t="shared" si="46"/>
        <v>1889095</v>
      </c>
      <c r="I222" s="111">
        <f t="shared" si="47"/>
        <v>482105</v>
      </c>
      <c r="J222" s="337">
        <f t="shared" si="42"/>
        <v>0.79002488191632925</v>
      </c>
      <c r="K222" s="348">
        <f t="shared" si="43"/>
        <v>0.79668311403508774</v>
      </c>
      <c r="L222" s="168">
        <f t="shared" si="48"/>
        <v>10420</v>
      </c>
      <c r="M222" s="168">
        <f t="shared" si="49"/>
        <v>6020</v>
      </c>
      <c r="N222" s="168">
        <f t="shared" si="50"/>
        <v>4400</v>
      </c>
    </row>
    <row r="223" spans="1:14">
      <c r="A223">
        <f t="shared" si="51"/>
        <v>7</v>
      </c>
      <c r="B223" t="str">
        <f t="shared" si="44"/>
        <v>Jul</v>
      </c>
      <c r="C223" s="347">
        <f t="shared" si="40"/>
        <v>36714</v>
      </c>
      <c r="D223" s="339">
        <f t="shared" si="52"/>
        <v>1889095</v>
      </c>
      <c r="E223" s="357">
        <f t="shared" si="41"/>
        <v>15788</v>
      </c>
      <c r="F223" s="365">
        <v>0</v>
      </c>
      <c r="G223" s="168">
        <f t="shared" si="45"/>
        <v>15788</v>
      </c>
      <c r="H223" s="168">
        <f t="shared" si="46"/>
        <v>1904883</v>
      </c>
      <c r="I223" s="111">
        <f t="shared" si="47"/>
        <v>466317</v>
      </c>
      <c r="J223" s="337">
        <f t="shared" si="42"/>
        <v>0.79668311403508774</v>
      </c>
      <c r="K223" s="348">
        <f t="shared" si="43"/>
        <v>0.80334134615384611</v>
      </c>
      <c r="L223" s="168">
        <f t="shared" si="48"/>
        <v>10420</v>
      </c>
      <c r="M223" s="168">
        <f t="shared" si="49"/>
        <v>6020</v>
      </c>
      <c r="N223" s="168">
        <f t="shared" si="50"/>
        <v>4400</v>
      </c>
    </row>
    <row r="224" spans="1:14">
      <c r="A224">
        <f t="shared" si="51"/>
        <v>7</v>
      </c>
      <c r="B224" t="str">
        <f t="shared" si="44"/>
        <v>Jul</v>
      </c>
      <c r="C224" s="347">
        <f t="shared" si="40"/>
        <v>36715</v>
      </c>
      <c r="D224" s="339">
        <f t="shared" si="52"/>
        <v>1904883</v>
      </c>
      <c r="E224" s="357">
        <f t="shared" si="41"/>
        <v>15788</v>
      </c>
      <c r="F224" s="365">
        <v>0</v>
      </c>
      <c r="G224" s="168">
        <f t="shared" si="45"/>
        <v>15788</v>
      </c>
      <c r="H224" s="168">
        <f t="shared" si="46"/>
        <v>1920671</v>
      </c>
      <c r="I224" s="111">
        <f t="shared" si="47"/>
        <v>450529</v>
      </c>
      <c r="J224" s="337">
        <f t="shared" si="42"/>
        <v>0.80334134615384611</v>
      </c>
      <c r="K224" s="348">
        <f t="shared" si="43"/>
        <v>0.8099995782726046</v>
      </c>
      <c r="L224" s="168">
        <f t="shared" si="48"/>
        <v>10420</v>
      </c>
      <c r="M224" s="168">
        <f t="shared" si="49"/>
        <v>6020</v>
      </c>
      <c r="N224" s="168">
        <f t="shared" si="50"/>
        <v>4400</v>
      </c>
    </row>
    <row r="225" spans="1:14">
      <c r="A225">
        <f t="shared" si="51"/>
        <v>7</v>
      </c>
      <c r="B225" t="str">
        <f t="shared" si="44"/>
        <v>Jul</v>
      </c>
      <c r="C225" s="347">
        <f t="shared" si="40"/>
        <v>36716</v>
      </c>
      <c r="D225" s="339">
        <f t="shared" si="52"/>
        <v>1920671</v>
      </c>
      <c r="E225" s="357">
        <f t="shared" si="41"/>
        <v>15788</v>
      </c>
      <c r="F225" s="365">
        <v>0</v>
      </c>
      <c r="G225" s="168">
        <f t="shared" si="45"/>
        <v>15788</v>
      </c>
      <c r="H225" s="168">
        <f t="shared" si="46"/>
        <v>1936459</v>
      </c>
      <c r="I225" s="111">
        <f t="shared" si="47"/>
        <v>434741</v>
      </c>
      <c r="J225" s="337">
        <f t="shared" si="42"/>
        <v>0.8099995782726046</v>
      </c>
      <c r="K225" s="348">
        <f t="shared" si="43"/>
        <v>0.81665781039136298</v>
      </c>
      <c r="L225" s="168">
        <f t="shared" si="48"/>
        <v>10420</v>
      </c>
      <c r="M225" s="168">
        <f t="shared" si="49"/>
        <v>6020</v>
      </c>
      <c r="N225" s="168">
        <f t="shared" si="50"/>
        <v>4400</v>
      </c>
    </row>
    <row r="226" spans="1:14">
      <c r="A226">
        <f t="shared" si="51"/>
        <v>7</v>
      </c>
      <c r="B226" t="str">
        <f t="shared" si="44"/>
        <v>Jul</v>
      </c>
      <c r="C226" s="347">
        <f t="shared" si="40"/>
        <v>36717</v>
      </c>
      <c r="D226" s="339">
        <f t="shared" si="52"/>
        <v>1936459</v>
      </c>
      <c r="E226" s="357">
        <f t="shared" si="41"/>
        <v>15788</v>
      </c>
      <c r="F226" s="365">
        <v>0</v>
      </c>
      <c r="G226" s="168">
        <f t="shared" si="45"/>
        <v>15788</v>
      </c>
      <c r="H226" s="168">
        <f t="shared" si="46"/>
        <v>1952247</v>
      </c>
      <c r="I226" s="111">
        <f t="shared" si="47"/>
        <v>418953</v>
      </c>
      <c r="J226" s="337">
        <f t="shared" si="42"/>
        <v>0.81665781039136298</v>
      </c>
      <c r="K226" s="348">
        <f t="shared" si="43"/>
        <v>0.82331604251012147</v>
      </c>
      <c r="L226" s="168">
        <f t="shared" si="48"/>
        <v>10420</v>
      </c>
      <c r="M226" s="168">
        <f t="shared" si="49"/>
        <v>6020</v>
      </c>
      <c r="N226" s="168">
        <f t="shared" si="50"/>
        <v>4400</v>
      </c>
    </row>
    <row r="227" spans="1:14">
      <c r="A227">
        <f t="shared" si="51"/>
        <v>7</v>
      </c>
      <c r="B227" t="str">
        <f t="shared" si="44"/>
        <v>Jul</v>
      </c>
      <c r="C227" s="347">
        <f t="shared" si="40"/>
        <v>36718</v>
      </c>
      <c r="D227" s="339">
        <f t="shared" si="52"/>
        <v>1952247</v>
      </c>
      <c r="E227" s="357">
        <f t="shared" si="41"/>
        <v>15788</v>
      </c>
      <c r="F227" s="365">
        <v>0</v>
      </c>
      <c r="G227" s="168">
        <f t="shared" si="45"/>
        <v>15788</v>
      </c>
      <c r="H227" s="168">
        <f t="shared" si="46"/>
        <v>1968035</v>
      </c>
      <c r="I227" s="111">
        <f t="shared" si="47"/>
        <v>403165</v>
      </c>
      <c r="J227" s="337">
        <f t="shared" si="42"/>
        <v>0.82331604251012147</v>
      </c>
      <c r="K227" s="348">
        <f t="shared" si="43"/>
        <v>0.82997427462887985</v>
      </c>
      <c r="L227" s="168">
        <f t="shared" si="48"/>
        <v>10420</v>
      </c>
      <c r="M227" s="168">
        <f t="shared" si="49"/>
        <v>6020</v>
      </c>
      <c r="N227" s="168">
        <f t="shared" si="50"/>
        <v>4400</v>
      </c>
    </row>
    <row r="228" spans="1:14">
      <c r="A228">
        <f t="shared" si="51"/>
        <v>7</v>
      </c>
      <c r="B228" t="str">
        <f t="shared" si="44"/>
        <v>Jul</v>
      </c>
      <c r="C228" s="347">
        <f t="shared" si="40"/>
        <v>36719</v>
      </c>
      <c r="D228" s="339">
        <f t="shared" si="52"/>
        <v>1968035</v>
      </c>
      <c r="E228" s="357">
        <f t="shared" si="41"/>
        <v>15788</v>
      </c>
      <c r="F228" s="365">
        <v>0</v>
      </c>
      <c r="G228" s="168">
        <f t="shared" si="45"/>
        <v>15788</v>
      </c>
      <c r="H228" s="168">
        <f t="shared" si="46"/>
        <v>1983823</v>
      </c>
      <c r="I228" s="111">
        <f t="shared" si="47"/>
        <v>387377</v>
      </c>
      <c r="J228" s="337">
        <f t="shared" si="42"/>
        <v>0.82997427462887985</v>
      </c>
      <c r="K228" s="348">
        <f t="shared" si="43"/>
        <v>0.83663250674763834</v>
      </c>
      <c r="L228" s="168">
        <f t="shared" si="48"/>
        <v>10420</v>
      </c>
      <c r="M228" s="168">
        <f t="shared" si="49"/>
        <v>6020</v>
      </c>
      <c r="N228" s="168">
        <f t="shared" si="50"/>
        <v>4400</v>
      </c>
    </row>
    <row r="229" spans="1:14">
      <c r="A229">
        <f t="shared" si="51"/>
        <v>7</v>
      </c>
      <c r="B229" t="str">
        <f t="shared" si="44"/>
        <v>Jul</v>
      </c>
      <c r="C229" s="347">
        <f t="shared" ref="C229:C292" si="53">C228+1</f>
        <v>36720</v>
      </c>
      <c r="D229" s="339">
        <f t="shared" si="52"/>
        <v>1983823</v>
      </c>
      <c r="E229" s="357">
        <f t="shared" si="41"/>
        <v>15788</v>
      </c>
      <c r="F229" s="365">
        <v>0</v>
      </c>
      <c r="G229" s="168">
        <f t="shared" si="45"/>
        <v>15788</v>
      </c>
      <c r="H229" s="168">
        <f t="shared" si="46"/>
        <v>1999611</v>
      </c>
      <c r="I229" s="111">
        <f t="shared" si="47"/>
        <v>371589</v>
      </c>
      <c r="J229" s="337">
        <f t="shared" si="42"/>
        <v>0.83663250674763834</v>
      </c>
      <c r="K229" s="348">
        <f t="shared" si="43"/>
        <v>0.84329073886639672</v>
      </c>
      <c r="L229" s="168">
        <f t="shared" si="48"/>
        <v>10420</v>
      </c>
      <c r="M229" s="168">
        <f t="shared" si="49"/>
        <v>6020</v>
      </c>
      <c r="N229" s="168">
        <f t="shared" si="50"/>
        <v>4400</v>
      </c>
    </row>
    <row r="230" spans="1:14">
      <c r="A230">
        <f t="shared" si="51"/>
        <v>7</v>
      </c>
      <c r="B230" t="str">
        <f t="shared" si="44"/>
        <v>Jul</v>
      </c>
      <c r="C230" s="347">
        <f t="shared" si="53"/>
        <v>36721</v>
      </c>
      <c r="D230" s="339">
        <f t="shared" si="52"/>
        <v>1999611</v>
      </c>
      <c r="E230" s="357">
        <f t="shared" si="41"/>
        <v>15788</v>
      </c>
      <c r="F230" s="365">
        <v>0</v>
      </c>
      <c r="G230" s="168">
        <f t="shared" si="45"/>
        <v>15788</v>
      </c>
      <c r="H230" s="168">
        <f t="shared" si="46"/>
        <v>2015399</v>
      </c>
      <c r="I230" s="111">
        <f t="shared" si="47"/>
        <v>355801</v>
      </c>
      <c r="J230" s="337">
        <f t="shared" si="42"/>
        <v>0.84329073886639672</v>
      </c>
      <c r="K230" s="348">
        <f t="shared" si="43"/>
        <v>0.84994897098515521</v>
      </c>
      <c r="L230" s="168">
        <f t="shared" si="48"/>
        <v>10420</v>
      </c>
      <c r="M230" s="168">
        <f t="shared" si="49"/>
        <v>6020</v>
      </c>
      <c r="N230" s="168">
        <f t="shared" si="50"/>
        <v>4400</v>
      </c>
    </row>
    <row r="231" spans="1:14">
      <c r="A231">
        <f t="shared" si="51"/>
        <v>7</v>
      </c>
      <c r="B231" t="str">
        <f t="shared" si="44"/>
        <v>Jul</v>
      </c>
      <c r="C231" s="347">
        <f t="shared" si="53"/>
        <v>36722</v>
      </c>
      <c r="D231" s="339">
        <f t="shared" si="52"/>
        <v>2015399</v>
      </c>
      <c r="E231" s="357">
        <f t="shared" si="41"/>
        <v>15788</v>
      </c>
      <c r="F231" s="365">
        <v>0</v>
      </c>
      <c r="G231" s="168">
        <f t="shared" si="45"/>
        <v>15788</v>
      </c>
      <c r="H231" s="168">
        <f t="shared" si="46"/>
        <v>2031187</v>
      </c>
      <c r="I231" s="111">
        <f t="shared" si="47"/>
        <v>340013</v>
      </c>
      <c r="J231" s="337">
        <f t="shared" si="42"/>
        <v>0.84994897098515521</v>
      </c>
      <c r="K231" s="348">
        <f t="shared" si="43"/>
        <v>0.85660720310391358</v>
      </c>
      <c r="L231" s="168">
        <f t="shared" si="48"/>
        <v>10420</v>
      </c>
      <c r="M231" s="168">
        <f t="shared" si="49"/>
        <v>6020</v>
      </c>
      <c r="N231" s="168">
        <f t="shared" si="50"/>
        <v>4400</v>
      </c>
    </row>
    <row r="232" spans="1:14">
      <c r="A232">
        <f t="shared" si="51"/>
        <v>7</v>
      </c>
      <c r="B232" t="str">
        <f t="shared" si="44"/>
        <v>Jul</v>
      </c>
      <c r="C232" s="347">
        <f t="shared" si="53"/>
        <v>36723</v>
      </c>
      <c r="D232" s="339">
        <f t="shared" si="52"/>
        <v>2031187</v>
      </c>
      <c r="E232" s="357">
        <f t="shared" si="41"/>
        <v>15788</v>
      </c>
      <c r="F232" s="365">
        <v>0</v>
      </c>
      <c r="G232" s="168">
        <f t="shared" si="45"/>
        <v>15788</v>
      </c>
      <c r="H232" s="168">
        <f t="shared" si="46"/>
        <v>2046975</v>
      </c>
      <c r="I232" s="111">
        <f t="shared" si="47"/>
        <v>324225</v>
      </c>
      <c r="J232" s="337">
        <f t="shared" si="42"/>
        <v>0.85660720310391358</v>
      </c>
      <c r="K232" s="348">
        <f t="shared" si="43"/>
        <v>0.86326543522267207</v>
      </c>
      <c r="L232" s="168">
        <f t="shared" si="48"/>
        <v>10420</v>
      </c>
      <c r="M232" s="168">
        <f t="shared" si="49"/>
        <v>6020</v>
      </c>
      <c r="N232" s="168">
        <f t="shared" si="50"/>
        <v>4400</v>
      </c>
    </row>
    <row r="233" spans="1:14">
      <c r="A233">
        <f t="shared" si="51"/>
        <v>7</v>
      </c>
      <c r="B233" t="str">
        <f t="shared" si="44"/>
        <v>Jul</v>
      </c>
      <c r="C233" s="347">
        <f t="shared" si="53"/>
        <v>36724</v>
      </c>
      <c r="D233" s="339">
        <f t="shared" si="52"/>
        <v>2046975</v>
      </c>
      <c r="E233" s="357">
        <f t="shared" si="41"/>
        <v>15788</v>
      </c>
      <c r="F233" s="365">
        <v>0</v>
      </c>
      <c r="G233" s="168">
        <f t="shared" si="45"/>
        <v>15788</v>
      </c>
      <c r="H233" s="168">
        <f t="shared" si="46"/>
        <v>2062763</v>
      </c>
      <c r="I233" s="111">
        <f t="shared" si="47"/>
        <v>308437</v>
      </c>
      <c r="J233" s="337">
        <f t="shared" si="42"/>
        <v>0.86326543522267207</v>
      </c>
      <c r="K233" s="348">
        <f t="shared" si="43"/>
        <v>0.86992366734143045</v>
      </c>
      <c r="L233" s="168">
        <f t="shared" si="48"/>
        <v>10420</v>
      </c>
      <c r="M233" s="168">
        <f t="shared" si="49"/>
        <v>6020</v>
      </c>
      <c r="N233" s="168">
        <f t="shared" si="50"/>
        <v>4400</v>
      </c>
    </row>
    <row r="234" spans="1:14">
      <c r="A234">
        <f t="shared" si="51"/>
        <v>7</v>
      </c>
      <c r="B234" t="str">
        <f t="shared" si="44"/>
        <v>Jul</v>
      </c>
      <c r="C234" s="347">
        <f t="shared" si="53"/>
        <v>36725</v>
      </c>
      <c r="D234" s="339">
        <f t="shared" si="52"/>
        <v>2062763</v>
      </c>
      <c r="E234" s="357">
        <f t="shared" si="41"/>
        <v>15788</v>
      </c>
      <c r="F234" s="365">
        <v>0</v>
      </c>
      <c r="G234" s="168">
        <f t="shared" si="45"/>
        <v>15788</v>
      </c>
      <c r="H234" s="168">
        <f t="shared" si="46"/>
        <v>2078551</v>
      </c>
      <c r="I234" s="111">
        <f t="shared" si="47"/>
        <v>292649</v>
      </c>
      <c r="J234" s="337">
        <f t="shared" si="42"/>
        <v>0.86992366734143045</v>
      </c>
      <c r="K234" s="348">
        <f t="shared" si="43"/>
        <v>0.87658189946018894</v>
      </c>
      <c r="L234" s="168">
        <f t="shared" si="48"/>
        <v>10420</v>
      </c>
      <c r="M234" s="168">
        <f t="shared" si="49"/>
        <v>6020</v>
      </c>
      <c r="N234" s="168">
        <f t="shared" si="50"/>
        <v>4400</v>
      </c>
    </row>
    <row r="235" spans="1:14">
      <c r="A235">
        <f t="shared" si="51"/>
        <v>7</v>
      </c>
      <c r="B235" t="str">
        <f t="shared" si="44"/>
        <v>Jul</v>
      </c>
      <c r="C235" s="347">
        <f t="shared" si="53"/>
        <v>36726</v>
      </c>
      <c r="D235" s="339">
        <f t="shared" si="52"/>
        <v>2078551</v>
      </c>
      <c r="E235" s="357">
        <f t="shared" si="41"/>
        <v>15788</v>
      </c>
      <c r="F235" s="365">
        <v>0</v>
      </c>
      <c r="G235" s="168">
        <f t="shared" si="45"/>
        <v>15788</v>
      </c>
      <c r="H235" s="168">
        <f t="shared" si="46"/>
        <v>2094339</v>
      </c>
      <c r="I235" s="111">
        <f t="shared" si="47"/>
        <v>276861</v>
      </c>
      <c r="J235" s="337">
        <f t="shared" si="42"/>
        <v>0.87658189946018894</v>
      </c>
      <c r="K235" s="348">
        <f t="shared" si="43"/>
        <v>0.88324013157894732</v>
      </c>
      <c r="L235" s="168">
        <f t="shared" si="48"/>
        <v>10420</v>
      </c>
      <c r="M235" s="168">
        <f t="shared" si="49"/>
        <v>6020</v>
      </c>
      <c r="N235" s="168">
        <f t="shared" si="50"/>
        <v>4400</v>
      </c>
    </row>
    <row r="236" spans="1:14">
      <c r="A236">
        <f t="shared" si="51"/>
        <v>7</v>
      </c>
      <c r="B236" t="str">
        <f t="shared" si="44"/>
        <v>Jul</v>
      </c>
      <c r="C236" s="347">
        <f t="shared" si="53"/>
        <v>36727</v>
      </c>
      <c r="D236" s="339">
        <f t="shared" si="52"/>
        <v>2094339</v>
      </c>
      <c r="E236" s="357">
        <f t="shared" si="41"/>
        <v>15788</v>
      </c>
      <c r="F236" s="365">
        <v>0</v>
      </c>
      <c r="G236" s="168">
        <f t="shared" si="45"/>
        <v>15788</v>
      </c>
      <c r="H236" s="168">
        <f t="shared" si="46"/>
        <v>2110127</v>
      </c>
      <c r="I236" s="111">
        <f t="shared" si="47"/>
        <v>261073</v>
      </c>
      <c r="J236" s="337">
        <f t="shared" si="42"/>
        <v>0.88324013157894732</v>
      </c>
      <c r="K236" s="348">
        <f t="shared" si="43"/>
        <v>0.88989836369770581</v>
      </c>
      <c r="L236" s="168">
        <f t="shared" si="48"/>
        <v>10420</v>
      </c>
      <c r="M236" s="168">
        <f t="shared" si="49"/>
        <v>6020</v>
      </c>
      <c r="N236" s="168">
        <f t="shared" si="50"/>
        <v>4400</v>
      </c>
    </row>
    <row r="237" spans="1:14">
      <c r="A237">
        <f t="shared" si="51"/>
        <v>7</v>
      </c>
      <c r="B237" t="str">
        <f t="shared" si="44"/>
        <v>Jul</v>
      </c>
      <c r="C237" s="347">
        <f t="shared" si="53"/>
        <v>36728</v>
      </c>
      <c r="D237" s="339">
        <f t="shared" si="52"/>
        <v>2110127</v>
      </c>
      <c r="E237" s="357">
        <f t="shared" si="41"/>
        <v>15788</v>
      </c>
      <c r="F237" s="365">
        <v>0</v>
      </c>
      <c r="G237" s="168">
        <f t="shared" si="45"/>
        <v>15788</v>
      </c>
      <c r="H237" s="168">
        <f t="shared" si="46"/>
        <v>2125915</v>
      </c>
      <c r="I237" s="111">
        <f t="shared" si="47"/>
        <v>245285</v>
      </c>
      <c r="J237" s="337">
        <f t="shared" si="42"/>
        <v>0.88989836369770581</v>
      </c>
      <c r="K237" s="348">
        <f t="shared" si="43"/>
        <v>0.89655659581646419</v>
      </c>
      <c r="L237" s="168">
        <f t="shared" si="48"/>
        <v>10420</v>
      </c>
      <c r="M237" s="168">
        <f t="shared" si="49"/>
        <v>6020</v>
      </c>
      <c r="N237" s="168">
        <f t="shared" si="50"/>
        <v>4400</v>
      </c>
    </row>
    <row r="238" spans="1:14">
      <c r="A238">
        <f t="shared" si="51"/>
        <v>7</v>
      </c>
      <c r="B238" t="str">
        <f t="shared" si="44"/>
        <v>Jul</v>
      </c>
      <c r="C238" s="347">
        <f t="shared" si="53"/>
        <v>36729</v>
      </c>
      <c r="D238" s="339">
        <f t="shared" si="52"/>
        <v>2125915</v>
      </c>
      <c r="E238" s="357">
        <f t="shared" si="41"/>
        <v>15788</v>
      </c>
      <c r="F238" s="365">
        <v>0</v>
      </c>
      <c r="G238" s="168">
        <f t="shared" si="45"/>
        <v>15788</v>
      </c>
      <c r="H238" s="168">
        <f t="shared" si="46"/>
        <v>2141703</v>
      </c>
      <c r="I238" s="111">
        <f t="shared" si="47"/>
        <v>229497</v>
      </c>
      <c r="J238" s="337">
        <f t="shared" si="42"/>
        <v>0.89655659581646419</v>
      </c>
      <c r="K238" s="348">
        <f t="shared" si="43"/>
        <v>0.90321482793522267</v>
      </c>
      <c r="L238" s="168">
        <f t="shared" si="48"/>
        <v>10420</v>
      </c>
      <c r="M238" s="168">
        <f t="shared" si="49"/>
        <v>6020</v>
      </c>
      <c r="N238" s="168">
        <f t="shared" si="50"/>
        <v>4400</v>
      </c>
    </row>
    <row r="239" spans="1:14">
      <c r="A239">
        <f t="shared" si="51"/>
        <v>7</v>
      </c>
      <c r="B239" t="str">
        <f t="shared" si="44"/>
        <v>Jul</v>
      </c>
      <c r="C239" s="347">
        <f t="shared" si="53"/>
        <v>36730</v>
      </c>
      <c r="D239" s="339">
        <f t="shared" si="52"/>
        <v>2141703</v>
      </c>
      <c r="E239" s="357">
        <f t="shared" si="41"/>
        <v>15788</v>
      </c>
      <c r="F239" s="365">
        <v>0</v>
      </c>
      <c r="G239" s="168">
        <f t="shared" si="45"/>
        <v>15788</v>
      </c>
      <c r="H239" s="168">
        <f t="shared" si="46"/>
        <v>2157491</v>
      </c>
      <c r="I239" s="111">
        <f t="shared" si="47"/>
        <v>213709</v>
      </c>
      <c r="J239" s="337">
        <f t="shared" si="42"/>
        <v>0.90321482793522267</v>
      </c>
      <c r="K239" s="348">
        <f t="shared" si="43"/>
        <v>0.90987306005398105</v>
      </c>
      <c r="L239" s="168">
        <f t="shared" si="48"/>
        <v>10420</v>
      </c>
      <c r="M239" s="168">
        <f t="shared" si="49"/>
        <v>6020</v>
      </c>
      <c r="N239" s="168">
        <f t="shared" si="50"/>
        <v>4400</v>
      </c>
    </row>
    <row r="240" spans="1:14">
      <c r="A240">
        <f t="shared" si="51"/>
        <v>7</v>
      </c>
      <c r="B240" t="str">
        <f t="shared" si="44"/>
        <v>Jul</v>
      </c>
      <c r="C240" s="347">
        <f t="shared" si="53"/>
        <v>36731</v>
      </c>
      <c r="D240" s="339">
        <f t="shared" si="52"/>
        <v>2157491</v>
      </c>
      <c r="E240" s="357">
        <f t="shared" si="41"/>
        <v>15788</v>
      </c>
      <c r="F240" s="365">
        <v>0</v>
      </c>
      <c r="G240" s="168">
        <f t="shared" si="45"/>
        <v>15788</v>
      </c>
      <c r="H240" s="168">
        <f t="shared" si="46"/>
        <v>2173279</v>
      </c>
      <c r="I240" s="111">
        <f t="shared" si="47"/>
        <v>197921</v>
      </c>
      <c r="J240" s="337">
        <f t="shared" si="42"/>
        <v>0.90987306005398105</v>
      </c>
      <c r="K240" s="348">
        <f t="shared" si="43"/>
        <v>0.91653129217273954</v>
      </c>
      <c r="L240" s="168">
        <f t="shared" si="48"/>
        <v>10420</v>
      </c>
      <c r="M240" s="168">
        <f t="shared" si="49"/>
        <v>6020</v>
      </c>
      <c r="N240" s="168">
        <f t="shared" si="50"/>
        <v>4400</v>
      </c>
    </row>
    <row r="241" spans="1:14">
      <c r="A241">
        <f t="shared" si="51"/>
        <v>7</v>
      </c>
      <c r="B241" t="str">
        <f t="shared" si="44"/>
        <v>Jul</v>
      </c>
      <c r="C241" s="347">
        <f t="shared" si="53"/>
        <v>36732</v>
      </c>
      <c r="D241" s="339">
        <f t="shared" si="52"/>
        <v>2173279</v>
      </c>
      <c r="E241" s="357">
        <f t="shared" si="41"/>
        <v>15788</v>
      </c>
      <c r="F241" s="365">
        <v>0</v>
      </c>
      <c r="G241" s="168">
        <f t="shared" si="45"/>
        <v>15788</v>
      </c>
      <c r="H241" s="168">
        <f t="shared" si="46"/>
        <v>2189067</v>
      </c>
      <c r="I241" s="111">
        <f t="shared" si="47"/>
        <v>182133</v>
      </c>
      <c r="J241" s="337">
        <f t="shared" si="42"/>
        <v>0.91653129217273954</v>
      </c>
      <c r="K241" s="348">
        <f t="shared" si="43"/>
        <v>0.92318952429149792</v>
      </c>
      <c r="L241" s="168">
        <f t="shared" si="48"/>
        <v>10420</v>
      </c>
      <c r="M241" s="168">
        <f t="shared" si="49"/>
        <v>6020</v>
      </c>
      <c r="N241" s="168">
        <f t="shared" si="50"/>
        <v>4400</v>
      </c>
    </row>
    <row r="242" spans="1:14">
      <c r="A242">
        <f t="shared" si="51"/>
        <v>7</v>
      </c>
      <c r="B242" t="str">
        <f t="shared" si="44"/>
        <v>Jul</v>
      </c>
      <c r="C242" s="347">
        <f t="shared" si="53"/>
        <v>36733</v>
      </c>
      <c r="D242" s="339">
        <f t="shared" si="52"/>
        <v>2189067</v>
      </c>
      <c r="E242" s="357">
        <f t="shared" si="41"/>
        <v>15788</v>
      </c>
      <c r="F242" s="365">
        <v>0</v>
      </c>
      <c r="G242" s="168">
        <f t="shared" si="45"/>
        <v>15788</v>
      </c>
      <c r="H242" s="168">
        <f t="shared" si="46"/>
        <v>2204855</v>
      </c>
      <c r="I242" s="111">
        <f t="shared" si="47"/>
        <v>166345</v>
      </c>
      <c r="J242" s="337">
        <f t="shared" si="42"/>
        <v>0.92318952429149792</v>
      </c>
      <c r="K242" s="348">
        <f t="shared" si="43"/>
        <v>0.92984775641025641</v>
      </c>
      <c r="L242" s="168">
        <f t="shared" si="48"/>
        <v>10420</v>
      </c>
      <c r="M242" s="168">
        <f t="shared" si="49"/>
        <v>6020</v>
      </c>
      <c r="N242" s="168">
        <f t="shared" si="50"/>
        <v>4400</v>
      </c>
    </row>
    <row r="243" spans="1:14">
      <c r="A243">
        <f t="shared" si="51"/>
        <v>7</v>
      </c>
      <c r="B243" t="str">
        <f t="shared" si="44"/>
        <v>Jul</v>
      </c>
      <c r="C243" s="347">
        <f t="shared" si="53"/>
        <v>36734</v>
      </c>
      <c r="D243" s="339">
        <f t="shared" si="52"/>
        <v>2204855</v>
      </c>
      <c r="E243" s="357">
        <f t="shared" si="41"/>
        <v>15788</v>
      </c>
      <c r="F243" s="365">
        <v>0</v>
      </c>
      <c r="G243" s="168">
        <f t="shared" si="45"/>
        <v>15788</v>
      </c>
      <c r="H243" s="168">
        <f t="shared" si="46"/>
        <v>2220643</v>
      </c>
      <c r="I243" s="111">
        <f t="shared" si="47"/>
        <v>150557</v>
      </c>
      <c r="J243" s="337">
        <f t="shared" si="42"/>
        <v>0.92984775641025641</v>
      </c>
      <c r="K243" s="348">
        <f t="shared" si="43"/>
        <v>0.9365059885290149</v>
      </c>
      <c r="L243" s="168">
        <f t="shared" si="48"/>
        <v>10420</v>
      </c>
      <c r="M243" s="168">
        <f t="shared" si="49"/>
        <v>6020</v>
      </c>
      <c r="N243" s="168">
        <f t="shared" si="50"/>
        <v>4400</v>
      </c>
    </row>
    <row r="244" spans="1:14">
      <c r="A244">
        <f t="shared" si="51"/>
        <v>7</v>
      </c>
      <c r="B244" t="str">
        <f t="shared" si="44"/>
        <v>Jul</v>
      </c>
      <c r="C244" s="347">
        <f t="shared" si="53"/>
        <v>36735</v>
      </c>
      <c r="D244" s="339">
        <f t="shared" si="52"/>
        <v>2220643</v>
      </c>
      <c r="E244" s="357">
        <f t="shared" si="41"/>
        <v>15788</v>
      </c>
      <c r="F244" s="365">
        <v>0</v>
      </c>
      <c r="G244" s="168">
        <f t="shared" si="45"/>
        <v>15788</v>
      </c>
      <c r="H244" s="168">
        <f t="shared" si="46"/>
        <v>2236431</v>
      </c>
      <c r="I244" s="111">
        <f t="shared" si="47"/>
        <v>134769</v>
      </c>
      <c r="J244" s="337">
        <f t="shared" si="42"/>
        <v>0.9365059885290149</v>
      </c>
      <c r="K244" s="348">
        <f t="shared" si="43"/>
        <v>0.94316422064777328</v>
      </c>
      <c r="L244" s="168">
        <f t="shared" si="48"/>
        <v>10420</v>
      </c>
      <c r="M244" s="168">
        <f t="shared" si="49"/>
        <v>6020</v>
      </c>
      <c r="N244" s="168">
        <f t="shared" si="50"/>
        <v>4400</v>
      </c>
    </row>
    <row r="245" spans="1:14">
      <c r="A245">
        <f t="shared" si="51"/>
        <v>7</v>
      </c>
      <c r="B245" t="str">
        <f t="shared" si="44"/>
        <v>Jul</v>
      </c>
      <c r="C245" s="347">
        <f t="shared" si="53"/>
        <v>36736</v>
      </c>
      <c r="D245" s="339">
        <f t="shared" si="52"/>
        <v>2236431</v>
      </c>
      <c r="E245" s="357">
        <f t="shared" si="41"/>
        <v>15788</v>
      </c>
      <c r="F245" s="365">
        <v>0</v>
      </c>
      <c r="G245" s="168">
        <f t="shared" si="45"/>
        <v>15788</v>
      </c>
      <c r="H245" s="168">
        <f t="shared" si="46"/>
        <v>2252219</v>
      </c>
      <c r="I245" s="111">
        <f t="shared" si="47"/>
        <v>118981</v>
      </c>
      <c r="J245" s="337">
        <f t="shared" si="42"/>
        <v>0.94316422064777328</v>
      </c>
      <c r="K245" s="348">
        <f t="shared" si="43"/>
        <v>0.94982245276653177</v>
      </c>
      <c r="L245" s="168">
        <f t="shared" si="48"/>
        <v>10420</v>
      </c>
      <c r="M245" s="168">
        <f t="shared" si="49"/>
        <v>6020</v>
      </c>
      <c r="N245" s="168">
        <f t="shared" si="50"/>
        <v>4400</v>
      </c>
    </row>
    <row r="246" spans="1:14">
      <c r="A246">
        <f t="shared" si="51"/>
        <v>7</v>
      </c>
      <c r="B246" t="str">
        <f t="shared" si="44"/>
        <v>Jul</v>
      </c>
      <c r="C246" s="347">
        <f t="shared" si="53"/>
        <v>36737</v>
      </c>
      <c r="D246" s="339">
        <f t="shared" si="52"/>
        <v>2252219</v>
      </c>
      <c r="E246" s="357">
        <f t="shared" si="41"/>
        <v>15788</v>
      </c>
      <c r="F246" s="365">
        <v>0</v>
      </c>
      <c r="G246" s="168">
        <f t="shared" si="45"/>
        <v>15788</v>
      </c>
      <c r="H246" s="168">
        <f t="shared" si="46"/>
        <v>2268007</v>
      </c>
      <c r="I246" s="111">
        <f t="shared" si="47"/>
        <v>103193</v>
      </c>
      <c r="J246" s="337">
        <f t="shared" si="42"/>
        <v>0.94982245276653177</v>
      </c>
      <c r="K246" s="348">
        <f t="shared" si="43"/>
        <v>0.95648068488529014</v>
      </c>
      <c r="L246" s="168">
        <f t="shared" si="48"/>
        <v>10420</v>
      </c>
      <c r="M246" s="168">
        <f t="shared" si="49"/>
        <v>6020</v>
      </c>
      <c r="N246" s="168">
        <f t="shared" si="50"/>
        <v>4400</v>
      </c>
    </row>
    <row r="247" spans="1:14">
      <c r="A247">
        <f t="shared" si="51"/>
        <v>7</v>
      </c>
      <c r="B247" t="str">
        <f t="shared" si="44"/>
        <v>Jul</v>
      </c>
      <c r="C247" s="347">
        <f t="shared" si="53"/>
        <v>36738</v>
      </c>
      <c r="D247" s="339">
        <f t="shared" si="52"/>
        <v>2268007</v>
      </c>
      <c r="E247" s="357">
        <f t="shared" si="41"/>
        <v>15788</v>
      </c>
      <c r="F247" s="365">
        <v>0</v>
      </c>
      <c r="G247" s="168">
        <f t="shared" si="45"/>
        <v>15788</v>
      </c>
      <c r="H247" s="168">
        <f t="shared" si="46"/>
        <v>2283795</v>
      </c>
      <c r="I247" s="111">
        <f t="shared" si="47"/>
        <v>87405</v>
      </c>
      <c r="J247" s="337">
        <f t="shared" si="42"/>
        <v>0.95648068488529014</v>
      </c>
      <c r="K247" s="348">
        <f t="shared" si="43"/>
        <v>0.96313891700404863</v>
      </c>
      <c r="L247" s="168">
        <f t="shared" si="48"/>
        <v>10420</v>
      </c>
      <c r="M247" s="168">
        <f t="shared" si="49"/>
        <v>6020</v>
      </c>
      <c r="N247" s="168">
        <f t="shared" si="50"/>
        <v>4400</v>
      </c>
    </row>
    <row r="248" spans="1:14">
      <c r="A248">
        <f t="shared" si="51"/>
        <v>8</v>
      </c>
      <c r="B248" t="str">
        <f t="shared" si="44"/>
        <v>Aug</v>
      </c>
      <c r="C248" s="347">
        <f t="shared" si="53"/>
        <v>36739</v>
      </c>
      <c r="D248" s="339">
        <f t="shared" si="52"/>
        <v>2283795</v>
      </c>
      <c r="E248" s="357">
        <f>1223+1862</f>
        <v>3085</v>
      </c>
      <c r="F248" s="365">
        <v>0</v>
      </c>
      <c r="G248" s="168">
        <f t="shared" si="45"/>
        <v>3085</v>
      </c>
      <c r="H248" s="168">
        <f t="shared" si="46"/>
        <v>2286880</v>
      </c>
      <c r="I248" s="111">
        <f t="shared" si="47"/>
        <v>84320</v>
      </c>
      <c r="J248" s="337">
        <f t="shared" si="42"/>
        <v>0.96313891700404863</v>
      </c>
      <c r="K248" s="348">
        <f t="shared" si="43"/>
        <v>0.96443994601889338</v>
      </c>
      <c r="L248" s="168">
        <f t="shared" si="48"/>
        <v>10420</v>
      </c>
      <c r="M248" s="168">
        <f t="shared" si="49"/>
        <v>6020</v>
      </c>
      <c r="N248" s="168">
        <f t="shared" si="50"/>
        <v>4400</v>
      </c>
    </row>
    <row r="249" spans="1:14">
      <c r="A249">
        <f t="shared" si="51"/>
        <v>8</v>
      </c>
      <c r="B249" t="str">
        <f t="shared" si="44"/>
        <v>Aug</v>
      </c>
      <c r="C249" s="347">
        <f t="shared" si="53"/>
        <v>36740</v>
      </c>
      <c r="D249" s="339">
        <f t="shared" si="52"/>
        <v>2286880</v>
      </c>
      <c r="E249" s="357">
        <f t="shared" ref="E249:E278" si="54">1223+1862</f>
        <v>3085</v>
      </c>
      <c r="F249" s="365">
        <v>0</v>
      </c>
      <c r="G249" s="168">
        <f t="shared" si="45"/>
        <v>3085</v>
      </c>
      <c r="H249" s="168">
        <f t="shared" si="46"/>
        <v>2289965</v>
      </c>
      <c r="I249" s="111">
        <f t="shared" si="47"/>
        <v>81235</v>
      </c>
      <c r="J249" s="337">
        <f t="shared" si="42"/>
        <v>0.96443994601889338</v>
      </c>
      <c r="K249" s="348">
        <f t="shared" si="43"/>
        <v>0.96574097503373824</v>
      </c>
      <c r="L249" s="168">
        <f t="shared" si="48"/>
        <v>10420</v>
      </c>
      <c r="M249" s="168">
        <f t="shared" si="49"/>
        <v>6020</v>
      </c>
      <c r="N249" s="168">
        <f t="shared" si="50"/>
        <v>4400</v>
      </c>
    </row>
    <row r="250" spans="1:14">
      <c r="A250">
        <f t="shared" si="51"/>
        <v>8</v>
      </c>
      <c r="B250" t="str">
        <f t="shared" si="44"/>
        <v>Aug</v>
      </c>
      <c r="C250" s="347">
        <f t="shared" si="53"/>
        <v>36741</v>
      </c>
      <c r="D250" s="339">
        <f t="shared" si="52"/>
        <v>2289965</v>
      </c>
      <c r="E250" s="357">
        <f t="shared" si="54"/>
        <v>3085</v>
      </c>
      <c r="F250" s="365">
        <v>0</v>
      </c>
      <c r="G250" s="168">
        <f t="shared" si="45"/>
        <v>3085</v>
      </c>
      <c r="H250" s="168">
        <f t="shared" si="46"/>
        <v>2293050</v>
      </c>
      <c r="I250" s="111">
        <f t="shared" si="47"/>
        <v>78150</v>
      </c>
      <c r="J250" s="337">
        <f t="shared" si="42"/>
        <v>0.96574097503373824</v>
      </c>
      <c r="K250" s="348">
        <f t="shared" si="43"/>
        <v>0.96704200404858298</v>
      </c>
      <c r="L250" s="168">
        <f t="shared" si="48"/>
        <v>10420</v>
      </c>
      <c r="M250" s="168">
        <f t="shared" si="49"/>
        <v>6020</v>
      </c>
      <c r="N250" s="168">
        <f t="shared" si="50"/>
        <v>4400</v>
      </c>
    </row>
    <row r="251" spans="1:14">
      <c r="A251">
        <f t="shared" si="51"/>
        <v>8</v>
      </c>
      <c r="B251" t="str">
        <f t="shared" si="44"/>
        <v>Aug</v>
      </c>
      <c r="C251" s="347">
        <f t="shared" si="53"/>
        <v>36742</v>
      </c>
      <c r="D251" s="339">
        <f t="shared" si="52"/>
        <v>2293050</v>
      </c>
      <c r="E251" s="357">
        <f t="shared" si="54"/>
        <v>3085</v>
      </c>
      <c r="F251" s="365">
        <v>0</v>
      </c>
      <c r="G251" s="168">
        <f t="shared" si="45"/>
        <v>3085</v>
      </c>
      <c r="H251" s="168">
        <f t="shared" si="46"/>
        <v>2296135</v>
      </c>
      <c r="I251" s="111">
        <f t="shared" si="47"/>
        <v>75065</v>
      </c>
      <c r="J251" s="337">
        <f t="shared" si="42"/>
        <v>0.96704200404858298</v>
      </c>
      <c r="K251" s="348">
        <f t="shared" si="43"/>
        <v>0.96834303306342784</v>
      </c>
      <c r="L251" s="168">
        <f t="shared" si="48"/>
        <v>10420</v>
      </c>
      <c r="M251" s="168">
        <f t="shared" si="49"/>
        <v>6020</v>
      </c>
      <c r="N251" s="168">
        <f t="shared" si="50"/>
        <v>4400</v>
      </c>
    </row>
    <row r="252" spans="1:14">
      <c r="A252">
        <f t="shared" si="51"/>
        <v>8</v>
      </c>
      <c r="B252" t="str">
        <f t="shared" si="44"/>
        <v>Aug</v>
      </c>
      <c r="C252" s="347">
        <f t="shared" si="53"/>
        <v>36743</v>
      </c>
      <c r="D252" s="339">
        <f t="shared" si="52"/>
        <v>2296135</v>
      </c>
      <c r="E252" s="357">
        <f t="shared" si="54"/>
        <v>3085</v>
      </c>
      <c r="F252" s="365">
        <v>0</v>
      </c>
      <c r="G252" s="168">
        <f t="shared" si="45"/>
        <v>3085</v>
      </c>
      <c r="H252" s="168">
        <f t="shared" si="46"/>
        <v>2299220</v>
      </c>
      <c r="I252" s="111">
        <f t="shared" si="47"/>
        <v>71980</v>
      </c>
      <c r="J252" s="337">
        <f t="shared" si="42"/>
        <v>0.96834303306342784</v>
      </c>
      <c r="K252" s="348">
        <f t="shared" si="43"/>
        <v>0.96964406207827258</v>
      </c>
      <c r="L252" s="168">
        <f t="shared" si="48"/>
        <v>10420</v>
      </c>
      <c r="M252" s="168">
        <f t="shared" si="49"/>
        <v>6020</v>
      </c>
      <c r="N252" s="168">
        <f t="shared" si="50"/>
        <v>4400</v>
      </c>
    </row>
    <row r="253" spans="1:14">
      <c r="A253">
        <f t="shared" si="51"/>
        <v>8</v>
      </c>
      <c r="B253" t="str">
        <f t="shared" si="44"/>
        <v>Aug</v>
      </c>
      <c r="C253" s="347">
        <f t="shared" si="53"/>
        <v>36744</v>
      </c>
      <c r="D253" s="339">
        <f t="shared" si="52"/>
        <v>2299220</v>
      </c>
      <c r="E253" s="357">
        <f t="shared" si="54"/>
        <v>3085</v>
      </c>
      <c r="F253" s="365">
        <v>0</v>
      </c>
      <c r="G253" s="168">
        <f t="shared" si="45"/>
        <v>3085</v>
      </c>
      <c r="H253" s="168">
        <f t="shared" si="46"/>
        <v>2302305</v>
      </c>
      <c r="I253" s="111">
        <f t="shared" si="47"/>
        <v>68895</v>
      </c>
      <c r="J253" s="337">
        <f t="shared" si="42"/>
        <v>0.96964406207827258</v>
      </c>
      <c r="K253" s="348">
        <f t="shared" si="43"/>
        <v>0.97094509109311744</v>
      </c>
      <c r="L253" s="168">
        <f t="shared" si="48"/>
        <v>10420</v>
      </c>
      <c r="M253" s="168">
        <f t="shared" si="49"/>
        <v>6020</v>
      </c>
      <c r="N253" s="168">
        <f t="shared" si="50"/>
        <v>4400</v>
      </c>
    </row>
    <row r="254" spans="1:14">
      <c r="A254">
        <f t="shared" si="51"/>
        <v>8</v>
      </c>
      <c r="B254" t="str">
        <f t="shared" si="44"/>
        <v>Aug</v>
      </c>
      <c r="C254" s="347">
        <f t="shared" si="53"/>
        <v>36745</v>
      </c>
      <c r="D254" s="339">
        <f t="shared" si="52"/>
        <v>2302305</v>
      </c>
      <c r="E254" s="357">
        <f t="shared" si="54"/>
        <v>3085</v>
      </c>
      <c r="F254" s="365">
        <v>0</v>
      </c>
      <c r="G254" s="168">
        <f t="shared" si="45"/>
        <v>3085</v>
      </c>
      <c r="H254" s="168">
        <f t="shared" si="46"/>
        <v>2305390</v>
      </c>
      <c r="I254" s="111">
        <f t="shared" si="47"/>
        <v>65810</v>
      </c>
      <c r="J254" s="337">
        <f t="shared" si="42"/>
        <v>0.97094509109311744</v>
      </c>
      <c r="K254" s="348">
        <f t="shared" si="43"/>
        <v>0.97224612010796219</v>
      </c>
      <c r="L254" s="168">
        <f t="shared" si="48"/>
        <v>10420</v>
      </c>
      <c r="M254" s="168">
        <f t="shared" si="49"/>
        <v>6020</v>
      </c>
      <c r="N254" s="168">
        <f t="shared" si="50"/>
        <v>4400</v>
      </c>
    </row>
    <row r="255" spans="1:14">
      <c r="A255">
        <f t="shared" si="51"/>
        <v>8</v>
      </c>
      <c r="B255" t="str">
        <f t="shared" si="44"/>
        <v>Aug</v>
      </c>
      <c r="C255" s="347">
        <f t="shared" si="53"/>
        <v>36746</v>
      </c>
      <c r="D255" s="339">
        <f t="shared" si="52"/>
        <v>2305390</v>
      </c>
      <c r="E255" s="357">
        <f t="shared" si="54"/>
        <v>3085</v>
      </c>
      <c r="F255" s="365">
        <v>0</v>
      </c>
      <c r="G255" s="168">
        <f t="shared" si="45"/>
        <v>3085</v>
      </c>
      <c r="H255" s="168">
        <f t="shared" si="46"/>
        <v>2308475</v>
      </c>
      <c r="I255" s="111">
        <f t="shared" si="47"/>
        <v>62725</v>
      </c>
      <c r="J255" s="337">
        <f t="shared" si="42"/>
        <v>0.97224612010796219</v>
      </c>
      <c r="K255" s="348">
        <f t="shared" si="43"/>
        <v>0.97354714912280704</v>
      </c>
      <c r="L255" s="168">
        <f t="shared" si="48"/>
        <v>10420</v>
      </c>
      <c r="M255" s="168">
        <f t="shared" si="49"/>
        <v>6020</v>
      </c>
      <c r="N255" s="168">
        <f t="shared" si="50"/>
        <v>4400</v>
      </c>
    </row>
    <row r="256" spans="1:14">
      <c r="A256">
        <f t="shared" si="51"/>
        <v>8</v>
      </c>
      <c r="B256" t="str">
        <f t="shared" si="44"/>
        <v>Aug</v>
      </c>
      <c r="C256" s="347">
        <f t="shared" si="53"/>
        <v>36747</v>
      </c>
      <c r="D256" s="339">
        <f t="shared" si="52"/>
        <v>2308475</v>
      </c>
      <c r="E256" s="357">
        <f t="shared" si="54"/>
        <v>3085</v>
      </c>
      <c r="F256" s="365">
        <v>0</v>
      </c>
      <c r="G256" s="168">
        <f t="shared" si="45"/>
        <v>3085</v>
      </c>
      <c r="H256" s="168">
        <f t="shared" si="46"/>
        <v>2311560</v>
      </c>
      <c r="I256" s="111">
        <f t="shared" si="47"/>
        <v>59640</v>
      </c>
      <c r="J256" s="337">
        <f t="shared" si="42"/>
        <v>0.97354714912280704</v>
      </c>
      <c r="K256" s="348">
        <f t="shared" si="43"/>
        <v>0.97484817813765179</v>
      </c>
      <c r="L256" s="168">
        <f t="shared" si="48"/>
        <v>10420</v>
      </c>
      <c r="M256" s="168">
        <f t="shared" si="49"/>
        <v>6020</v>
      </c>
      <c r="N256" s="168">
        <f t="shared" si="50"/>
        <v>4400</v>
      </c>
    </row>
    <row r="257" spans="1:14">
      <c r="A257">
        <f t="shared" si="51"/>
        <v>8</v>
      </c>
      <c r="B257" t="str">
        <f t="shared" si="44"/>
        <v>Aug</v>
      </c>
      <c r="C257" s="347">
        <f t="shared" si="53"/>
        <v>36748</v>
      </c>
      <c r="D257" s="339">
        <f t="shared" si="52"/>
        <v>2311560</v>
      </c>
      <c r="E257" s="357">
        <f t="shared" si="54"/>
        <v>3085</v>
      </c>
      <c r="F257" s="365">
        <v>0</v>
      </c>
      <c r="G257" s="168">
        <f t="shared" si="45"/>
        <v>3085</v>
      </c>
      <c r="H257" s="168">
        <f t="shared" si="46"/>
        <v>2314645</v>
      </c>
      <c r="I257" s="111">
        <f t="shared" si="47"/>
        <v>56555</v>
      </c>
      <c r="J257" s="337">
        <f t="shared" si="42"/>
        <v>0.97484817813765179</v>
      </c>
      <c r="K257" s="348">
        <f t="shared" si="43"/>
        <v>0.97614920715249665</v>
      </c>
      <c r="L257" s="168">
        <f t="shared" si="48"/>
        <v>10420</v>
      </c>
      <c r="M257" s="168">
        <f t="shared" si="49"/>
        <v>6020</v>
      </c>
      <c r="N257" s="168">
        <f t="shared" si="50"/>
        <v>4400</v>
      </c>
    </row>
    <row r="258" spans="1:14">
      <c r="A258">
        <f t="shared" si="51"/>
        <v>8</v>
      </c>
      <c r="B258" t="str">
        <f t="shared" si="44"/>
        <v>Aug</v>
      </c>
      <c r="C258" s="347">
        <f t="shared" si="53"/>
        <v>36749</v>
      </c>
      <c r="D258" s="339">
        <f t="shared" si="52"/>
        <v>2314645</v>
      </c>
      <c r="E258" s="357">
        <f t="shared" si="54"/>
        <v>3085</v>
      </c>
      <c r="F258" s="365">
        <v>0</v>
      </c>
      <c r="G258" s="168">
        <f t="shared" si="45"/>
        <v>3085</v>
      </c>
      <c r="H258" s="168">
        <f t="shared" si="46"/>
        <v>2317730</v>
      </c>
      <c r="I258" s="111">
        <f t="shared" si="47"/>
        <v>53470</v>
      </c>
      <c r="J258" s="337">
        <f t="shared" si="42"/>
        <v>0.97614920715249665</v>
      </c>
      <c r="K258" s="348">
        <f t="shared" si="43"/>
        <v>0.97745023616734139</v>
      </c>
      <c r="L258" s="168">
        <f t="shared" si="48"/>
        <v>10420</v>
      </c>
      <c r="M258" s="168">
        <f t="shared" si="49"/>
        <v>6020</v>
      </c>
      <c r="N258" s="168">
        <f t="shared" si="50"/>
        <v>4400</v>
      </c>
    </row>
    <row r="259" spans="1:14">
      <c r="A259">
        <f t="shared" si="51"/>
        <v>8</v>
      </c>
      <c r="B259" t="str">
        <f t="shared" si="44"/>
        <v>Aug</v>
      </c>
      <c r="C259" s="347">
        <f t="shared" si="53"/>
        <v>36750</v>
      </c>
      <c r="D259" s="339">
        <f t="shared" si="52"/>
        <v>2317730</v>
      </c>
      <c r="E259" s="357">
        <f t="shared" si="54"/>
        <v>3085</v>
      </c>
      <c r="F259" s="365">
        <v>0</v>
      </c>
      <c r="G259" s="168">
        <f t="shared" si="45"/>
        <v>3085</v>
      </c>
      <c r="H259" s="168">
        <f t="shared" si="46"/>
        <v>2320815</v>
      </c>
      <c r="I259" s="111">
        <f t="shared" si="47"/>
        <v>50385</v>
      </c>
      <c r="J259" s="337">
        <f t="shared" si="42"/>
        <v>0.97745023616734139</v>
      </c>
      <c r="K259" s="348">
        <f t="shared" si="43"/>
        <v>0.97875126518218625</v>
      </c>
      <c r="L259" s="168">
        <f t="shared" si="48"/>
        <v>10420</v>
      </c>
      <c r="M259" s="168">
        <f t="shared" si="49"/>
        <v>6020</v>
      </c>
      <c r="N259" s="168">
        <f t="shared" si="50"/>
        <v>4400</v>
      </c>
    </row>
    <row r="260" spans="1:14">
      <c r="A260">
        <f t="shared" si="51"/>
        <v>8</v>
      </c>
      <c r="B260" t="str">
        <f t="shared" si="44"/>
        <v>Aug</v>
      </c>
      <c r="C260" s="347">
        <f t="shared" si="53"/>
        <v>36751</v>
      </c>
      <c r="D260" s="339">
        <f t="shared" si="52"/>
        <v>2320815</v>
      </c>
      <c r="E260" s="357">
        <f t="shared" si="54"/>
        <v>3085</v>
      </c>
      <c r="F260" s="365">
        <v>0</v>
      </c>
      <c r="G260" s="168">
        <f t="shared" si="45"/>
        <v>3085</v>
      </c>
      <c r="H260" s="168">
        <f t="shared" si="46"/>
        <v>2323900</v>
      </c>
      <c r="I260" s="111">
        <f t="shared" si="47"/>
        <v>47300</v>
      </c>
      <c r="J260" s="337">
        <f t="shared" si="42"/>
        <v>0.97875126518218625</v>
      </c>
      <c r="K260" s="348">
        <f t="shared" si="43"/>
        <v>0.98005229419703099</v>
      </c>
      <c r="L260" s="168">
        <f t="shared" si="48"/>
        <v>10420</v>
      </c>
      <c r="M260" s="168">
        <f t="shared" si="49"/>
        <v>6020</v>
      </c>
      <c r="N260" s="168">
        <f t="shared" si="50"/>
        <v>4400</v>
      </c>
    </row>
    <row r="261" spans="1:14">
      <c r="A261">
        <f t="shared" si="51"/>
        <v>8</v>
      </c>
      <c r="B261" t="str">
        <f t="shared" si="44"/>
        <v>Aug</v>
      </c>
      <c r="C261" s="347">
        <f t="shared" si="53"/>
        <v>36752</v>
      </c>
      <c r="D261" s="339">
        <f t="shared" si="52"/>
        <v>2323900</v>
      </c>
      <c r="E261" s="357">
        <f t="shared" si="54"/>
        <v>3085</v>
      </c>
      <c r="F261" s="365">
        <v>0</v>
      </c>
      <c r="G261" s="168">
        <f t="shared" si="45"/>
        <v>3085</v>
      </c>
      <c r="H261" s="168">
        <f t="shared" si="46"/>
        <v>2326985</v>
      </c>
      <c r="I261" s="111">
        <f t="shared" si="47"/>
        <v>44215</v>
      </c>
      <c r="J261" s="337">
        <f t="shared" si="42"/>
        <v>0.98005229419703099</v>
      </c>
      <c r="K261" s="348">
        <f t="shared" si="43"/>
        <v>0.98135332321187585</v>
      </c>
      <c r="L261" s="168">
        <f t="shared" si="48"/>
        <v>10420</v>
      </c>
      <c r="M261" s="168">
        <f t="shared" si="49"/>
        <v>6020</v>
      </c>
      <c r="N261" s="168">
        <f t="shared" si="50"/>
        <v>4400</v>
      </c>
    </row>
    <row r="262" spans="1:14">
      <c r="A262">
        <f t="shared" si="51"/>
        <v>8</v>
      </c>
      <c r="B262" t="str">
        <f t="shared" si="44"/>
        <v>Aug</v>
      </c>
      <c r="C262" s="347">
        <f t="shared" si="53"/>
        <v>36753</v>
      </c>
      <c r="D262" s="339">
        <f t="shared" si="52"/>
        <v>2326985</v>
      </c>
      <c r="E262" s="357">
        <f t="shared" si="54"/>
        <v>3085</v>
      </c>
      <c r="F262" s="365">
        <v>0</v>
      </c>
      <c r="G262" s="168">
        <f t="shared" si="45"/>
        <v>3085</v>
      </c>
      <c r="H262" s="168">
        <f t="shared" si="46"/>
        <v>2330070</v>
      </c>
      <c r="I262" s="111">
        <f t="shared" si="47"/>
        <v>41130</v>
      </c>
      <c r="J262" s="337">
        <f t="shared" si="42"/>
        <v>0.98135332321187585</v>
      </c>
      <c r="K262" s="348">
        <f t="shared" si="43"/>
        <v>0.9826543522267206</v>
      </c>
      <c r="L262" s="168">
        <f t="shared" si="48"/>
        <v>10420</v>
      </c>
      <c r="M262" s="168">
        <f t="shared" si="49"/>
        <v>6020</v>
      </c>
      <c r="N262" s="168">
        <f t="shared" si="50"/>
        <v>4400</v>
      </c>
    </row>
    <row r="263" spans="1:14">
      <c r="A263">
        <f t="shared" si="51"/>
        <v>8</v>
      </c>
      <c r="B263" t="str">
        <f t="shared" si="44"/>
        <v>Aug</v>
      </c>
      <c r="C263" s="347">
        <f t="shared" si="53"/>
        <v>36754</v>
      </c>
      <c r="D263" s="339">
        <f t="shared" si="52"/>
        <v>2330070</v>
      </c>
      <c r="E263" s="357">
        <f t="shared" si="54"/>
        <v>3085</v>
      </c>
      <c r="F263" s="365">
        <v>0</v>
      </c>
      <c r="G263" s="168">
        <f t="shared" si="45"/>
        <v>3085</v>
      </c>
      <c r="H263" s="168">
        <f t="shared" si="46"/>
        <v>2333155</v>
      </c>
      <c r="I263" s="111">
        <f t="shared" si="47"/>
        <v>38045</v>
      </c>
      <c r="J263" s="337">
        <f t="shared" si="42"/>
        <v>0.9826543522267206</v>
      </c>
      <c r="K263" s="348">
        <f t="shared" si="43"/>
        <v>0.98395538124156545</v>
      </c>
      <c r="L263" s="168">
        <f t="shared" si="48"/>
        <v>10420</v>
      </c>
      <c r="M263" s="168">
        <f t="shared" si="49"/>
        <v>6020</v>
      </c>
      <c r="N263" s="168">
        <f t="shared" si="50"/>
        <v>4400</v>
      </c>
    </row>
    <row r="264" spans="1:14">
      <c r="A264">
        <f t="shared" si="51"/>
        <v>8</v>
      </c>
      <c r="B264" t="str">
        <f t="shared" si="44"/>
        <v>Aug</v>
      </c>
      <c r="C264" s="347">
        <f t="shared" si="53"/>
        <v>36755</v>
      </c>
      <c r="D264" s="339">
        <f t="shared" si="52"/>
        <v>2333155</v>
      </c>
      <c r="E264" s="357">
        <f t="shared" si="54"/>
        <v>3085</v>
      </c>
      <c r="F264" s="365">
        <v>0</v>
      </c>
      <c r="G264" s="168">
        <f t="shared" si="45"/>
        <v>3085</v>
      </c>
      <c r="H264" s="168">
        <f t="shared" si="46"/>
        <v>2336240</v>
      </c>
      <c r="I264" s="111">
        <f t="shared" si="47"/>
        <v>34960</v>
      </c>
      <c r="J264" s="337">
        <f t="shared" si="42"/>
        <v>0.98395538124156545</v>
      </c>
      <c r="K264" s="348">
        <f t="shared" si="43"/>
        <v>0.98525641025641031</v>
      </c>
      <c r="L264" s="168">
        <f t="shared" si="48"/>
        <v>10420</v>
      </c>
      <c r="M264" s="168">
        <f t="shared" si="49"/>
        <v>6020</v>
      </c>
      <c r="N264" s="168">
        <f t="shared" si="50"/>
        <v>4400</v>
      </c>
    </row>
    <row r="265" spans="1:14">
      <c r="A265">
        <f t="shared" si="51"/>
        <v>8</v>
      </c>
      <c r="B265" t="str">
        <f t="shared" si="44"/>
        <v>Aug</v>
      </c>
      <c r="C265" s="347">
        <f t="shared" si="53"/>
        <v>36756</v>
      </c>
      <c r="D265" s="339">
        <f t="shared" si="52"/>
        <v>2336240</v>
      </c>
      <c r="E265" s="357">
        <f t="shared" si="54"/>
        <v>3085</v>
      </c>
      <c r="F265" s="365">
        <v>0</v>
      </c>
      <c r="G265" s="168">
        <f t="shared" si="45"/>
        <v>3085</v>
      </c>
      <c r="H265" s="168">
        <f t="shared" si="46"/>
        <v>2339325</v>
      </c>
      <c r="I265" s="111">
        <f t="shared" si="47"/>
        <v>31875</v>
      </c>
      <c r="J265" s="337">
        <f t="shared" si="42"/>
        <v>0.98525641025641031</v>
      </c>
      <c r="K265" s="348">
        <f t="shared" si="43"/>
        <v>0.98655743927125505</v>
      </c>
      <c r="L265" s="168">
        <f t="shared" si="48"/>
        <v>10420</v>
      </c>
      <c r="M265" s="168">
        <f t="shared" si="49"/>
        <v>6020</v>
      </c>
      <c r="N265" s="168">
        <f t="shared" si="50"/>
        <v>4400</v>
      </c>
    </row>
    <row r="266" spans="1:14">
      <c r="A266">
        <f t="shared" si="51"/>
        <v>8</v>
      </c>
      <c r="B266" t="str">
        <f t="shared" si="44"/>
        <v>Aug</v>
      </c>
      <c r="C266" s="347">
        <f t="shared" si="53"/>
        <v>36757</v>
      </c>
      <c r="D266" s="339">
        <f t="shared" si="52"/>
        <v>2339325</v>
      </c>
      <c r="E266" s="357">
        <f t="shared" si="54"/>
        <v>3085</v>
      </c>
      <c r="F266" s="365">
        <v>0</v>
      </c>
      <c r="G266" s="168">
        <f t="shared" si="45"/>
        <v>3085</v>
      </c>
      <c r="H266" s="168">
        <f t="shared" si="46"/>
        <v>2342410</v>
      </c>
      <c r="I266" s="111">
        <f t="shared" si="47"/>
        <v>28790</v>
      </c>
      <c r="J266" s="337">
        <f t="shared" si="42"/>
        <v>0.98655743927125505</v>
      </c>
      <c r="K266" s="348">
        <f t="shared" si="43"/>
        <v>0.98785846828609991</v>
      </c>
      <c r="L266" s="168">
        <f t="shared" si="48"/>
        <v>10420</v>
      </c>
      <c r="M266" s="168">
        <f t="shared" si="49"/>
        <v>6020</v>
      </c>
      <c r="N266" s="168">
        <f t="shared" si="50"/>
        <v>4400</v>
      </c>
    </row>
    <row r="267" spans="1:14">
      <c r="A267">
        <f t="shared" si="51"/>
        <v>8</v>
      </c>
      <c r="B267" t="str">
        <f t="shared" si="44"/>
        <v>Aug</v>
      </c>
      <c r="C267" s="347">
        <f t="shared" si="53"/>
        <v>36758</v>
      </c>
      <c r="D267" s="339">
        <f t="shared" si="52"/>
        <v>2342410</v>
      </c>
      <c r="E267" s="357">
        <f t="shared" si="54"/>
        <v>3085</v>
      </c>
      <c r="F267" s="365">
        <v>0</v>
      </c>
      <c r="G267" s="168">
        <f t="shared" si="45"/>
        <v>3085</v>
      </c>
      <c r="H267" s="168">
        <f t="shared" si="46"/>
        <v>2345495</v>
      </c>
      <c r="I267" s="111">
        <f t="shared" si="47"/>
        <v>25705</v>
      </c>
      <c r="J267" s="337">
        <f t="shared" si="42"/>
        <v>0.98785846828609991</v>
      </c>
      <c r="K267" s="348">
        <f t="shared" si="43"/>
        <v>0.98915949730094466</v>
      </c>
      <c r="L267" s="168">
        <f t="shared" si="48"/>
        <v>10420</v>
      </c>
      <c r="M267" s="168">
        <f t="shared" si="49"/>
        <v>6020</v>
      </c>
      <c r="N267" s="168">
        <f t="shared" si="50"/>
        <v>4400</v>
      </c>
    </row>
    <row r="268" spans="1:14">
      <c r="A268">
        <f t="shared" si="51"/>
        <v>8</v>
      </c>
      <c r="B268" t="str">
        <f t="shared" si="44"/>
        <v>Aug</v>
      </c>
      <c r="C268" s="347">
        <f t="shared" si="53"/>
        <v>36759</v>
      </c>
      <c r="D268" s="339">
        <f t="shared" si="52"/>
        <v>2345495</v>
      </c>
      <c r="E268" s="357">
        <f t="shared" si="54"/>
        <v>3085</v>
      </c>
      <c r="F268" s="365">
        <v>0</v>
      </c>
      <c r="G268" s="168">
        <f t="shared" si="45"/>
        <v>3085</v>
      </c>
      <c r="H268" s="168">
        <f t="shared" si="46"/>
        <v>2348580</v>
      </c>
      <c r="I268" s="111">
        <f t="shared" si="47"/>
        <v>22620</v>
      </c>
      <c r="J268" s="337">
        <f t="shared" si="42"/>
        <v>0.98915949730094466</v>
      </c>
      <c r="K268" s="348">
        <f t="shared" si="43"/>
        <v>0.99046052631578951</v>
      </c>
      <c r="L268" s="168">
        <f t="shared" si="48"/>
        <v>10420</v>
      </c>
      <c r="M268" s="168">
        <f t="shared" si="49"/>
        <v>6020</v>
      </c>
      <c r="N268" s="168">
        <f t="shared" si="50"/>
        <v>4400</v>
      </c>
    </row>
    <row r="269" spans="1:14">
      <c r="A269">
        <f t="shared" si="51"/>
        <v>8</v>
      </c>
      <c r="B269" t="str">
        <f t="shared" si="44"/>
        <v>Aug</v>
      </c>
      <c r="C269" s="347">
        <f t="shared" si="53"/>
        <v>36760</v>
      </c>
      <c r="D269" s="339">
        <f t="shared" si="52"/>
        <v>2348580</v>
      </c>
      <c r="E269" s="357">
        <f t="shared" si="54"/>
        <v>3085</v>
      </c>
      <c r="F269" s="365">
        <v>0</v>
      </c>
      <c r="G269" s="168">
        <f t="shared" si="45"/>
        <v>3085</v>
      </c>
      <c r="H269" s="168">
        <f t="shared" si="46"/>
        <v>2351665</v>
      </c>
      <c r="I269" s="111">
        <f t="shared" si="47"/>
        <v>19535</v>
      </c>
      <c r="J269" s="337">
        <f t="shared" si="42"/>
        <v>0.99046052631578951</v>
      </c>
      <c r="K269" s="348">
        <f t="shared" si="43"/>
        <v>0.99176155533063426</v>
      </c>
      <c r="L269" s="168">
        <f t="shared" si="48"/>
        <v>10420</v>
      </c>
      <c r="M269" s="168">
        <f t="shared" si="49"/>
        <v>6020</v>
      </c>
      <c r="N269" s="168">
        <f t="shared" si="50"/>
        <v>4400</v>
      </c>
    </row>
    <row r="270" spans="1:14">
      <c r="A270">
        <f t="shared" si="51"/>
        <v>8</v>
      </c>
      <c r="B270" t="str">
        <f t="shared" si="44"/>
        <v>Aug</v>
      </c>
      <c r="C270" s="347">
        <f t="shared" si="53"/>
        <v>36761</v>
      </c>
      <c r="D270" s="339">
        <f t="shared" si="52"/>
        <v>2351665</v>
      </c>
      <c r="E270" s="357">
        <f t="shared" si="54"/>
        <v>3085</v>
      </c>
      <c r="F270" s="365">
        <v>0</v>
      </c>
      <c r="G270" s="168">
        <f t="shared" si="45"/>
        <v>3085</v>
      </c>
      <c r="H270" s="168">
        <f t="shared" si="46"/>
        <v>2354750</v>
      </c>
      <c r="I270" s="111">
        <f t="shared" si="47"/>
        <v>16450</v>
      </c>
      <c r="J270" s="337">
        <f t="shared" si="42"/>
        <v>0.99176155533063426</v>
      </c>
      <c r="K270" s="348">
        <f t="shared" si="43"/>
        <v>0.99306258434547912</v>
      </c>
      <c r="L270" s="168">
        <f t="shared" si="48"/>
        <v>10420</v>
      </c>
      <c r="M270" s="168">
        <f t="shared" si="49"/>
        <v>6020</v>
      </c>
      <c r="N270" s="168">
        <f t="shared" si="50"/>
        <v>4400</v>
      </c>
    </row>
    <row r="271" spans="1:14">
      <c r="A271">
        <f t="shared" si="51"/>
        <v>8</v>
      </c>
      <c r="B271" t="str">
        <f t="shared" si="44"/>
        <v>Aug</v>
      </c>
      <c r="C271" s="347">
        <f t="shared" si="53"/>
        <v>36762</v>
      </c>
      <c r="D271" s="339">
        <f t="shared" si="52"/>
        <v>2354750</v>
      </c>
      <c r="E271" s="357">
        <f t="shared" si="54"/>
        <v>3085</v>
      </c>
      <c r="F271" s="365">
        <v>0</v>
      </c>
      <c r="G271" s="168">
        <f t="shared" si="45"/>
        <v>3085</v>
      </c>
      <c r="H271" s="168">
        <f t="shared" si="46"/>
        <v>2357835</v>
      </c>
      <c r="I271" s="111">
        <f t="shared" si="47"/>
        <v>13365</v>
      </c>
      <c r="J271" s="337">
        <f t="shared" ref="J271:J334" si="55">D271/$D$12</f>
        <v>0.99306258434547912</v>
      </c>
      <c r="K271" s="348">
        <f t="shared" ref="K271:K334" si="56">H271/$D$12</f>
        <v>0.99436361336032386</v>
      </c>
      <c r="L271" s="168">
        <f t="shared" si="48"/>
        <v>10420</v>
      </c>
      <c r="M271" s="168">
        <f t="shared" si="49"/>
        <v>6020</v>
      </c>
      <c r="N271" s="168">
        <f t="shared" si="50"/>
        <v>4400</v>
      </c>
    </row>
    <row r="272" spans="1:14">
      <c r="A272">
        <f t="shared" si="51"/>
        <v>8</v>
      </c>
      <c r="B272" t="str">
        <f t="shared" ref="B272:B335" si="57">VLOOKUP(A272,MonthTable,2,FALSE)</f>
        <v>Aug</v>
      </c>
      <c r="C272" s="347">
        <f t="shared" si="53"/>
        <v>36763</v>
      </c>
      <c r="D272" s="339">
        <f t="shared" si="52"/>
        <v>2357835</v>
      </c>
      <c r="E272" s="357">
        <f t="shared" si="54"/>
        <v>3085</v>
      </c>
      <c r="F272" s="365">
        <v>0</v>
      </c>
      <c r="G272" s="168">
        <f t="shared" ref="G272:G335" si="58">SUM(E272:F272)</f>
        <v>3085</v>
      </c>
      <c r="H272" s="168">
        <f t="shared" ref="H272:H288" si="59">D272+G272</f>
        <v>2360920</v>
      </c>
      <c r="I272" s="111">
        <f t="shared" ref="I272:I335" si="60">$D$12-H272</f>
        <v>10280</v>
      </c>
      <c r="J272" s="337">
        <f t="shared" si="55"/>
        <v>0.99436361336032386</v>
      </c>
      <c r="K272" s="348">
        <f t="shared" si="56"/>
        <v>0.99566464237516872</v>
      </c>
      <c r="L272" s="168">
        <f t="shared" ref="L272:L335" si="61">IF($E272&lt;0,IF($K272&gt;0.5,-$F$7,-$G$7),IF($E272&gt;0,IF($K272&gt;0.67,$I$7,$H$7),0))</f>
        <v>10420</v>
      </c>
      <c r="M272" s="168">
        <f t="shared" ref="M272:M335" si="62">IF($E272&lt;0,IF($K272&gt;0.5,-$F$5,-$G$5),IF($E272&gt;0,IF($K272&gt;0.67,$I$5,$H$5),0))</f>
        <v>6020</v>
      </c>
      <c r="N272" s="168">
        <f t="shared" ref="N272:N335" si="63">IF($E272&lt;0,IF($K272&gt;0.5,-$F$6,-$G$6),IF($E272&gt;0,IF($K272&gt;0.67,$I$6,$H$6),0))</f>
        <v>4400</v>
      </c>
    </row>
    <row r="273" spans="1:14">
      <c r="A273">
        <f t="shared" ref="A273:A336" si="64">MONTH(C273)</f>
        <v>8</v>
      </c>
      <c r="B273" t="str">
        <f t="shared" si="57"/>
        <v>Aug</v>
      </c>
      <c r="C273" s="347">
        <f t="shared" si="53"/>
        <v>36764</v>
      </c>
      <c r="D273" s="339">
        <f t="shared" ref="D273:D336" si="65">H272</f>
        <v>2360920</v>
      </c>
      <c r="E273" s="357">
        <f t="shared" si="54"/>
        <v>3085</v>
      </c>
      <c r="F273" s="365">
        <v>0</v>
      </c>
      <c r="G273" s="168">
        <f t="shared" si="58"/>
        <v>3085</v>
      </c>
      <c r="H273" s="168">
        <f t="shared" si="59"/>
        <v>2364005</v>
      </c>
      <c r="I273" s="111">
        <f t="shared" si="60"/>
        <v>7195</v>
      </c>
      <c r="J273" s="337">
        <f t="shared" si="55"/>
        <v>0.99566464237516872</v>
      </c>
      <c r="K273" s="348">
        <f t="shared" si="56"/>
        <v>0.99696567139001346</v>
      </c>
      <c r="L273" s="168">
        <f t="shared" si="61"/>
        <v>10420</v>
      </c>
      <c r="M273" s="168">
        <f t="shared" si="62"/>
        <v>6020</v>
      </c>
      <c r="N273" s="168">
        <f t="shared" si="63"/>
        <v>4400</v>
      </c>
    </row>
    <row r="274" spans="1:14">
      <c r="A274">
        <f t="shared" si="64"/>
        <v>8</v>
      </c>
      <c r="B274" t="str">
        <f t="shared" si="57"/>
        <v>Aug</v>
      </c>
      <c r="C274" s="347">
        <f t="shared" si="53"/>
        <v>36765</v>
      </c>
      <c r="D274" s="339">
        <f t="shared" si="65"/>
        <v>2364005</v>
      </c>
      <c r="E274" s="357">
        <f t="shared" si="54"/>
        <v>3085</v>
      </c>
      <c r="F274" s="365">
        <v>0</v>
      </c>
      <c r="G274" s="168">
        <f t="shared" si="58"/>
        <v>3085</v>
      </c>
      <c r="H274" s="168">
        <f t="shared" si="59"/>
        <v>2367090</v>
      </c>
      <c r="I274" s="111">
        <f t="shared" si="60"/>
        <v>4110</v>
      </c>
      <c r="J274" s="337">
        <f t="shared" si="55"/>
        <v>0.99696567139001346</v>
      </c>
      <c r="K274" s="348">
        <f t="shared" si="56"/>
        <v>0.99826670040485832</v>
      </c>
      <c r="L274" s="168">
        <f t="shared" si="61"/>
        <v>10420</v>
      </c>
      <c r="M274" s="168">
        <f t="shared" si="62"/>
        <v>6020</v>
      </c>
      <c r="N274" s="168">
        <f t="shared" si="63"/>
        <v>4400</v>
      </c>
    </row>
    <row r="275" spans="1:14">
      <c r="A275">
        <f t="shared" si="64"/>
        <v>8</v>
      </c>
      <c r="B275" t="str">
        <f t="shared" si="57"/>
        <v>Aug</v>
      </c>
      <c r="C275" s="347">
        <f t="shared" si="53"/>
        <v>36766</v>
      </c>
      <c r="D275" s="339">
        <f t="shared" si="65"/>
        <v>2367090</v>
      </c>
      <c r="E275" s="357">
        <f t="shared" si="54"/>
        <v>3085</v>
      </c>
      <c r="F275" s="365">
        <v>0</v>
      </c>
      <c r="G275" s="168">
        <f t="shared" si="58"/>
        <v>3085</v>
      </c>
      <c r="H275" s="168">
        <f t="shared" si="59"/>
        <v>2370175</v>
      </c>
      <c r="I275" s="111">
        <f t="shared" si="60"/>
        <v>1025</v>
      </c>
      <c r="J275" s="337">
        <f t="shared" si="55"/>
        <v>0.99826670040485832</v>
      </c>
      <c r="K275" s="348">
        <f t="shared" si="56"/>
        <v>0.99956772941970307</v>
      </c>
      <c r="L275" s="168">
        <f t="shared" si="61"/>
        <v>10420</v>
      </c>
      <c r="M275" s="168">
        <f t="shared" si="62"/>
        <v>6020</v>
      </c>
      <c r="N275" s="168">
        <f t="shared" si="63"/>
        <v>4400</v>
      </c>
    </row>
    <row r="276" spans="1:14">
      <c r="A276">
        <f t="shared" si="64"/>
        <v>8</v>
      </c>
      <c r="B276" t="str">
        <f t="shared" si="57"/>
        <v>Aug</v>
      </c>
      <c r="C276" s="347">
        <f t="shared" si="53"/>
        <v>36767</v>
      </c>
      <c r="D276" s="339">
        <f t="shared" si="65"/>
        <v>2370175</v>
      </c>
      <c r="E276" s="357">
        <f t="shared" si="54"/>
        <v>3085</v>
      </c>
      <c r="F276" s="365">
        <v>0</v>
      </c>
      <c r="G276" s="168">
        <f t="shared" si="58"/>
        <v>3085</v>
      </c>
      <c r="H276" s="168">
        <f t="shared" si="59"/>
        <v>2373260</v>
      </c>
      <c r="I276" s="111">
        <f t="shared" si="60"/>
        <v>-2060</v>
      </c>
      <c r="J276" s="337">
        <f t="shared" si="55"/>
        <v>0.99956772941970307</v>
      </c>
      <c r="K276" s="348">
        <f t="shared" si="56"/>
        <v>1.0008687584345479</v>
      </c>
      <c r="L276" s="168">
        <f t="shared" si="61"/>
        <v>10420</v>
      </c>
      <c r="M276" s="168">
        <f t="shared" si="62"/>
        <v>6020</v>
      </c>
      <c r="N276" s="168">
        <f t="shared" si="63"/>
        <v>4400</v>
      </c>
    </row>
    <row r="277" spans="1:14">
      <c r="A277">
        <f t="shared" si="64"/>
        <v>8</v>
      </c>
      <c r="B277" t="str">
        <f t="shared" si="57"/>
        <v>Aug</v>
      </c>
      <c r="C277" s="347">
        <f t="shared" si="53"/>
        <v>36768</v>
      </c>
      <c r="D277" s="339">
        <f t="shared" si="65"/>
        <v>2373260</v>
      </c>
      <c r="E277" s="357">
        <f t="shared" si="54"/>
        <v>3085</v>
      </c>
      <c r="F277" s="365">
        <v>0</v>
      </c>
      <c r="G277" s="168">
        <f t="shared" si="58"/>
        <v>3085</v>
      </c>
      <c r="H277" s="168">
        <f t="shared" si="59"/>
        <v>2376345</v>
      </c>
      <c r="I277" s="111">
        <f t="shared" si="60"/>
        <v>-5145</v>
      </c>
      <c r="J277" s="337">
        <f t="shared" si="55"/>
        <v>1.0008687584345479</v>
      </c>
      <c r="K277" s="348">
        <f t="shared" si="56"/>
        <v>1.0021697874493927</v>
      </c>
      <c r="L277" s="168">
        <f t="shared" si="61"/>
        <v>10420</v>
      </c>
      <c r="M277" s="168">
        <f t="shared" si="62"/>
        <v>6020</v>
      </c>
      <c r="N277" s="168">
        <f t="shared" si="63"/>
        <v>4400</v>
      </c>
    </row>
    <row r="278" spans="1:14">
      <c r="A278">
        <f t="shared" si="64"/>
        <v>8</v>
      </c>
      <c r="B278" t="str">
        <f t="shared" si="57"/>
        <v>Aug</v>
      </c>
      <c r="C278" s="347">
        <f t="shared" si="53"/>
        <v>36769</v>
      </c>
      <c r="D278" s="339">
        <f t="shared" si="65"/>
        <v>2376345</v>
      </c>
      <c r="E278" s="357">
        <f t="shared" si="54"/>
        <v>3085</v>
      </c>
      <c r="F278" s="365">
        <v>0</v>
      </c>
      <c r="G278" s="168">
        <f t="shared" si="58"/>
        <v>3085</v>
      </c>
      <c r="H278" s="168">
        <f t="shared" si="59"/>
        <v>2379430</v>
      </c>
      <c r="I278" s="111">
        <f t="shared" si="60"/>
        <v>-8230</v>
      </c>
      <c r="J278" s="337">
        <f t="shared" si="55"/>
        <v>1.0021697874493927</v>
      </c>
      <c r="K278" s="348">
        <f t="shared" si="56"/>
        <v>1.0034708164642374</v>
      </c>
      <c r="L278" s="168">
        <f t="shared" si="61"/>
        <v>10420</v>
      </c>
      <c r="M278" s="168">
        <f t="shared" si="62"/>
        <v>6020</v>
      </c>
      <c r="N278" s="168">
        <f t="shared" si="63"/>
        <v>4400</v>
      </c>
    </row>
    <row r="279" spans="1:14">
      <c r="A279">
        <f t="shared" si="64"/>
        <v>9</v>
      </c>
      <c r="B279" t="str">
        <f t="shared" si="57"/>
        <v>Sep</v>
      </c>
      <c r="C279" s="347">
        <f t="shared" si="53"/>
        <v>36770</v>
      </c>
      <c r="D279" s="339">
        <f t="shared" si="65"/>
        <v>2379430</v>
      </c>
      <c r="E279" s="357">
        <v>0</v>
      </c>
      <c r="F279" s="365">
        <v>0</v>
      </c>
      <c r="G279" s="168">
        <f t="shared" si="58"/>
        <v>0</v>
      </c>
      <c r="H279" s="168">
        <f>D279+G279</f>
        <v>2379430</v>
      </c>
      <c r="I279" s="111">
        <f t="shared" si="60"/>
        <v>-8230</v>
      </c>
      <c r="J279" s="337">
        <f t="shared" si="55"/>
        <v>1.0034708164642374</v>
      </c>
      <c r="K279" s="348">
        <f t="shared" si="56"/>
        <v>1.0034708164642374</v>
      </c>
      <c r="L279" s="168">
        <f t="shared" si="61"/>
        <v>0</v>
      </c>
      <c r="M279" s="168">
        <f t="shared" si="62"/>
        <v>0</v>
      </c>
      <c r="N279" s="168">
        <f t="shared" si="63"/>
        <v>0</v>
      </c>
    </row>
    <row r="280" spans="1:14">
      <c r="A280">
        <f t="shared" si="64"/>
        <v>9</v>
      </c>
      <c r="B280" t="str">
        <f t="shared" si="57"/>
        <v>Sep</v>
      </c>
      <c r="C280" s="347">
        <f t="shared" si="53"/>
        <v>36771</v>
      </c>
      <c r="D280" s="339">
        <f t="shared" si="65"/>
        <v>2379430</v>
      </c>
      <c r="E280" s="357">
        <v>0</v>
      </c>
      <c r="F280" s="365">
        <v>0</v>
      </c>
      <c r="G280" s="168">
        <f t="shared" si="58"/>
        <v>0</v>
      </c>
      <c r="H280" s="168">
        <f>D280+G280</f>
        <v>2379430</v>
      </c>
      <c r="I280" s="111">
        <f t="shared" si="60"/>
        <v>-8230</v>
      </c>
      <c r="J280" s="337">
        <f t="shared" si="55"/>
        <v>1.0034708164642374</v>
      </c>
      <c r="K280" s="348">
        <f t="shared" si="56"/>
        <v>1.0034708164642374</v>
      </c>
      <c r="L280" s="168">
        <f t="shared" si="61"/>
        <v>0</v>
      </c>
      <c r="M280" s="168">
        <f t="shared" si="62"/>
        <v>0</v>
      </c>
      <c r="N280" s="168">
        <f t="shared" si="63"/>
        <v>0</v>
      </c>
    </row>
    <row r="281" spans="1:14">
      <c r="A281">
        <f t="shared" si="64"/>
        <v>9</v>
      </c>
      <c r="B281" t="str">
        <f t="shared" si="57"/>
        <v>Sep</v>
      </c>
      <c r="C281" s="347">
        <f t="shared" si="53"/>
        <v>36772</v>
      </c>
      <c r="D281" s="339">
        <f t="shared" si="65"/>
        <v>2379430</v>
      </c>
      <c r="E281" s="357">
        <v>0</v>
      </c>
      <c r="F281" s="365">
        <v>0</v>
      </c>
      <c r="G281" s="168">
        <f t="shared" si="58"/>
        <v>0</v>
      </c>
      <c r="H281" s="168">
        <f t="shared" si="59"/>
        <v>2379430</v>
      </c>
      <c r="I281" s="111">
        <f t="shared" si="60"/>
        <v>-8230</v>
      </c>
      <c r="J281" s="337">
        <f t="shared" si="55"/>
        <v>1.0034708164642374</v>
      </c>
      <c r="K281" s="348">
        <f t="shared" si="56"/>
        <v>1.0034708164642374</v>
      </c>
      <c r="L281" s="168">
        <f t="shared" si="61"/>
        <v>0</v>
      </c>
      <c r="M281" s="168">
        <f t="shared" si="62"/>
        <v>0</v>
      </c>
      <c r="N281" s="168">
        <f t="shared" si="63"/>
        <v>0</v>
      </c>
    </row>
    <row r="282" spans="1:14">
      <c r="A282">
        <f t="shared" si="64"/>
        <v>9</v>
      </c>
      <c r="B282" t="str">
        <f t="shared" si="57"/>
        <v>Sep</v>
      </c>
      <c r="C282" s="347">
        <f t="shared" si="53"/>
        <v>36773</v>
      </c>
      <c r="D282" s="339">
        <f t="shared" si="65"/>
        <v>2379430</v>
      </c>
      <c r="E282" s="357">
        <v>0</v>
      </c>
      <c r="F282" s="365">
        <v>0</v>
      </c>
      <c r="G282" s="168">
        <f t="shared" si="58"/>
        <v>0</v>
      </c>
      <c r="H282" s="168">
        <f t="shared" si="59"/>
        <v>2379430</v>
      </c>
      <c r="I282" s="111">
        <f t="shared" si="60"/>
        <v>-8230</v>
      </c>
      <c r="J282" s="337">
        <f t="shared" si="55"/>
        <v>1.0034708164642374</v>
      </c>
      <c r="K282" s="348">
        <f t="shared" si="56"/>
        <v>1.0034708164642374</v>
      </c>
      <c r="L282" s="168">
        <f t="shared" si="61"/>
        <v>0</v>
      </c>
      <c r="M282" s="168">
        <f t="shared" si="62"/>
        <v>0</v>
      </c>
      <c r="N282" s="168">
        <f t="shared" si="63"/>
        <v>0</v>
      </c>
    </row>
    <row r="283" spans="1:14">
      <c r="A283">
        <f t="shared" si="64"/>
        <v>9</v>
      </c>
      <c r="B283" t="str">
        <f t="shared" si="57"/>
        <v>Sep</v>
      </c>
      <c r="C283" s="347">
        <f t="shared" si="53"/>
        <v>36774</v>
      </c>
      <c r="D283" s="339">
        <f t="shared" si="65"/>
        <v>2379430</v>
      </c>
      <c r="E283" s="357">
        <v>0</v>
      </c>
      <c r="F283" s="365">
        <v>0</v>
      </c>
      <c r="G283" s="168">
        <f t="shared" si="58"/>
        <v>0</v>
      </c>
      <c r="H283" s="168">
        <f t="shared" si="59"/>
        <v>2379430</v>
      </c>
      <c r="I283" s="111">
        <f t="shared" si="60"/>
        <v>-8230</v>
      </c>
      <c r="J283" s="337">
        <f t="shared" si="55"/>
        <v>1.0034708164642374</v>
      </c>
      <c r="K283" s="348">
        <f t="shared" si="56"/>
        <v>1.0034708164642374</v>
      </c>
      <c r="L283" s="168">
        <f t="shared" si="61"/>
        <v>0</v>
      </c>
      <c r="M283" s="168">
        <f t="shared" si="62"/>
        <v>0</v>
      </c>
      <c r="N283" s="168">
        <f t="shared" si="63"/>
        <v>0</v>
      </c>
    </row>
    <row r="284" spans="1:14">
      <c r="A284">
        <f t="shared" si="64"/>
        <v>9</v>
      </c>
      <c r="B284" t="str">
        <f t="shared" si="57"/>
        <v>Sep</v>
      </c>
      <c r="C284" s="347">
        <f t="shared" si="53"/>
        <v>36775</v>
      </c>
      <c r="D284" s="339">
        <f t="shared" si="65"/>
        <v>2379430</v>
      </c>
      <c r="E284" s="357">
        <v>0</v>
      </c>
      <c r="F284" s="365">
        <v>0</v>
      </c>
      <c r="G284" s="168">
        <f t="shared" si="58"/>
        <v>0</v>
      </c>
      <c r="H284" s="168">
        <f t="shared" si="59"/>
        <v>2379430</v>
      </c>
      <c r="I284" s="111">
        <f t="shared" si="60"/>
        <v>-8230</v>
      </c>
      <c r="J284" s="337">
        <f t="shared" si="55"/>
        <v>1.0034708164642374</v>
      </c>
      <c r="K284" s="348">
        <f t="shared" si="56"/>
        <v>1.0034708164642374</v>
      </c>
      <c r="L284" s="168">
        <f t="shared" si="61"/>
        <v>0</v>
      </c>
      <c r="M284" s="168">
        <f t="shared" si="62"/>
        <v>0</v>
      </c>
      <c r="N284" s="168">
        <f t="shared" si="63"/>
        <v>0</v>
      </c>
    </row>
    <row r="285" spans="1:14">
      <c r="A285">
        <f t="shared" si="64"/>
        <v>9</v>
      </c>
      <c r="B285" t="str">
        <f t="shared" si="57"/>
        <v>Sep</v>
      </c>
      <c r="C285" s="347">
        <f t="shared" si="53"/>
        <v>36776</v>
      </c>
      <c r="D285" s="339">
        <f t="shared" si="65"/>
        <v>2379430</v>
      </c>
      <c r="E285" s="357">
        <v>0</v>
      </c>
      <c r="F285" s="365">
        <v>0</v>
      </c>
      <c r="G285" s="168">
        <f t="shared" si="58"/>
        <v>0</v>
      </c>
      <c r="H285" s="168">
        <f t="shared" si="59"/>
        <v>2379430</v>
      </c>
      <c r="I285" s="111">
        <f t="shared" si="60"/>
        <v>-8230</v>
      </c>
      <c r="J285" s="337">
        <f t="shared" si="55"/>
        <v>1.0034708164642374</v>
      </c>
      <c r="K285" s="348">
        <f t="shared" si="56"/>
        <v>1.0034708164642374</v>
      </c>
      <c r="L285" s="168">
        <f t="shared" si="61"/>
        <v>0</v>
      </c>
      <c r="M285" s="168">
        <f t="shared" si="62"/>
        <v>0</v>
      </c>
      <c r="N285" s="168">
        <f t="shared" si="63"/>
        <v>0</v>
      </c>
    </row>
    <row r="286" spans="1:14">
      <c r="A286">
        <f t="shared" si="64"/>
        <v>9</v>
      </c>
      <c r="B286" t="str">
        <f t="shared" si="57"/>
        <v>Sep</v>
      </c>
      <c r="C286" s="347">
        <f t="shared" si="53"/>
        <v>36777</v>
      </c>
      <c r="D286" s="339">
        <f t="shared" si="65"/>
        <v>2379430</v>
      </c>
      <c r="E286" s="357">
        <v>0</v>
      </c>
      <c r="F286" s="365">
        <v>0</v>
      </c>
      <c r="G286" s="168">
        <f t="shared" si="58"/>
        <v>0</v>
      </c>
      <c r="H286" s="168">
        <f t="shared" si="59"/>
        <v>2379430</v>
      </c>
      <c r="I286" s="111">
        <f t="shared" si="60"/>
        <v>-8230</v>
      </c>
      <c r="J286" s="337">
        <f t="shared" si="55"/>
        <v>1.0034708164642374</v>
      </c>
      <c r="K286" s="348">
        <f t="shared" si="56"/>
        <v>1.0034708164642374</v>
      </c>
      <c r="L286" s="168">
        <f t="shared" si="61"/>
        <v>0</v>
      </c>
      <c r="M286" s="168">
        <f t="shared" si="62"/>
        <v>0</v>
      </c>
      <c r="N286" s="168">
        <f t="shared" si="63"/>
        <v>0</v>
      </c>
    </row>
    <row r="287" spans="1:14">
      <c r="A287">
        <f t="shared" si="64"/>
        <v>9</v>
      </c>
      <c r="B287" t="str">
        <f t="shared" si="57"/>
        <v>Sep</v>
      </c>
      <c r="C287" s="347">
        <f t="shared" si="53"/>
        <v>36778</v>
      </c>
      <c r="D287" s="339">
        <f t="shared" si="65"/>
        <v>2379430</v>
      </c>
      <c r="E287" s="357">
        <v>0</v>
      </c>
      <c r="F287" s="365">
        <v>0</v>
      </c>
      <c r="G287" s="168">
        <f t="shared" si="58"/>
        <v>0</v>
      </c>
      <c r="H287" s="168">
        <f t="shared" si="59"/>
        <v>2379430</v>
      </c>
      <c r="I287" s="111">
        <f t="shared" si="60"/>
        <v>-8230</v>
      </c>
      <c r="J287" s="337">
        <f t="shared" si="55"/>
        <v>1.0034708164642374</v>
      </c>
      <c r="K287" s="348">
        <f t="shared" si="56"/>
        <v>1.0034708164642374</v>
      </c>
      <c r="L287" s="168">
        <f t="shared" si="61"/>
        <v>0</v>
      </c>
      <c r="M287" s="168">
        <f t="shared" si="62"/>
        <v>0</v>
      </c>
      <c r="N287" s="168">
        <f t="shared" si="63"/>
        <v>0</v>
      </c>
    </row>
    <row r="288" spans="1:14">
      <c r="A288">
        <f t="shared" si="64"/>
        <v>9</v>
      </c>
      <c r="B288" t="str">
        <f t="shared" si="57"/>
        <v>Sep</v>
      </c>
      <c r="C288" s="347">
        <f t="shared" si="53"/>
        <v>36779</v>
      </c>
      <c r="D288" s="339">
        <f t="shared" si="65"/>
        <v>2379430</v>
      </c>
      <c r="E288" s="357">
        <v>0</v>
      </c>
      <c r="F288" s="365">
        <v>0</v>
      </c>
      <c r="G288" s="168">
        <f t="shared" si="58"/>
        <v>0</v>
      </c>
      <c r="H288" s="168">
        <f t="shared" si="59"/>
        <v>2379430</v>
      </c>
      <c r="I288" s="111">
        <f t="shared" si="60"/>
        <v>-8230</v>
      </c>
      <c r="J288" s="337">
        <f t="shared" si="55"/>
        <v>1.0034708164642374</v>
      </c>
      <c r="K288" s="348">
        <f t="shared" si="56"/>
        <v>1.0034708164642374</v>
      </c>
      <c r="L288" s="168">
        <f t="shared" si="61"/>
        <v>0</v>
      </c>
      <c r="M288" s="168">
        <f t="shared" si="62"/>
        <v>0</v>
      </c>
      <c r="N288" s="168">
        <f t="shared" si="63"/>
        <v>0</v>
      </c>
    </row>
    <row r="289" spans="1:14">
      <c r="A289">
        <f t="shared" si="64"/>
        <v>9</v>
      </c>
      <c r="B289" t="str">
        <f t="shared" si="57"/>
        <v>Sep</v>
      </c>
      <c r="C289" s="347">
        <f t="shared" si="53"/>
        <v>36780</v>
      </c>
      <c r="D289" s="339">
        <f t="shared" si="65"/>
        <v>2379430</v>
      </c>
      <c r="E289" s="357">
        <v>0</v>
      </c>
      <c r="F289" s="365">
        <v>0</v>
      </c>
      <c r="G289" s="168">
        <f t="shared" si="58"/>
        <v>0</v>
      </c>
      <c r="H289" s="168">
        <f t="shared" ref="H289:H352" si="66">D289+G289</f>
        <v>2379430</v>
      </c>
      <c r="I289" s="111">
        <f t="shared" si="60"/>
        <v>-8230</v>
      </c>
      <c r="J289" s="337">
        <f t="shared" si="55"/>
        <v>1.0034708164642374</v>
      </c>
      <c r="K289" s="348">
        <f t="shared" si="56"/>
        <v>1.0034708164642374</v>
      </c>
      <c r="L289" s="168">
        <f t="shared" si="61"/>
        <v>0</v>
      </c>
      <c r="M289" s="168">
        <f t="shared" si="62"/>
        <v>0</v>
      </c>
      <c r="N289" s="168">
        <f t="shared" si="63"/>
        <v>0</v>
      </c>
    </row>
    <row r="290" spans="1:14">
      <c r="A290">
        <f t="shared" si="64"/>
        <v>9</v>
      </c>
      <c r="B290" t="str">
        <f t="shared" si="57"/>
        <v>Sep</v>
      </c>
      <c r="C290" s="347">
        <f t="shared" si="53"/>
        <v>36781</v>
      </c>
      <c r="D290" s="339">
        <f t="shared" si="65"/>
        <v>2379430</v>
      </c>
      <c r="E290" s="357">
        <v>0</v>
      </c>
      <c r="F290" s="365">
        <v>0</v>
      </c>
      <c r="G290" s="168">
        <f t="shared" si="58"/>
        <v>0</v>
      </c>
      <c r="H290" s="168">
        <f t="shared" si="66"/>
        <v>2379430</v>
      </c>
      <c r="I290" s="111">
        <f t="shared" si="60"/>
        <v>-8230</v>
      </c>
      <c r="J290" s="337">
        <f t="shared" si="55"/>
        <v>1.0034708164642374</v>
      </c>
      <c r="K290" s="348">
        <f t="shared" si="56"/>
        <v>1.0034708164642374</v>
      </c>
      <c r="L290" s="168">
        <f t="shared" si="61"/>
        <v>0</v>
      </c>
      <c r="M290" s="168">
        <f t="shared" si="62"/>
        <v>0</v>
      </c>
      <c r="N290" s="168">
        <f t="shared" si="63"/>
        <v>0</v>
      </c>
    </row>
    <row r="291" spans="1:14">
      <c r="A291">
        <f t="shared" si="64"/>
        <v>9</v>
      </c>
      <c r="B291" t="str">
        <f t="shared" si="57"/>
        <v>Sep</v>
      </c>
      <c r="C291" s="347">
        <f t="shared" si="53"/>
        <v>36782</v>
      </c>
      <c r="D291" s="339">
        <f t="shared" si="65"/>
        <v>2379430</v>
      </c>
      <c r="E291" s="357">
        <v>0</v>
      </c>
      <c r="F291" s="365">
        <v>0</v>
      </c>
      <c r="G291" s="168">
        <f t="shared" si="58"/>
        <v>0</v>
      </c>
      <c r="H291" s="168">
        <f t="shared" si="66"/>
        <v>2379430</v>
      </c>
      <c r="I291" s="111">
        <f t="shared" si="60"/>
        <v>-8230</v>
      </c>
      <c r="J291" s="337">
        <f t="shared" si="55"/>
        <v>1.0034708164642374</v>
      </c>
      <c r="K291" s="348">
        <f t="shared" si="56"/>
        <v>1.0034708164642374</v>
      </c>
      <c r="L291" s="168">
        <f t="shared" si="61"/>
        <v>0</v>
      </c>
      <c r="M291" s="168">
        <f t="shared" si="62"/>
        <v>0</v>
      </c>
      <c r="N291" s="168">
        <f t="shared" si="63"/>
        <v>0</v>
      </c>
    </row>
    <row r="292" spans="1:14">
      <c r="A292">
        <f t="shared" si="64"/>
        <v>9</v>
      </c>
      <c r="B292" t="str">
        <f t="shared" si="57"/>
        <v>Sep</v>
      </c>
      <c r="C292" s="347">
        <f t="shared" si="53"/>
        <v>36783</v>
      </c>
      <c r="D292" s="339">
        <f t="shared" si="65"/>
        <v>2379430</v>
      </c>
      <c r="E292" s="357">
        <v>0</v>
      </c>
      <c r="F292" s="365">
        <v>0</v>
      </c>
      <c r="G292" s="168">
        <f t="shared" si="58"/>
        <v>0</v>
      </c>
      <c r="H292" s="168">
        <f t="shared" si="66"/>
        <v>2379430</v>
      </c>
      <c r="I292" s="111">
        <f t="shared" si="60"/>
        <v>-8230</v>
      </c>
      <c r="J292" s="337">
        <f t="shared" si="55"/>
        <v>1.0034708164642374</v>
      </c>
      <c r="K292" s="348">
        <f t="shared" si="56"/>
        <v>1.0034708164642374</v>
      </c>
      <c r="L292" s="168">
        <f t="shared" si="61"/>
        <v>0</v>
      </c>
      <c r="M292" s="168">
        <f t="shared" si="62"/>
        <v>0</v>
      </c>
      <c r="N292" s="168">
        <f t="shared" si="63"/>
        <v>0</v>
      </c>
    </row>
    <row r="293" spans="1:14">
      <c r="A293">
        <f t="shared" si="64"/>
        <v>9</v>
      </c>
      <c r="B293" t="str">
        <f t="shared" si="57"/>
        <v>Sep</v>
      </c>
      <c r="C293" s="347">
        <f t="shared" ref="C293:C356" si="67">C292+1</f>
        <v>36784</v>
      </c>
      <c r="D293" s="339">
        <f t="shared" si="65"/>
        <v>2379430</v>
      </c>
      <c r="E293" s="357">
        <v>0</v>
      </c>
      <c r="F293" s="365">
        <v>0</v>
      </c>
      <c r="G293" s="168">
        <f t="shared" si="58"/>
        <v>0</v>
      </c>
      <c r="H293" s="168">
        <f t="shared" si="66"/>
        <v>2379430</v>
      </c>
      <c r="I293" s="111">
        <f t="shared" si="60"/>
        <v>-8230</v>
      </c>
      <c r="J293" s="337">
        <f t="shared" si="55"/>
        <v>1.0034708164642374</v>
      </c>
      <c r="K293" s="348">
        <f t="shared" si="56"/>
        <v>1.0034708164642374</v>
      </c>
      <c r="L293" s="168">
        <f t="shared" si="61"/>
        <v>0</v>
      </c>
      <c r="M293" s="168">
        <f t="shared" si="62"/>
        <v>0</v>
      </c>
      <c r="N293" s="168">
        <f t="shared" si="63"/>
        <v>0</v>
      </c>
    </row>
    <row r="294" spans="1:14">
      <c r="A294">
        <f t="shared" si="64"/>
        <v>9</v>
      </c>
      <c r="B294" t="str">
        <f t="shared" si="57"/>
        <v>Sep</v>
      </c>
      <c r="C294" s="347">
        <f t="shared" si="67"/>
        <v>36785</v>
      </c>
      <c r="D294" s="339">
        <f t="shared" si="65"/>
        <v>2379430</v>
      </c>
      <c r="E294" s="357">
        <v>0</v>
      </c>
      <c r="F294" s="365">
        <v>0</v>
      </c>
      <c r="G294" s="168">
        <f t="shared" si="58"/>
        <v>0</v>
      </c>
      <c r="H294" s="168">
        <f t="shared" si="66"/>
        <v>2379430</v>
      </c>
      <c r="I294" s="111">
        <f t="shared" si="60"/>
        <v>-8230</v>
      </c>
      <c r="J294" s="337">
        <f t="shared" si="55"/>
        <v>1.0034708164642374</v>
      </c>
      <c r="K294" s="348">
        <f t="shared" si="56"/>
        <v>1.0034708164642374</v>
      </c>
      <c r="L294" s="168">
        <f t="shared" si="61"/>
        <v>0</v>
      </c>
      <c r="M294" s="168">
        <f t="shared" si="62"/>
        <v>0</v>
      </c>
      <c r="N294" s="168">
        <f t="shared" si="63"/>
        <v>0</v>
      </c>
    </row>
    <row r="295" spans="1:14">
      <c r="A295">
        <f t="shared" si="64"/>
        <v>9</v>
      </c>
      <c r="B295" t="str">
        <f t="shared" si="57"/>
        <v>Sep</v>
      </c>
      <c r="C295" s="347">
        <f t="shared" si="67"/>
        <v>36786</v>
      </c>
      <c r="D295" s="339">
        <f t="shared" si="65"/>
        <v>2379430</v>
      </c>
      <c r="E295" s="357">
        <v>0</v>
      </c>
      <c r="F295" s="365">
        <v>0</v>
      </c>
      <c r="G295" s="168">
        <f t="shared" si="58"/>
        <v>0</v>
      </c>
      <c r="H295" s="168">
        <f t="shared" si="66"/>
        <v>2379430</v>
      </c>
      <c r="I295" s="111">
        <f t="shared" si="60"/>
        <v>-8230</v>
      </c>
      <c r="J295" s="337">
        <f t="shared" si="55"/>
        <v>1.0034708164642374</v>
      </c>
      <c r="K295" s="348">
        <f t="shared" si="56"/>
        <v>1.0034708164642374</v>
      </c>
      <c r="L295" s="168">
        <f t="shared" si="61"/>
        <v>0</v>
      </c>
      <c r="M295" s="168">
        <f t="shared" si="62"/>
        <v>0</v>
      </c>
      <c r="N295" s="168">
        <f t="shared" si="63"/>
        <v>0</v>
      </c>
    </row>
    <row r="296" spans="1:14">
      <c r="A296">
        <f t="shared" si="64"/>
        <v>9</v>
      </c>
      <c r="B296" t="str">
        <f t="shared" si="57"/>
        <v>Sep</v>
      </c>
      <c r="C296" s="347">
        <f t="shared" si="67"/>
        <v>36787</v>
      </c>
      <c r="D296" s="339">
        <f t="shared" si="65"/>
        <v>2379430</v>
      </c>
      <c r="E296" s="357">
        <v>0</v>
      </c>
      <c r="F296" s="365">
        <v>0</v>
      </c>
      <c r="G296" s="168">
        <f t="shared" si="58"/>
        <v>0</v>
      </c>
      <c r="H296" s="168">
        <f t="shared" si="66"/>
        <v>2379430</v>
      </c>
      <c r="I296" s="111">
        <f t="shared" si="60"/>
        <v>-8230</v>
      </c>
      <c r="J296" s="337">
        <f t="shared" si="55"/>
        <v>1.0034708164642374</v>
      </c>
      <c r="K296" s="348">
        <f t="shared" si="56"/>
        <v>1.0034708164642374</v>
      </c>
      <c r="L296" s="168">
        <f t="shared" si="61"/>
        <v>0</v>
      </c>
      <c r="M296" s="168">
        <f t="shared" si="62"/>
        <v>0</v>
      </c>
      <c r="N296" s="168">
        <f t="shared" si="63"/>
        <v>0</v>
      </c>
    </row>
    <row r="297" spans="1:14">
      <c r="A297">
        <f t="shared" si="64"/>
        <v>9</v>
      </c>
      <c r="B297" t="str">
        <f t="shared" si="57"/>
        <v>Sep</v>
      </c>
      <c r="C297" s="347">
        <f t="shared" si="67"/>
        <v>36788</v>
      </c>
      <c r="D297" s="339">
        <f t="shared" si="65"/>
        <v>2379430</v>
      </c>
      <c r="E297" s="357">
        <v>0</v>
      </c>
      <c r="F297" s="365">
        <v>0</v>
      </c>
      <c r="G297" s="168">
        <f t="shared" si="58"/>
        <v>0</v>
      </c>
      <c r="H297" s="168">
        <f t="shared" si="66"/>
        <v>2379430</v>
      </c>
      <c r="I297" s="111">
        <f t="shared" si="60"/>
        <v>-8230</v>
      </c>
      <c r="J297" s="337">
        <f t="shared" si="55"/>
        <v>1.0034708164642374</v>
      </c>
      <c r="K297" s="348">
        <f t="shared" si="56"/>
        <v>1.0034708164642374</v>
      </c>
      <c r="L297" s="168">
        <f t="shared" si="61"/>
        <v>0</v>
      </c>
      <c r="M297" s="168">
        <f t="shared" si="62"/>
        <v>0</v>
      </c>
      <c r="N297" s="168">
        <f t="shared" si="63"/>
        <v>0</v>
      </c>
    </row>
    <row r="298" spans="1:14">
      <c r="A298">
        <f t="shared" si="64"/>
        <v>9</v>
      </c>
      <c r="B298" t="str">
        <f t="shared" si="57"/>
        <v>Sep</v>
      </c>
      <c r="C298" s="347">
        <f t="shared" si="67"/>
        <v>36789</v>
      </c>
      <c r="D298" s="339">
        <f t="shared" si="65"/>
        <v>2379430</v>
      </c>
      <c r="E298" s="357">
        <v>0</v>
      </c>
      <c r="F298" s="365">
        <v>0</v>
      </c>
      <c r="G298" s="168">
        <f t="shared" si="58"/>
        <v>0</v>
      </c>
      <c r="H298" s="168">
        <f t="shared" si="66"/>
        <v>2379430</v>
      </c>
      <c r="I298" s="111">
        <f t="shared" si="60"/>
        <v>-8230</v>
      </c>
      <c r="J298" s="337">
        <f t="shared" si="55"/>
        <v>1.0034708164642374</v>
      </c>
      <c r="K298" s="348">
        <f t="shared" si="56"/>
        <v>1.0034708164642374</v>
      </c>
      <c r="L298" s="168">
        <f t="shared" si="61"/>
        <v>0</v>
      </c>
      <c r="M298" s="168">
        <f t="shared" si="62"/>
        <v>0</v>
      </c>
      <c r="N298" s="168">
        <f t="shared" si="63"/>
        <v>0</v>
      </c>
    </row>
    <row r="299" spans="1:14">
      <c r="A299">
        <f t="shared" si="64"/>
        <v>9</v>
      </c>
      <c r="B299" t="str">
        <f t="shared" si="57"/>
        <v>Sep</v>
      </c>
      <c r="C299" s="347">
        <f t="shared" si="67"/>
        <v>36790</v>
      </c>
      <c r="D299" s="339">
        <f t="shared" si="65"/>
        <v>2379430</v>
      </c>
      <c r="E299" s="357">
        <v>0</v>
      </c>
      <c r="F299" s="365">
        <v>0</v>
      </c>
      <c r="G299" s="168">
        <f t="shared" si="58"/>
        <v>0</v>
      </c>
      <c r="H299" s="168">
        <f t="shared" si="66"/>
        <v>2379430</v>
      </c>
      <c r="I299" s="111">
        <f t="shared" si="60"/>
        <v>-8230</v>
      </c>
      <c r="J299" s="337">
        <f t="shared" si="55"/>
        <v>1.0034708164642374</v>
      </c>
      <c r="K299" s="348">
        <f t="shared" si="56"/>
        <v>1.0034708164642374</v>
      </c>
      <c r="L299" s="168">
        <f t="shared" si="61"/>
        <v>0</v>
      </c>
      <c r="M299" s="168">
        <f t="shared" si="62"/>
        <v>0</v>
      </c>
      <c r="N299" s="168">
        <f t="shared" si="63"/>
        <v>0</v>
      </c>
    </row>
    <row r="300" spans="1:14">
      <c r="A300">
        <f t="shared" si="64"/>
        <v>9</v>
      </c>
      <c r="B300" t="str">
        <f t="shared" si="57"/>
        <v>Sep</v>
      </c>
      <c r="C300" s="347">
        <f t="shared" si="67"/>
        <v>36791</v>
      </c>
      <c r="D300" s="339">
        <f t="shared" si="65"/>
        <v>2379430</v>
      </c>
      <c r="E300" s="357">
        <v>0</v>
      </c>
      <c r="F300" s="365">
        <v>0</v>
      </c>
      <c r="G300" s="168">
        <f t="shared" si="58"/>
        <v>0</v>
      </c>
      <c r="H300" s="168">
        <f t="shared" si="66"/>
        <v>2379430</v>
      </c>
      <c r="I300" s="111">
        <f t="shared" si="60"/>
        <v>-8230</v>
      </c>
      <c r="J300" s="337">
        <f t="shared" si="55"/>
        <v>1.0034708164642374</v>
      </c>
      <c r="K300" s="348">
        <f t="shared" si="56"/>
        <v>1.0034708164642374</v>
      </c>
      <c r="L300" s="168">
        <f t="shared" si="61"/>
        <v>0</v>
      </c>
      <c r="M300" s="168">
        <f t="shared" si="62"/>
        <v>0</v>
      </c>
      <c r="N300" s="168">
        <f t="shared" si="63"/>
        <v>0</v>
      </c>
    </row>
    <row r="301" spans="1:14">
      <c r="A301">
        <f t="shared" si="64"/>
        <v>9</v>
      </c>
      <c r="B301" t="str">
        <f t="shared" si="57"/>
        <v>Sep</v>
      </c>
      <c r="C301" s="347">
        <f t="shared" si="67"/>
        <v>36792</v>
      </c>
      <c r="D301" s="339">
        <f t="shared" si="65"/>
        <v>2379430</v>
      </c>
      <c r="E301" s="357">
        <v>0</v>
      </c>
      <c r="F301" s="365">
        <v>0</v>
      </c>
      <c r="G301" s="168">
        <f t="shared" si="58"/>
        <v>0</v>
      </c>
      <c r="H301" s="168">
        <f t="shared" si="66"/>
        <v>2379430</v>
      </c>
      <c r="I301" s="111">
        <f t="shared" si="60"/>
        <v>-8230</v>
      </c>
      <c r="J301" s="337">
        <f t="shared" si="55"/>
        <v>1.0034708164642374</v>
      </c>
      <c r="K301" s="348">
        <f t="shared" si="56"/>
        <v>1.0034708164642374</v>
      </c>
      <c r="L301" s="168">
        <f t="shared" si="61"/>
        <v>0</v>
      </c>
      <c r="M301" s="168">
        <f t="shared" si="62"/>
        <v>0</v>
      </c>
      <c r="N301" s="168">
        <f t="shared" si="63"/>
        <v>0</v>
      </c>
    </row>
    <row r="302" spans="1:14">
      <c r="A302">
        <f t="shared" si="64"/>
        <v>9</v>
      </c>
      <c r="B302" t="str">
        <f t="shared" si="57"/>
        <v>Sep</v>
      </c>
      <c r="C302" s="347">
        <f t="shared" si="67"/>
        <v>36793</v>
      </c>
      <c r="D302" s="339">
        <f t="shared" si="65"/>
        <v>2379430</v>
      </c>
      <c r="E302" s="357">
        <v>0</v>
      </c>
      <c r="F302" s="365">
        <v>0</v>
      </c>
      <c r="G302" s="168">
        <f t="shared" si="58"/>
        <v>0</v>
      </c>
      <c r="H302" s="168">
        <f t="shared" si="66"/>
        <v>2379430</v>
      </c>
      <c r="I302" s="111">
        <f t="shared" si="60"/>
        <v>-8230</v>
      </c>
      <c r="J302" s="337">
        <f t="shared" si="55"/>
        <v>1.0034708164642374</v>
      </c>
      <c r="K302" s="348">
        <f t="shared" si="56"/>
        <v>1.0034708164642374</v>
      </c>
      <c r="L302" s="168">
        <f t="shared" si="61"/>
        <v>0</v>
      </c>
      <c r="M302" s="168">
        <f t="shared" si="62"/>
        <v>0</v>
      </c>
      <c r="N302" s="168">
        <f t="shared" si="63"/>
        <v>0</v>
      </c>
    </row>
    <row r="303" spans="1:14">
      <c r="A303">
        <f t="shared" si="64"/>
        <v>9</v>
      </c>
      <c r="B303" t="str">
        <f t="shared" si="57"/>
        <v>Sep</v>
      </c>
      <c r="C303" s="347">
        <f t="shared" si="67"/>
        <v>36794</v>
      </c>
      <c r="D303" s="339">
        <f t="shared" si="65"/>
        <v>2379430</v>
      </c>
      <c r="E303" s="357">
        <v>0</v>
      </c>
      <c r="F303" s="365">
        <v>0</v>
      </c>
      <c r="G303" s="168">
        <f t="shared" si="58"/>
        <v>0</v>
      </c>
      <c r="H303" s="168">
        <f t="shared" si="66"/>
        <v>2379430</v>
      </c>
      <c r="I303" s="111">
        <f t="shared" si="60"/>
        <v>-8230</v>
      </c>
      <c r="J303" s="337">
        <f t="shared" si="55"/>
        <v>1.0034708164642374</v>
      </c>
      <c r="K303" s="348">
        <f t="shared" si="56"/>
        <v>1.0034708164642374</v>
      </c>
      <c r="L303" s="168">
        <f t="shared" si="61"/>
        <v>0</v>
      </c>
      <c r="M303" s="168">
        <f t="shared" si="62"/>
        <v>0</v>
      </c>
      <c r="N303" s="168">
        <f t="shared" si="63"/>
        <v>0</v>
      </c>
    </row>
    <row r="304" spans="1:14">
      <c r="A304">
        <f t="shared" si="64"/>
        <v>9</v>
      </c>
      <c r="B304" t="str">
        <f t="shared" si="57"/>
        <v>Sep</v>
      </c>
      <c r="C304" s="347">
        <f t="shared" si="67"/>
        <v>36795</v>
      </c>
      <c r="D304" s="339">
        <f t="shared" si="65"/>
        <v>2379430</v>
      </c>
      <c r="E304" s="357">
        <v>0</v>
      </c>
      <c r="F304" s="365">
        <v>0</v>
      </c>
      <c r="G304" s="168">
        <f t="shared" si="58"/>
        <v>0</v>
      </c>
      <c r="H304" s="168">
        <f t="shared" si="66"/>
        <v>2379430</v>
      </c>
      <c r="I304" s="111">
        <f t="shared" si="60"/>
        <v>-8230</v>
      </c>
      <c r="J304" s="337">
        <f t="shared" si="55"/>
        <v>1.0034708164642374</v>
      </c>
      <c r="K304" s="348">
        <f t="shared" si="56"/>
        <v>1.0034708164642374</v>
      </c>
      <c r="L304" s="168">
        <f t="shared" si="61"/>
        <v>0</v>
      </c>
      <c r="M304" s="168">
        <f t="shared" si="62"/>
        <v>0</v>
      </c>
      <c r="N304" s="168">
        <f t="shared" si="63"/>
        <v>0</v>
      </c>
    </row>
    <row r="305" spans="1:14">
      <c r="A305">
        <f t="shared" si="64"/>
        <v>9</v>
      </c>
      <c r="B305" t="str">
        <f t="shared" si="57"/>
        <v>Sep</v>
      </c>
      <c r="C305" s="347">
        <f t="shared" si="67"/>
        <v>36796</v>
      </c>
      <c r="D305" s="339">
        <f t="shared" si="65"/>
        <v>2379430</v>
      </c>
      <c r="E305" s="357">
        <v>0</v>
      </c>
      <c r="F305" s="365">
        <v>0</v>
      </c>
      <c r="G305" s="168">
        <f t="shared" si="58"/>
        <v>0</v>
      </c>
      <c r="H305" s="168">
        <f t="shared" si="66"/>
        <v>2379430</v>
      </c>
      <c r="I305" s="111">
        <f t="shared" si="60"/>
        <v>-8230</v>
      </c>
      <c r="J305" s="337">
        <f t="shared" si="55"/>
        <v>1.0034708164642374</v>
      </c>
      <c r="K305" s="348">
        <f t="shared" si="56"/>
        <v>1.0034708164642374</v>
      </c>
      <c r="L305" s="168">
        <f t="shared" si="61"/>
        <v>0</v>
      </c>
      <c r="M305" s="168">
        <f t="shared" si="62"/>
        <v>0</v>
      </c>
      <c r="N305" s="168">
        <f t="shared" si="63"/>
        <v>0</v>
      </c>
    </row>
    <row r="306" spans="1:14">
      <c r="A306">
        <f t="shared" si="64"/>
        <v>9</v>
      </c>
      <c r="B306" t="str">
        <f t="shared" si="57"/>
        <v>Sep</v>
      </c>
      <c r="C306" s="347">
        <f t="shared" si="67"/>
        <v>36797</v>
      </c>
      <c r="D306" s="339">
        <f t="shared" si="65"/>
        <v>2379430</v>
      </c>
      <c r="E306" s="357">
        <v>0</v>
      </c>
      <c r="F306" s="365">
        <v>0</v>
      </c>
      <c r="G306" s="168">
        <f t="shared" si="58"/>
        <v>0</v>
      </c>
      <c r="H306" s="168">
        <f t="shared" si="66"/>
        <v>2379430</v>
      </c>
      <c r="I306" s="111">
        <f t="shared" si="60"/>
        <v>-8230</v>
      </c>
      <c r="J306" s="337">
        <f t="shared" si="55"/>
        <v>1.0034708164642374</v>
      </c>
      <c r="K306" s="348">
        <f t="shared" si="56"/>
        <v>1.0034708164642374</v>
      </c>
      <c r="L306" s="168">
        <f t="shared" si="61"/>
        <v>0</v>
      </c>
      <c r="M306" s="168">
        <f t="shared" si="62"/>
        <v>0</v>
      </c>
      <c r="N306" s="168">
        <f t="shared" si="63"/>
        <v>0</v>
      </c>
    </row>
    <row r="307" spans="1:14">
      <c r="A307">
        <f t="shared" si="64"/>
        <v>9</v>
      </c>
      <c r="B307" t="str">
        <f t="shared" si="57"/>
        <v>Sep</v>
      </c>
      <c r="C307" s="347">
        <f t="shared" si="67"/>
        <v>36798</v>
      </c>
      <c r="D307" s="339">
        <f t="shared" si="65"/>
        <v>2379430</v>
      </c>
      <c r="E307" s="357">
        <v>0</v>
      </c>
      <c r="F307" s="365">
        <v>0</v>
      </c>
      <c r="G307" s="168">
        <f t="shared" si="58"/>
        <v>0</v>
      </c>
      <c r="H307" s="168">
        <f t="shared" si="66"/>
        <v>2379430</v>
      </c>
      <c r="I307" s="111">
        <f t="shared" si="60"/>
        <v>-8230</v>
      </c>
      <c r="J307" s="337">
        <f t="shared" si="55"/>
        <v>1.0034708164642374</v>
      </c>
      <c r="K307" s="348">
        <f t="shared" si="56"/>
        <v>1.0034708164642374</v>
      </c>
      <c r="L307" s="168">
        <f t="shared" si="61"/>
        <v>0</v>
      </c>
      <c r="M307" s="168">
        <f t="shared" si="62"/>
        <v>0</v>
      </c>
      <c r="N307" s="168">
        <f t="shared" si="63"/>
        <v>0</v>
      </c>
    </row>
    <row r="308" spans="1:14">
      <c r="A308">
        <f t="shared" si="64"/>
        <v>9</v>
      </c>
      <c r="B308" t="str">
        <f t="shared" si="57"/>
        <v>Sep</v>
      </c>
      <c r="C308" s="347">
        <f t="shared" si="67"/>
        <v>36799</v>
      </c>
      <c r="D308" s="339">
        <f t="shared" si="65"/>
        <v>2379430</v>
      </c>
      <c r="E308" s="357">
        <v>0</v>
      </c>
      <c r="F308" s="365">
        <v>0</v>
      </c>
      <c r="G308" s="168">
        <f t="shared" si="58"/>
        <v>0</v>
      </c>
      <c r="H308" s="168">
        <f t="shared" si="66"/>
        <v>2379430</v>
      </c>
      <c r="I308" s="111">
        <f t="shared" si="60"/>
        <v>-8230</v>
      </c>
      <c r="J308" s="337">
        <f t="shared" si="55"/>
        <v>1.0034708164642374</v>
      </c>
      <c r="K308" s="348">
        <f t="shared" si="56"/>
        <v>1.0034708164642374</v>
      </c>
      <c r="L308" s="168">
        <f t="shared" si="61"/>
        <v>0</v>
      </c>
      <c r="M308" s="168">
        <f t="shared" si="62"/>
        <v>0</v>
      </c>
      <c r="N308" s="168">
        <f t="shared" si="63"/>
        <v>0</v>
      </c>
    </row>
    <row r="309" spans="1:14">
      <c r="A309">
        <f t="shared" si="64"/>
        <v>10</v>
      </c>
      <c r="B309" t="str">
        <f t="shared" si="57"/>
        <v>Oct</v>
      </c>
      <c r="C309" s="347">
        <f t="shared" si="67"/>
        <v>36800</v>
      </c>
      <c r="D309" s="339">
        <f t="shared" si="65"/>
        <v>2379430</v>
      </c>
      <c r="E309" s="357">
        <v>0</v>
      </c>
      <c r="F309" s="365">
        <v>0</v>
      </c>
      <c r="G309" s="168">
        <f t="shared" si="58"/>
        <v>0</v>
      </c>
      <c r="H309" s="168">
        <f t="shared" si="66"/>
        <v>2379430</v>
      </c>
      <c r="I309" s="111">
        <f t="shared" si="60"/>
        <v>-8230</v>
      </c>
      <c r="J309" s="337">
        <f t="shared" si="55"/>
        <v>1.0034708164642374</v>
      </c>
      <c r="K309" s="348">
        <f t="shared" si="56"/>
        <v>1.0034708164642374</v>
      </c>
      <c r="L309" s="168">
        <f t="shared" si="61"/>
        <v>0</v>
      </c>
      <c r="M309" s="168">
        <f t="shared" si="62"/>
        <v>0</v>
      </c>
      <c r="N309" s="168">
        <f t="shared" si="63"/>
        <v>0</v>
      </c>
    </row>
    <row r="310" spans="1:14">
      <c r="A310">
        <f t="shared" si="64"/>
        <v>10</v>
      </c>
      <c r="B310" t="str">
        <f t="shared" si="57"/>
        <v>Oct</v>
      </c>
      <c r="C310" s="347">
        <f t="shared" si="67"/>
        <v>36801</v>
      </c>
      <c r="D310" s="339">
        <f t="shared" si="65"/>
        <v>2379430</v>
      </c>
      <c r="E310" s="357">
        <v>0</v>
      </c>
      <c r="F310" s="365">
        <v>0</v>
      </c>
      <c r="G310" s="168">
        <f t="shared" si="58"/>
        <v>0</v>
      </c>
      <c r="H310" s="168">
        <f t="shared" si="66"/>
        <v>2379430</v>
      </c>
      <c r="I310" s="111">
        <f t="shared" si="60"/>
        <v>-8230</v>
      </c>
      <c r="J310" s="337">
        <f t="shared" si="55"/>
        <v>1.0034708164642374</v>
      </c>
      <c r="K310" s="348">
        <f t="shared" si="56"/>
        <v>1.0034708164642374</v>
      </c>
      <c r="L310" s="168">
        <f t="shared" si="61"/>
        <v>0</v>
      </c>
      <c r="M310" s="168">
        <f t="shared" si="62"/>
        <v>0</v>
      </c>
      <c r="N310" s="168">
        <f t="shared" si="63"/>
        <v>0</v>
      </c>
    </row>
    <row r="311" spans="1:14">
      <c r="A311">
        <f t="shared" si="64"/>
        <v>10</v>
      </c>
      <c r="B311" t="str">
        <f t="shared" si="57"/>
        <v>Oct</v>
      </c>
      <c r="C311" s="347">
        <f t="shared" si="67"/>
        <v>36802</v>
      </c>
      <c r="D311" s="339">
        <f t="shared" si="65"/>
        <v>2379430</v>
      </c>
      <c r="E311" s="357">
        <v>0</v>
      </c>
      <c r="F311" s="365">
        <v>0</v>
      </c>
      <c r="G311" s="168">
        <f t="shared" si="58"/>
        <v>0</v>
      </c>
      <c r="H311" s="168">
        <f t="shared" si="66"/>
        <v>2379430</v>
      </c>
      <c r="I311" s="111">
        <f t="shared" si="60"/>
        <v>-8230</v>
      </c>
      <c r="J311" s="337">
        <f t="shared" si="55"/>
        <v>1.0034708164642374</v>
      </c>
      <c r="K311" s="348">
        <f t="shared" si="56"/>
        <v>1.0034708164642374</v>
      </c>
      <c r="L311" s="168">
        <f t="shared" si="61"/>
        <v>0</v>
      </c>
      <c r="M311" s="168">
        <f t="shared" si="62"/>
        <v>0</v>
      </c>
      <c r="N311" s="168">
        <f t="shared" si="63"/>
        <v>0</v>
      </c>
    </row>
    <row r="312" spans="1:14">
      <c r="A312">
        <f t="shared" si="64"/>
        <v>10</v>
      </c>
      <c r="B312" t="str">
        <f t="shared" si="57"/>
        <v>Oct</v>
      </c>
      <c r="C312" s="347">
        <f t="shared" si="67"/>
        <v>36803</v>
      </c>
      <c r="D312" s="339">
        <f t="shared" si="65"/>
        <v>2379430</v>
      </c>
      <c r="E312" s="357">
        <v>0</v>
      </c>
      <c r="F312" s="365">
        <v>0</v>
      </c>
      <c r="G312" s="168">
        <f t="shared" si="58"/>
        <v>0</v>
      </c>
      <c r="H312" s="168">
        <f t="shared" si="66"/>
        <v>2379430</v>
      </c>
      <c r="I312" s="111">
        <f t="shared" si="60"/>
        <v>-8230</v>
      </c>
      <c r="J312" s="337">
        <f t="shared" si="55"/>
        <v>1.0034708164642374</v>
      </c>
      <c r="K312" s="348">
        <f t="shared" si="56"/>
        <v>1.0034708164642374</v>
      </c>
      <c r="L312" s="168">
        <f t="shared" si="61"/>
        <v>0</v>
      </c>
      <c r="M312" s="168">
        <f t="shared" si="62"/>
        <v>0</v>
      </c>
      <c r="N312" s="168">
        <f t="shared" si="63"/>
        <v>0</v>
      </c>
    </row>
    <row r="313" spans="1:14">
      <c r="A313">
        <f t="shared" si="64"/>
        <v>10</v>
      </c>
      <c r="B313" t="str">
        <f t="shared" si="57"/>
        <v>Oct</v>
      </c>
      <c r="C313" s="347">
        <f t="shared" si="67"/>
        <v>36804</v>
      </c>
      <c r="D313" s="339">
        <f t="shared" si="65"/>
        <v>2379430</v>
      </c>
      <c r="E313" s="357">
        <v>0</v>
      </c>
      <c r="F313" s="365">
        <v>0</v>
      </c>
      <c r="G313" s="168">
        <f t="shared" si="58"/>
        <v>0</v>
      </c>
      <c r="H313" s="168">
        <f t="shared" si="66"/>
        <v>2379430</v>
      </c>
      <c r="I313" s="111">
        <f t="shared" si="60"/>
        <v>-8230</v>
      </c>
      <c r="J313" s="337">
        <f t="shared" si="55"/>
        <v>1.0034708164642374</v>
      </c>
      <c r="K313" s="348">
        <f t="shared" si="56"/>
        <v>1.0034708164642374</v>
      </c>
      <c r="L313" s="168">
        <f t="shared" si="61"/>
        <v>0</v>
      </c>
      <c r="M313" s="168">
        <f t="shared" si="62"/>
        <v>0</v>
      </c>
      <c r="N313" s="168">
        <f t="shared" si="63"/>
        <v>0</v>
      </c>
    </row>
    <row r="314" spans="1:14">
      <c r="A314">
        <f t="shared" si="64"/>
        <v>10</v>
      </c>
      <c r="B314" t="str">
        <f t="shared" si="57"/>
        <v>Oct</v>
      </c>
      <c r="C314" s="347">
        <f t="shared" si="67"/>
        <v>36805</v>
      </c>
      <c r="D314" s="339">
        <f t="shared" si="65"/>
        <v>2379430</v>
      </c>
      <c r="E314" s="357">
        <v>0</v>
      </c>
      <c r="F314" s="365">
        <v>0</v>
      </c>
      <c r="G314" s="168">
        <f t="shared" si="58"/>
        <v>0</v>
      </c>
      <c r="H314" s="168">
        <f t="shared" si="66"/>
        <v>2379430</v>
      </c>
      <c r="I314" s="111">
        <f t="shared" si="60"/>
        <v>-8230</v>
      </c>
      <c r="J314" s="337">
        <f t="shared" si="55"/>
        <v>1.0034708164642374</v>
      </c>
      <c r="K314" s="348">
        <f t="shared" si="56"/>
        <v>1.0034708164642374</v>
      </c>
      <c r="L314" s="168">
        <f t="shared" si="61"/>
        <v>0</v>
      </c>
      <c r="M314" s="168">
        <f t="shared" si="62"/>
        <v>0</v>
      </c>
      <c r="N314" s="168">
        <f t="shared" si="63"/>
        <v>0</v>
      </c>
    </row>
    <row r="315" spans="1:14">
      <c r="A315">
        <f t="shared" si="64"/>
        <v>10</v>
      </c>
      <c r="B315" t="str">
        <f t="shared" si="57"/>
        <v>Oct</v>
      </c>
      <c r="C315" s="347">
        <f t="shared" si="67"/>
        <v>36806</v>
      </c>
      <c r="D315" s="339">
        <f t="shared" si="65"/>
        <v>2379430</v>
      </c>
      <c r="E315" s="357">
        <v>0</v>
      </c>
      <c r="F315" s="365">
        <v>0</v>
      </c>
      <c r="G315" s="168">
        <f t="shared" si="58"/>
        <v>0</v>
      </c>
      <c r="H315" s="168">
        <f t="shared" si="66"/>
        <v>2379430</v>
      </c>
      <c r="I315" s="111">
        <f t="shared" si="60"/>
        <v>-8230</v>
      </c>
      <c r="J315" s="337">
        <f t="shared" si="55"/>
        <v>1.0034708164642374</v>
      </c>
      <c r="K315" s="348">
        <f t="shared" si="56"/>
        <v>1.0034708164642374</v>
      </c>
      <c r="L315" s="168">
        <f t="shared" si="61"/>
        <v>0</v>
      </c>
      <c r="M315" s="168">
        <f t="shared" si="62"/>
        <v>0</v>
      </c>
      <c r="N315" s="168">
        <f t="shared" si="63"/>
        <v>0</v>
      </c>
    </row>
    <row r="316" spans="1:14">
      <c r="A316">
        <f t="shared" si="64"/>
        <v>10</v>
      </c>
      <c r="B316" t="str">
        <f t="shared" si="57"/>
        <v>Oct</v>
      </c>
      <c r="C316" s="347">
        <f t="shared" si="67"/>
        <v>36807</v>
      </c>
      <c r="D316" s="339">
        <f t="shared" si="65"/>
        <v>2379430</v>
      </c>
      <c r="E316" s="357">
        <v>0</v>
      </c>
      <c r="F316" s="365">
        <v>0</v>
      </c>
      <c r="G316" s="168">
        <f t="shared" si="58"/>
        <v>0</v>
      </c>
      <c r="H316" s="168">
        <f t="shared" si="66"/>
        <v>2379430</v>
      </c>
      <c r="I316" s="111">
        <f t="shared" si="60"/>
        <v>-8230</v>
      </c>
      <c r="J316" s="337">
        <f t="shared" si="55"/>
        <v>1.0034708164642374</v>
      </c>
      <c r="K316" s="348">
        <f t="shared" si="56"/>
        <v>1.0034708164642374</v>
      </c>
      <c r="L316" s="168">
        <f t="shared" si="61"/>
        <v>0</v>
      </c>
      <c r="M316" s="168">
        <f t="shared" si="62"/>
        <v>0</v>
      </c>
      <c r="N316" s="168">
        <f t="shared" si="63"/>
        <v>0</v>
      </c>
    </row>
    <row r="317" spans="1:14">
      <c r="A317">
        <f t="shared" si="64"/>
        <v>10</v>
      </c>
      <c r="B317" t="str">
        <f t="shared" si="57"/>
        <v>Oct</v>
      </c>
      <c r="C317" s="347">
        <f t="shared" si="67"/>
        <v>36808</v>
      </c>
      <c r="D317" s="339">
        <f t="shared" si="65"/>
        <v>2379430</v>
      </c>
      <c r="E317" s="357">
        <v>0</v>
      </c>
      <c r="F317" s="365">
        <v>0</v>
      </c>
      <c r="G317" s="168">
        <f t="shared" si="58"/>
        <v>0</v>
      </c>
      <c r="H317" s="168">
        <f t="shared" si="66"/>
        <v>2379430</v>
      </c>
      <c r="I317" s="111">
        <f t="shared" si="60"/>
        <v>-8230</v>
      </c>
      <c r="J317" s="337">
        <f t="shared" si="55"/>
        <v>1.0034708164642374</v>
      </c>
      <c r="K317" s="348">
        <f t="shared" si="56"/>
        <v>1.0034708164642374</v>
      </c>
      <c r="L317" s="168">
        <f t="shared" si="61"/>
        <v>0</v>
      </c>
      <c r="M317" s="168">
        <f t="shared" si="62"/>
        <v>0</v>
      </c>
      <c r="N317" s="168">
        <f t="shared" si="63"/>
        <v>0</v>
      </c>
    </row>
    <row r="318" spans="1:14">
      <c r="A318">
        <f t="shared" si="64"/>
        <v>10</v>
      </c>
      <c r="B318" t="str">
        <f t="shared" si="57"/>
        <v>Oct</v>
      </c>
      <c r="C318" s="347">
        <f t="shared" si="67"/>
        <v>36809</v>
      </c>
      <c r="D318" s="339">
        <f t="shared" si="65"/>
        <v>2379430</v>
      </c>
      <c r="E318" s="357">
        <v>0</v>
      </c>
      <c r="F318" s="365">
        <v>0</v>
      </c>
      <c r="G318" s="168">
        <f t="shared" si="58"/>
        <v>0</v>
      </c>
      <c r="H318" s="168">
        <f t="shared" si="66"/>
        <v>2379430</v>
      </c>
      <c r="I318" s="111">
        <f t="shared" si="60"/>
        <v>-8230</v>
      </c>
      <c r="J318" s="337">
        <f t="shared" si="55"/>
        <v>1.0034708164642374</v>
      </c>
      <c r="K318" s="348">
        <f t="shared" si="56"/>
        <v>1.0034708164642374</v>
      </c>
      <c r="L318" s="168">
        <f t="shared" si="61"/>
        <v>0</v>
      </c>
      <c r="M318" s="168">
        <f t="shared" si="62"/>
        <v>0</v>
      </c>
      <c r="N318" s="168">
        <f t="shared" si="63"/>
        <v>0</v>
      </c>
    </row>
    <row r="319" spans="1:14">
      <c r="A319">
        <f t="shared" si="64"/>
        <v>10</v>
      </c>
      <c r="B319" t="str">
        <f t="shared" si="57"/>
        <v>Oct</v>
      </c>
      <c r="C319" s="347">
        <f t="shared" si="67"/>
        <v>36810</v>
      </c>
      <c r="D319" s="339">
        <f t="shared" si="65"/>
        <v>2379430</v>
      </c>
      <c r="E319" s="357">
        <v>0</v>
      </c>
      <c r="F319" s="365">
        <v>0</v>
      </c>
      <c r="G319" s="168">
        <f t="shared" si="58"/>
        <v>0</v>
      </c>
      <c r="H319" s="168">
        <f t="shared" si="66"/>
        <v>2379430</v>
      </c>
      <c r="I319" s="111">
        <f t="shared" si="60"/>
        <v>-8230</v>
      </c>
      <c r="J319" s="337">
        <f t="shared" si="55"/>
        <v>1.0034708164642374</v>
      </c>
      <c r="K319" s="348">
        <f t="shared" si="56"/>
        <v>1.0034708164642374</v>
      </c>
      <c r="L319" s="168">
        <f t="shared" si="61"/>
        <v>0</v>
      </c>
      <c r="M319" s="168">
        <f t="shared" si="62"/>
        <v>0</v>
      </c>
      <c r="N319" s="168">
        <f t="shared" si="63"/>
        <v>0</v>
      </c>
    </row>
    <row r="320" spans="1:14">
      <c r="A320">
        <f t="shared" si="64"/>
        <v>10</v>
      </c>
      <c r="B320" t="str">
        <f t="shared" si="57"/>
        <v>Oct</v>
      </c>
      <c r="C320" s="347">
        <f t="shared" si="67"/>
        <v>36811</v>
      </c>
      <c r="D320" s="339">
        <f t="shared" si="65"/>
        <v>2379430</v>
      </c>
      <c r="E320" s="357">
        <v>0</v>
      </c>
      <c r="F320" s="365">
        <v>0</v>
      </c>
      <c r="G320" s="168">
        <f t="shared" si="58"/>
        <v>0</v>
      </c>
      <c r="H320" s="168">
        <f t="shared" si="66"/>
        <v>2379430</v>
      </c>
      <c r="I320" s="111">
        <f t="shared" si="60"/>
        <v>-8230</v>
      </c>
      <c r="J320" s="337">
        <f t="shared" si="55"/>
        <v>1.0034708164642374</v>
      </c>
      <c r="K320" s="348">
        <f t="shared" si="56"/>
        <v>1.0034708164642374</v>
      </c>
      <c r="L320" s="168">
        <f t="shared" si="61"/>
        <v>0</v>
      </c>
      <c r="M320" s="168">
        <f t="shared" si="62"/>
        <v>0</v>
      </c>
      <c r="N320" s="168">
        <f t="shared" si="63"/>
        <v>0</v>
      </c>
    </row>
    <row r="321" spans="1:14">
      <c r="A321">
        <f t="shared" si="64"/>
        <v>10</v>
      </c>
      <c r="B321" t="str">
        <f t="shared" si="57"/>
        <v>Oct</v>
      </c>
      <c r="C321" s="347">
        <f t="shared" si="67"/>
        <v>36812</v>
      </c>
      <c r="D321" s="339">
        <f t="shared" si="65"/>
        <v>2379430</v>
      </c>
      <c r="E321" s="357">
        <v>0</v>
      </c>
      <c r="F321" s="365">
        <v>0</v>
      </c>
      <c r="G321" s="168">
        <f t="shared" si="58"/>
        <v>0</v>
      </c>
      <c r="H321" s="168">
        <f t="shared" si="66"/>
        <v>2379430</v>
      </c>
      <c r="I321" s="111">
        <f t="shared" si="60"/>
        <v>-8230</v>
      </c>
      <c r="J321" s="337">
        <f t="shared" si="55"/>
        <v>1.0034708164642374</v>
      </c>
      <c r="K321" s="348">
        <f t="shared" si="56"/>
        <v>1.0034708164642374</v>
      </c>
      <c r="L321" s="168">
        <f t="shared" si="61"/>
        <v>0</v>
      </c>
      <c r="M321" s="168">
        <f t="shared" si="62"/>
        <v>0</v>
      </c>
      <c r="N321" s="168">
        <f t="shared" si="63"/>
        <v>0</v>
      </c>
    </row>
    <row r="322" spans="1:14">
      <c r="A322">
        <f t="shared" si="64"/>
        <v>10</v>
      </c>
      <c r="B322" t="str">
        <f t="shared" si="57"/>
        <v>Oct</v>
      </c>
      <c r="C322" s="347">
        <f t="shared" si="67"/>
        <v>36813</v>
      </c>
      <c r="D322" s="339">
        <f t="shared" si="65"/>
        <v>2379430</v>
      </c>
      <c r="E322" s="357">
        <v>0</v>
      </c>
      <c r="F322" s="365">
        <v>0</v>
      </c>
      <c r="G322" s="168">
        <f t="shared" si="58"/>
        <v>0</v>
      </c>
      <c r="H322" s="168">
        <f t="shared" si="66"/>
        <v>2379430</v>
      </c>
      <c r="I322" s="111">
        <f t="shared" si="60"/>
        <v>-8230</v>
      </c>
      <c r="J322" s="337">
        <f t="shared" si="55"/>
        <v>1.0034708164642374</v>
      </c>
      <c r="K322" s="348">
        <f t="shared" si="56"/>
        <v>1.0034708164642374</v>
      </c>
      <c r="L322" s="168">
        <f t="shared" si="61"/>
        <v>0</v>
      </c>
      <c r="M322" s="168">
        <f t="shared" si="62"/>
        <v>0</v>
      </c>
      <c r="N322" s="168">
        <f t="shared" si="63"/>
        <v>0</v>
      </c>
    </row>
    <row r="323" spans="1:14">
      <c r="A323">
        <f t="shared" si="64"/>
        <v>10</v>
      </c>
      <c r="B323" t="str">
        <f t="shared" si="57"/>
        <v>Oct</v>
      </c>
      <c r="C323" s="347">
        <f t="shared" si="67"/>
        <v>36814</v>
      </c>
      <c r="D323" s="339">
        <f t="shared" si="65"/>
        <v>2379430</v>
      </c>
      <c r="E323" s="357">
        <v>0</v>
      </c>
      <c r="F323" s="365">
        <v>0</v>
      </c>
      <c r="G323" s="168">
        <f t="shared" si="58"/>
        <v>0</v>
      </c>
      <c r="H323" s="168">
        <f t="shared" si="66"/>
        <v>2379430</v>
      </c>
      <c r="I323" s="111">
        <f t="shared" si="60"/>
        <v>-8230</v>
      </c>
      <c r="J323" s="337">
        <f t="shared" si="55"/>
        <v>1.0034708164642374</v>
      </c>
      <c r="K323" s="348">
        <f t="shared" si="56"/>
        <v>1.0034708164642374</v>
      </c>
      <c r="L323" s="168">
        <f t="shared" si="61"/>
        <v>0</v>
      </c>
      <c r="M323" s="168">
        <f t="shared" si="62"/>
        <v>0</v>
      </c>
      <c r="N323" s="168">
        <f t="shared" si="63"/>
        <v>0</v>
      </c>
    </row>
    <row r="324" spans="1:14">
      <c r="A324">
        <f t="shared" si="64"/>
        <v>10</v>
      </c>
      <c r="B324" t="str">
        <f t="shared" si="57"/>
        <v>Oct</v>
      </c>
      <c r="C324" s="347">
        <f t="shared" si="67"/>
        <v>36815</v>
      </c>
      <c r="D324" s="339">
        <f t="shared" si="65"/>
        <v>2379430</v>
      </c>
      <c r="E324" s="357">
        <v>0</v>
      </c>
      <c r="F324" s="365">
        <v>0</v>
      </c>
      <c r="G324" s="168">
        <f t="shared" si="58"/>
        <v>0</v>
      </c>
      <c r="H324" s="168">
        <f t="shared" si="66"/>
        <v>2379430</v>
      </c>
      <c r="I324" s="111">
        <f t="shared" si="60"/>
        <v>-8230</v>
      </c>
      <c r="J324" s="337">
        <f t="shared" si="55"/>
        <v>1.0034708164642374</v>
      </c>
      <c r="K324" s="348">
        <f t="shared" si="56"/>
        <v>1.0034708164642374</v>
      </c>
      <c r="L324" s="168">
        <f t="shared" si="61"/>
        <v>0</v>
      </c>
      <c r="M324" s="168">
        <f t="shared" si="62"/>
        <v>0</v>
      </c>
      <c r="N324" s="168">
        <f t="shared" si="63"/>
        <v>0</v>
      </c>
    </row>
    <row r="325" spans="1:14">
      <c r="A325">
        <f t="shared" si="64"/>
        <v>10</v>
      </c>
      <c r="B325" t="str">
        <f t="shared" si="57"/>
        <v>Oct</v>
      </c>
      <c r="C325" s="347">
        <f t="shared" si="67"/>
        <v>36816</v>
      </c>
      <c r="D325" s="339">
        <f t="shared" si="65"/>
        <v>2379430</v>
      </c>
      <c r="E325" s="357">
        <v>0</v>
      </c>
      <c r="F325" s="365">
        <v>0</v>
      </c>
      <c r="G325" s="168">
        <f t="shared" si="58"/>
        <v>0</v>
      </c>
      <c r="H325" s="168">
        <f t="shared" si="66"/>
        <v>2379430</v>
      </c>
      <c r="I325" s="111">
        <f t="shared" si="60"/>
        <v>-8230</v>
      </c>
      <c r="J325" s="337">
        <f t="shared" si="55"/>
        <v>1.0034708164642374</v>
      </c>
      <c r="K325" s="348">
        <f t="shared" si="56"/>
        <v>1.0034708164642374</v>
      </c>
      <c r="L325" s="168">
        <f t="shared" si="61"/>
        <v>0</v>
      </c>
      <c r="M325" s="168">
        <f t="shared" si="62"/>
        <v>0</v>
      </c>
      <c r="N325" s="168">
        <f t="shared" si="63"/>
        <v>0</v>
      </c>
    </row>
    <row r="326" spans="1:14">
      <c r="A326">
        <f t="shared" si="64"/>
        <v>10</v>
      </c>
      <c r="B326" t="str">
        <f t="shared" si="57"/>
        <v>Oct</v>
      </c>
      <c r="C326" s="347">
        <f t="shared" si="67"/>
        <v>36817</v>
      </c>
      <c r="D326" s="339">
        <f t="shared" si="65"/>
        <v>2379430</v>
      </c>
      <c r="E326" s="357">
        <v>0</v>
      </c>
      <c r="F326" s="365">
        <v>0</v>
      </c>
      <c r="G326" s="168">
        <f t="shared" si="58"/>
        <v>0</v>
      </c>
      <c r="H326" s="168">
        <f t="shared" si="66"/>
        <v>2379430</v>
      </c>
      <c r="I326" s="111">
        <f t="shared" si="60"/>
        <v>-8230</v>
      </c>
      <c r="J326" s="337">
        <f t="shared" si="55"/>
        <v>1.0034708164642374</v>
      </c>
      <c r="K326" s="348">
        <f t="shared" si="56"/>
        <v>1.0034708164642374</v>
      </c>
      <c r="L326" s="168">
        <f t="shared" si="61"/>
        <v>0</v>
      </c>
      <c r="M326" s="168">
        <f t="shared" si="62"/>
        <v>0</v>
      </c>
      <c r="N326" s="168">
        <f t="shared" si="63"/>
        <v>0</v>
      </c>
    </row>
    <row r="327" spans="1:14">
      <c r="A327">
        <f t="shared" si="64"/>
        <v>10</v>
      </c>
      <c r="B327" t="str">
        <f t="shared" si="57"/>
        <v>Oct</v>
      </c>
      <c r="C327" s="347">
        <f t="shared" si="67"/>
        <v>36818</v>
      </c>
      <c r="D327" s="339">
        <f t="shared" si="65"/>
        <v>2379430</v>
      </c>
      <c r="E327" s="357">
        <v>0</v>
      </c>
      <c r="F327" s="365">
        <v>0</v>
      </c>
      <c r="G327" s="168">
        <f t="shared" si="58"/>
        <v>0</v>
      </c>
      <c r="H327" s="168">
        <f t="shared" si="66"/>
        <v>2379430</v>
      </c>
      <c r="I327" s="111">
        <f t="shared" si="60"/>
        <v>-8230</v>
      </c>
      <c r="J327" s="337">
        <f t="shared" si="55"/>
        <v>1.0034708164642374</v>
      </c>
      <c r="K327" s="348">
        <f t="shared" si="56"/>
        <v>1.0034708164642374</v>
      </c>
      <c r="L327" s="168">
        <f t="shared" si="61"/>
        <v>0</v>
      </c>
      <c r="M327" s="168">
        <f t="shared" si="62"/>
        <v>0</v>
      </c>
      <c r="N327" s="168">
        <f t="shared" si="63"/>
        <v>0</v>
      </c>
    </row>
    <row r="328" spans="1:14">
      <c r="A328">
        <f t="shared" si="64"/>
        <v>10</v>
      </c>
      <c r="B328" t="str">
        <f t="shared" si="57"/>
        <v>Oct</v>
      </c>
      <c r="C328" s="347">
        <f t="shared" si="67"/>
        <v>36819</v>
      </c>
      <c r="D328" s="339">
        <f t="shared" si="65"/>
        <v>2379430</v>
      </c>
      <c r="E328" s="357">
        <v>0</v>
      </c>
      <c r="F328" s="365">
        <v>0</v>
      </c>
      <c r="G328" s="168">
        <f t="shared" si="58"/>
        <v>0</v>
      </c>
      <c r="H328" s="168">
        <f t="shared" si="66"/>
        <v>2379430</v>
      </c>
      <c r="I328" s="111">
        <f t="shared" si="60"/>
        <v>-8230</v>
      </c>
      <c r="J328" s="337">
        <f t="shared" si="55"/>
        <v>1.0034708164642374</v>
      </c>
      <c r="K328" s="348">
        <f t="shared" si="56"/>
        <v>1.0034708164642374</v>
      </c>
      <c r="L328" s="168">
        <f t="shared" si="61"/>
        <v>0</v>
      </c>
      <c r="M328" s="168">
        <f t="shared" si="62"/>
        <v>0</v>
      </c>
      <c r="N328" s="168">
        <f t="shared" si="63"/>
        <v>0</v>
      </c>
    </row>
    <row r="329" spans="1:14">
      <c r="A329">
        <f t="shared" si="64"/>
        <v>10</v>
      </c>
      <c r="B329" t="str">
        <f t="shared" si="57"/>
        <v>Oct</v>
      </c>
      <c r="C329" s="347">
        <f t="shared" si="67"/>
        <v>36820</v>
      </c>
      <c r="D329" s="339">
        <f t="shared" si="65"/>
        <v>2379430</v>
      </c>
      <c r="E329" s="357">
        <v>0</v>
      </c>
      <c r="F329" s="365">
        <v>0</v>
      </c>
      <c r="G329" s="168">
        <f t="shared" si="58"/>
        <v>0</v>
      </c>
      <c r="H329" s="168">
        <f t="shared" si="66"/>
        <v>2379430</v>
      </c>
      <c r="I329" s="111">
        <f t="shared" si="60"/>
        <v>-8230</v>
      </c>
      <c r="J329" s="337">
        <f t="shared" si="55"/>
        <v>1.0034708164642374</v>
      </c>
      <c r="K329" s="348">
        <f t="shared" si="56"/>
        <v>1.0034708164642374</v>
      </c>
      <c r="L329" s="168">
        <f t="shared" si="61"/>
        <v>0</v>
      </c>
      <c r="M329" s="168">
        <f t="shared" si="62"/>
        <v>0</v>
      </c>
      <c r="N329" s="168">
        <f t="shared" si="63"/>
        <v>0</v>
      </c>
    </row>
    <row r="330" spans="1:14">
      <c r="A330">
        <f t="shared" si="64"/>
        <v>10</v>
      </c>
      <c r="B330" t="str">
        <f t="shared" si="57"/>
        <v>Oct</v>
      </c>
      <c r="C330" s="347">
        <f t="shared" si="67"/>
        <v>36821</v>
      </c>
      <c r="D330" s="339">
        <f t="shared" si="65"/>
        <v>2379430</v>
      </c>
      <c r="E330" s="357">
        <v>0</v>
      </c>
      <c r="F330" s="365">
        <v>0</v>
      </c>
      <c r="G330" s="168">
        <f t="shared" si="58"/>
        <v>0</v>
      </c>
      <c r="H330" s="168">
        <f t="shared" si="66"/>
        <v>2379430</v>
      </c>
      <c r="I330" s="111">
        <f t="shared" si="60"/>
        <v>-8230</v>
      </c>
      <c r="J330" s="337">
        <f t="shared" si="55"/>
        <v>1.0034708164642374</v>
      </c>
      <c r="K330" s="348">
        <f t="shared" si="56"/>
        <v>1.0034708164642374</v>
      </c>
      <c r="L330" s="168">
        <f t="shared" si="61"/>
        <v>0</v>
      </c>
      <c r="M330" s="168">
        <f t="shared" si="62"/>
        <v>0</v>
      </c>
      <c r="N330" s="168">
        <f t="shared" si="63"/>
        <v>0</v>
      </c>
    </row>
    <row r="331" spans="1:14">
      <c r="A331">
        <f t="shared" si="64"/>
        <v>10</v>
      </c>
      <c r="B331" t="str">
        <f t="shared" si="57"/>
        <v>Oct</v>
      </c>
      <c r="C331" s="347">
        <f t="shared" si="67"/>
        <v>36822</v>
      </c>
      <c r="D331" s="339">
        <f t="shared" si="65"/>
        <v>2379430</v>
      </c>
      <c r="E331" s="357">
        <v>0</v>
      </c>
      <c r="F331" s="365">
        <v>0</v>
      </c>
      <c r="G331" s="168">
        <f t="shared" si="58"/>
        <v>0</v>
      </c>
      <c r="H331" s="168">
        <f t="shared" si="66"/>
        <v>2379430</v>
      </c>
      <c r="I331" s="111">
        <f t="shared" si="60"/>
        <v>-8230</v>
      </c>
      <c r="J331" s="337">
        <f t="shared" si="55"/>
        <v>1.0034708164642374</v>
      </c>
      <c r="K331" s="348">
        <f t="shared" si="56"/>
        <v>1.0034708164642374</v>
      </c>
      <c r="L331" s="168">
        <f t="shared" si="61"/>
        <v>0</v>
      </c>
      <c r="M331" s="168">
        <f t="shared" si="62"/>
        <v>0</v>
      </c>
      <c r="N331" s="168">
        <f t="shared" si="63"/>
        <v>0</v>
      </c>
    </row>
    <row r="332" spans="1:14">
      <c r="A332">
        <f t="shared" si="64"/>
        <v>10</v>
      </c>
      <c r="B332" t="str">
        <f t="shared" si="57"/>
        <v>Oct</v>
      </c>
      <c r="C332" s="347">
        <f t="shared" si="67"/>
        <v>36823</v>
      </c>
      <c r="D332" s="339">
        <f t="shared" si="65"/>
        <v>2379430</v>
      </c>
      <c r="E332" s="357">
        <v>0</v>
      </c>
      <c r="F332" s="365">
        <v>0</v>
      </c>
      <c r="G332" s="168">
        <f t="shared" si="58"/>
        <v>0</v>
      </c>
      <c r="H332" s="168">
        <f t="shared" si="66"/>
        <v>2379430</v>
      </c>
      <c r="I332" s="111">
        <f t="shared" si="60"/>
        <v>-8230</v>
      </c>
      <c r="J332" s="337">
        <f t="shared" si="55"/>
        <v>1.0034708164642374</v>
      </c>
      <c r="K332" s="348">
        <f t="shared" si="56"/>
        <v>1.0034708164642374</v>
      </c>
      <c r="L332" s="168">
        <f t="shared" si="61"/>
        <v>0</v>
      </c>
      <c r="M332" s="168">
        <f t="shared" si="62"/>
        <v>0</v>
      </c>
      <c r="N332" s="168">
        <f t="shared" si="63"/>
        <v>0</v>
      </c>
    </row>
    <row r="333" spans="1:14">
      <c r="A333">
        <f t="shared" si="64"/>
        <v>10</v>
      </c>
      <c r="B333" t="str">
        <f t="shared" si="57"/>
        <v>Oct</v>
      </c>
      <c r="C333" s="347">
        <f t="shared" si="67"/>
        <v>36824</v>
      </c>
      <c r="D333" s="339">
        <f t="shared" si="65"/>
        <v>2379430</v>
      </c>
      <c r="E333" s="357">
        <v>0</v>
      </c>
      <c r="F333" s="365">
        <v>0</v>
      </c>
      <c r="G333" s="168">
        <f t="shared" si="58"/>
        <v>0</v>
      </c>
      <c r="H333" s="168">
        <f t="shared" si="66"/>
        <v>2379430</v>
      </c>
      <c r="I333" s="111">
        <f t="shared" si="60"/>
        <v>-8230</v>
      </c>
      <c r="J333" s="337">
        <f t="shared" si="55"/>
        <v>1.0034708164642374</v>
      </c>
      <c r="K333" s="348">
        <f t="shared" si="56"/>
        <v>1.0034708164642374</v>
      </c>
      <c r="L333" s="168">
        <f t="shared" si="61"/>
        <v>0</v>
      </c>
      <c r="M333" s="168">
        <f t="shared" si="62"/>
        <v>0</v>
      </c>
      <c r="N333" s="168">
        <f t="shared" si="63"/>
        <v>0</v>
      </c>
    </row>
    <row r="334" spans="1:14">
      <c r="A334">
        <f t="shared" si="64"/>
        <v>10</v>
      </c>
      <c r="B334" t="str">
        <f t="shared" si="57"/>
        <v>Oct</v>
      </c>
      <c r="C334" s="347">
        <f t="shared" si="67"/>
        <v>36825</v>
      </c>
      <c r="D334" s="339">
        <f t="shared" si="65"/>
        <v>2379430</v>
      </c>
      <c r="E334" s="357">
        <v>0</v>
      </c>
      <c r="F334" s="365">
        <v>0</v>
      </c>
      <c r="G334" s="168">
        <f t="shared" si="58"/>
        <v>0</v>
      </c>
      <c r="H334" s="168">
        <f t="shared" si="66"/>
        <v>2379430</v>
      </c>
      <c r="I334" s="111">
        <f t="shared" si="60"/>
        <v>-8230</v>
      </c>
      <c r="J334" s="337">
        <f t="shared" si="55"/>
        <v>1.0034708164642374</v>
      </c>
      <c r="K334" s="348">
        <f t="shared" si="56"/>
        <v>1.0034708164642374</v>
      </c>
      <c r="L334" s="168">
        <f t="shared" si="61"/>
        <v>0</v>
      </c>
      <c r="M334" s="168">
        <f t="shared" si="62"/>
        <v>0</v>
      </c>
      <c r="N334" s="168">
        <f t="shared" si="63"/>
        <v>0</v>
      </c>
    </row>
    <row r="335" spans="1:14">
      <c r="A335">
        <f t="shared" si="64"/>
        <v>10</v>
      </c>
      <c r="B335" t="str">
        <f t="shared" si="57"/>
        <v>Oct</v>
      </c>
      <c r="C335" s="347">
        <f t="shared" si="67"/>
        <v>36826</v>
      </c>
      <c r="D335" s="339">
        <f t="shared" si="65"/>
        <v>2379430</v>
      </c>
      <c r="E335" s="357">
        <v>0</v>
      </c>
      <c r="F335" s="365">
        <v>0</v>
      </c>
      <c r="G335" s="168">
        <f t="shared" si="58"/>
        <v>0</v>
      </c>
      <c r="H335" s="168">
        <f t="shared" si="66"/>
        <v>2379430</v>
      </c>
      <c r="I335" s="111">
        <f t="shared" si="60"/>
        <v>-8230</v>
      </c>
      <c r="J335" s="337">
        <f t="shared" ref="J335:J398" si="68">D335/$D$12</f>
        <v>1.0034708164642374</v>
      </c>
      <c r="K335" s="348">
        <f t="shared" ref="K335:K398" si="69">H335/$D$12</f>
        <v>1.0034708164642374</v>
      </c>
      <c r="L335" s="168">
        <f t="shared" si="61"/>
        <v>0</v>
      </c>
      <c r="M335" s="168">
        <f t="shared" si="62"/>
        <v>0</v>
      </c>
      <c r="N335" s="168">
        <f t="shared" si="63"/>
        <v>0</v>
      </c>
    </row>
    <row r="336" spans="1:14">
      <c r="A336">
        <f t="shared" si="64"/>
        <v>10</v>
      </c>
      <c r="B336" t="str">
        <f t="shared" ref="B336:B399" si="70">VLOOKUP(A336,MonthTable,2,FALSE)</f>
        <v>Oct</v>
      </c>
      <c r="C336" s="347">
        <f t="shared" si="67"/>
        <v>36827</v>
      </c>
      <c r="D336" s="339">
        <f t="shared" si="65"/>
        <v>2379430</v>
      </c>
      <c r="E336" s="357">
        <v>0</v>
      </c>
      <c r="F336" s="365">
        <v>0</v>
      </c>
      <c r="G336" s="168">
        <f t="shared" ref="G336:G399" si="71">SUM(E336:F336)</f>
        <v>0</v>
      </c>
      <c r="H336" s="168">
        <f t="shared" si="66"/>
        <v>2379430</v>
      </c>
      <c r="I336" s="111">
        <f t="shared" ref="I336:I399" si="72">$D$12-H336</f>
        <v>-8230</v>
      </c>
      <c r="J336" s="337">
        <f t="shared" si="68"/>
        <v>1.0034708164642374</v>
      </c>
      <c r="K336" s="348">
        <f t="shared" si="69"/>
        <v>1.0034708164642374</v>
      </c>
      <c r="L336" s="168">
        <f t="shared" ref="L336:L399" si="73">IF($E336&lt;0,IF($K336&gt;0.5,-$F$7,-$G$7),IF($E336&gt;0,IF($K336&gt;0.67,$I$7,$H$7),0))</f>
        <v>0</v>
      </c>
      <c r="M336" s="168">
        <f t="shared" ref="M336:M399" si="74">IF($E336&lt;0,IF($K336&gt;0.5,-$F$5,-$G$5),IF($E336&gt;0,IF($K336&gt;0.67,$I$5,$H$5),0))</f>
        <v>0</v>
      </c>
      <c r="N336" s="168">
        <f t="shared" ref="N336:N399" si="75">IF($E336&lt;0,IF($K336&gt;0.5,-$F$6,-$G$6),IF($E336&gt;0,IF($K336&gt;0.67,$I$6,$H$6),0))</f>
        <v>0</v>
      </c>
    </row>
    <row r="337" spans="1:14">
      <c r="A337">
        <f t="shared" ref="A337:A400" si="76">MONTH(C337)</f>
        <v>10</v>
      </c>
      <c r="B337" t="str">
        <f t="shared" si="70"/>
        <v>Oct</v>
      </c>
      <c r="C337" s="347">
        <f t="shared" si="67"/>
        <v>36828</v>
      </c>
      <c r="D337" s="339">
        <f t="shared" ref="D337:D400" si="77">H336</f>
        <v>2379430</v>
      </c>
      <c r="E337" s="357">
        <v>0</v>
      </c>
      <c r="F337" s="365">
        <v>0</v>
      </c>
      <c r="G337" s="168">
        <f t="shared" si="71"/>
        <v>0</v>
      </c>
      <c r="H337" s="168">
        <f t="shared" si="66"/>
        <v>2379430</v>
      </c>
      <c r="I337" s="111">
        <f t="shared" si="72"/>
        <v>-8230</v>
      </c>
      <c r="J337" s="337">
        <f t="shared" si="68"/>
        <v>1.0034708164642374</v>
      </c>
      <c r="K337" s="348">
        <f t="shared" si="69"/>
        <v>1.0034708164642374</v>
      </c>
      <c r="L337" s="168">
        <f t="shared" si="73"/>
        <v>0</v>
      </c>
      <c r="M337" s="168">
        <f t="shared" si="74"/>
        <v>0</v>
      </c>
      <c r="N337" s="168">
        <f t="shared" si="75"/>
        <v>0</v>
      </c>
    </row>
    <row r="338" spans="1:14">
      <c r="A338">
        <f t="shared" si="76"/>
        <v>10</v>
      </c>
      <c r="B338" t="str">
        <f t="shared" si="70"/>
        <v>Oct</v>
      </c>
      <c r="C338" s="347">
        <f t="shared" si="67"/>
        <v>36829</v>
      </c>
      <c r="D338" s="339">
        <f t="shared" si="77"/>
        <v>2379430</v>
      </c>
      <c r="E338" s="357">
        <v>0</v>
      </c>
      <c r="F338" s="365">
        <v>0</v>
      </c>
      <c r="G338" s="168">
        <f t="shared" si="71"/>
        <v>0</v>
      </c>
      <c r="H338" s="168">
        <f t="shared" si="66"/>
        <v>2379430</v>
      </c>
      <c r="I338" s="111">
        <f t="shared" si="72"/>
        <v>-8230</v>
      </c>
      <c r="J338" s="337">
        <f t="shared" si="68"/>
        <v>1.0034708164642374</v>
      </c>
      <c r="K338" s="348">
        <f t="shared" si="69"/>
        <v>1.0034708164642374</v>
      </c>
      <c r="L338" s="168">
        <f t="shared" si="73"/>
        <v>0</v>
      </c>
      <c r="M338" s="168">
        <f t="shared" si="74"/>
        <v>0</v>
      </c>
      <c r="N338" s="168">
        <f t="shared" si="75"/>
        <v>0</v>
      </c>
    </row>
    <row r="339" spans="1:14">
      <c r="A339">
        <f t="shared" si="76"/>
        <v>10</v>
      </c>
      <c r="B339" t="str">
        <f t="shared" si="70"/>
        <v>Oct</v>
      </c>
      <c r="C339" s="347">
        <f t="shared" si="67"/>
        <v>36830</v>
      </c>
      <c r="D339" s="339">
        <f t="shared" si="77"/>
        <v>2379430</v>
      </c>
      <c r="E339" s="357">
        <v>0</v>
      </c>
      <c r="F339" s="365">
        <v>0</v>
      </c>
      <c r="G339" s="168">
        <f t="shared" si="71"/>
        <v>0</v>
      </c>
      <c r="H339" s="168">
        <f t="shared" si="66"/>
        <v>2379430</v>
      </c>
      <c r="I339" s="111">
        <f t="shared" si="72"/>
        <v>-8230</v>
      </c>
      <c r="J339" s="337">
        <f t="shared" si="68"/>
        <v>1.0034708164642374</v>
      </c>
      <c r="K339" s="348">
        <f t="shared" si="69"/>
        <v>1.0034708164642374</v>
      </c>
      <c r="L339" s="168">
        <f t="shared" si="73"/>
        <v>0</v>
      </c>
      <c r="M339" s="168">
        <f t="shared" si="74"/>
        <v>0</v>
      </c>
      <c r="N339" s="168">
        <f t="shared" si="75"/>
        <v>0</v>
      </c>
    </row>
    <row r="340" spans="1:14">
      <c r="A340">
        <f t="shared" si="76"/>
        <v>11</v>
      </c>
      <c r="B340" t="str">
        <f t="shared" si="70"/>
        <v>Nov</v>
      </c>
      <c r="C340" s="347">
        <f t="shared" si="67"/>
        <v>36831</v>
      </c>
      <c r="D340" s="339">
        <f t="shared" si="77"/>
        <v>2379430</v>
      </c>
      <c r="E340" s="357">
        <v>0</v>
      </c>
      <c r="F340" s="365">
        <v>0</v>
      </c>
      <c r="G340" s="168">
        <f t="shared" si="71"/>
        <v>0</v>
      </c>
      <c r="H340" s="168">
        <f t="shared" si="66"/>
        <v>2379430</v>
      </c>
      <c r="I340" s="111">
        <f t="shared" si="72"/>
        <v>-8230</v>
      </c>
      <c r="J340" s="337">
        <f t="shared" si="68"/>
        <v>1.0034708164642374</v>
      </c>
      <c r="K340" s="348">
        <f t="shared" si="69"/>
        <v>1.0034708164642374</v>
      </c>
      <c r="L340" s="168">
        <f t="shared" si="73"/>
        <v>0</v>
      </c>
      <c r="M340" s="168">
        <f t="shared" si="74"/>
        <v>0</v>
      </c>
      <c r="N340" s="168">
        <f t="shared" si="75"/>
        <v>0</v>
      </c>
    </row>
    <row r="341" spans="1:14">
      <c r="A341">
        <f t="shared" si="76"/>
        <v>11</v>
      </c>
      <c r="B341" t="str">
        <f t="shared" si="70"/>
        <v>Nov</v>
      </c>
      <c r="C341" s="347">
        <f t="shared" si="67"/>
        <v>36832</v>
      </c>
      <c r="D341" s="339">
        <f t="shared" si="77"/>
        <v>2379430</v>
      </c>
      <c r="E341" s="357">
        <v>0</v>
      </c>
      <c r="F341" s="365">
        <v>0</v>
      </c>
      <c r="G341" s="168">
        <f t="shared" si="71"/>
        <v>0</v>
      </c>
      <c r="H341" s="168">
        <f t="shared" si="66"/>
        <v>2379430</v>
      </c>
      <c r="I341" s="111">
        <f t="shared" si="72"/>
        <v>-8230</v>
      </c>
      <c r="J341" s="337">
        <f t="shared" si="68"/>
        <v>1.0034708164642374</v>
      </c>
      <c r="K341" s="348">
        <f t="shared" si="69"/>
        <v>1.0034708164642374</v>
      </c>
      <c r="L341" s="168">
        <f t="shared" si="73"/>
        <v>0</v>
      </c>
      <c r="M341" s="168">
        <f t="shared" si="74"/>
        <v>0</v>
      </c>
      <c r="N341" s="168">
        <f t="shared" si="75"/>
        <v>0</v>
      </c>
    </row>
    <row r="342" spans="1:14">
      <c r="A342">
        <f t="shared" si="76"/>
        <v>11</v>
      </c>
      <c r="B342" t="str">
        <f t="shared" si="70"/>
        <v>Nov</v>
      </c>
      <c r="C342" s="347">
        <f t="shared" si="67"/>
        <v>36833</v>
      </c>
      <c r="D342" s="339">
        <f t="shared" si="77"/>
        <v>2379430</v>
      </c>
      <c r="E342" s="357">
        <v>0</v>
      </c>
      <c r="F342" s="365">
        <v>0</v>
      </c>
      <c r="G342" s="168">
        <f t="shared" si="71"/>
        <v>0</v>
      </c>
      <c r="H342" s="168">
        <f t="shared" si="66"/>
        <v>2379430</v>
      </c>
      <c r="I342" s="111">
        <f t="shared" si="72"/>
        <v>-8230</v>
      </c>
      <c r="J342" s="337">
        <f t="shared" si="68"/>
        <v>1.0034708164642374</v>
      </c>
      <c r="K342" s="348">
        <f t="shared" si="69"/>
        <v>1.0034708164642374</v>
      </c>
      <c r="L342" s="168">
        <f t="shared" si="73"/>
        <v>0</v>
      </c>
      <c r="M342" s="168">
        <f t="shared" si="74"/>
        <v>0</v>
      </c>
      <c r="N342" s="168">
        <f t="shared" si="75"/>
        <v>0</v>
      </c>
    </row>
    <row r="343" spans="1:14">
      <c r="A343">
        <f t="shared" si="76"/>
        <v>11</v>
      </c>
      <c r="B343" t="str">
        <f t="shared" si="70"/>
        <v>Nov</v>
      </c>
      <c r="C343" s="347">
        <f t="shared" si="67"/>
        <v>36834</v>
      </c>
      <c r="D343" s="339">
        <f t="shared" si="77"/>
        <v>2379430</v>
      </c>
      <c r="E343" s="357">
        <v>0</v>
      </c>
      <c r="F343" s="365">
        <v>0</v>
      </c>
      <c r="G343" s="168">
        <f t="shared" si="71"/>
        <v>0</v>
      </c>
      <c r="H343" s="168">
        <f t="shared" si="66"/>
        <v>2379430</v>
      </c>
      <c r="I343" s="111">
        <f t="shared" si="72"/>
        <v>-8230</v>
      </c>
      <c r="J343" s="337">
        <f t="shared" si="68"/>
        <v>1.0034708164642374</v>
      </c>
      <c r="K343" s="348">
        <f t="shared" si="69"/>
        <v>1.0034708164642374</v>
      </c>
      <c r="L343" s="168">
        <f t="shared" si="73"/>
        <v>0</v>
      </c>
      <c r="M343" s="168">
        <f t="shared" si="74"/>
        <v>0</v>
      </c>
      <c r="N343" s="168">
        <f t="shared" si="75"/>
        <v>0</v>
      </c>
    </row>
    <row r="344" spans="1:14">
      <c r="A344">
        <f t="shared" si="76"/>
        <v>11</v>
      </c>
      <c r="B344" t="str">
        <f t="shared" si="70"/>
        <v>Nov</v>
      </c>
      <c r="C344" s="347">
        <f t="shared" si="67"/>
        <v>36835</v>
      </c>
      <c r="D344" s="339">
        <f t="shared" si="77"/>
        <v>2379430</v>
      </c>
      <c r="E344" s="357">
        <v>0</v>
      </c>
      <c r="F344" s="365">
        <v>0</v>
      </c>
      <c r="G344" s="168">
        <f t="shared" si="71"/>
        <v>0</v>
      </c>
      <c r="H344" s="168">
        <f t="shared" si="66"/>
        <v>2379430</v>
      </c>
      <c r="I344" s="111">
        <f t="shared" si="72"/>
        <v>-8230</v>
      </c>
      <c r="J344" s="337">
        <f t="shared" si="68"/>
        <v>1.0034708164642374</v>
      </c>
      <c r="K344" s="348">
        <f t="shared" si="69"/>
        <v>1.0034708164642374</v>
      </c>
      <c r="L344" s="168">
        <f t="shared" si="73"/>
        <v>0</v>
      </c>
      <c r="M344" s="168">
        <f t="shared" si="74"/>
        <v>0</v>
      </c>
      <c r="N344" s="168">
        <f t="shared" si="75"/>
        <v>0</v>
      </c>
    </row>
    <row r="345" spans="1:14">
      <c r="A345">
        <f t="shared" si="76"/>
        <v>11</v>
      </c>
      <c r="B345" t="str">
        <f t="shared" si="70"/>
        <v>Nov</v>
      </c>
      <c r="C345" s="347">
        <f t="shared" si="67"/>
        <v>36836</v>
      </c>
      <c r="D345" s="339">
        <f t="shared" si="77"/>
        <v>2379430</v>
      </c>
      <c r="E345" s="357">
        <v>0</v>
      </c>
      <c r="F345" s="365">
        <v>0</v>
      </c>
      <c r="G345" s="168">
        <f t="shared" si="71"/>
        <v>0</v>
      </c>
      <c r="H345" s="168">
        <f t="shared" si="66"/>
        <v>2379430</v>
      </c>
      <c r="I345" s="111">
        <f t="shared" si="72"/>
        <v>-8230</v>
      </c>
      <c r="J345" s="337">
        <f t="shared" si="68"/>
        <v>1.0034708164642374</v>
      </c>
      <c r="K345" s="348">
        <f t="shared" si="69"/>
        <v>1.0034708164642374</v>
      </c>
      <c r="L345" s="168">
        <f t="shared" si="73"/>
        <v>0</v>
      </c>
      <c r="M345" s="168">
        <f t="shared" si="74"/>
        <v>0</v>
      </c>
      <c r="N345" s="168">
        <f t="shared" si="75"/>
        <v>0</v>
      </c>
    </row>
    <row r="346" spans="1:14">
      <c r="A346">
        <f t="shared" si="76"/>
        <v>11</v>
      </c>
      <c r="B346" t="str">
        <f t="shared" si="70"/>
        <v>Nov</v>
      </c>
      <c r="C346" s="347">
        <f t="shared" si="67"/>
        <v>36837</v>
      </c>
      <c r="D346" s="339">
        <f t="shared" si="77"/>
        <v>2379430</v>
      </c>
      <c r="E346" s="357">
        <v>0</v>
      </c>
      <c r="F346" s="365">
        <v>0</v>
      </c>
      <c r="G346" s="168">
        <f t="shared" si="71"/>
        <v>0</v>
      </c>
      <c r="H346" s="168">
        <f t="shared" si="66"/>
        <v>2379430</v>
      </c>
      <c r="I346" s="111">
        <f t="shared" si="72"/>
        <v>-8230</v>
      </c>
      <c r="J346" s="337">
        <f t="shared" si="68"/>
        <v>1.0034708164642374</v>
      </c>
      <c r="K346" s="348">
        <f t="shared" si="69"/>
        <v>1.0034708164642374</v>
      </c>
      <c r="L346" s="168">
        <f t="shared" si="73"/>
        <v>0</v>
      </c>
      <c r="M346" s="168">
        <f t="shared" si="74"/>
        <v>0</v>
      </c>
      <c r="N346" s="168">
        <f t="shared" si="75"/>
        <v>0</v>
      </c>
    </row>
    <row r="347" spans="1:14">
      <c r="A347">
        <f t="shared" si="76"/>
        <v>11</v>
      </c>
      <c r="B347" t="str">
        <f t="shared" si="70"/>
        <v>Nov</v>
      </c>
      <c r="C347" s="347">
        <f t="shared" si="67"/>
        <v>36838</v>
      </c>
      <c r="D347" s="339">
        <f t="shared" si="77"/>
        <v>2379430</v>
      </c>
      <c r="E347" s="357">
        <v>0</v>
      </c>
      <c r="F347" s="365">
        <v>0</v>
      </c>
      <c r="G347" s="168">
        <f t="shared" si="71"/>
        <v>0</v>
      </c>
      <c r="H347" s="168">
        <f t="shared" si="66"/>
        <v>2379430</v>
      </c>
      <c r="I347" s="111">
        <f t="shared" si="72"/>
        <v>-8230</v>
      </c>
      <c r="J347" s="337">
        <f t="shared" si="68"/>
        <v>1.0034708164642374</v>
      </c>
      <c r="K347" s="348">
        <f t="shared" si="69"/>
        <v>1.0034708164642374</v>
      </c>
      <c r="L347" s="168">
        <f t="shared" si="73"/>
        <v>0</v>
      </c>
      <c r="M347" s="168">
        <f t="shared" si="74"/>
        <v>0</v>
      </c>
      <c r="N347" s="168">
        <f t="shared" si="75"/>
        <v>0</v>
      </c>
    </row>
    <row r="348" spans="1:14">
      <c r="A348">
        <f t="shared" si="76"/>
        <v>11</v>
      </c>
      <c r="B348" t="str">
        <f t="shared" si="70"/>
        <v>Nov</v>
      </c>
      <c r="C348" s="347">
        <f t="shared" si="67"/>
        <v>36839</v>
      </c>
      <c r="D348" s="339">
        <f t="shared" si="77"/>
        <v>2379430</v>
      </c>
      <c r="E348" s="357">
        <v>0</v>
      </c>
      <c r="F348" s="365">
        <v>0</v>
      </c>
      <c r="G348" s="168">
        <f t="shared" si="71"/>
        <v>0</v>
      </c>
      <c r="H348" s="168">
        <f t="shared" si="66"/>
        <v>2379430</v>
      </c>
      <c r="I348" s="111">
        <f t="shared" si="72"/>
        <v>-8230</v>
      </c>
      <c r="J348" s="337">
        <f t="shared" si="68"/>
        <v>1.0034708164642374</v>
      </c>
      <c r="K348" s="348">
        <f t="shared" si="69"/>
        <v>1.0034708164642374</v>
      </c>
      <c r="L348" s="168">
        <f t="shared" si="73"/>
        <v>0</v>
      </c>
      <c r="M348" s="168">
        <f t="shared" si="74"/>
        <v>0</v>
      </c>
      <c r="N348" s="168">
        <f t="shared" si="75"/>
        <v>0</v>
      </c>
    </row>
    <row r="349" spans="1:14">
      <c r="A349">
        <f t="shared" si="76"/>
        <v>11</v>
      </c>
      <c r="B349" t="str">
        <f t="shared" si="70"/>
        <v>Nov</v>
      </c>
      <c r="C349" s="347">
        <f t="shared" si="67"/>
        <v>36840</v>
      </c>
      <c r="D349" s="339">
        <f t="shared" si="77"/>
        <v>2379430</v>
      </c>
      <c r="E349" s="357">
        <v>0</v>
      </c>
      <c r="F349" s="365">
        <v>0</v>
      </c>
      <c r="G349" s="168">
        <f t="shared" si="71"/>
        <v>0</v>
      </c>
      <c r="H349" s="168">
        <f t="shared" si="66"/>
        <v>2379430</v>
      </c>
      <c r="I349" s="111">
        <f t="shared" si="72"/>
        <v>-8230</v>
      </c>
      <c r="J349" s="337">
        <f t="shared" si="68"/>
        <v>1.0034708164642374</v>
      </c>
      <c r="K349" s="348">
        <f t="shared" si="69"/>
        <v>1.0034708164642374</v>
      </c>
      <c r="L349" s="168">
        <f t="shared" si="73"/>
        <v>0</v>
      </c>
      <c r="M349" s="168">
        <f t="shared" si="74"/>
        <v>0</v>
      </c>
      <c r="N349" s="168">
        <f t="shared" si="75"/>
        <v>0</v>
      </c>
    </row>
    <row r="350" spans="1:14">
      <c r="A350">
        <f t="shared" si="76"/>
        <v>11</v>
      </c>
      <c r="B350" t="str">
        <f t="shared" si="70"/>
        <v>Nov</v>
      </c>
      <c r="C350" s="347">
        <f t="shared" si="67"/>
        <v>36841</v>
      </c>
      <c r="D350" s="339">
        <f t="shared" si="77"/>
        <v>2379430</v>
      </c>
      <c r="E350" s="357">
        <v>0</v>
      </c>
      <c r="F350" s="365">
        <v>0</v>
      </c>
      <c r="G350" s="168">
        <f t="shared" si="71"/>
        <v>0</v>
      </c>
      <c r="H350" s="168">
        <f t="shared" si="66"/>
        <v>2379430</v>
      </c>
      <c r="I350" s="111">
        <f t="shared" si="72"/>
        <v>-8230</v>
      </c>
      <c r="J350" s="337">
        <f t="shared" si="68"/>
        <v>1.0034708164642374</v>
      </c>
      <c r="K350" s="348">
        <f t="shared" si="69"/>
        <v>1.0034708164642374</v>
      </c>
      <c r="L350" s="168">
        <f t="shared" si="73"/>
        <v>0</v>
      </c>
      <c r="M350" s="168">
        <f t="shared" si="74"/>
        <v>0</v>
      </c>
      <c r="N350" s="168">
        <f t="shared" si="75"/>
        <v>0</v>
      </c>
    </row>
    <row r="351" spans="1:14">
      <c r="A351">
        <f t="shared" si="76"/>
        <v>11</v>
      </c>
      <c r="B351" t="str">
        <f t="shared" si="70"/>
        <v>Nov</v>
      </c>
      <c r="C351" s="347">
        <f t="shared" si="67"/>
        <v>36842</v>
      </c>
      <c r="D351" s="339">
        <f t="shared" si="77"/>
        <v>2379430</v>
      </c>
      <c r="E351" s="357">
        <v>0</v>
      </c>
      <c r="F351" s="365">
        <v>0</v>
      </c>
      <c r="G351" s="168">
        <f t="shared" si="71"/>
        <v>0</v>
      </c>
      <c r="H351" s="168">
        <f t="shared" si="66"/>
        <v>2379430</v>
      </c>
      <c r="I351" s="111">
        <f t="shared" si="72"/>
        <v>-8230</v>
      </c>
      <c r="J351" s="337">
        <f t="shared" si="68"/>
        <v>1.0034708164642374</v>
      </c>
      <c r="K351" s="348">
        <f t="shared" si="69"/>
        <v>1.0034708164642374</v>
      </c>
      <c r="L351" s="168">
        <f t="shared" si="73"/>
        <v>0</v>
      </c>
      <c r="M351" s="168">
        <f t="shared" si="74"/>
        <v>0</v>
      </c>
      <c r="N351" s="168">
        <f t="shared" si="75"/>
        <v>0</v>
      </c>
    </row>
    <row r="352" spans="1:14">
      <c r="A352">
        <f t="shared" si="76"/>
        <v>11</v>
      </c>
      <c r="B352" t="str">
        <f t="shared" si="70"/>
        <v>Nov</v>
      </c>
      <c r="C352" s="347">
        <f t="shared" si="67"/>
        <v>36843</v>
      </c>
      <c r="D352" s="339">
        <f t="shared" si="77"/>
        <v>2379430</v>
      </c>
      <c r="E352" s="357">
        <v>0</v>
      </c>
      <c r="F352" s="365">
        <v>0</v>
      </c>
      <c r="G352" s="168">
        <f t="shared" si="71"/>
        <v>0</v>
      </c>
      <c r="H352" s="168">
        <f t="shared" si="66"/>
        <v>2379430</v>
      </c>
      <c r="I352" s="111">
        <f t="shared" si="72"/>
        <v>-8230</v>
      </c>
      <c r="J352" s="337">
        <f t="shared" si="68"/>
        <v>1.0034708164642374</v>
      </c>
      <c r="K352" s="348">
        <f t="shared" si="69"/>
        <v>1.0034708164642374</v>
      </c>
      <c r="L352" s="168">
        <f t="shared" si="73"/>
        <v>0</v>
      </c>
      <c r="M352" s="168">
        <f t="shared" si="74"/>
        <v>0</v>
      </c>
      <c r="N352" s="168">
        <f t="shared" si="75"/>
        <v>0</v>
      </c>
    </row>
    <row r="353" spans="1:14">
      <c r="A353">
        <f t="shared" si="76"/>
        <v>11</v>
      </c>
      <c r="B353" t="str">
        <f t="shared" si="70"/>
        <v>Nov</v>
      </c>
      <c r="C353" s="347">
        <f t="shared" si="67"/>
        <v>36844</v>
      </c>
      <c r="D353" s="339">
        <f t="shared" si="77"/>
        <v>2379430</v>
      </c>
      <c r="E353" s="357">
        <v>0</v>
      </c>
      <c r="F353" s="365">
        <v>0</v>
      </c>
      <c r="G353" s="168">
        <f t="shared" si="71"/>
        <v>0</v>
      </c>
      <c r="H353" s="168">
        <f t="shared" ref="H353:H416" si="78">D353+G353</f>
        <v>2379430</v>
      </c>
      <c r="I353" s="111">
        <f t="shared" si="72"/>
        <v>-8230</v>
      </c>
      <c r="J353" s="337">
        <f t="shared" si="68"/>
        <v>1.0034708164642374</v>
      </c>
      <c r="K353" s="348">
        <f t="shared" si="69"/>
        <v>1.0034708164642374</v>
      </c>
      <c r="L353" s="168">
        <f t="shared" si="73"/>
        <v>0</v>
      </c>
      <c r="M353" s="168">
        <f t="shared" si="74"/>
        <v>0</v>
      </c>
      <c r="N353" s="168">
        <f t="shared" si="75"/>
        <v>0</v>
      </c>
    </row>
    <row r="354" spans="1:14">
      <c r="A354">
        <f t="shared" si="76"/>
        <v>11</v>
      </c>
      <c r="B354" t="str">
        <f t="shared" si="70"/>
        <v>Nov</v>
      </c>
      <c r="C354" s="347">
        <f t="shared" si="67"/>
        <v>36845</v>
      </c>
      <c r="D354" s="339">
        <f t="shared" si="77"/>
        <v>2379430</v>
      </c>
      <c r="E354" s="357">
        <v>0</v>
      </c>
      <c r="F354" s="365">
        <v>0</v>
      </c>
      <c r="G354" s="168">
        <f t="shared" si="71"/>
        <v>0</v>
      </c>
      <c r="H354" s="168">
        <f t="shared" si="78"/>
        <v>2379430</v>
      </c>
      <c r="I354" s="111">
        <f t="shared" si="72"/>
        <v>-8230</v>
      </c>
      <c r="J354" s="337">
        <f t="shared" si="68"/>
        <v>1.0034708164642374</v>
      </c>
      <c r="K354" s="348">
        <f t="shared" si="69"/>
        <v>1.0034708164642374</v>
      </c>
      <c r="L354" s="168">
        <f t="shared" si="73"/>
        <v>0</v>
      </c>
      <c r="M354" s="168">
        <f t="shared" si="74"/>
        <v>0</v>
      </c>
      <c r="N354" s="168">
        <f t="shared" si="75"/>
        <v>0</v>
      </c>
    </row>
    <row r="355" spans="1:14">
      <c r="A355">
        <f t="shared" si="76"/>
        <v>11</v>
      </c>
      <c r="B355" t="str">
        <f t="shared" si="70"/>
        <v>Nov</v>
      </c>
      <c r="C355" s="347">
        <f t="shared" si="67"/>
        <v>36846</v>
      </c>
      <c r="D355" s="339">
        <f t="shared" si="77"/>
        <v>2379430</v>
      </c>
      <c r="E355" s="357">
        <v>0</v>
      </c>
      <c r="F355" s="365">
        <v>0</v>
      </c>
      <c r="G355" s="168">
        <f t="shared" si="71"/>
        <v>0</v>
      </c>
      <c r="H355" s="168">
        <f t="shared" si="78"/>
        <v>2379430</v>
      </c>
      <c r="I355" s="111">
        <f t="shared" si="72"/>
        <v>-8230</v>
      </c>
      <c r="J355" s="337">
        <f t="shared" si="68"/>
        <v>1.0034708164642374</v>
      </c>
      <c r="K355" s="348">
        <f t="shared" si="69"/>
        <v>1.0034708164642374</v>
      </c>
      <c r="L355" s="168">
        <f t="shared" si="73"/>
        <v>0</v>
      </c>
      <c r="M355" s="168">
        <f t="shared" si="74"/>
        <v>0</v>
      </c>
      <c r="N355" s="168">
        <f t="shared" si="75"/>
        <v>0</v>
      </c>
    </row>
    <row r="356" spans="1:14">
      <c r="A356">
        <f t="shared" si="76"/>
        <v>11</v>
      </c>
      <c r="B356" t="str">
        <f t="shared" si="70"/>
        <v>Nov</v>
      </c>
      <c r="C356" s="347">
        <f t="shared" si="67"/>
        <v>36847</v>
      </c>
      <c r="D356" s="339">
        <f t="shared" si="77"/>
        <v>2379430</v>
      </c>
      <c r="E356" s="357">
        <v>0</v>
      </c>
      <c r="F356" s="365">
        <v>0</v>
      </c>
      <c r="G356" s="168">
        <f t="shared" si="71"/>
        <v>0</v>
      </c>
      <c r="H356" s="168">
        <f t="shared" si="78"/>
        <v>2379430</v>
      </c>
      <c r="I356" s="111">
        <f t="shared" si="72"/>
        <v>-8230</v>
      </c>
      <c r="J356" s="337">
        <f t="shared" si="68"/>
        <v>1.0034708164642374</v>
      </c>
      <c r="K356" s="348">
        <f t="shared" si="69"/>
        <v>1.0034708164642374</v>
      </c>
      <c r="L356" s="168">
        <f t="shared" si="73"/>
        <v>0</v>
      </c>
      <c r="M356" s="168">
        <f t="shared" si="74"/>
        <v>0</v>
      </c>
      <c r="N356" s="168">
        <f t="shared" si="75"/>
        <v>0</v>
      </c>
    </row>
    <row r="357" spans="1:14">
      <c r="A357">
        <f t="shared" si="76"/>
        <v>11</v>
      </c>
      <c r="B357" t="str">
        <f t="shared" si="70"/>
        <v>Nov</v>
      </c>
      <c r="C357" s="347">
        <f t="shared" ref="C357:C420" si="79">C356+1</f>
        <v>36848</v>
      </c>
      <c r="D357" s="339">
        <f t="shared" si="77"/>
        <v>2379430</v>
      </c>
      <c r="E357" s="357">
        <v>0</v>
      </c>
      <c r="F357" s="365">
        <v>0</v>
      </c>
      <c r="G357" s="168">
        <f t="shared" si="71"/>
        <v>0</v>
      </c>
      <c r="H357" s="168">
        <f t="shared" si="78"/>
        <v>2379430</v>
      </c>
      <c r="I357" s="111">
        <f t="shared" si="72"/>
        <v>-8230</v>
      </c>
      <c r="J357" s="337">
        <f t="shared" si="68"/>
        <v>1.0034708164642374</v>
      </c>
      <c r="K357" s="348">
        <f t="shared" si="69"/>
        <v>1.0034708164642374</v>
      </c>
      <c r="L357" s="168">
        <f t="shared" si="73"/>
        <v>0</v>
      </c>
      <c r="M357" s="168">
        <f t="shared" si="74"/>
        <v>0</v>
      </c>
      <c r="N357" s="168">
        <f t="shared" si="75"/>
        <v>0</v>
      </c>
    </row>
    <row r="358" spans="1:14">
      <c r="A358">
        <f t="shared" si="76"/>
        <v>11</v>
      </c>
      <c r="B358" t="str">
        <f t="shared" si="70"/>
        <v>Nov</v>
      </c>
      <c r="C358" s="347">
        <f t="shared" si="79"/>
        <v>36849</v>
      </c>
      <c r="D358" s="339">
        <f t="shared" si="77"/>
        <v>2379430</v>
      </c>
      <c r="E358" s="357">
        <v>0</v>
      </c>
      <c r="F358" s="365">
        <v>0</v>
      </c>
      <c r="G358" s="168">
        <f t="shared" si="71"/>
        <v>0</v>
      </c>
      <c r="H358" s="168">
        <f t="shared" si="78"/>
        <v>2379430</v>
      </c>
      <c r="I358" s="111">
        <f t="shared" si="72"/>
        <v>-8230</v>
      </c>
      <c r="J358" s="337">
        <f t="shared" si="68"/>
        <v>1.0034708164642374</v>
      </c>
      <c r="K358" s="348">
        <f t="shared" si="69"/>
        <v>1.0034708164642374</v>
      </c>
      <c r="L358" s="168">
        <f t="shared" si="73"/>
        <v>0</v>
      </c>
      <c r="M358" s="168">
        <f t="shared" si="74"/>
        <v>0</v>
      </c>
      <c r="N358" s="168">
        <f t="shared" si="75"/>
        <v>0</v>
      </c>
    </row>
    <row r="359" spans="1:14">
      <c r="A359">
        <f t="shared" si="76"/>
        <v>11</v>
      </c>
      <c r="B359" t="str">
        <f t="shared" si="70"/>
        <v>Nov</v>
      </c>
      <c r="C359" s="347">
        <f t="shared" si="79"/>
        <v>36850</v>
      </c>
      <c r="D359" s="339">
        <f t="shared" si="77"/>
        <v>2379430</v>
      </c>
      <c r="E359" s="357">
        <v>0</v>
      </c>
      <c r="F359" s="365">
        <v>0</v>
      </c>
      <c r="G359" s="168">
        <f t="shared" si="71"/>
        <v>0</v>
      </c>
      <c r="H359" s="168">
        <f t="shared" si="78"/>
        <v>2379430</v>
      </c>
      <c r="I359" s="111">
        <f t="shared" si="72"/>
        <v>-8230</v>
      </c>
      <c r="J359" s="337">
        <f t="shared" si="68"/>
        <v>1.0034708164642374</v>
      </c>
      <c r="K359" s="348">
        <f t="shared" si="69"/>
        <v>1.0034708164642374</v>
      </c>
      <c r="L359" s="168">
        <f t="shared" si="73"/>
        <v>0</v>
      </c>
      <c r="M359" s="168">
        <f t="shared" si="74"/>
        <v>0</v>
      </c>
      <c r="N359" s="168">
        <f t="shared" si="75"/>
        <v>0</v>
      </c>
    </row>
    <row r="360" spans="1:14">
      <c r="A360">
        <f t="shared" si="76"/>
        <v>11</v>
      </c>
      <c r="B360" t="str">
        <f t="shared" si="70"/>
        <v>Nov</v>
      </c>
      <c r="C360" s="347">
        <f t="shared" si="79"/>
        <v>36851</v>
      </c>
      <c r="D360" s="339">
        <f t="shared" si="77"/>
        <v>2379430</v>
      </c>
      <c r="E360" s="357">
        <v>0</v>
      </c>
      <c r="F360" s="365">
        <v>0</v>
      </c>
      <c r="G360" s="168">
        <f t="shared" si="71"/>
        <v>0</v>
      </c>
      <c r="H360" s="168">
        <f t="shared" si="78"/>
        <v>2379430</v>
      </c>
      <c r="I360" s="111">
        <f t="shared" si="72"/>
        <v>-8230</v>
      </c>
      <c r="J360" s="337">
        <f t="shared" si="68"/>
        <v>1.0034708164642374</v>
      </c>
      <c r="K360" s="348">
        <f t="shared" si="69"/>
        <v>1.0034708164642374</v>
      </c>
      <c r="L360" s="168">
        <f t="shared" si="73"/>
        <v>0</v>
      </c>
      <c r="M360" s="168">
        <f t="shared" si="74"/>
        <v>0</v>
      </c>
      <c r="N360" s="168">
        <f t="shared" si="75"/>
        <v>0</v>
      </c>
    </row>
    <row r="361" spans="1:14">
      <c r="A361">
        <f t="shared" si="76"/>
        <v>11</v>
      </c>
      <c r="B361" t="str">
        <f t="shared" si="70"/>
        <v>Nov</v>
      </c>
      <c r="C361" s="347">
        <f t="shared" si="79"/>
        <v>36852</v>
      </c>
      <c r="D361" s="339">
        <f t="shared" si="77"/>
        <v>2379430</v>
      </c>
      <c r="E361" s="357">
        <v>0</v>
      </c>
      <c r="F361" s="365">
        <v>0</v>
      </c>
      <c r="G361" s="168">
        <f t="shared" si="71"/>
        <v>0</v>
      </c>
      <c r="H361" s="168">
        <f t="shared" si="78"/>
        <v>2379430</v>
      </c>
      <c r="I361" s="111">
        <f t="shared" si="72"/>
        <v>-8230</v>
      </c>
      <c r="J361" s="337">
        <f t="shared" si="68"/>
        <v>1.0034708164642374</v>
      </c>
      <c r="K361" s="348">
        <f t="shared" si="69"/>
        <v>1.0034708164642374</v>
      </c>
      <c r="L361" s="168">
        <f t="shared" si="73"/>
        <v>0</v>
      </c>
      <c r="M361" s="168">
        <f t="shared" si="74"/>
        <v>0</v>
      </c>
      <c r="N361" s="168">
        <f t="shared" si="75"/>
        <v>0</v>
      </c>
    </row>
    <row r="362" spans="1:14">
      <c r="A362">
        <f t="shared" si="76"/>
        <v>11</v>
      </c>
      <c r="B362" t="str">
        <f t="shared" si="70"/>
        <v>Nov</v>
      </c>
      <c r="C362" s="347">
        <f t="shared" si="79"/>
        <v>36853</v>
      </c>
      <c r="D362" s="339">
        <f t="shared" si="77"/>
        <v>2379430</v>
      </c>
      <c r="E362" s="357">
        <v>0</v>
      </c>
      <c r="F362" s="365">
        <v>0</v>
      </c>
      <c r="G362" s="168">
        <f t="shared" si="71"/>
        <v>0</v>
      </c>
      <c r="H362" s="168">
        <f t="shared" si="78"/>
        <v>2379430</v>
      </c>
      <c r="I362" s="111">
        <f t="shared" si="72"/>
        <v>-8230</v>
      </c>
      <c r="J362" s="337">
        <f t="shared" si="68"/>
        <v>1.0034708164642374</v>
      </c>
      <c r="K362" s="348">
        <f t="shared" si="69"/>
        <v>1.0034708164642374</v>
      </c>
      <c r="L362" s="168">
        <f t="shared" si="73"/>
        <v>0</v>
      </c>
      <c r="M362" s="168">
        <f t="shared" si="74"/>
        <v>0</v>
      </c>
      <c r="N362" s="168">
        <f t="shared" si="75"/>
        <v>0</v>
      </c>
    </row>
    <row r="363" spans="1:14">
      <c r="A363">
        <f t="shared" si="76"/>
        <v>11</v>
      </c>
      <c r="B363" t="str">
        <f t="shared" si="70"/>
        <v>Nov</v>
      </c>
      <c r="C363" s="347">
        <f t="shared" si="79"/>
        <v>36854</v>
      </c>
      <c r="D363" s="339">
        <f t="shared" si="77"/>
        <v>2379430</v>
      </c>
      <c r="E363" s="357">
        <v>0</v>
      </c>
      <c r="F363" s="365">
        <v>0</v>
      </c>
      <c r="G363" s="168">
        <f t="shared" si="71"/>
        <v>0</v>
      </c>
      <c r="H363" s="168">
        <f t="shared" si="78"/>
        <v>2379430</v>
      </c>
      <c r="I363" s="111">
        <f t="shared" si="72"/>
        <v>-8230</v>
      </c>
      <c r="J363" s="337">
        <f t="shared" si="68"/>
        <v>1.0034708164642374</v>
      </c>
      <c r="K363" s="348">
        <f t="shared" si="69"/>
        <v>1.0034708164642374</v>
      </c>
      <c r="L363" s="168">
        <f t="shared" si="73"/>
        <v>0</v>
      </c>
      <c r="M363" s="168">
        <f t="shared" si="74"/>
        <v>0</v>
      </c>
      <c r="N363" s="168">
        <f t="shared" si="75"/>
        <v>0</v>
      </c>
    </row>
    <row r="364" spans="1:14">
      <c r="A364">
        <f t="shared" si="76"/>
        <v>11</v>
      </c>
      <c r="B364" t="str">
        <f t="shared" si="70"/>
        <v>Nov</v>
      </c>
      <c r="C364" s="347">
        <f t="shared" si="79"/>
        <v>36855</v>
      </c>
      <c r="D364" s="339">
        <f t="shared" si="77"/>
        <v>2379430</v>
      </c>
      <c r="E364" s="357">
        <v>0</v>
      </c>
      <c r="F364" s="365">
        <v>0</v>
      </c>
      <c r="G364" s="168">
        <f t="shared" si="71"/>
        <v>0</v>
      </c>
      <c r="H364" s="168">
        <f t="shared" si="78"/>
        <v>2379430</v>
      </c>
      <c r="I364" s="111">
        <f t="shared" si="72"/>
        <v>-8230</v>
      </c>
      <c r="J364" s="337">
        <f t="shared" si="68"/>
        <v>1.0034708164642374</v>
      </c>
      <c r="K364" s="348">
        <f t="shared" si="69"/>
        <v>1.0034708164642374</v>
      </c>
      <c r="L364" s="168">
        <f t="shared" si="73"/>
        <v>0</v>
      </c>
      <c r="M364" s="168">
        <f t="shared" si="74"/>
        <v>0</v>
      </c>
      <c r="N364" s="168">
        <f t="shared" si="75"/>
        <v>0</v>
      </c>
    </row>
    <row r="365" spans="1:14">
      <c r="A365">
        <f t="shared" si="76"/>
        <v>11</v>
      </c>
      <c r="B365" t="str">
        <f t="shared" si="70"/>
        <v>Nov</v>
      </c>
      <c r="C365" s="347">
        <f t="shared" si="79"/>
        <v>36856</v>
      </c>
      <c r="D365" s="339">
        <f t="shared" si="77"/>
        <v>2379430</v>
      </c>
      <c r="E365" s="357">
        <v>0</v>
      </c>
      <c r="F365" s="365">
        <v>0</v>
      </c>
      <c r="G365" s="168">
        <f t="shared" si="71"/>
        <v>0</v>
      </c>
      <c r="H365" s="168">
        <f t="shared" si="78"/>
        <v>2379430</v>
      </c>
      <c r="I365" s="111">
        <f t="shared" si="72"/>
        <v>-8230</v>
      </c>
      <c r="J365" s="337">
        <f t="shared" si="68"/>
        <v>1.0034708164642374</v>
      </c>
      <c r="K365" s="348">
        <f t="shared" si="69"/>
        <v>1.0034708164642374</v>
      </c>
      <c r="L365" s="168">
        <f t="shared" si="73"/>
        <v>0</v>
      </c>
      <c r="M365" s="168">
        <f t="shared" si="74"/>
        <v>0</v>
      </c>
      <c r="N365" s="168">
        <f t="shared" si="75"/>
        <v>0</v>
      </c>
    </row>
    <row r="366" spans="1:14">
      <c r="A366">
        <f t="shared" si="76"/>
        <v>11</v>
      </c>
      <c r="B366" t="str">
        <f t="shared" si="70"/>
        <v>Nov</v>
      </c>
      <c r="C366" s="347">
        <f t="shared" si="79"/>
        <v>36857</v>
      </c>
      <c r="D366" s="339">
        <f t="shared" si="77"/>
        <v>2379430</v>
      </c>
      <c r="E366" s="357">
        <v>0</v>
      </c>
      <c r="F366" s="365">
        <v>0</v>
      </c>
      <c r="G366" s="168">
        <f t="shared" si="71"/>
        <v>0</v>
      </c>
      <c r="H366" s="168">
        <f t="shared" si="78"/>
        <v>2379430</v>
      </c>
      <c r="I366" s="111">
        <f t="shared" si="72"/>
        <v>-8230</v>
      </c>
      <c r="J366" s="337">
        <f t="shared" si="68"/>
        <v>1.0034708164642374</v>
      </c>
      <c r="K366" s="348">
        <f t="shared" si="69"/>
        <v>1.0034708164642374</v>
      </c>
      <c r="L366" s="168">
        <f t="shared" si="73"/>
        <v>0</v>
      </c>
      <c r="M366" s="168">
        <f t="shared" si="74"/>
        <v>0</v>
      </c>
      <c r="N366" s="168">
        <f t="shared" si="75"/>
        <v>0</v>
      </c>
    </row>
    <row r="367" spans="1:14">
      <c r="A367">
        <f t="shared" si="76"/>
        <v>11</v>
      </c>
      <c r="B367" t="str">
        <f t="shared" si="70"/>
        <v>Nov</v>
      </c>
      <c r="C367" s="347">
        <f t="shared" si="79"/>
        <v>36858</v>
      </c>
      <c r="D367" s="339">
        <f t="shared" si="77"/>
        <v>2379430</v>
      </c>
      <c r="E367" s="357">
        <v>0</v>
      </c>
      <c r="F367" s="365">
        <v>0</v>
      </c>
      <c r="G367" s="168">
        <f t="shared" si="71"/>
        <v>0</v>
      </c>
      <c r="H367" s="168">
        <f t="shared" si="78"/>
        <v>2379430</v>
      </c>
      <c r="I367" s="111">
        <f t="shared" si="72"/>
        <v>-8230</v>
      </c>
      <c r="J367" s="337">
        <f t="shared" si="68"/>
        <v>1.0034708164642374</v>
      </c>
      <c r="K367" s="348">
        <f t="shared" si="69"/>
        <v>1.0034708164642374</v>
      </c>
      <c r="L367" s="168">
        <f t="shared" si="73"/>
        <v>0</v>
      </c>
      <c r="M367" s="168">
        <f t="shared" si="74"/>
        <v>0</v>
      </c>
      <c r="N367" s="168">
        <f t="shared" si="75"/>
        <v>0</v>
      </c>
    </row>
    <row r="368" spans="1:14">
      <c r="A368">
        <f t="shared" si="76"/>
        <v>11</v>
      </c>
      <c r="B368" t="str">
        <f t="shared" si="70"/>
        <v>Nov</v>
      </c>
      <c r="C368" s="347">
        <f t="shared" si="79"/>
        <v>36859</v>
      </c>
      <c r="D368" s="339">
        <f t="shared" si="77"/>
        <v>2379430</v>
      </c>
      <c r="E368" s="357">
        <v>0</v>
      </c>
      <c r="F368" s="365">
        <v>0</v>
      </c>
      <c r="G368" s="168">
        <f t="shared" si="71"/>
        <v>0</v>
      </c>
      <c r="H368" s="168">
        <f t="shared" si="78"/>
        <v>2379430</v>
      </c>
      <c r="I368" s="111">
        <f t="shared" si="72"/>
        <v>-8230</v>
      </c>
      <c r="J368" s="337">
        <f t="shared" si="68"/>
        <v>1.0034708164642374</v>
      </c>
      <c r="K368" s="348">
        <f t="shared" si="69"/>
        <v>1.0034708164642374</v>
      </c>
      <c r="L368" s="168">
        <f t="shared" si="73"/>
        <v>0</v>
      </c>
      <c r="M368" s="168">
        <f t="shared" si="74"/>
        <v>0</v>
      </c>
      <c r="N368" s="168">
        <f t="shared" si="75"/>
        <v>0</v>
      </c>
    </row>
    <row r="369" spans="1:14">
      <c r="A369">
        <f t="shared" si="76"/>
        <v>11</v>
      </c>
      <c r="B369" t="str">
        <f t="shared" si="70"/>
        <v>Nov</v>
      </c>
      <c r="C369" s="347">
        <f t="shared" si="79"/>
        <v>36860</v>
      </c>
      <c r="D369" s="339">
        <f t="shared" si="77"/>
        <v>2379430</v>
      </c>
      <c r="E369" s="357">
        <v>0</v>
      </c>
      <c r="F369" s="365">
        <v>0</v>
      </c>
      <c r="G369" s="168">
        <f t="shared" si="71"/>
        <v>0</v>
      </c>
      <c r="H369" s="168">
        <f t="shared" si="78"/>
        <v>2379430</v>
      </c>
      <c r="I369" s="111">
        <f t="shared" si="72"/>
        <v>-8230</v>
      </c>
      <c r="J369" s="337">
        <f t="shared" si="68"/>
        <v>1.0034708164642374</v>
      </c>
      <c r="K369" s="348">
        <f t="shared" si="69"/>
        <v>1.0034708164642374</v>
      </c>
      <c r="L369" s="168">
        <f t="shared" si="73"/>
        <v>0</v>
      </c>
      <c r="M369" s="168">
        <f t="shared" si="74"/>
        <v>0</v>
      </c>
      <c r="N369" s="168">
        <f t="shared" si="75"/>
        <v>0</v>
      </c>
    </row>
    <row r="370" spans="1:14">
      <c r="A370">
        <f t="shared" si="76"/>
        <v>12</v>
      </c>
      <c r="B370" t="str">
        <f t="shared" si="70"/>
        <v>Dec</v>
      </c>
      <c r="C370" s="347">
        <f t="shared" si="79"/>
        <v>36861</v>
      </c>
      <c r="D370" s="339">
        <f t="shared" si="77"/>
        <v>2379430</v>
      </c>
      <c r="E370" s="357">
        <f>-12517-19059</f>
        <v>-31576</v>
      </c>
      <c r="F370" s="365">
        <v>0</v>
      </c>
      <c r="G370" s="168">
        <f t="shared" si="71"/>
        <v>-31576</v>
      </c>
      <c r="H370" s="168">
        <f t="shared" si="78"/>
        <v>2347854</v>
      </c>
      <c r="I370" s="111">
        <f t="shared" si="72"/>
        <v>23346</v>
      </c>
      <c r="J370" s="337">
        <f t="shared" si="68"/>
        <v>1.0034708164642374</v>
      </c>
      <c r="K370" s="348">
        <f t="shared" si="69"/>
        <v>0.99015435222672066</v>
      </c>
      <c r="L370" s="168">
        <f t="shared" si="73"/>
        <v>-31576</v>
      </c>
      <c r="M370" s="168">
        <f t="shared" si="74"/>
        <v>-18243</v>
      </c>
      <c r="N370" s="168">
        <f t="shared" si="75"/>
        <v>-13333</v>
      </c>
    </row>
    <row r="371" spans="1:14">
      <c r="A371">
        <f t="shared" si="76"/>
        <v>12</v>
      </c>
      <c r="B371" t="str">
        <f t="shared" si="70"/>
        <v>Dec</v>
      </c>
      <c r="C371" s="347">
        <f t="shared" si="79"/>
        <v>36862</v>
      </c>
      <c r="D371" s="339">
        <f t="shared" si="77"/>
        <v>2347854</v>
      </c>
      <c r="E371" s="357">
        <f t="shared" ref="E371:E431" si="80">-12517-19059</f>
        <v>-31576</v>
      </c>
      <c r="F371" s="365">
        <v>0</v>
      </c>
      <c r="G371" s="168">
        <f t="shared" si="71"/>
        <v>-31576</v>
      </c>
      <c r="H371" s="168">
        <f t="shared" si="78"/>
        <v>2316278</v>
      </c>
      <c r="I371" s="111">
        <f t="shared" si="72"/>
        <v>54922</v>
      </c>
      <c r="J371" s="337">
        <f t="shared" si="68"/>
        <v>0.99015435222672066</v>
      </c>
      <c r="K371" s="348">
        <f t="shared" si="69"/>
        <v>0.97683788798920379</v>
      </c>
      <c r="L371" s="168">
        <f t="shared" si="73"/>
        <v>-31576</v>
      </c>
      <c r="M371" s="168">
        <f t="shared" si="74"/>
        <v>-18243</v>
      </c>
      <c r="N371" s="168">
        <f t="shared" si="75"/>
        <v>-13333</v>
      </c>
    </row>
    <row r="372" spans="1:14">
      <c r="A372">
        <f t="shared" si="76"/>
        <v>12</v>
      </c>
      <c r="B372" t="str">
        <f t="shared" si="70"/>
        <v>Dec</v>
      </c>
      <c r="C372" s="347">
        <f t="shared" si="79"/>
        <v>36863</v>
      </c>
      <c r="D372" s="339">
        <f t="shared" si="77"/>
        <v>2316278</v>
      </c>
      <c r="E372" s="357">
        <f t="shared" si="80"/>
        <v>-31576</v>
      </c>
      <c r="F372" s="365">
        <v>0</v>
      </c>
      <c r="G372" s="168">
        <f t="shared" si="71"/>
        <v>-31576</v>
      </c>
      <c r="H372" s="168">
        <f t="shared" si="78"/>
        <v>2284702</v>
      </c>
      <c r="I372" s="111">
        <f t="shared" si="72"/>
        <v>86498</v>
      </c>
      <c r="J372" s="337">
        <f t="shared" si="68"/>
        <v>0.97683788798920379</v>
      </c>
      <c r="K372" s="348">
        <f t="shared" si="69"/>
        <v>0.96352142375168692</v>
      </c>
      <c r="L372" s="168">
        <f t="shared" si="73"/>
        <v>-31576</v>
      </c>
      <c r="M372" s="168">
        <f t="shared" si="74"/>
        <v>-18243</v>
      </c>
      <c r="N372" s="168">
        <f t="shared" si="75"/>
        <v>-13333</v>
      </c>
    </row>
    <row r="373" spans="1:14">
      <c r="A373">
        <f t="shared" si="76"/>
        <v>12</v>
      </c>
      <c r="B373" t="str">
        <f t="shared" si="70"/>
        <v>Dec</v>
      </c>
      <c r="C373" s="347">
        <f t="shared" si="79"/>
        <v>36864</v>
      </c>
      <c r="D373" s="339">
        <f t="shared" si="77"/>
        <v>2284702</v>
      </c>
      <c r="E373" s="357">
        <f t="shared" si="80"/>
        <v>-31576</v>
      </c>
      <c r="F373" s="365">
        <v>0</v>
      </c>
      <c r="G373" s="168">
        <f t="shared" si="71"/>
        <v>-31576</v>
      </c>
      <c r="H373" s="168">
        <f t="shared" si="78"/>
        <v>2253126</v>
      </c>
      <c r="I373" s="111">
        <f t="shared" si="72"/>
        <v>118074</v>
      </c>
      <c r="J373" s="337">
        <f t="shared" si="68"/>
        <v>0.96352142375168692</v>
      </c>
      <c r="K373" s="348">
        <f t="shared" si="69"/>
        <v>0.95020495951417006</v>
      </c>
      <c r="L373" s="168">
        <f t="shared" si="73"/>
        <v>-31576</v>
      </c>
      <c r="M373" s="168">
        <f t="shared" si="74"/>
        <v>-18243</v>
      </c>
      <c r="N373" s="168">
        <f t="shared" si="75"/>
        <v>-13333</v>
      </c>
    </row>
    <row r="374" spans="1:14">
      <c r="A374">
        <f t="shared" si="76"/>
        <v>12</v>
      </c>
      <c r="B374" t="str">
        <f t="shared" si="70"/>
        <v>Dec</v>
      </c>
      <c r="C374" s="347">
        <f t="shared" si="79"/>
        <v>36865</v>
      </c>
      <c r="D374" s="339">
        <f t="shared" si="77"/>
        <v>2253126</v>
      </c>
      <c r="E374" s="357">
        <f t="shared" si="80"/>
        <v>-31576</v>
      </c>
      <c r="F374" s="365">
        <v>0</v>
      </c>
      <c r="G374" s="168">
        <f t="shared" si="71"/>
        <v>-31576</v>
      </c>
      <c r="H374" s="168">
        <f t="shared" si="78"/>
        <v>2221550</v>
      </c>
      <c r="I374" s="111">
        <f t="shared" si="72"/>
        <v>149650</v>
      </c>
      <c r="J374" s="337">
        <f t="shared" si="68"/>
        <v>0.95020495951417006</v>
      </c>
      <c r="K374" s="348">
        <f t="shared" si="69"/>
        <v>0.93688849527665319</v>
      </c>
      <c r="L374" s="168">
        <f t="shared" si="73"/>
        <v>-31576</v>
      </c>
      <c r="M374" s="168">
        <f t="shared" si="74"/>
        <v>-18243</v>
      </c>
      <c r="N374" s="168">
        <f t="shared" si="75"/>
        <v>-13333</v>
      </c>
    </row>
    <row r="375" spans="1:14">
      <c r="A375">
        <f t="shared" si="76"/>
        <v>12</v>
      </c>
      <c r="B375" t="str">
        <f t="shared" si="70"/>
        <v>Dec</v>
      </c>
      <c r="C375" s="347">
        <f t="shared" si="79"/>
        <v>36866</v>
      </c>
      <c r="D375" s="339">
        <f t="shared" si="77"/>
        <v>2221550</v>
      </c>
      <c r="E375" s="357">
        <f t="shared" si="80"/>
        <v>-31576</v>
      </c>
      <c r="F375" s="365">
        <v>0</v>
      </c>
      <c r="G375" s="168">
        <f t="shared" si="71"/>
        <v>-31576</v>
      </c>
      <c r="H375" s="168">
        <f t="shared" si="78"/>
        <v>2189974</v>
      </c>
      <c r="I375" s="111">
        <f t="shared" si="72"/>
        <v>181226</v>
      </c>
      <c r="J375" s="337">
        <f t="shared" si="68"/>
        <v>0.93688849527665319</v>
      </c>
      <c r="K375" s="348">
        <f t="shared" si="69"/>
        <v>0.92357203103913632</v>
      </c>
      <c r="L375" s="168">
        <f t="shared" si="73"/>
        <v>-31576</v>
      </c>
      <c r="M375" s="168">
        <f t="shared" si="74"/>
        <v>-18243</v>
      </c>
      <c r="N375" s="168">
        <f t="shared" si="75"/>
        <v>-13333</v>
      </c>
    </row>
    <row r="376" spans="1:14">
      <c r="A376">
        <f t="shared" si="76"/>
        <v>12</v>
      </c>
      <c r="B376" t="str">
        <f t="shared" si="70"/>
        <v>Dec</v>
      </c>
      <c r="C376" s="347">
        <f t="shared" si="79"/>
        <v>36867</v>
      </c>
      <c r="D376" s="339">
        <f t="shared" si="77"/>
        <v>2189974</v>
      </c>
      <c r="E376" s="357">
        <f t="shared" si="80"/>
        <v>-31576</v>
      </c>
      <c r="F376" s="365">
        <v>0</v>
      </c>
      <c r="G376" s="168">
        <f t="shared" si="71"/>
        <v>-31576</v>
      </c>
      <c r="H376" s="168">
        <f t="shared" si="78"/>
        <v>2158398</v>
      </c>
      <c r="I376" s="111">
        <f t="shared" si="72"/>
        <v>212802</v>
      </c>
      <c r="J376" s="337">
        <f t="shared" si="68"/>
        <v>0.92357203103913632</v>
      </c>
      <c r="K376" s="348">
        <f t="shared" si="69"/>
        <v>0.91025556680161945</v>
      </c>
      <c r="L376" s="168">
        <f t="shared" si="73"/>
        <v>-31576</v>
      </c>
      <c r="M376" s="168">
        <f t="shared" si="74"/>
        <v>-18243</v>
      </c>
      <c r="N376" s="168">
        <f t="shared" si="75"/>
        <v>-13333</v>
      </c>
    </row>
    <row r="377" spans="1:14">
      <c r="A377">
        <f t="shared" si="76"/>
        <v>12</v>
      </c>
      <c r="B377" t="str">
        <f t="shared" si="70"/>
        <v>Dec</v>
      </c>
      <c r="C377" s="347">
        <f t="shared" si="79"/>
        <v>36868</v>
      </c>
      <c r="D377" s="339">
        <f t="shared" si="77"/>
        <v>2158398</v>
      </c>
      <c r="E377" s="357">
        <f t="shared" si="80"/>
        <v>-31576</v>
      </c>
      <c r="F377" s="365">
        <v>0</v>
      </c>
      <c r="G377" s="168">
        <f t="shared" si="71"/>
        <v>-31576</v>
      </c>
      <c r="H377" s="168">
        <f t="shared" si="78"/>
        <v>2126822</v>
      </c>
      <c r="I377" s="111">
        <f t="shared" si="72"/>
        <v>244378</v>
      </c>
      <c r="J377" s="337">
        <f t="shared" si="68"/>
        <v>0.91025556680161945</v>
      </c>
      <c r="K377" s="348">
        <f t="shared" si="69"/>
        <v>0.89693910256410259</v>
      </c>
      <c r="L377" s="168">
        <f t="shared" si="73"/>
        <v>-31576</v>
      </c>
      <c r="M377" s="168">
        <f t="shared" si="74"/>
        <v>-18243</v>
      </c>
      <c r="N377" s="168">
        <f t="shared" si="75"/>
        <v>-13333</v>
      </c>
    </row>
    <row r="378" spans="1:14">
      <c r="A378">
        <f t="shared" si="76"/>
        <v>12</v>
      </c>
      <c r="B378" t="str">
        <f t="shared" si="70"/>
        <v>Dec</v>
      </c>
      <c r="C378" s="347">
        <f t="shared" si="79"/>
        <v>36869</v>
      </c>
      <c r="D378" s="339">
        <f t="shared" si="77"/>
        <v>2126822</v>
      </c>
      <c r="E378" s="357">
        <f t="shared" si="80"/>
        <v>-31576</v>
      </c>
      <c r="F378" s="365">
        <v>0</v>
      </c>
      <c r="G378" s="168">
        <f t="shared" si="71"/>
        <v>-31576</v>
      </c>
      <c r="H378" s="168">
        <f t="shared" si="78"/>
        <v>2095246</v>
      </c>
      <c r="I378" s="111">
        <f t="shared" si="72"/>
        <v>275954</v>
      </c>
      <c r="J378" s="337">
        <f t="shared" si="68"/>
        <v>0.89693910256410259</v>
      </c>
      <c r="K378" s="348">
        <f t="shared" si="69"/>
        <v>0.88362263832658572</v>
      </c>
      <c r="L378" s="168">
        <f t="shared" si="73"/>
        <v>-31576</v>
      </c>
      <c r="M378" s="168">
        <f t="shared" si="74"/>
        <v>-18243</v>
      </c>
      <c r="N378" s="168">
        <f t="shared" si="75"/>
        <v>-13333</v>
      </c>
    </row>
    <row r="379" spans="1:14">
      <c r="A379">
        <f t="shared" si="76"/>
        <v>12</v>
      </c>
      <c r="B379" t="str">
        <f t="shared" si="70"/>
        <v>Dec</v>
      </c>
      <c r="C379" s="347">
        <f t="shared" si="79"/>
        <v>36870</v>
      </c>
      <c r="D379" s="339">
        <f t="shared" si="77"/>
        <v>2095246</v>
      </c>
      <c r="E379" s="357">
        <f t="shared" si="80"/>
        <v>-31576</v>
      </c>
      <c r="F379" s="365">
        <v>0</v>
      </c>
      <c r="G379" s="168">
        <f t="shared" si="71"/>
        <v>-31576</v>
      </c>
      <c r="H379" s="168">
        <f t="shared" si="78"/>
        <v>2063670</v>
      </c>
      <c r="I379" s="111">
        <f t="shared" si="72"/>
        <v>307530</v>
      </c>
      <c r="J379" s="337">
        <f t="shared" si="68"/>
        <v>0.88362263832658572</v>
      </c>
      <c r="K379" s="348">
        <f t="shared" si="69"/>
        <v>0.87030617408906885</v>
      </c>
      <c r="L379" s="168">
        <f t="shared" si="73"/>
        <v>-31576</v>
      </c>
      <c r="M379" s="168">
        <f t="shared" si="74"/>
        <v>-18243</v>
      </c>
      <c r="N379" s="168">
        <f t="shared" si="75"/>
        <v>-13333</v>
      </c>
    </row>
    <row r="380" spans="1:14">
      <c r="A380">
        <f t="shared" si="76"/>
        <v>12</v>
      </c>
      <c r="B380" t="str">
        <f t="shared" si="70"/>
        <v>Dec</v>
      </c>
      <c r="C380" s="347">
        <f t="shared" si="79"/>
        <v>36871</v>
      </c>
      <c r="D380" s="339">
        <f t="shared" si="77"/>
        <v>2063670</v>
      </c>
      <c r="E380" s="357">
        <f t="shared" si="80"/>
        <v>-31576</v>
      </c>
      <c r="F380" s="365">
        <v>0</v>
      </c>
      <c r="G380" s="168">
        <f t="shared" si="71"/>
        <v>-31576</v>
      </c>
      <c r="H380" s="168">
        <f t="shared" si="78"/>
        <v>2032094</v>
      </c>
      <c r="I380" s="111">
        <f t="shared" si="72"/>
        <v>339106</v>
      </c>
      <c r="J380" s="337">
        <f t="shared" si="68"/>
        <v>0.87030617408906885</v>
      </c>
      <c r="K380" s="348">
        <f t="shared" si="69"/>
        <v>0.85698970985155198</v>
      </c>
      <c r="L380" s="168">
        <f t="shared" si="73"/>
        <v>-31576</v>
      </c>
      <c r="M380" s="168">
        <f t="shared" si="74"/>
        <v>-18243</v>
      </c>
      <c r="N380" s="168">
        <f t="shared" si="75"/>
        <v>-13333</v>
      </c>
    </row>
    <row r="381" spans="1:14">
      <c r="A381">
        <f t="shared" si="76"/>
        <v>12</v>
      </c>
      <c r="B381" t="str">
        <f t="shared" si="70"/>
        <v>Dec</v>
      </c>
      <c r="C381" s="347">
        <f t="shared" si="79"/>
        <v>36872</v>
      </c>
      <c r="D381" s="339">
        <f t="shared" si="77"/>
        <v>2032094</v>
      </c>
      <c r="E381" s="357">
        <f t="shared" si="80"/>
        <v>-31576</v>
      </c>
      <c r="F381" s="365">
        <v>0</v>
      </c>
      <c r="G381" s="168">
        <f t="shared" si="71"/>
        <v>-31576</v>
      </c>
      <c r="H381" s="168">
        <f t="shared" si="78"/>
        <v>2000518</v>
      </c>
      <c r="I381" s="111">
        <f t="shared" si="72"/>
        <v>370682</v>
      </c>
      <c r="J381" s="337">
        <f t="shared" si="68"/>
        <v>0.85698970985155198</v>
      </c>
      <c r="K381" s="348">
        <f t="shared" si="69"/>
        <v>0.84367324561403512</v>
      </c>
      <c r="L381" s="168">
        <f t="shared" si="73"/>
        <v>-31576</v>
      </c>
      <c r="M381" s="168">
        <f t="shared" si="74"/>
        <v>-18243</v>
      </c>
      <c r="N381" s="168">
        <f t="shared" si="75"/>
        <v>-13333</v>
      </c>
    </row>
    <row r="382" spans="1:14">
      <c r="A382">
        <f t="shared" si="76"/>
        <v>12</v>
      </c>
      <c r="B382" t="str">
        <f t="shared" si="70"/>
        <v>Dec</v>
      </c>
      <c r="C382" s="347">
        <f t="shared" si="79"/>
        <v>36873</v>
      </c>
      <c r="D382" s="339">
        <f t="shared" si="77"/>
        <v>2000518</v>
      </c>
      <c r="E382" s="357">
        <f t="shared" si="80"/>
        <v>-31576</v>
      </c>
      <c r="F382" s="365">
        <v>0</v>
      </c>
      <c r="G382" s="168">
        <f t="shared" si="71"/>
        <v>-31576</v>
      </c>
      <c r="H382" s="168">
        <f t="shared" si="78"/>
        <v>1968942</v>
      </c>
      <c r="I382" s="111">
        <f t="shared" si="72"/>
        <v>402258</v>
      </c>
      <c r="J382" s="337">
        <f t="shared" si="68"/>
        <v>0.84367324561403512</v>
      </c>
      <c r="K382" s="348">
        <f t="shared" si="69"/>
        <v>0.83035678137651825</v>
      </c>
      <c r="L382" s="168">
        <f t="shared" si="73"/>
        <v>-31576</v>
      </c>
      <c r="M382" s="168">
        <f t="shared" si="74"/>
        <v>-18243</v>
      </c>
      <c r="N382" s="168">
        <f t="shared" si="75"/>
        <v>-13333</v>
      </c>
    </row>
    <row r="383" spans="1:14">
      <c r="A383">
        <f t="shared" si="76"/>
        <v>12</v>
      </c>
      <c r="B383" t="str">
        <f t="shared" si="70"/>
        <v>Dec</v>
      </c>
      <c r="C383" s="347">
        <f t="shared" si="79"/>
        <v>36874</v>
      </c>
      <c r="D383" s="339">
        <f t="shared" si="77"/>
        <v>1968942</v>
      </c>
      <c r="E383" s="357">
        <f t="shared" si="80"/>
        <v>-31576</v>
      </c>
      <c r="F383" s="365">
        <v>0</v>
      </c>
      <c r="G383" s="168">
        <f t="shared" si="71"/>
        <v>-31576</v>
      </c>
      <c r="H383" s="168">
        <f t="shared" si="78"/>
        <v>1937366</v>
      </c>
      <c r="I383" s="111">
        <f t="shared" si="72"/>
        <v>433834</v>
      </c>
      <c r="J383" s="337">
        <f t="shared" si="68"/>
        <v>0.83035678137651825</v>
      </c>
      <c r="K383" s="348">
        <f t="shared" si="69"/>
        <v>0.81704031713900138</v>
      </c>
      <c r="L383" s="168">
        <f t="shared" si="73"/>
        <v>-31576</v>
      </c>
      <c r="M383" s="168">
        <f t="shared" si="74"/>
        <v>-18243</v>
      </c>
      <c r="N383" s="168">
        <f t="shared" si="75"/>
        <v>-13333</v>
      </c>
    </row>
    <row r="384" spans="1:14">
      <c r="A384">
        <f t="shared" si="76"/>
        <v>12</v>
      </c>
      <c r="B384" t="str">
        <f t="shared" si="70"/>
        <v>Dec</v>
      </c>
      <c r="C384" s="347">
        <f t="shared" si="79"/>
        <v>36875</v>
      </c>
      <c r="D384" s="339">
        <f t="shared" si="77"/>
        <v>1937366</v>
      </c>
      <c r="E384" s="357">
        <f t="shared" si="80"/>
        <v>-31576</v>
      </c>
      <c r="F384" s="365">
        <v>0</v>
      </c>
      <c r="G384" s="168">
        <f t="shared" si="71"/>
        <v>-31576</v>
      </c>
      <c r="H384" s="168">
        <f t="shared" si="78"/>
        <v>1905790</v>
      </c>
      <c r="I384" s="111">
        <f t="shared" si="72"/>
        <v>465410</v>
      </c>
      <c r="J384" s="337">
        <f t="shared" si="68"/>
        <v>0.81704031713900138</v>
      </c>
      <c r="K384" s="348">
        <f t="shared" si="69"/>
        <v>0.80372385290148451</v>
      </c>
      <c r="L384" s="168">
        <f t="shared" si="73"/>
        <v>-31576</v>
      </c>
      <c r="M384" s="168">
        <f t="shared" si="74"/>
        <v>-18243</v>
      </c>
      <c r="N384" s="168">
        <f t="shared" si="75"/>
        <v>-13333</v>
      </c>
    </row>
    <row r="385" spans="1:14">
      <c r="A385">
        <f t="shared" si="76"/>
        <v>12</v>
      </c>
      <c r="B385" t="str">
        <f t="shared" si="70"/>
        <v>Dec</v>
      </c>
      <c r="C385" s="347">
        <f t="shared" si="79"/>
        <v>36876</v>
      </c>
      <c r="D385" s="339">
        <f t="shared" si="77"/>
        <v>1905790</v>
      </c>
      <c r="E385" s="357">
        <f t="shared" si="80"/>
        <v>-31576</v>
      </c>
      <c r="F385" s="365">
        <v>0</v>
      </c>
      <c r="G385" s="168">
        <f t="shared" si="71"/>
        <v>-31576</v>
      </c>
      <c r="H385" s="168">
        <f t="shared" si="78"/>
        <v>1874214</v>
      </c>
      <c r="I385" s="111">
        <f t="shared" si="72"/>
        <v>496986</v>
      </c>
      <c r="J385" s="337">
        <f t="shared" si="68"/>
        <v>0.80372385290148451</v>
      </c>
      <c r="K385" s="348">
        <f t="shared" si="69"/>
        <v>0.79040738866396765</v>
      </c>
      <c r="L385" s="168">
        <f t="shared" si="73"/>
        <v>-31576</v>
      </c>
      <c r="M385" s="168">
        <f t="shared" si="74"/>
        <v>-18243</v>
      </c>
      <c r="N385" s="168">
        <f t="shared" si="75"/>
        <v>-13333</v>
      </c>
    </row>
    <row r="386" spans="1:14">
      <c r="A386">
        <f t="shared" si="76"/>
        <v>12</v>
      </c>
      <c r="B386" t="str">
        <f t="shared" si="70"/>
        <v>Dec</v>
      </c>
      <c r="C386" s="347">
        <f t="shared" si="79"/>
        <v>36877</v>
      </c>
      <c r="D386" s="339">
        <f t="shared" si="77"/>
        <v>1874214</v>
      </c>
      <c r="E386" s="357">
        <f t="shared" si="80"/>
        <v>-31576</v>
      </c>
      <c r="F386" s="365">
        <v>0</v>
      </c>
      <c r="G386" s="168">
        <f t="shared" si="71"/>
        <v>-31576</v>
      </c>
      <c r="H386" s="168">
        <f t="shared" si="78"/>
        <v>1842638</v>
      </c>
      <c r="I386" s="111">
        <f t="shared" si="72"/>
        <v>528562</v>
      </c>
      <c r="J386" s="337">
        <f t="shared" si="68"/>
        <v>0.79040738866396765</v>
      </c>
      <c r="K386" s="348">
        <f t="shared" si="69"/>
        <v>0.77709092442645078</v>
      </c>
      <c r="L386" s="168">
        <f t="shared" si="73"/>
        <v>-31576</v>
      </c>
      <c r="M386" s="168">
        <f t="shared" si="74"/>
        <v>-18243</v>
      </c>
      <c r="N386" s="168">
        <f t="shared" si="75"/>
        <v>-13333</v>
      </c>
    </row>
    <row r="387" spans="1:14">
      <c r="A387">
        <f t="shared" si="76"/>
        <v>12</v>
      </c>
      <c r="B387" t="str">
        <f t="shared" si="70"/>
        <v>Dec</v>
      </c>
      <c r="C387" s="347">
        <f t="shared" si="79"/>
        <v>36878</v>
      </c>
      <c r="D387" s="339">
        <f t="shared" si="77"/>
        <v>1842638</v>
      </c>
      <c r="E387" s="357">
        <f t="shared" si="80"/>
        <v>-31576</v>
      </c>
      <c r="F387" s="365">
        <v>0</v>
      </c>
      <c r="G387" s="168">
        <f t="shared" si="71"/>
        <v>-31576</v>
      </c>
      <c r="H387" s="168">
        <f t="shared" si="78"/>
        <v>1811062</v>
      </c>
      <c r="I387" s="111">
        <f t="shared" si="72"/>
        <v>560138</v>
      </c>
      <c r="J387" s="337">
        <f t="shared" si="68"/>
        <v>0.77709092442645078</v>
      </c>
      <c r="K387" s="348">
        <f t="shared" si="69"/>
        <v>0.76377446018893391</v>
      </c>
      <c r="L387" s="168">
        <f t="shared" si="73"/>
        <v>-31576</v>
      </c>
      <c r="M387" s="168">
        <f t="shared" si="74"/>
        <v>-18243</v>
      </c>
      <c r="N387" s="168">
        <f t="shared" si="75"/>
        <v>-13333</v>
      </c>
    </row>
    <row r="388" spans="1:14">
      <c r="A388">
        <f t="shared" si="76"/>
        <v>12</v>
      </c>
      <c r="B388" t="str">
        <f t="shared" si="70"/>
        <v>Dec</v>
      </c>
      <c r="C388" s="347">
        <f t="shared" si="79"/>
        <v>36879</v>
      </c>
      <c r="D388" s="339">
        <f t="shared" si="77"/>
        <v>1811062</v>
      </c>
      <c r="E388" s="357">
        <f t="shared" si="80"/>
        <v>-31576</v>
      </c>
      <c r="F388" s="365">
        <v>0</v>
      </c>
      <c r="G388" s="168">
        <f t="shared" si="71"/>
        <v>-31576</v>
      </c>
      <c r="H388" s="168">
        <f t="shared" si="78"/>
        <v>1779486</v>
      </c>
      <c r="I388" s="111">
        <f t="shared" si="72"/>
        <v>591714</v>
      </c>
      <c r="J388" s="337">
        <f t="shared" si="68"/>
        <v>0.76377446018893391</v>
      </c>
      <c r="K388" s="348">
        <f t="shared" si="69"/>
        <v>0.75045799595141705</v>
      </c>
      <c r="L388" s="168">
        <f t="shared" si="73"/>
        <v>-31576</v>
      </c>
      <c r="M388" s="168">
        <f t="shared" si="74"/>
        <v>-18243</v>
      </c>
      <c r="N388" s="168">
        <f t="shared" si="75"/>
        <v>-13333</v>
      </c>
    </row>
    <row r="389" spans="1:14">
      <c r="A389">
        <f t="shared" si="76"/>
        <v>12</v>
      </c>
      <c r="B389" t="str">
        <f t="shared" si="70"/>
        <v>Dec</v>
      </c>
      <c r="C389" s="347">
        <f t="shared" si="79"/>
        <v>36880</v>
      </c>
      <c r="D389" s="339">
        <f t="shared" si="77"/>
        <v>1779486</v>
      </c>
      <c r="E389" s="357">
        <f t="shared" si="80"/>
        <v>-31576</v>
      </c>
      <c r="F389" s="365">
        <v>0</v>
      </c>
      <c r="G389" s="168">
        <f t="shared" si="71"/>
        <v>-31576</v>
      </c>
      <c r="H389" s="168">
        <f t="shared" si="78"/>
        <v>1747910</v>
      </c>
      <c r="I389" s="111">
        <f t="shared" si="72"/>
        <v>623290</v>
      </c>
      <c r="J389" s="337">
        <f t="shared" si="68"/>
        <v>0.75045799595141705</v>
      </c>
      <c r="K389" s="348">
        <f t="shared" si="69"/>
        <v>0.73714153171390018</v>
      </c>
      <c r="L389" s="168">
        <f t="shared" si="73"/>
        <v>-31576</v>
      </c>
      <c r="M389" s="168">
        <f t="shared" si="74"/>
        <v>-18243</v>
      </c>
      <c r="N389" s="168">
        <f t="shared" si="75"/>
        <v>-13333</v>
      </c>
    </row>
    <row r="390" spans="1:14">
      <c r="A390">
        <f t="shared" si="76"/>
        <v>12</v>
      </c>
      <c r="B390" t="str">
        <f t="shared" si="70"/>
        <v>Dec</v>
      </c>
      <c r="C390" s="347">
        <f t="shared" si="79"/>
        <v>36881</v>
      </c>
      <c r="D390" s="339">
        <f t="shared" si="77"/>
        <v>1747910</v>
      </c>
      <c r="E390" s="357">
        <f t="shared" si="80"/>
        <v>-31576</v>
      </c>
      <c r="F390" s="365">
        <v>0</v>
      </c>
      <c r="G390" s="168">
        <f t="shared" si="71"/>
        <v>-31576</v>
      </c>
      <c r="H390" s="168">
        <f t="shared" si="78"/>
        <v>1716334</v>
      </c>
      <c r="I390" s="111">
        <f t="shared" si="72"/>
        <v>654866</v>
      </c>
      <c r="J390" s="337">
        <f t="shared" si="68"/>
        <v>0.73714153171390018</v>
      </c>
      <c r="K390" s="348">
        <f t="shared" si="69"/>
        <v>0.72382506747638331</v>
      </c>
      <c r="L390" s="168">
        <f t="shared" si="73"/>
        <v>-31576</v>
      </c>
      <c r="M390" s="168">
        <f t="shared" si="74"/>
        <v>-18243</v>
      </c>
      <c r="N390" s="168">
        <f t="shared" si="75"/>
        <v>-13333</v>
      </c>
    </row>
    <row r="391" spans="1:14">
      <c r="A391">
        <f t="shared" si="76"/>
        <v>12</v>
      </c>
      <c r="B391" t="str">
        <f t="shared" si="70"/>
        <v>Dec</v>
      </c>
      <c r="C391" s="347">
        <f t="shared" si="79"/>
        <v>36882</v>
      </c>
      <c r="D391" s="339">
        <f t="shared" si="77"/>
        <v>1716334</v>
      </c>
      <c r="E391" s="357">
        <f t="shared" si="80"/>
        <v>-31576</v>
      </c>
      <c r="F391" s="365">
        <v>0</v>
      </c>
      <c r="G391" s="168">
        <f t="shared" si="71"/>
        <v>-31576</v>
      </c>
      <c r="H391" s="168">
        <f t="shared" si="78"/>
        <v>1684758</v>
      </c>
      <c r="I391" s="111">
        <f t="shared" si="72"/>
        <v>686442</v>
      </c>
      <c r="J391" s="337">
        <f t="shared" si="68"/>
        <v>0.72382506747638331</v>
      </c>
      <c r="K391" s="348">
        <f t="shared" si="69"/>
        <v>0.71050860323886644</v>
      </c>
      <c r="L391" s="168">
        <f t="shared" si="73"/>
        <v>-31576</v>
      </c>
      <c r="M391" s="168">
        <f t="shared" si="74"/>
        <v>-18243</v>
      </c>
      <c r="N391" s="168">
        <f t="shared" si="75"/>
        <v>-13333</v>
      </c>
    </row>
    <row r="392" spans="1:14">
      <c r="A392">
        <f t="shared" si="76"/>
        <v>12</v>
      </c>
      <c r="B392" t="str">
        <f t="shared" si="70"/>
        <v>Dec</v>
      </c>
      <c r="C392" s="347">
        <f t="shared" si="79"/>
        <v>36883</v>
      </c>
      <c r="D392" s="339">
        <f t="shared" si="77"/>
        <v>1684758</v>
      </c>
      <c r="E392" s="357">
        <f t="shared" si="80"/>
        <v>-31576</v>
      </c>
      <c r="F392" s="365">
        <v>0</v>
      </c>
      <c r="G392" s="168">
        <f t="shared" si="71"/>
        <v>-31576</v>
      </c>
      <c r="H392" s="168">
        <f t="shared" si="78"/>
        <v>1653182</v>
      </c>
      <c r="I392" s="111">
        <f t="shared" si="72"/>
        <v>718018</v>
      </c>
      <c r="J392" s="337">
        <f t="shared" si="68"/>
        <v>0.71050860323886644</v>
      </c>
      <c r="K392" s="348">
        <f t="shared" si="69"/>
        <v>0.69719213900134958</v>
      </c>
      <c r="L392" s="168">
        <f t="shared" si="73"/>
        <v>-31576</v>
      </c>
      <c r="M392" s="168">
        <f t="shared" si="74"/>
        <v>-18243</v>
      </c>
      <c r="N392" s="168">
        <f t="shared" si="75"/>
        <v>-13333</v>
      </c>
    </row>
    <row r="393" spans="1:14">
      <c r="A393">
        <f t="shared" si="76"/>
        <v>12</v>
      </c>
      <c r="B393" t="str">
        <f t="shared" si="70"/>
        <v>Dec</v>
      </c>
      <c r="C393" s="347">
        <f t="shared" si="79"/>
        <v>36884</v>
      </c>
      <c r="D393" s="339">
        <f t="shared" si="77"/>
        <v>1653182</v>
      </c>
      <c r="E393" s="357">
        <f t="shared" si="80"/>
        <v>-31576</v>
      </c>
      <c r="F393" s="365">
        <v>0</v>
      </c>
      <c r="G393" s="168">
        <f t="shared" si="71"/>
        <v>-31576</v>
      </c>
      <c r="H393" s="168">
        <f t="shared" si="78"/>
        <v>1621606</v>
      </c>
      <c r="I393" s="111">
        <f t="shared" si="72"/>
        <v>749594</v>
      </c>
      <c r="J393" s="337">
        <f t="shared" si="68"/>
        <v>0.69719213900134958</v>
      </c>
      <c r="K393" s="348">
        <f t="shared" si="69"/>
        <v>0.68387567476383271</v>
      </c>
      <c r="L393" s="168">
        <f t="shared" si="73"/>
        <v>-31576</v>
      </c>
      <c r="M393" s="168">
        <f t="shared" si="74"/>
        <v>-18243</v>
      </c>
      <c r="N393" s="168">
        <f t="shared" si="75"/>
        <v>-13333</v>
      </c>
    </row>
    <row r="394" spans="1:14">
      <c r="A394">
        <f t="shared" si="76"/>
        <v>12</v>
      </c>
      <c r="B394" t="str">
        <f t="shared" si="70"/>
        <v>Dec</v>
      </c>
      <c r="C394" s="347">
        <f t="shared" si="79"/>
        <v>36885</v>
      </c>
      <c r="D394" s="339">
        <f t="shared" si="77"/>
        <v>1621606</v>
      </c>
      <c r="E394" s="357">
        <f t="shared" si="80"/>
        <v>-31576</v>
      </c>
      <c r="F394" s="365">
        <v>0</v>
      </c>
      <c r="G394" s="168">
        <f t="shared" si="71"/>
        <v>-31576</v>
      </c>
      <c r="H394" s="168">
        <f t="shared" si="78"/>
        <v>1590030</v>
      </c>
      <c r="I394" s="111">
        <f t="shared" si="72"/>
        <v>781170</v>
      </c>
      <c r="J394" s="337">
        <f t="shared" si="68"/>
        <v>0.68387567476383271</v>
      </c>
      <c r="K394" s="348">
        <f t="shared" si="69"/>
        <v>0.67055921052631584</v>
      </c>
      <c r="L394" s="168">
        <f t="shared" si="73"/>
        <v>-31576</v>
      </c>
      <c r="M394" s="168">
        <f t="shared" si="74"/>
        <v>-18243</v>
      </c>
      <c r="N394" s="168">
        <f t="shared" si="75"/>
        <v>-13333</v>
      </c>
    </row>
    <row r="395" spans="1:14">
      <c r="A395">
        <f t="shared" si="76"/>
        <v>12</v>
      </c>
      <c r="B395" t="str">
        <f t="shared" si="70"/>
        <v>Dec</v>
      </c>
      <c r="C395" s="347">
        <f t="shared" si="79"/>
        <v>36886</v>
      </c>
      <c r="D395" s="339">
        <f t="shared" si="77"/>
        <v>1590030</v>
      </c>
      <c r="E395" s="357">
        <f t="shared" si="80"/>
        <v>-31576</v>
      </c>
      <c r="F395" s="365">
        <v>0</v>
      </c>
      <c r="G395" s="168">
        <f t="shared" si="71"/>
        <v>-31576</v>
      </c>
      <c r="H395" s="168">
        <f t="shared" si="78"/>
        <v>1558454</v>
      </c>
      <c r="I395" s="111">
        <f t="shared" si="72"/>
        <v>812746</v>
      </c>
      <c r="J395" s="337">
        <f t="shared" si="68"/>
        <v>0.67055921052631584</v>
      </c>
      <c r="K395" s="348">
        <f t="shared" si="69"/>
        <v>0.65724274628879897</v>
      </c>
      <c r="L395" s="168">
        <f t="shared" si="73"/>
        <v>-31576</v>
      </c>
      <c r="M395" s="168">
        <f t="shared" si="74"/>
        <v>-18243</v>
      </c>
      <c r="N395" s="168">
        <f t="shared" si="75"/>
        <v>-13333</v>
      </c>
    </row>
    <row r="396" spans="1:14">
      <c r="A396">
        <f t="shared" si="76"/>
        <v>12</v>
      </c>
      <c r="B396" t="str">
        <f t="shared" si="70"/>
        <v>Dec</v>
      </c>
      <c r="C396" s="347">
        <f t="shared" si="79"/>
        <v>36887</v>
      </c>
      <c r="D396" s="339">
        <f t="shared" si="77"/>
        <v>1558454</v>
      </c>
      <c r="E396" s="357">
        <f t="shared" si="80"/>
        <v>-31576</v>
      </c>
      <c r="F396" s="365">
        <v>0</v>
      </c>
      <c r="G396" s="168">
        <f t="shared" si="71"/>
        <v>-31576</v>
      </c>
      <c r="H396" s="168">
        <f t="shared" si="78"/>
        <v>1526878</v>
      </c>
      <c r="I396" s="111">
        <f t="shared" si="72"/>
        <v>844322</v>
      </c>
      <c r="J396" s="337">
        <f t="shared" si="68"/>
        <v>0.65724274628879897</v>
      </c>
      <c r="K396" s="348">
        <f t="shared" si="69"/>
        <v>0.64392628205128211</v>
      </c>
      <c r="L396" s="168">
        <f t="shared" si="73"/>
        <v>-31576</v>
      </c>
      <c r="M396" s="168">
        <f t="shared" si="74"/>
        <v>-18243</v>
      </c>
      <c r="N396" s="168">
        <f t="shared" si="75"/>
        <v>-13333</v>
      </c>
    </row>
    <row r="397" spans="1:14">
      <c r="A397">
        <f t="shared" si="76"/>
        <v>12</v>
      </c>
      <c r="B397" t="str">
        <f t="shared" si="70"/>
        <v>Dec</v>
      </c>
      <c r="C397" s="347">
        <f t="shared" si="79"/>
        <v>36888</v>
      </c>
      <c r="D397" s="339">
        <f t="shared" si="77"/>
        <v>1526878</v>
      </c>
      <c r="E397" s="357">
        <f t="shared" si="80"/>
        <v>-31576</v>
      </c>
      <c r="F397" s="365">
        <v>0</v>
      </c>
      <c r="G397" s="168">
        <f t="shared" si="71"/>
        <v>-31576</v>
      </c>
      <c r="H397" s="168">
        <f t="shared" si="78"/>
        <v>1495302</v>
      </c>
      <c r="I397" s="111">
        <f t="shared" si="72"/>
        <v>875898</v>
      </c>
      <c r="J397" s="337">
        <f t="shared" si="68"/>
        <v>0.64392628205128211</v>
      </c>
      <c r="K397" s="348">
        <f t="shared" si="69"/>
        <v>0.63060981781376513</v>
      </c>
      <c r="L397" s="168">
        <f t="shared" si="73"/>
        <v>-31576</v>
      </c>
      <c r="M397" s="168">
        <f t="shared" si="74"/>
        <v>-18243</v>
      </c>
      <c r="N397" s="168">
        <f t="shared" si="75"/>
        <v>-13333</v>
      </c>
    </row>
    <row r="398" spans="1:14">
      <c r="A398">
        <f t="shared" si="76"/>
        <v>12</v>
      </c>
      <c r="B398" t="str">
        <f t="shared" si="70"/>
        <v>Dec</v>
      </c>
      <c r="C398" s="347">
        <f t="shared" si="79"/>
        <v>36889</v>
      </c>
      <c r="D398" s="339">
        <f t="shared" si="77"/>
        <v>1495302</v>
      </c>
      <c r="E398" s="357">
        <f t="shared" si="80"/>
        <v>-31576</v>
      </c>
      <c r="F398" s="365">
        <v>0</v>
      </c>
      <c r="G398" s="168">
        <f t="shared" si="71"/>
        <v>-31576</v>
      </c>
      <c r="H398" s="168">
        <f t="shared" si="78"/>
        <v>1463726</v>
      </c>
      <c r="I398" s="111">
        <f t="shared" si="72"/>
        <v>907474</v>
      </c>
      <c r="J398" s="337">
        <f t="shared" si="68"/>
        <v>0.63060981781376513</v>
      </c>
      <c r="K398" s="348">
        <f t="shared" si="69"/>
        <v>0.61729335357624826</v>
      </c>
      <c r="L398" s="168">
        <f t="shared" si="73"/>
        <v>-31576</v>
      </c>
      <c r="M398" s="168">
        <f t="shared" si="74"/>
        <v>-18243</v>
      </c>
      <c r="N398" s="168">
        <f t="shared" si="75"/>
        <v>-13333</v>
      </c>
    </row>
    <row r="399" spans="1:14">
      <c r="A399">
        <f t="shared" si="76"/>
        <v>12</v>
      </c>
      <c r="B399" t="str">
        <f t="shared" si="70"/>
        <v>Dec</v>
      </c>
      <c r="C399" s="347">
        <f t="shared" si="79"/>
        <v>36890</v>
      </c>
      <c r="D399" s="339">
        <f t="shared" si="77"/>
        <v>1463726</v>
      </c>
      <c r="E399" s="357">
        <f t="shared" si="80"/>
        <v>-31576</v>
      </c>
      <c r="F399" s="365">
        <v>0</v>
      </c>
      <c r="G399" s="168">
        <f t="shared" si="71"/>
        <v>-31576</v>
      </c>
      <c r="H399" s="168">
        <f t="shared" si="78"/>
        <v>1432150</v>
      </c>
      <c r="I399" s="111">
        <f t="shared" si="72"/>
        <v>939050</v>
      </c>
      <c r="J399" s="337">
        <f t="shared" ref="J399:J462" si="81">D399/$D$12</f>
        <v>0.61729335357624826</v>
      </c>
      <c r="K399" s="348">
        <f t="shared" ref="K399:K462" si="82">H399/$D$12</f>
        <v>0.60397688933873139</v>
      </c>
      <c r="L399" s="168">
        <f t="shared" si="73"/>
        <v>-31576</v>
      </c>
      <c r="M399" s="168">
        <f t="shared" si="74"/>
        <v>-18243</v>
      </c>
      <c r="N399" s="168">
        <f t="shared" si="75"/>
        <v>-13333</v>
      </c>
    </row>
    <row r="400" spans="1:14">
      <c r="A400">
        <f t="shared" si="76"/>
        <v>12</v>
      </c>
      <c r="B400" t="str">
        <f t="shared" ref="B400:B463" si="83">VLOOKUP(A400,MonthTable,2,FALSE)</f>
        <v>Dec</v>
      </c>
      <c r="C400" s="347">
        <f t="shared" si="79"/>
        <v>36891</v>
      </c>
      <c r="D400" s="339">
        <f t="shared" si="77"/>
        <v>1432150</v>
      </c>
      <c r="E400" s="357">
        <f t="shared" si="80"/>
        <v>-31576</v>
      </c>
      <c r="F400" s="365">
        <v>0</v>
      </c>
      <c r="G400" s="168">
        <f t="shared" ref="G400:G463" si="84">SUM(E400:F400)</f>
        <v>-31576</v>
      </c>
      <c r="H400" s="168">
        <f t="shared" si="78"/>
        <v>1400574</v>
      </c>
      <c r="I400" s="111">
        <f t="shared" ref="I400:I463" si="85">$D$12-H400</f>
        <v>970626</v>
      </c>
      <c r="J400" s="337">
        <f t="shared" si="81"/>
        <v>0.60397688933873139</v>
      </c>
      <c r="K400" s="348">
        <f t="shared" si="82"/>
        <v>0.59066042510121453</v>
      </c>
      <c r="L400" s="168">
        <f t="shared" ref="L400:L463" si="86">IF($E400&lt;0,IF($K400&gt;0.5,-$F$7,-$G$7),IF($E400&gt;0,IF($K400&gt;0.67,$I$7,$H$7),0))</f>
        <v>-31576</v>
      </c>
      <c r="M400" s="168">
        <f t="shared" ref="M400:M463" si="87">IF($E400&lt;0,IF($K400&gt;0.5,-$F$5,-$G$5),IF($E400&gt;0,IF($K400&gt;0.67,$I$5,$H$5),0))</f>
        <v>-18243</v>
      </c>
      <c r="N400" s="168">
        <f t="shared" ref="N400:N463" si="88">IF($E400&lt;0,IF($K400&gt;0.5,-$F$6,-$G$6),IF($E400&gt;0,IF($K400&gt;0.67,$I$6,$H$6),0))</f>
        <v>-13333</v>
      </c>
    </row>
    <row r="401" spans="1:14">
      <c r="A401">
        <f t="shared" ref="A401:A464" si="89">MONTH(C401)</f>
        <v>1</v>
      </c>
      <c r="B401" t="str">
        <f t="shared" si="83"/>
        <v>Jan</v>
      </c>
      <c r="C401" s="347">
        <f t="shared" si="79"/>
        <v>36892</v>
      </c>
      <c r="D401" s="339">
        <f t="shared" ref="D401:D464" si="90">H400</f>
        <v>1400574</v>
      </c>
      <c r="E401" s="357">
        <f t="shared" si="80"/>
        <v>-31576</v>
      </c>
      <c r="F401" s="365">
        <v>0</v>
      </c>
      <c r="G401" s="168">
        <f t="shared" si="84"/>
        <v>-31576</v>
      </c>
      <c r="H401" s="168">
        <f t="shared" si="78"/>
        <v>1368998</v>
      </c>
      <c r="I401" s="111">
        <f t="shared" si="85"/>
        <v>1002202</v>
      </c>
      <c r="J401" s="337">
        <f t="shared" si="81"/>
        <v>0.59066042510121453</v>
      </c>
      <c r="K401" s="348">
        <f t="shared" si="82"/>
        <v>0.57734396086369766</v>
      </c>
      <c r="L401" s="168">
        <f t="shared" si="86"/>
        <v>-31576</v>
      </c>
      <c r="M401" s="168">
        <f t="shared" si="87"/>
        <v>-18243</v>
      </c>
      <c r="N401" s="168">
        <f t="shared" si="88"/>
        <v>-13333</v>
      </c>
    </row>
    <row r="402" spans="1:14">
      <c r="A402">
        <f t="shared" si="89"/>
        <v>1</v>
      </c>
      <c r="B402" t="str">
        <f t="shared" si="83"/>
        <v>Jan</v>
      </c>
      <c r="C402" s="347">
        <f t="shared" si="79"/>
        <v>36893</v>
      </c>
      <c r="D402" s="339">
        <f t="shared" si="90"/>
        <v>1368998</v>
      </c>
      <c r="E402" s="357">
        <f t="shared" si="80"/>
        <v>-31576</v>
      </c>
      <c r="F402" s="365">
        <v>0</v>
      </c>
      <c r="G402" s="168">
        <f t="shared" si="84"/>
        <v>-31576</v>
      </c>
      <c r="H402" s="168">
        <f t="shared" si="78"/>
        <v>1337422</v>
      </c>
      <c r="I402" s="111">
        <f t="shared" si="85"/>
        <v>1033778</v>
      </c>
      <c r="J402" s="337">
        <f t="shared" si="81"/>
        <v>0.57734396086369766</v>
      </c>
      <c r="K402" s="348">
        <f t="shared" si="82"/>
        <v>0.56402749662618079</v>
      </c>
      <c r="L402" s="168">
        <f t="shared" si="86"/>
        <v>-31576</v>
      </c>
      <c r="M402" s="168">
        <f t="shared" si="87"/>
        <v>-18243</v>
      </c>
      <c r="N402" s="168">
        <f t="shared" si="88"/>
        <v>-13333</v>
      </c>
    </row>
    <row r="403" spans="1:14">
      <c r="A403">
        <f t="shared" si="89"/>
        <v>1</v>
      </c>
      <c r="B403" t="str">
        <f t="shared" si="83"/>
        <v>Jan</v>
      </c>
      <c r="C403" s="347">
        <f t="shared" si="79"/>
        <v>36894</v>
      </c>
      <c r="D403" s="339">
        <f t="shared" si="90"/>
        <v>1337422</v>
      </c>
      <c r="E403" s="357">
        <f t="shared" si="80"/>
        <v>-31576</v>
      </c>
      <c r="F403" s="365">
        <v>0</v>
      </c>
      <c r="G403" s="168">
        <f t="shared" si="84"/>
        <v>-31576</v>
      </c>
      <c r="H403" s="168">
        <f t="shared" si="78"/>
        <v>1305846</v>
      </c>
      <c r="I403" s="111">
        <f t="shared" si="85"/>
        <v>1065354</v>
      </c>
      <c r="J403" s="337">
        <f t="shared" si="81"/>
        <v>0.56402749662618079</v>
      </c>
      <c r="K403" s="348">
        <f t="shared" si="82"/>
        <v>0.55071103238866392</v>
      </c>
      <c r="L403" s="168">
        <f t="shared" si="86"/>
        <v>-31576</v>
      </c>
      <c r="M403" s="168">
        <f t="shared" si="87"/>
        <v>-18243</v>
      </c>
      <c r="N403" s="168">
        <f t="shared" si="88"/>
        <v>-13333</v>
      </c>
    </row>
    <row r="404" spans="1:14">
      <c r="A404">
        <f t="shared" si="89"/>
        <v>1</v>
      </c>
      <c r="B404" t="str">
        <f t="shared" si="83"/>
        <v>Jan</v>
      </c>
      <c r="C404" s="347">
        <f t="shared" si="79"/>
        <v>36895</v>
      </c>
      <c r="D404" s="339">
        <f t="shared" si="90"/>
        <v>1305846</v>
      </c>
      <c r="E404" s="357">
        <f t="shared" si="80"/>
        <v>-31576</v>
      </c>
      <c r="F404" s="365">
        <v>0</v>
      </c>
      <c r="G404" s="168">
        <f t="shared" si="84"/>
        <v>-31576</v>
      </c>
      <c r="H404" s="168">
        <f t="shared" si="78"/>
        <v>1274270</v>
      </c>
      <c r="I404" s="111">
        <f t="shared" si="85"/>
        <v>1096930</v>
      </c>
      <c r="J404" s="337">
        <f t="shared" si="81"/>
        <v>0.55071103238866392</v>
      </c>
      <c r="K404" s="348">
        <f t="shared" si="82"/>
        <v>0.53739456815114706</v>
      </c>
      <c r="L404" s="168">
        <f t="shared" si="86"/>
        <v>-31576</v>
      </c>
      <c r="M404" s="168">
        <f t="shared" si="87"/>
        <v>-18243</v>
      </c>
      <c r="N404" s="168">
        <f t="shared" si="88"/>
        <v>-13333</v>
      </c>
    </row>
    <row r="405" spans="1:14">
      <c r="A405">
        <f t="shared" si="89"/>
        <v>1</v>
      </c>
      <c r="B405" t="str">
        <f t="shared" si="83"/>
        <v>Jan</v>
      </c>
      <c r="C405" s="347">
        <f t="shared" si="79"/>
        <v>36896</v>
      </c>
      <c r="D405" s="339">
        <f t="shared" si="90"/>
        <v>1274270</v>
      </c>
      <c r="E405" s="357">
        <f t="shared" si="80"/>
        <v>-31576</v>
      </c>
      <c r="F405" s="365">
        <v>0</v>
      </c>
      <c r="G405" s="168">
        <f t="shared" si="84"/>
        <v>-31576</v>
      </c>
      <c r="H405" s="168">
        <f t="shared" si="78"/>
        <v>1242694</v>
      </c>
      <c r="I405" s="111">
        <f t="shared" si="85"/>
        <v>1128506</v>
      </c>
      <c r="J405" s="337">
        <f t="shared" si="81"/>
        <v>0.53739456815114706</v>
      </c>
      <c r="K405" s="348">
        <f t="shared" si="82"/>
        <v>0.52407810391363019</v>
      </c>
      <c r="L405" s="168">
        <f t="shared" si="86"/>
        <v>-31576</v>
      </c>
      <c r="M405" s="168">
        <f t="shared" si="87"/>
        <v>-18243</v>
      </c>
      <c r="N405" s="168">
        <f t="shared" si="88"/>
        <v>-13333</v>
      </c>
    </row>
    <row r="406" spans="1:14">
      <c r="A406">
        <f t="shared" si="89"/>
        <v>1</v>
      </c>
      <c r="B406" t="str">
        <f t="shared" si="83"/>
        <v>Jan</v>
      </c>
      <c r="C406" s="347">
        <f t="shared" si="79"/>
        <v>36897</v>
      </c>
      <c r="D406" s="339">
        <f t="shared" si="90"/>
        <v>1242694</v>
      </c>
      <c r="E406" s="357">
        <f t="shared" si="80"/>
        <v>-31576</v>
      </c>
      <c r="F406" s="365">
        <v>0</v>
      </c>
      <c r="G406" s="168">
        <f t="shared" si="84"/>
        <v>-31576</v>
      </c>
      <c r="H406" s="168">
        <f t="shared" si="78"/>
        <v>1211118</v>
      </c>
      <c r="I406" s="111">
        <f t="shared" si="85"/>
        <v>1160082</v>
      </c>
      <c r="J406" s="337">
        <f t="shared" si="81"/>
        <v>0.52407810391363019</v>
      </c>
      <c r="K406" s="348">
        <f t="shared" si="82"/>
        <v>0.51076163967611332</v>
      </c>
      <c r="L406" s="168">
        <f t="shared" si="86"/>
        <v>-31576</v>
      </c>
      <c r="M406" s="168">
        <f t="shared" si="87"/>
        <v>-18243</v>
      </c>
      <c r="N406" s="168">
        <f t="shared" si="88"/>
        <v>-13333</v>
      </c>
    </row>
    <row r="407" spans="1:14">
      <c r="A407">
        <f t="shared" si="89"/>
        <v>1</v>
      </c>
      <c r="B407" t="str">
        <f t="shared" si="83"/>
        <v>Jan</v>
      </c>
      <c r="C407" s="347">
        <f t="shared" si="79"/>
        <v>36898</v>
      </c>
      <c r="D407" s="339">
        <f t="shared" si="90"/>
        <v>1211118</v>
      </c>
      <c r="E407" s="357">
        <f t="shared" si="80"/>
        <v>-31576</v>
      </c>
      <c r="F407" s="365">
        <v>0</v>
      </c>
      <c r="G407" s="168">
        <f t="shared" si="84"/>
        <v>-31576</v>
      </c>
      <c r="H407" s="168">
        <f t="shared" si="78"/>
        <v>1179542</v>
      </c>
      <c r="I407" s="111">
        <f t="shared" si="85"/>
        <v>1191658</v>
      </c>
      <c r="J407" s="337">
        <f t="shared" si="81"/>
        <v>0.51076163967611332</v>
      </c>
      <c r="K407" s="348">
        <f t="shared" si="82"/>
        <v>0.49744517543859651</v>
      </c>
      <c r="L407" s="168">
        <f t="shared" si="86"/>
        <v>-22103</v>
      </c>
      <c r="M407" s="168">
        <f t="shared" si="87"/>
        <v>-12770</v>
      </c>
      <c r="N407" s="168">
        <f t="shared" si="88"/>
        <v>-9333</v>
      </c>
    </row>
    <row r="408" spans="1:14">
      <c r="A408">
        <f t="shared" si="89"/>
        <v>1</v>
      </c>
      <c r="B408" t="str">
        <f t="shared" si="83"/>
        <v>Jan</v>
      </c>
      <c r="C408" s="347">
        <f t="shared" si="79"/>
        <v>36899</v>
      </c>
      <c r="D408" s="339">
        <f t="shared" si="90"/>
        <v>1179542</v>
      </c>
      <c r="E408" s="357">
        <f t="shared" si="80"/>
        <v>-31576</v>
      </c>
      <c r="F408" s="365">
        <v>0</v>
      </c>
      <c r="G408" s="168">
        <f t="shared" si="84"/>
        <v>-31576</v>
      </c>
      <c r="H408" s="168">
        <f t="shared" si="78"/>
        <v>1147966</v>
      </c>
      <c r="I408" s="111">
        <f t="shared" si="85"/>
        <v>1223234</v>
      </c>
      <c r="J408" s="337">
        <f t="shared" si="81"/>
        <v>0.49744517543859651</v>
      </c>
      <c r="K408" s="348">
        <f t="shared" si="82"/>
        <v>0.48412871120107964</v>
      </c>
      <c r="L408" s="168">
        <f t="shared" si="86"/>
        <v>-22103</v>
      </c>
      <c r="M408" s="168">
        <f t="shared" si="87"/>
        <v>-12770</v>
      </c>
      <c r="N408" s="168">
        <f t="shared" si="88"/>
        <v>-9333</v>
      </c>
    </row>
    <row r="409" spans="1:14">
      <c r="A409">
        <f t="shared" si="89"/>
        <v>1</v>
      </c>
      <c r="B409" t="str">
        <f t="shared" si="83"/>
        <v>Jan</v>
      </c>
      <c r="C409" s="347">
        <f t="shared" si="79"/>
        <v>36900</v>
      </c>
      <c r="D409" s="339">
        <f t="shared" si="90"/>
        <v>1147966</v>
      </c>
      <c r="E409" s="357">
        <f t="shared" si="80"/>
        <v>-31576</v>
      </c>
      <c r="F409" s="365">
        <v>0</v>
      </c>
      <c r="G409" s="168">
        <f t="shared" si="84"/>
        <v>-31576</v>
      </c>
      <c r="H409" s="168">
        <f t="shared" si="78"/>
        <v>1116390</v>
      </c>
      <c r="I409" s="111">
        <f t="shared" si="85"/>
        <v>1254810</v>
      </c>
      <c r="J409" s="337">
        <f t="shared" si="81"/>
        <v>0.48412871120107964</v>
      </c>
      <c r="K409" s="348">
        <f t="shared" si="82"/>
        <v>0.47081224696356277</v>
      </c>
      <c r="L409" s="168">
        <f t="shared" si="86"/>
        <v>-22103</v>
      </c>
      <c r="M409" s="168">
        <f t="shared" si="87"/>
        <v>-12770</v>
      </c>
      <c r="N409" s="168">
        <f t="shared" si="88"/>
        <v>-9333</v>
      </c>
    </row>
    <row r="410" spans="1:14">
      <c r="A410">
        <f t="shared" si="89"/>
        <v>1</v>
      </c>
      <c r="B410" t="str">
        <f t="shared" si="83"/>
        <v>Jan</v>
      </c>
      <c r="C410" s="347">
        <f t="shared" si="79"/>
        <v>36901</v>
      </c>
      <c r="D410" s="339">
        <f t="shared" si="90"/>
        <v>1116390</v>
      </c>
      <c r="E410" s="357">
        <f t="shared" si="80"/>
        <v>-31576</v>
      </c>
      <c r="F410" s="365">
        <v>0</v>
      </c>
      <c r="G410" s="168">
        <f t="shared" si="84"/>
        <v>-31576</v>
      </c>
      <c r="H410" s="168">
        <f t="shared" si="78"/>
        <v>1084814</v>
      </c>
      <c r="I410" s="111">
        <f t="shared" si="85"/>
        <v>1286386</v>
      </c>
      <c r="J410" s="337">
        <f t="shared" si="81"/>
        <v>0.47081224696356277</v>
      </c>
      <c r="K410" s="348">
        <f t="shared" si="82"/>
        <v>0.45749578272604591</v>
      </c>
      <c r="L410" s="168">
        <f t="shared" si="86"/>
        <v>-22103</v>
      </c>
      <c r="M410" s="168">
        <f t="shared" si="87"/>
        <v>-12770</v>
      </c>
      <c r="N410" s="168">
        <f t="shared" si="88"/>
        <v>-9333</v>
      </c>
    </row>
    <row r="411" spans="1:14">
      <c r="A411">
        <f t="shared" si="89"/>
        <v>1</v>
      </c>
      <c r="B411" t="str">
        <f t="shared" si="83"/>
        <v>Jan</v>
      </c>
      <c r="C411" s="347">
        <f t="shared" si="79"/>
        <v>36902</v>
      </c>
      <c r="D411" s="339">
        <f t="shared" si="90"/>
        <v>1084814</v>
      </c>
      <c r="E411" s="357">
        <f t="shared" si="80"/>
        <v>-31576</v>
      </c>
      <c r="F411" s="365">
        <v>0</v>
      </c>
      <c r="G411" s="168">
        <f t="shared" si="84"/>
        <v>-31576</v>
      </c>
      <c r="H411" s="168">
        <f t="shared" si="78"/>
        <v>1053238</v>
      </c>
      <c r="I411" s="111">
        <f t="shared" si="85"/>
        <v>1317962</v>
      </c>
      <c r="J411" s="337">
        <f t="shared" si="81"/>
        <v>0.45749578272604591</v>
      </c>
      <c r="K411" s="348">
        <f t="shared" si="82"/>
        <v>0.44417931848852904</v>
      </c>
      <c r="L411" s="168">
        <f t="shared" si="86"/>
        <v>-22103</v>
      </c>
      <c r="M411" s="168">
        <f t="shared" si="87"/>
        <v>-12770</v>
      </c>
      <c r="N411" s="168">
        <f t="shared" si="88"/>
        <v>-9333</v>
      </c>
    </row>
    <row r="412" spans="1:14">
      <c r="A412">
        <f t="shared" si="89"/>
        <v>1</v>
      </c>
      <c r="B412" t="str">
        <f t="shared" si="83"/>
        <v>Jan</v>
      </c>
      <c r="C412" s="347">
        <f t="shared" si="79"/>
        <v>36903</v>
      </c>
      <c r="D412" s="339">
        <f t="shared" si="90"/>
        <v>1053238</v>
      </c>
      <c r="E412" s="357">
        <f t="shared" si="80"/>
        <v>-31576</v>
      </c>
      <c r="F412" s="365">
        <v>0</v>
      </c>
      <c r="G412" s="168">
        <f t="shared" si="84"/>
        <v>-31576</v>
      </c>
      <c r="H412" s="168">
        <f t="shared" si="78"/>
        <v>1021662</v>
      </c>
      <c r="I412" s="111">
        <f t="shared" si="85"/>
        <v>1349538</v>
      </c>
      <c r="J412" s="337">
        <f t="shared" si="81"/>
        <v>0.44417931848852904</v>
      </c>
      <c r="K412" s="348">
        <f t="shared" si="82"/>
        <v>0.43086285425101217</v>
      </c>
      <c r="L412" s="168">
        <f t="shared" si="86"/>
        <v>-22103</v>
      </c>
      <c r="M412" s="168">
        <f t="shared" si="87"/>
        <v>-12770</v>
      </c>
      <c r="N412" s="168">
        <f t="shared" si="88"/>
        <v>-9333</v>
      </c>
    </row>
    <row r="413" spans="1:14">
      <c r="A413">
        <f t="shared" si="89"/>
        <v>1</v>
      </c>
      <c r="B413" t="str">
        <f t="shared" si="83"/>
        <v>Jan</v>
      </c>
      <c r="C413" s="347">
        <f t="shared" si="79"/>
        <v>36904</v>
      </c>
      <c r="D413" s="339">
        <f t="shared" si="90"/>
        <v>1021662</v>
      </c>
      <c r="E413" s="357">
        <f t="shared" si="80"/>
        <v>-31576</v>
      </c>
      <c r="F413" s="365">
        <v>0</v>
      </c>
      <c r="G413" s="168">
        <f t="shared" si="84"/>
        <v>-31576</v>
      </c>
      <c r="H413" s="168">
        <f t="shared" si="78"/>
        <v>990086</v>
      </c>
      <c r="I413" s="111">
        <f t="shared" si="85"/>
        <v>1381114</v>
      </c>
      <c r="J413" s="337">
        <f t="shared" si="81"/>
        <v>0.43086285425101217</v>
      </c>
      <c r="K413" s="348">
        <f t="shared" si="82"/>
        <v>0.41754639001349525</v>
      </c>
      <c r="L413" s="168">
        <f t="shared" si="86"/>
        <v>-22103</v>
      </c>
      <c r="M413" s="168">
        <f t="shared" si="87"/>
        <v>-12770</v>
      </c>
      <c r="N413" s="168">
        <f t="shared" si="88"/>
        <v>-9333</v>
      </c>
    </row>
    <row r="414" spans="1:14">
      <c r="A414">
        <f t="shared" si="89"/>
        <v>1</v>
      </c>
      <c r="B414" t="str">
        <f t="shared" si="83"/>
        <v>Jan</v>
      </c>
      <c r="C414" s="347">
        <f t="shared" si="79"/>
        <v>36905</v>
      </c>
      <c r="D414" s="339">
        <f t="shared" si="90"/>
        <v>990086</v>
      </c>
      <c r="E414" s="357">
        <f t="shared" si="80"/>
        <v>-31576</v>
      </c>
      <c r="F414" s="365">
        <v>0</v>
      </c>
      <c r="G414" s="168">
        <f t="shared" si="84"/>
        <v>-31576</v>
      </c>
      <c r="H414" s="168">
        <f t="shared" si="78"/>
        <v>958510</v>
      </c>
      <c r="I414" s="111">
        <f t="shared" si="85"/>
        <v>1412690</v>
      </c>
      <c r="J414" s="337">
        <f t="shared" si="81"/>
        <v>0.41754639001349525</v>
      </c>
      <c r="K414" s="348">
        <f t="shared" si="82"/>
        <v>0.40422992577597838</v>
      </c>
      <c r="L414" s="168">
        <f t="shared" si="86"/>
        <v>-22103</v>
      </c>
      <c r="M414" s="168">
        <f t="shared" si="87"/>
        <v>-12770</v>
      </c>
      <c r="N414" s="168">
        <f t="shared" si="88"/>
        <v>-9333</v>
      </c>
    </row>
    <row r="415" spans="1:14">
      <c r="A415">
        <f t="shared" si="89"/>
        <v>1</v>
      </c>
      <c r="B415" t="str">
        <f t="shared" si="83"/>
        <v>Jan</v>
      </c>
      <c r="C415" s="347">
        <f t="shared" si="79"/>
        <v>36906</v>
      </c>
      <c r="D415" s="339">
        <f t="shared" si="90"/>
        <v>958510</v>
      </c>
      <c r="E415" s="357">
        <f t="shared" si="80"/>
        <v>-31576</v>
      </c>
      <c r="F415" s="365">
        <v>0</v>
      </c>
      <c r="G415" s="168">
        <f t="shared" si="84"/>
        <v>-31576</v>
      </c>
      <c r="H415" s="168">
        <f t="shared" si="78"/>
        <v>926934</v>
      </c>
      <c r="I415" s="111">
        <f t="shared" si="85"/>
        <v>1444266</v>
      </c>
      <c r="J415" s="337">
        <f t="shared" si="81"/>
        <v>0.40422992577597838</v>
      </c>
      <c r="K415" s="348">
        <f t="shared" si="82"/>
        <v>0.39091346153846152</v>
      </c>
      <c r="L415" s="168">
        <f t="shared" si="86"/>
        <v>-22103</v>
      </c>
      <c r="M415" s="168">
        <f t="shared" si="87"/>
        <v>-12770</v>
      </c>
      <c r="N415" s="168">
        <f t="shared" si="88"/>
        <v>-9333</v>
      </c>
    </row>
    <row r="416" spans="1:14">
      <c r="A416">
        <f t="shared" si="89"/>
        <v>1</v>
      </c>
      <c r="B416" t="str">
        <f t="shared" si="83"/>
        <v>Jan</v>
      </c>
      <c r="C416" s="347">
        <f t="shared" si="79"/>
        <v>36907</v>
      </c>
      <c r="D416" s="339">
        <f t="shared" si="90"/>
        <v>926934</v>
      </c>
      <c r="E416" s="357">
        <f t="shared" si="80"/>
        <v>-31576</v>
      </c>
      <c r="F416" s="365">
        <v>0</v>
      </c>
      <c r="G416" s="168">
        <f t="shared" si="84"/>
        <v>-31576</v>
      </c>
      <c r="H416" s="168">
        <f t="shared" si="78"/>
        <v>895358</v>
      </c>
      <c r="I416" s="111">
        <f t="shared" si="85"/>
        <v>1475842</v>
      </c>
      <c r="J416" s="337">
        <f t="shared" si="81"/>
        <v>0.39091346153846152</v>
      </c>
      <c r="K416" s="348">
        <f t="shared" si="82"/>
        <v>0.37759699730094465</v>
      </c>
      <c r="L416" s="168">
        <f t="shared" si="86"/>
        <v>-22103</v>
      </c>
      <c r="M416" s="168">
        <f t="shared" si="87"/>
        <v>-12770</v>
      </c>
      <c r="N416" s="168">
        <f t="shared" si="88"/>
        <v>-9333</v>
      </c>
    </row>
    <row r="417" spans="1:14">
      <c r="A417">
        <f t="shared" si="89"/>
        <v>1</v>
      </c>
      <c r="B417" t="str">
        <f t="shared" si="83"/>
        <v>Jan</v>
      </c>
      <c r="C417" s="347">
        <f t="shared" si="79"/>
        <v>36908</v>
      </c>
      <c r="D417" s="339">
        <f t="shared" si="90"/>
        <v>895358</v>
      </c>
      <c r="E417" s="357">
        <f t="shared" si="80"/>
        <v>-31576</v>
      </c>
      <c r="F417" s="365">
        <v>0</v>
      </c>
      <c r="G417" s="168">
        <f t="shared" si="84"/>
        <v>-31576</v>
      </c>
      <c r="H417" s="168">
        <f t="shared" ref="H417:H480" si="91">D417+G417</f>
        <v>863782</v>
      </c>
      <c r="I417" s="111">
        <f t="shared" si="85"/>
        <v>1507418</v>
      </c>
      <c r="J417" s="337">
        <f t="shared" si="81"/>
        <v>0.37759699730094465</v>
      </c>
      <c r="K417" s="348">
        <f t="shared" si="82"/>
        <v>0.36428053306342778</v>
      </c>
      <c r="L417" s="168">
        <f t="shared" si="86"/>
        <v>-22103</v>
      </c>
      <c r="M417" s="168">
        <f t="shared" si="87"/>
        <v>-12770</v>
      </c>
      <c r="N417" s="168">
        <f t="shared" si="88"/>
        <v>-9333</v>
      </c>
    </row>
    <row r="418" spans="1:14">
      <c r="A418">
        <f t="shared" si="89"/>
        <v>1</v>
      </c>
      <c r="B418" t="str">
        <f t="shared" si="83"/>
        <v>Jan</v>
      </c>
      <c r="C418" s="347">
        <f t="shared" si="79"/>
        <v>36909</v>
      </c>
      <c r="D418" s="339">
        <f t="shared" si="90"/>
        <v>863782</v>
      </c>
      <c r="E418" s="357">
        <f t="shared" si="80"/>
        <v>-31576</v>
      </c>
      <c r="F418" s="365">
        <v>0</v>
      </c>
      <c r="G418" s="168">
        <f t="shared" si="84"/>
        <v>-31576</v>
      </c>
      <c r="H418" s="168">
        <f t="shared" si="91"/>
        <v>832206</v>
      </c>
      <c r="I418" s="111">
        <f t="shared" si="85"/>
        <v>1538994</v>
      </c>
      <c r="J418" s="337">
        <f t="shared" si="81"/>
        <v>0.36428053306342778</v>
      </c>
      <c r="K418" s="348">
        <f t="shared" si="82"/>
        <v>0.35096406882591091</v>
      </c>
      <c r="L418" s="168">
        <f t="shared" si="86"/>
        <v>-22103</v>
      </c>
      <c r="M418" s="168">
        <f t="shared" si="87"/>
        <v>-12770</v>
      </c>
      <c r="N418" s="168">
        <f t="shared" si="88"/>
        <v>-9333</v>
      </c>
    </row>
    <row r="419" spans="1:14">
      <c r="A419">
        <f t="shared" si="89"/>
        <v>1</v>
      </c>
      <c r="B419" t="str">
        <f t="shared" si="83"/>
        <v>Jan</v>
      </c>
      <c r="C419" s="347">
        <f t="shared" si="79"/>
        <v>36910</v>
      </c>
      <c r="D419" s="339">
        <f t="shared" si="90"/>
        <v>832206</v>
      </c>
      <c r="E419" s="357">
        <f t="shared" si="80"/>
        <v>-31576</v>
      </c>
      <c r="F419" s="365">
        <v>0</v>
      </c>
      <c r="G419" s="168">
        <f t="shared" si="84"/>
        <v>-31576</v>
      </c>
      <c r="H419" s="168">
        <f t="shared" si="91"/>
        <v>800630</v>
      </c>
      <c r="I419" s="111">
        <f t="shared" si="85"/>
        <v>1570570</v>
      </c>
      <c r="J419" s="337">
        <f t="shared" si="81"/>
        <v>0.35096406882591091</v>
      </c>
      <c r="K419" s="348">
        <f t="shared" si="82"/>
        <v>0.33764760458839405</v>
      </c>
      <c r="L419" s="168">
        <f t="shared" si="86"/>
        <v>-22103</v>
      </c>
      <c r="M419" s="168">
        <f t="shared" si="87"/>
        <v>-12770</v>
      </c>
      <c r="N419" s="168">
        <f t="shared" si="88"/>
        <v>-9333</v>
      </c>
    </row>
    <row r="420" spans="1:14">
      <c r="A420">
        <f t="shared" si="89"/>
        <v>1</v>
      </c>
      <c r="B420" t="str">
        <f t="shared" si="83"/>
        <v>Jan</v>
      </c>
      <c r="C420" s="347">
        <f t="shared" si="79"/>
        <v>36911</v>
      </c>
      <c r="D420" s="339">
        <f t="shared" si="90"/>
        <v>800630</v>
      </c>
      <c r="E420" s="357">
        <f t="shared" si="80"/>
        <v>-31576</v>
      </c>
      <c r="F420" s="365">
        <v>0</v>
      </c>
      <c r="G420" s="168">
        <f t="shared" si="84"/>
        <v>-31576</v>
      </c>
      <c r="H420" s="168">
        <f t="shared" si="91"/>
        <v>769054</v>
      </c>
      <c r="I420" s="111">
        <f t="shared" si="85"/>
        <v>1602146</v>
      </c>
      <c r="J420" s="337">
        <f t="shared" si="81"/>
        <v>0.33764760458839405</v>
      </c>
      <c r="K420" s="348">
        <f t="shared" si="82"/>
        <v>0.32433114035087718</v>
      </c>
      <c r="L420" s="168">
        <f t="shared" si="86"/>
        <v>-22103</v>
      </c>
      <c r="M420" s="168">
        <f t="shared" si="87"/>
        <v>-12770</v>
      </c>
      <c r="N420" s="168">
        <f t="shared" si="88"/>
        <v>-9333</v>
      </c>
    </row>
    <row r="421" spans="1:14">
      <c r="A421">
        <f t="shared" si="89"/>
        <v>1</v>
      </c>
      <c r="B421" t="str">
        <f t="shared" si="83"/>
        <v>Jan</v>
      </c>
      <c r="C421" s="347">
        <f t="shared" ref="C421:C484" si="92">C420+1</f>
        <v>36912</v>
      </c>
      <c r="D421" s="339">
        <f t="shared" si="90"/>
        <v>769054</v>
      </c>
      <c r="E421" s="357">
        <f t="shared" si="80"/>
        <v>-31576</v>
      </c>
      <c r="F421" s="365">
        <v>0</v>
      </c>
      <c r="G421" s="168">
        <f t="shared" si="84"/>
        <v>-31576</v>
      </c>
      <c r="H421" s="168">
        <f t="shared" si="91"/>
        <v>737478</v>
      </c>
      <c r="I421" s="111">
        <f t="shared" si="85"/>
        <v>1633722</v>
      </c>
      <c r="J421" s="337">
        <f t="shared" si="81"/>
        <v>0.32433114035087718</v>
      </c>
      <c r="K421" s="348">
        <f t="shared" si="82"/>
        <v>0.31101467611336031</v>
      </c>
      <c r="L421" s="168">
        <f t="shared" si="86"/>
        <v>-22103</v>
      </c>
      <c r="M421" s="168">
        <f t="shared" si="87"/>
        <v>-12770</v>
      </c>
      <c r="N421" s="168">
        <f t="shared" si="88"/>
        <v>-9333</v>
      </c>
    </row>
    <row r="422" spans="1:14">
      <c r="A422">
        <f t="shared" si="89"/>
        <v>1</v>
      </c>
      <c r="B422" t="str">
        <f t="shared" si="83"/>
        <v>Jan</v>
      </c>
      <c r="C422" s="347">
        <f t="shared" si="92"/>
        <v>36913</v>
      </c>
      <c r="D422" s="339">
        <f t="shared" si="90"/>
        <v>737478</v>
      </c>
      <c r="E422" s="357">
        <f t="shared" si="80"/>
        <v>-31576</v>
      </c>
      <c r="F422" s="365">
        <v>0</v>
      </c>
      <c r="G422" s="168">
        <f t="shared" si="84"/>
        <v>-31576</v>
      </c>
      <c r="H422" s="168">
        <f t="shared" si="91"/>
        <v>705902</v>
      </c>
      <c r="I422" s="111">
        <f t="shared" si="85"/>
        <v>1665298</v>
      </c>
      <c r="J422" s="337">
        <f t="shared" si="81"/>
        <v>0.31101467611336031</v>
      </c>
      <c r="K422" s="348">
        <f t="shared" si="82"/>
        <v>0.29769821187584344</v>
      </c>
      <c r="L422" s="168">
        <f t="shared" si="86"/>
        <v>-22103</v>
      </c>
      <c r="M422" s="168">
        <f t="shared" si="87"/>
        <v>-12770</v>
      </c>
      <c r="N422" s="168">
        <f t="shared" si="88"/>
        <v>-9333</v>
      </c>
    </row>
    <row r="423" spans="1:14">
      <c r="A423">
        <f t="shared" si="89"/>
        <v>1</v>
      </c>
      <c r="B423" t="str">
        <f t="shared" si="83"/>
        <v>Jan</v>
      </c>
      <c r="C423" s="347">
        <f t="shared" si="92"/>
        <v>36914</v>
      </c>
      <c r="D423" s="339">
        <f t="shared" si="90"/>
        <v>705902</v>
      </c>
      <c r="E423" s="357">
        <f t="shared" si="80"/>
        <v>-31576</v>
      </c>
      <c r="F423" s="365">
        <v>0</v>
      </c>
      <c r="G423" s="168">
        <f t="shared" si="84"/>
        <v>-31576</v>
      </c>
      <c r="H423" s="168">
        <f t="shared" si="91"/>
        <v>674326</v>
      </c>
      <c r="I423" s="111">
        <f t="shared" si="85"/>
        <v>1696874</v>
      </c>
      <c r="J423" s="337">
        <f t="shared" si="81"/>
        <v>0.29769821187584344</v>
      </c>
      <c r="K423" s="348">
        <f t="shared" si="82"/>
        <v>0.28438174763832658</v>
      </c>
      <c r="L423" s="168">
        <f t="shared" si="86"/>
        <v>-22103</v>
      </c>
      <c r="M423" s="168">
        <f t="shared" si="87"/>
        <v>-12770</v>
      </c>
      <c r="N423" s="168">
        <f t="shared" si="88"/>
        <v>-9333</v>
      </c>
    </row>
    <row r="424" spans="1:14">
      <c r="A424">
        <f t="shared" si="89"/>
        <v>1</v>
      </c>
      <c r="B424" t="str">
        <f t="shared" si="83"/>
        <v>Jan</v>
      </c>
      <c r="C424" s="347">
        <f t="shared" si="92"/>
        <v>36915</v>
      </c>
      <c r="D424" s="339">
        <f t="shared" si="90"/>
        <v>674326</v>
      </c>
      <c r="E424" s="357">
        <f t="shared" si="80"/>
        <v>-31576</v>
      </c>
      <c r="F424" s="365">
        <v>0</v>
      </c>
      <c r="G424" s="168">
        <f t="shared" si="84"/>
        <v>-31576</v>
      </c>
      <c r="H424" s="168">
        <f t="shared" si="91"/>
        <v>642750</v>
      </c>
      <c r="I424" s="111">
        <f t="shared" si="85"/>
        <v>1728450</v>
      </c>
      <c r="J424" s="337">
        <f t="shared" si="81"/>
        <v>0.28438174763832658</v>
      </c>
      <c r="K424" s="348">
        <f t="shared" si="82"/>
        <v>0.27106528340080971</v>
      </c>
      <c r="L424" s="168">
        <f t="shared" si="86"/>
        <v>-22103</v>
      </c>
      <c r="M424" s="168">
        <f t="shared" si="87"/>
        <v>-12770</v>
      </c>
      <c r="N424" s="168">
        <f t="shared" si="88"/>
        <v>-9333</v>
      </c>
    </row>
    <row r="425" spans="1:14">
      <c r="A425">
        <f t="shared" si="89"/>
        <v>1</v>
      </c>
      <c r="B425" t="str">
        <f t="shared" si="83"/>
        <v>Jan</v>
      </c>
      <c r="C425" s="347">
        <f t="shared" si="92"/>
        <v>36916</v>
      </c>
      <c r="D425" s="339">
        <f t="shared" si="90"/>
        <v>642750</v>
      </c>
      <c r="E425" s="357">
        <f t="shared" si="80"/>
        <v>-31576</v>
      </c>
      <c r="F425" s="365">
        <v>0</v>
      </c>
      <c r="G425" s="168">
        <f t="shared" si="84"/>
        <v>-31576</v>
      </c>
      <c r="H425" s="168">
        <f t="shared" si="91"/>
        <v>611174</v>
      </c>
      <c r="I425" s="111">
        <f t="shared" si="85"/>
        <v>1760026</v>
      </c>
      <c r="J425" s="337">
        <f t="shared" si="81"/>
        <v>0.27106528340080971</v>
      </c>
      <c r="K425" s="348">
        <f t="shared" si="82"/>
        <v>0.25774881916329284</v>
      </c>
      <c r="L425" s="168">
        <f t="shared" si="86"/>
        <v>-22103</v>
      </c>
      <c r="M425" s="168">
        <f t="shared" si="87"/>
        <v>-12770</v>
      </c>
      <c r="N425" s="168">
        <f t="shared" si="88"/>
        <v>-9333</v>
      </c>
    </row>
    <row r="426" spans="1:14">
      <c r="A426">
        <f t="shared" si="89"/>
        <v>1</v>
      </c>
      <c r="B426" t="str">
        <f t="shared" si="83"/>
        <v>Jan</v>
      </c>
      <c r="C426" s="347">
        <f t="shared" si="92"/>
        <v>36917</v>
      </c>
      <c r="D426" s="339">
        <f t="shared" si="90"/>
        <v>611174</v>
      </c>
      <c r="E426" s="357">
        <f t="shared" si="80"/>
        <v>-31576</v>
      </c>
      <c r="F426" s="365">
        <v>0</v>
      </c>
      <c r="G426" s="168">
        <f t="shared" si="84"/>
        <v>-31576</v>
      </c>
      <c r="H426" s="168">
        <f t="shared" si="91"/>
        <v>579598</v>
      </c>
      <c r="I426" s="111">
        <f t="shared" si="85"/>
        <v>1791602</v>
      </c>
      <c r="J426" s="337">
        <f t="shared" si="81"/>
        <v>0.25774881916329284</v>
      </c>
      <c r="K426" s="348">
        <f t="shared" si="82"/>
        <v>0.24443235492577597</v>
      </c>
      <c r="L426" s="168">
        <f t="shared" si="86"/>
        <v>-22103</v>
      </c>
      <c r="M426" s="168">
        <f t="shared" si="87"/>
        <v>-12770</v>
      </c>
      <c r="N426" s="168">
        <f t="shared" si="88"/>
        <v>-9333</v>
      </c>
    </row>
    <row r="427" spans="1:14">
      <c r="A427">
        <f t="shared" si="89"/>
        <v>1</v>
      </c>
      <c r="B427" t="str">
        <f t="shared" si="83"/>
        <v>Jan</v>
      </c>
      <c r="C427" s="347">
        <f t="shared" si="92"/>
        <v>36918</v>
      </c>
      <c r="D427" s="339">
        <f t="shared" si="90"/>
        <v>579598</v>
      </c>
      <c r="E427" s="357">
        <f t="shared" si="80"/>
        <v>-31576</v>
      </c>
      <c r="F427" s="365">
        <v>0</v>
      </c>
      <c r="G427" s="168">
        <f t="shared" si="84"/>
        <v>-31576</v>
      </c>
      <c r="H427" s="168">
        <f t="shared" si="91"/>
        <v>548022</v>
      </c>
      <c r="I427" s="111">
        <f t="shared" si="85"/>
        <v>1823178</v>
      </c>
      <c r="J427" s="337">
        <f t="shared" si="81"/>
        <v>0.24443235492577597</v>
      </c>
      <c r="K427" s="348">
        <f t="shared" si="82"/>
        <v>0.23111589068825911</v>
      </c>
      <c r="L427" s="168">
        <f t="shared" si="86"/>
        <v>-22103</v>
      </c>
      <c r="M427" s="168">
        <f t="shared" si="87"/>
        <v>-12770</v>
      </c>
      <c r="N427" s="168">
        <f t="shared" si="88"/>
        <v>-9333</v>
      </c>
    </row>
    <row r="428" spans="1:14">
      <c r="A428">
        <f t="shared" si="89"/>
        <v>1</v>
      </c>
      <c r="B428" t="str">
        <f t="shared" si="83"/>
        <v>Jan</v>
      </c>
      <c r="C428" s="347">
        <f t="shared" si="92"/>
        <v>36919</v>
      </c>
      <c r="D428" s="339">
        <f t="shared" si="90"/>
        <v>548022</v>
      </c>
      <c r="E428" s="357">
        <f t="shared" si="80"/>
        <v>-31576</v>
      </c>
      <c r="F428" s="365">
        <v>0</v>
      </c>
      <c r="G428" s="168">
        <f t="shared" si="84"/>
        <v>-31576</v>
      </c>
      <c r="H428" s="168">
        <f t="shared" si="91"/>
        <v>516446</v>
      </c>
      <c r="I428" s="111">
        <f t="shared" si="85"/>
        <v>1854754</v>
      </c>
      <c r="J428" s="337">
        <f t="shared" si="81"/>
        <v>0.23111589068825911</v>
      </c>
      <c r="K428" s="348">
        <f t="shared" si="82"/>
        <v>0.21779942645074224</v>
      </c>
      <c r="L428" s="168">
        <f t="shared" si="86"/>
        <v>-22103</v>
      </c>
      <c r="M428" s="168">
        <f t="shared" si="87"/>
        <v>-12770</v>
      </c>
      <c r="N428" s="168">
        <f t="shared" si="88"/>
        <v>-9333</v>
      </c>
    </row>
    <row r="429" spans="1:14">
      <c r="A429">
        <f t="shared" si="89"/>
        <v>1</v>
      </c>
      <c r="B429" t="str">
        <f t="shared" si="83"/>
        <v>Jan</v>
      </c>
      <c r="C429" s="347">
        <f t="shared" si="92"/>
        <v>36920</v>
      </c>
      <c r="D429" s="339">
        <f t="shared" si="90"/>
        <v>516446</v>
      </c>
      <c r="E429" s="357">
        <f t="shared" si="80"/>
        <v>-31576</v>
      </c>
      <c r="F429" s="365">
        <v>0</v>
      </c>
      <c r="G429" s="168">
        <f t="shared" si="84"/>
        <v>-31576</v>
      </c>
      <c r="H429" s="168">
        <f t="shared" si="91"/>
        <v>484870</v>
      </c>
      <c r="I429" s="111">
        <f t="shared" si="85"/>
        <v>1886330</v>
      </c>
      <c r="J429" s="337">
        <f t="shared" si="81"/>
        <v>0.21779942645074224</v>
      </c>
      <c r="K429" s="348">
        <f t="shared" si="82"/>
        <v>0.20448296221322537</v>
      </c>
      <c r="L429" s="168">
        <f t="shared" si="86"/>
        <v>-22103</v>
      </c>
      <c r="M429" s="168">
        <f t="shared" si="87"/>
        <v>-12770</v>
      </c>
      <c r="N429" s="168">
        <f t="shared" si="88"/>
        <v>-9333</v>
      </c>
    </row>
    <row r="430" spans="1:14">
      <c r="A430">
        <f t="shared" si="89"/>
        <v>1</v>
      </c>
      <c r="B430" t="str">
        <f t="shared" si="83"/>
        <v>Jan</v>
      </c>
      <c r="C430" s="347">
        <f t="shared" si="92"/>
        <v>36921</v>
      </c>
      <c r="D430" s="339">
        <f t="shared" si="90"/>
        <v>484870</v>
      </c>
      <c r="E430" s="357">
        <f t="shared" si="80"/>
        <v>-31576</v>
      </c>
      <c r="F430" s="365">
        <v>0</v>
      </c>
      <c r="G430" s="168">
        <f t="shared" si="84"/>
        <v>-31576</v>
      </c>
      <c r="H430" s="168">
        <f t="shared" si="91"/>
        <v>453294</v>
      </c>
      <c r="I430" s="111">
        <f t="shared" si="85"/>
        <v>1917906</v>
      </c>
      <c r="J430" s="337">
        <f t="shared" si="81"/>
        <v>0.20448296221322537</v>
      </c>
      <c r="K430" s="348">
        <f t="shared" si="82"/>
        <v>0.1911664979757085</v>
      </c>
      <c r="L430" s="168">
        <f t="shared" si="86"/>
        <v>-22103</v>
      </c>
      <c r="M430" s="168">
        <f t="shared" si="87"/>
        <v>-12770</v>
      </c>
      <c r="N430" s="168">
        <f t="shared" si="88"/>
        <v>-9333</v>
      </c>
    </row>
    <row r="431" spans="1:14">
      <c r="A431">
        <f t="shared" si="89"/>
        <v>1</v>
      </c>
      <c r="B431" t="str">
        <f t="shared" si="83"/>
        <v>Jan</v>
      </c>
      <c r="C431" s="347">
        <f t="shared" si="92"/>
        <v>36922</v>
      </c>
      <c r="D431" s="339">
        <f t="shared" si="90"/>
        <v>453294</v>
      </c>
      <c r="E431" s="357">
        <f t="shared" si="80"/>
        <v>-31576</v>
      </c>
      <c r="F431" s="365">
        <v>0</v>
      </c>
      <c r="G431" s="168">
        <f t="shared" si="84"/>
        <v>-31576</v>
      </c>
      <c r="H431" s="168">
        <f t="shared" si="91"/>
        <v>421718</v>
      </c>
      <c r="I431" s="111">
        <f t="shared" si="85"/>
        <v>1949482</v>
      </c>
      <c r="J431" s="337">
        <f t="shared" si="81"/>
        <v>0.1911664979757085</v>
      </c>
      <c r="K431" s="348">
        <f t="shared" si="82"/>
        <v>0.17785003373819164</v>
      </c>
      <c r="L431" s="168">
        <f t="shared" si="86"/>
        <v>-22103</v>
      </c>
      <c r="M431" s="168">
        <f t="shared" si="87"/>
        <v>-12770</v>
      </c>
      <c r="N431" s="168">
        <f t="shared" si="88"/>
        <v>-9333</v>
      </c>
    </row>
    <row r="432" spans="1:14">
      <c r="A432">
        <f t="shared" si="89"/>
        <v>2</v>
      </c>
      <c r="B432" t="str">
        <f t="shared" si="83"/>
        <v>Feb</v>
      </c>
      <c r="C432" s="347">
        <f t="shared" si="92"/>
        <v>36923</v>
      </c>
      <c r="D432" s="339">
        <f t="shared" si="90"/>
        <v>421718</v>
      </c>
      <c r="E432" s="357">
        <f>-5854-8914</f>
        <v>-14768</v>
      </c>
      <c r="F432" s="365">
        <v>0</v>
      </c>
      <c r="G432" s="168">
        <f t="shared" si="84"/>
        <v>-14768</v>
      </c>
      <c r="H432" s="168">
        <f t="shared" si="91"/>
        <v>406950</v>
      </c>
      <c r="I432" s="111">
        <f t="shared" si="85"/>
        <v>1964250</v>
      </c>
      <c r="J432" s="337">
        <f t="shared" si="81"/>
        <v>0.17785003373819164</v>
      </c>
      <c r="K432" s="348">
        <f t="shared" si="82"/>
        <v>0.17162196356275303</v>
      </c>
      <c r="L432" s="168">
        <f t="shared" si="86"/>
        <v>-22103</v>
      </c>
      <c r="M432" s="168">
        <f t="shared" si="87"/>
        <v>-12770</v>
      </c>
      <c r="N432" s="168">
        <f t="shared" si="88"/>
        <v>-9333</v>
      </c>
    </row>
    <row r="433" spans="1:14">
      <c r="A433">
        <f t="shared" si="89"/>
        <v>2</v>
      </c>
      <c r="B433" t="str">
        <f t="shared" si="83"/>
        <v>Feb</v>
      </c>
      <c r="C433" s="347">
        <f t="shared" si="92"/>
        <v>36924</v>
      </c>
      <c r="D433" s="339">
        <f t="shared" si="90"/>
        <v>406950</v>
      </c>
      <c r="E433" s="357">
        <f t="shared" ref="E433:E459" si="93">-5854-8914</f>
        <v>-14768</v>
      </c>
      <c r="F433" s="365">
        <v>0</v>
      </c>
      <c r="G433" s="168">
        <f t="shared" si="84"/>
        <v>-14768</v>
      </c>
      <c r="H433" s="168">
        <f t="shared" si="91"/>
        <v>392182</v>
      </c>
      <c r="I433" s="111">
        <f t="shared" si="85"/>
        <v>1979018</v>
      </c>
      <c r="J433" s="337">
        <f t="shared" si="81"/>
        <v>0.17162196356275303</v>
      </c>
      <c r="K433" s="348">
        <f t="shared" si="82"/>
        <v>0.16539389338731444</v>
      </c>
      <c r="L433" s="168">
        <f t="shared" si="86"/>
        <v>-22103</v>
      </c>
      <c r="M433" s="168">
        <f t="shared" si="87"/>
        <v>-12770</v>
      </c>
      <c r="N433" s="168">
        <f t="shared" si="88"/>
        <v>-9333</v>
      </c>
    </row>
    <row r="434" spans="1:14">
      <c r="A434">
        <f t="shared" si="89"/>
        <v>2</v>
      </c>
      <c r="B434" t="str">
        <f t="shared" si="83"/>
        <v>Feb</v>
      </c>
      <c r="C434" s="347">
        <f t="shared" si="92"/>
        <v>36925</v>
      </c>
      <c r="D434" s="339">
        <f t="shared" si="90"/>
        <v>392182</v>
      </c>
      <c r="E434" s="357">
        <f t="shared" si="93"/>
        <v>-14768</v>
      </c>
      <c r="F434" s="365">
        <v>0</v>
      </c>
      <c r="G434" s="168">
        <f t="shared" si="84"/>
        <v>-14768</v>
      </c>
      <c r="H434" s="168">
        <f t="shared" si="91"/>
        <v>377414</v>
      </c>
      <c r="I434" s="111">
        <f t="shared" si="85"/>
        <v>1993786</v>
      </c>
      <c r="J434" s="337">
        <f t="shared" si="81"/>
        <v>0.16539389338731444</v>
      </c>
      <c r="K434" s="348">
        <f t="shared" si="82"/>
        <v>0.15916582321187583</v>
      </c>
      <c r="L434" s="168">
        <f t="shared" si="86"/>
        <v>-22103</v>
      </c>
      <c r="M434" s="168">
        <f t="shared" si="87"/>
        <v>-12770</v>
      </c>
      <c r="N434" s="168">
        <f t="shared" si="88"/>
        <v>-9333</v>
      </c>
    </row>
    <row r="435" spans="1:14">
      <c r="A435">
        <f t="shared" si="89"/>
        <v>2</v>
      </c>
      <c r="B435" t="str">
        <f t="shared" si="83"/>
        <v>Feb</v>
      </c>
      <c r="C435" s="347">
        <f t="shared" si="92"/>
        <v>36926</v>
      </c>
      <c r="D435" s="339">
        <f t="shared" si="90"/>
        <v>377414</v>
      </c>
      <c r="E435" s="357">
        <f t="shared" si="93"/>
        <v>-14768</v>
      </c>
      <c r="F435" s="365">
        <v>0</v>
      </c>
      <c r="G435" s="168">
        <f t="shared" si="84"/>
        <v>-14768</v>
      </c>
      <c r="H435" s="168">
        <f t="shared" si="91"/>
        <v>362646</v>
      </c>
      <c r="I435" s="111">
        <f t="shared" si="85"/>
        <v>2008554</v>
      </c>
      <c r="J435" s="337">
        <f t="shared" si="81"/>
        <v>0.15916582321187583</v>
      </c>
      <c r="K435" s="348">
        <f t="shared" si="82"/>
        <v>0.15293775303643725</v>
      </c>
      <c r="L435" s="168">
        <f t="shared" si="86"/>
        <v>-22103</v>
      </c>
      <c r="M435" s="168">
        <f t="shared" si="87"/>
        <v>-12770</v>
      </c>
      <c r="N435" s="168">
        <f t="shared" si="88"/>
        <v>-9333</v>
      </c>
    </row>
    <row r="436" spans="1:14">
      <c r="A436">
        <f t="shared" si="89"/>
        <v>2</v>
      </c>
      <c r="B436" t="str">
        <f t="shared" si="83"/>
        <v>Feb</v>
      </c>
      <c r="C436" s="347">
        <f t="shared" si="92"/>
        <v>36927</v>
      </c>
      <c r="D436" s="339">
        <f t="shared" si="90"/>
        <v>362646</v>
      </c>
      <c r="E436" s="357">
        <f t="shared" si="93"/>
        <v>-14768</v>
      </c>
      <c r="F436" s="365">
        <v>0</v>
      </c>
      <c r="G436" s="168">
        <f t="shared" si="84"/>
        <v>-14768</v>
      </c>
      <c r="H436" s="168">
        <f t="shared" si="91"/>
        <v>347878</v>
      </c>
      <c r="I436" s="111">
        <f t="shared" si="85"/>
        <v>2023322</v>
      </c>
      <c r="J436" s="337">
        <f t="shared" si="81"/>
        <v>0.15293775303643725</v>
      </c>
      <c r="K436" s="348">
        <f t="shared" si="82"/>
        <v>0.14670968286099864</v>
      </c>
      <c r="L436" s="168">
        <f t="shared" si="86"/>
        <v>-22103</v>
      </c>
      <c r="M436" s="168">
        <f t="shared" si="87"/>
        <v>-12770</v>
      </c>
      <c r="N436" s="168">
        <f t="shared" si="88"/>
        <v>-9333</v>
      </c>
    </row>
    <row r="437" spans="1:14">
      <c r="A437">
        <f t="shared" si="89"/>
        <v>2</v>
      </c>
      <c r="B437" t="str">
        <f t="shared" si="83"/>
        <v>Feb</v>
      </c>
      <c r="C437" s="347">
        <f t="shared" si="92"/>
        <v>36928</v>
      </c>
      <c r="D437" s="339">
        <f t="shared" si="90"/>
        <v>347878</v>
      </c>
      <c r="E437" s="357">
        <f t="shared" si="93"/>
        <v>-14768</v>
      </c>
      <c r="F437" s="365">
        <v>0</v>
      </c>
      <c r="G437" s="168">
        <f t="shared" si="84"/>
        <v>-14768</v>
      </c>
      <c r="H437" s="168">
        <f t="shared" si="91"/>
        <v>333110</v>
      </c>
      <c r="I437" s="111">
        <f t="shared" si="85"/>
        <v>2038090</v>
      </c>
      <c r="J437" s="337">
        <f t="shared" si="81"/>
        <v>0.14670968286099864</v>
      </c>
      <c r="K437" s="348">
        <f t="shared" si="82"/>
        <v>0.14048161268556006</v>
      </c>
      <c r="L437" s="168">
        <f t="shared" si="86"/>
        <v>-22103</v>
      </c>
      <c r="M437" s="168">
        <f t="shared" si="87"/>
        <v>-12770</v>
      </c>
      <c r="N437" s="168">
        <f t="shared" si="88"/>
        <v>-9333</v>
      </c>
    </row>
    <row r="438" spans="1:14">
      <c r="A438">
        <f t="shared" si="89"/>
        <v>2</v>
      </c>
      <c r="B438" t="str">
        <f t="shared" si="83"/>
        <v>Feb</v>
      </c>
      <c r="C438" s="347">
        <f t="shared" si="92"/>
        <v>36929</v>
      </c>
      <c r="D438" s="339">
        <f t="shared" si="90"/>
        <v>333110</v>
      </c>
      <c r="E438" s="357">
        <f t="shared" si="93"/>
        <v>-14768</v>
      </c>
      <c r="F438" s="365">
        <v>0</v>
      </c>
      <c r="G438" s="168">
        <f t="shared" si="84"/>
        <v>-14768</v>
      </c>
      <c r="H438" s="168">
        <f t="shared" si="91"/>
        <v>318342</v>
      </c>
      <c r="I438" s="111">
        <f t="shared" si="85"/>
        <v>2052858</v>
      </c>
      <c r="J438" s="337">
        <f t="shared" si="81"/>
        <v>0.14048161268556006</v>
      </c>
      <c r="K438" s="348">
        <f t="shared" si="82"/>
        <v>0.13425354251012145</v>
      </c>
      <c r="L438" s="168">
        <f t="shared" si="86"/>
        <v>-22103</v>
      </c>
      <c r="M438" s="168">
        <f t="shared" si="87"/>
        <v>-12770</v>
      </c>
      <c r="N438" s="168">
        <f t="shared" si="88"/>
        <v>-9333</v>
      </c>
    </row>
    <row r="439" spans="1:14">
      <c r="A439">
        <f t="shared" si="89"/>
        <v>2</v>
      </c>
      <c r="B439" t="str">
        <f t="shared" si="83"/>
        <v>Feb</v>
      </c>
      <c r="C439" s="347">
        <f t="shared" si="92"/>
        <v>36930</v>
      </c>
      <c r="D439" s="339">
        <f t="shared" si="90"/>
        <v>318342</v>
      </c>
      <c r="E439" s="357">
        <f t="shared" si="93"/>
        <v>-14768</v>
      </c>
      <c r="F439" s="365">
        <v>0</v>
      </c>
      <c r="G439" s="168">
        <f t="shared" si="84"/>
        <v>-14768</v>
      </c>
      <c r="H439" s="168">
        <f t="shared" si="91"/>
        <v>303574</v>
      </c>
      <c r="I439" s="111">
        <f t="shared" si="85"/>
        <v>2067626</v>
      </c>
      <c r="J439" s="337">
        <f t="shared" si="81"/>
        <v>0.13425354251012145</v>
      </c>
      <c r="K439" s="348">
        <f t="shared" si="82"/>
        <v>0.12802547233468287</v>
      </c>
      <c r="L439" s="168">
        <f t="shared" si="86"/>
        <v>-22103</v>
      </c>
      <c r="M439" s="168">
        <f t="shared" si="87"/>
        <v>-12770</v>
      </c>
      <c r="N439" s="168">
        <f t="shared" si="88"/>
        <v>-9333</v>
      </c>
    </row>
    <row r="440" spans="1:14">
      <c r="A440">
        <f t="shared" si="89"/>
        <v>2</v>
      </c>
      <c r="B440" t="str">
        <f t="shared" si="83"/>
        <v>Feb</v>
      </c>
      <c r="C440" s="347">
        <f t="shared" si="92"/>
        <v>36931</v>
      </c>
      <c r="D440" s="339">
        <f t="shared" si="90"/>
        <v>303574</v>
      </c>
      <c r="E440" s="357">
        <f t="shared" si="93"/>
        <v>-14768</v>
      </c>
      <c r="F440" s="365">
        <v>0</v>
      </c>
      <c r="G440" s="168">
        <f t="shared" si="84"/>
        <v>-14768</v>
      </c>
      <c r="H440" s="168">
        <f t="shared" si="91"/>
        <v>288806</v>
      </c>
      <c r="I440" s="111">
        <f t="shared" si="85"/>
        <v>2082394</v>
      </c>
      <c r="J440" s="337">
        <f t="shared" si="81"/>
        <v>0.12802547233468287</v>
      </c>
      <c r="K440" s="348">
        <f t="shared" si="82"/>
        <v>0.12179740215924427</v>
      </c>
      <c r="L440" s="168">
        <f t="shared" si="86"/>
        <v>-22103</v>
      </c>
      <c r="M440" s="168">
        <f t="shared" si="87"/>
        <v>-12770</v>
      </c>
      <c r="N440" s="168">
        <f t="shared" si="88"/>
        <v>-9333</v>
      </c>
    </row>
    <row r="441" spans="1:14">
      <c r="A441">
        <f t="shared" si="89"/>
        <v>2</v>
      </c>
      <c r="B441" t="str">
        <f t="shared" si="83"/>
        <v>Feb</v>
      </c>
      <c r="C441" s="347">
        <f t="shared" si="92"/>
        <v>36932</v>
      </c>
      <c r="D441" s="339">
        <f t="shared" si="90"/>
        <v>288806</v>
      </c>
      <c r="E441" s="357">
        <f t="shared" si="93"/>
        <v>-14768</v>
      </c>
      <c r="F441" s="365">
        <v>0</v>
      </c>
      <c r="G441" s="168">
        <f t="shared" si="84"/>
        <v>-14768</v>
      </c>
      <c r="H441" s="168">
        <f t="shared" si="91"/>
        <v>274038</v>
      </c>
      <c r="I441" s="111">
        <f t="shared" si="85"/>
        <v>2097162</v>
      </c>
      <c r="J441" s="337">
        <f t="shared" si="81"/>
        <v>0.12179740215924427</v>
      </c>
      <c r="K441" s="348">
        <f t="shared" si="82"/>
        <v>0.11556933198380567</v>
      </c>
      <c r="L441" s="168">
        <f t="shared" si="86"/>
        <v>-22103</v>
      </c>
      <c r="M441" s="168">
        <f t="shared" si="87"/>
        <v>-12770</v>
      </c>
      <c r="N441" s="168">
        <f t="shared" si="88"/>
        <v>-9333</v>
      </c>
    </row>
    <row r="442" spans="1:14">
      <c r="A442">
        <f t="shared" si="89"/>
        <v>2</v>
      </c>
      <c r="B442" t="str">
        <f t="shared" si="83"/>
        <v>Feb</v>
      </c>
      <c r="C442" s="347">
        <f t="shared" si="92"/>
        <v>36933</v>
      </c>
      <c r="D442" s="339">
        <f t="shared" si="90"/>
        <v>274038</v>
      </c>
      <c r="E442" s="357">
        <f t="shared" si="93"/>
        <v>-14768</v>
      </c>
      <c r="F442" s="365">
        <v>0</v>
      </c>
      <c r="G442" s="168">
        <f t="shared" si="84"/>
        <v>-14768</v>
      </c>
      <c r="H442" s="168">
        <f t="shared" si="91"/>
        <v>259270</v>
      </c>
      <c r="I442" s="111">
        <f t="shared" si="85"/>
        <v>2111930</v>
      </c>
      <c r="J442" s="337">
        <f t="shared" si="81"/>
        <v>0.11556933198380567</v>
      </c>
      <c r="K442" s="348">
        <f t="shared" si="82"/>
        <v>0.10934126180836708</v>
      </c>
      <c r="L442" s="168">
        <f t="shared" si="86"/>
        <v>-22103</v>
      </c>
      <c r="M442" s="168">
        <f t="shared" si="87"/>
        <v>-12770</v>
      </c>
      <c r="N442" s="168">
        <f t="shared" si="88"/>
        <v>-9333</v>
      </c>
    </row>
    <row r="443" spans="1:14">
      <c r="A443">
        <f t="shared" si="89"/>
        <v>2</v>
      </c>
      <c r="B443" t="str">
        <f t="shared" si="83"/>
        <v>Feb</v>
      </c>
      <c r="C443" s="347">
        <f t="shared" si="92"/>
        <v>36934</v>
      </c>
      <c r="D443" s="339">
        <f t="shared" si="90"/>
        <v>259270</v>
      </c>
      <c r="E443" s="357">
        <f t="shared" si="93"/>
        <v>-14768</v>
      </c>
      <c r="F443" s="365">
        <v>0</v>
      </c>
      <c r="G443" s="168">
        <f t="shared" si="84"/>
        <v>-14768</v>
      </c>
      <c r="H443" s="168">
        <f t="shared" si="91"/>
        <v>244502</v>
      </c>
      <c r="I443" s="111">
        <f t="shared" si="85"/>
        <v>2126698</v>
      </c>
      <c r="J443" s="337">
        <f t="shared" si="81"/>
        <v>0.10934126180836708</v>
      </c>
      <c r="K443" s="348">
        <f t="shared" si="82"/>
        <v>0.10311319163292848</v>
      </c>
      <c r="L443" s="168">
        <f t="shared" si="86"/>
        <v>-22103</v>
      </c>
      <c r="M443" s="168">
        <f t="shared" si="87"/>
        <v>-12770</v>
      </c>
      <c r="N443" s="168">
        <f t="shared" si="88"/>
        <v>-9333</v>
      </c>
    </row>
    <row r="444" spans="1:14">
      <c r="A444">
        <f t="shared" si="89"/>
        <v>2</v>
      </c>
      <c r="B444" t="str">
        <f t="shared" si="83"/>
        <v>Feb</v>
      </c>
      <c r="C444" s="347">
        <f t="shared" si="92"/>
        <v>36935</v>
      </c>
      <c r="D444" s="339">
        <f t="shared" si="90"/>
        <v>244502</v>
      </c>
      <c r="E444" s="357">
        <f t="shared" si="93"/>
        <v>-14768</v>
      </c>
      <c r="F444" s="365">
        <v>0</v>
      </c>
      <c r="G444" s="168">
        <f t="shared" si="84"/>
        <v>-14768</v>
      </c>
      <c r="H444" s="168">
        <f t="shared" si="91"/>
        <v>229734</v>
      </c>
      <c r="I444" s="111">
        <f t="shared" si="85"/>
        <v>2141466</v>
      </c>
      <c r="J444" s="337">
        <f t="shared" si="81"/>
        <v>0.10311319163292848</v>
      </c>
      <c r="K444" s="348">
        <f t="shared" si="82"/>
        <v>9.6885121457489884E-2</v>
      </c>
      <c r="L444" s="168">
        <f t="shared" si="86"/>
        <v>-22103</v>
      </c>
      <c r="M444" s="168">
        <f t="shared" si="87"/>
        <v>-12770</v>
      </c>
      <c r="N444" s="168">
        <f t="shared" si="88"/>
        <v>-9333</v>
      </c>
    </row>
    <row r="445" spans="1:14">
      <c r="A445">
        <f t="shared" si="89"/>
        <v>2</v>
      </c>
      <c r="B445" t="str">
        <f t="shared" si="83"/>
        <v>Feb</v>
      </c>
      <c r="C445" s="347">
        <f t="shared" si="92"/>
        <v>36936</v>
      </c>
      <c r="D445" s="339">
        <f t="shared" si="90"/>
        <v>229734</v>
      </c>
      <c r="E445" s="357">
        <f t="shared" si="93"/>
        <v>-14768</v>
      </c>
      <c r="F445" s="365">
        <v>0</v>
      </c>
      <c r="G445" s="168">
        <f t="shared" si="84"/>
        <v>-14768</v>
      </c>
      <c r="H445" s="168">
        <f t="shared" si="91"/>
        <v>214966</v>
      </c>
      <c r="I445" s="111">
        <f t="shared" si="85"/>
        <v>2156234</v>
      </c>
      <c r="J445" s="337">
        <f t="shared" si="81"/>
        <v>9.6885121457489884E-2</v>
      </c>
      <c r="K445" s="348">
        <f t="shared" si="82"/>
        <v>9.0657051282051287E-2</v>
      </c>
      <c r="L445" s="168">
        <f t="shared" si="86"/>
        <v>-22103</v>
      </c>
      <c r="M445" s="168">
        <f t="shared" si="87"/>
        <v>-12770</v>
      </c>
      <c r="N445" s="168">
        <f t="shared" si="88"/>
        <v>-9333</v>
      </c>
    </row>
    <row r="446" spans="1:14">
      <c r="A446">
        <f t="shared" si="89"/>
        <v>2</v>
      </c>
      <c r="B446" t="str">
        <f t="shared" si="83"/>
        <v>Feb</v>
      </c>
      <c r="C446" s="347">
        <f t="shared" si="92"/>
        <v>36937</v>
      </c>
      <c r="D446" s="339">
        <f t="shared" si="90"/>
        <v>214966</v>
      </c>
      <c r="E446" s="357">
        <f t="shared" si="93"/>
        <v>-14768</v>
      </c>
      <c r="F446" s="365">
        <v>0</v>
      </c>
      <c r="G446" s="168">
        <f t="shared" si="84"/>
        <v>-14768</v>
      </c>
      <c r="H446" s="168">
        <f t="shared" si="91"/>
        <v>200198</v>
      </c>
      <c r="I446" s="111">
        <f t="shared" si="85"/>
        <v>2171002</v>
      </c>
      <c r="J446" s="337">
        <f t="shared" si="81"/>
        <v>9.0657051282051287E-2</v>
      </c>
      <c r="K446" s="348">
        <f t="shared" si="82"/>
        <v>8.4428981106612691E-2</v>
      </c>
      <c r="L446" s="168">
        <f t="shared" si="86"/>
        <v>-22103</v>
      </c>
      <c r="M446" s="168">
        <f t="shared" si="87"/>
        <v>-12770</v>
      </c>
      <c r="N446" s="168">
        <f t="shared" si="88"/>
        <v>-9333</v>
      </c>
    </row>
    <row r="447" spans="1:14">
      <c r="A447">
        <f t="shared" si="89"/>
        <v>2</v>
      </c>
      <c r="B447" t="str">
        <f t="shared" si="83"/>
        <v>Feb</v>
      </c>
      <c r="C447" s="347">
        <f t="shared" si="92"/>
        <v>36938</v>
      </c>
      <c r="D447" s="339">
        <f t="shared" si="90"/>
        <v>200198</v>
      </c>
      <c r="E447" s="357">
        <f t="shared" si="93"/>
        <v>-14768</v>
      </c>
      <c r="F447" s="365">
        <v>0</v>
      </c>
      <c r="G447" s="168">
        <f t="shared" si="84"/>
        <v>-14768</v>
      </c>
      <c r="H447" s="168">
        <f t="shared" si="91"/>
        <v>185430</v>
      </c>
      <c r="I447" s="111">
        <f t="shared" si="85"/>
        <v>2185770</v>
      </c>
      <c r="J447" s="337">
        <f t="shared" si="81"/>
        <v>8.4428981106612691E-2</v>
      </c>
      <c r="K447" s="348">
        <f t="shared" si="82"/>
        <v>7.8200910931174095E-2</v>
      </c>
      <c r="L447" s="168">
        <f t="shared" si="86"/>
        <v>-22103</v>
      </c>
      <c r="M447" s="168">
        <f t="shared" si="87"/>
        <v>-12770</v>
      </c>
      <c r="N447" s="168">
        <f t="shared" si="88"/>
        <v>-9333</v>
      </c>
    </row>
    <row r="448" spans="1:14">
      <c r="A448">
        <f t="shared" si="89"/>
        <v>2</v>
      </c>
      <c r="B448" t="str">
        <f t="shared" si="83"/>
        <v>Feb</v>
      </c>
      <c r="C448" s="347">
        <f t="shared" si="92"/>
        <v>36939</v>
      </c>
      <c r="D448" s="339">
        <f t="shared" si="90"/>
        <v>185430</v>
      </c>
      <c r="E448" s="357">
        <f t="shared" si="93"/>
        <v>-14768</v>
      </c>
      <c r="F448" s="365">
        <v>0</v>
      </c>
      <c r="G448" s="168">
        <f t="shared" si="84"/>
        <v>-14768</v>
      </c>
      <c r="H448" s="168">
        <f t="shared" si="91"/>
        <v>170662</v>
      </c>
      <c r="I448" s="111">
        <f t="shared" si="85"/>
        <v>2200538</v>
      </c>
      <c r="J448" s="337">
        <f t="shared" si="81"/>
        <v>7.8200910931174095E-2</v>
      </c>
      <c r="K448" s="348">
        <f t="shared" si="82"/>
        <v>7.1972840755735498E-2</v>
      </c>
      <c r="L448" s="168">
        <f t="shared" si="86"/>
        <v>-22103</v>
      </c>
      <c r="M448" s="168">
        <f t="shared" si="87"/>
        <v>-12770</v>
      </c>
      <c r="N448" s="168">
        <f t="shared" si="88"/>
        <v>-9333</v>
      </c>
    </row>
    <row r="449" spans="1:14">
      <c r="A449">
        <f t="shared" si="89"/>
        <v>2</v>
      </c>
      <c r="B449" t="str">
        <f t="shared" si="83"/>
        <v>Feb</v>
      </c>
      <c r="C449" s="347">
        <f t="shared" si="92"/>
        <v>36940</v>
      </c>
      <c r="D449" s="339">
        <f t="shared" si="90"/>
        <v>170662</v>
      </c>
      <c r="E449" s="357">
        <f t="shared" si="93"/>
        <v>-14768</v>
      </c>
      <c r="F449" s="365">
        <v>0</v>
      </c>
      <c r="G449" s="168">
        <f t="shared" si="84"/>
        <v>-14768</v>
      </c>
      <c r="H449" s="168">
        <f t="shared" si="91"/>
        <v>155894</v>
      </c>
      <c r="I449" s="111">
        <f t="shared" si="85"/>
        <v>2215306</v>
      </c>
      <c r="J449" s="337">
        <f t="shared" si="81"/>
        <v>7.1972840755735498E-2</v>
      </c>
      <c r="K449" s="348">
        <f t="shared" si="82"/>
        <v>6.5744770580296902E-2</v>
      </c>
      <c r="L449" s="168">
        <f t="shared" si="86"/>
        <v>-22103</v>
      </c>
      <c r="M449" s="168">
        <f t="shared" si="87"/>
        <v>-12770</v>
      </c>
      <c r="N449" s="168">
        <f t="shared" si="88"/>
        <v>-9333</v>
      </c>
    </row>
    <row r="450" spans="1:14">
      <c r="A450">
        <f t="shared" si="89"/>
        <v>2</v>
      </c>
      <c r="B450" t="str">
        <f t="shared" si="83"/>
        <v>Feb</v>
      </c>
      <c r="C450" s="347">
        <f t="shared" si="92"/>
        <v>36941</v>
      </c>
      <c r="D450" s="339">
        <f t="shared" si="90"/>
        <v>155894</v>
      </c>
      <c r="E450" s="357">
        <f t="shared" si="93"/>
        <v>-14768</v>
      </c>
      <c r="F450" s="365">
        <v>0</v>
      </c>
      <c r="G450" s="168">
        <f t="shared" si="84"/>
        <v>-14768</v>
      </c>
      <c r="H450" s="168">
        <f t="shared" si="91"/>
        <v>141126</v>
      </c>
      <c r="I450" s="111">
        <f t="shared" si="85"/>
        <v>2230074</v>
      </c>
      <c r="J450" s="337">
        <f t="shared" si="81"/>
        <v>6.5744770580296902E-2</v>
      </c>
      <c r="K450" s="348">
        <f t="shared" si="82"/>
        <v>5.9516700404858298E-2</v>
      </c>
      <c r="L450" s="168">
        <f t="shared" si="86"/>
        <v>-22103</v>
      </c>
      <c r="M450" s="168">
        <f t="shared" si="87"/>
        <v>-12770</v>
      </c>
      <c r="N450" s="168">
        <f t="shared" si="88"/>
        <v>-9333</v>
      </c>
    </row>
    <row r="451" spans="1:14">
      <c r="A451">
        <f t="shared" si="89"/>
        <v>2</v>
      </c>
      <c r="B451" t="str">
        <f t="shared" si="83"/>
        <v>Feb</v>
      </c>
      <c r="C451" s="347">
        <f t="shared" si="92"/>
        <v>36942</v>
      </c>
      <c r="D451" s="339">
        <f t="shared" si="90"/>
        <v>141126</v>
      </c>
      <c r="E451" s="357">
        <f t="shared" si="93"/>
        <v>-14768</v>
      </c>
      <c r="F451" s="365">
        <v>0</v>
      </c>
      <c r="G451" s="168">
        <f t="shared" si="84"/>
        <v>-14768</v>
      </c>
      <c r="H451" s="168">
        <f t="shared" si="91"/>
        <v>126358</v>
      </c>
      <c r="I451" s="111">
        <f t="shared" si="85"/>
        <v>2244842</v>
      </c>
      <c r="J451" s="337">
        <f t="shared" si="81"/>
        <v>5.9516700404858298E-2</v>
      </c>
      <c r="K451" s="348">
        <f t="shared" si="82"/>
        <v>5.3288630229419702E-2</v>
      </c>
      <c r="L451" s="168">
        <f t="shared" si="86"/>
        <v>-22103</v>
      </c>
      <c r="M451" s="168">
        <f t="shared" si="87"/>
        <v>-12770</v>
      </c>
      <c r="N451" s="168">
        <f t="shared" si="88"/>
        <v>-9333</v>
      </c>
    </row>
    <row r="452" spans="1:14">
      <c r="A452">
        <f t="shared" si="89"/>
        <v>2</v>
      </c>
      <c r="B452" t="str">
        <f t="shared" si="83"/>
        <v>Feb</v>
      </c>
      <c r="C452" s="347">
        <f t="shared" si="92"/>
        <v>36943</v>
      </c>
      <c r="D452" s="339">
        <f t="shared" si="90"/>
        <v>126358</v>
      </c>
      <c r="E452" s="357">
        <f t="shared" si="93"/>
        <v>-14768</v>
      </c>
      <c r="F452" s="365">
        <v>0</v>
      </c>
      <c r="G452" s="168">
        <f t="shared" si="84"/>
        <v>-14768</v>
      </c>
      <c r="H452" s="168">
        <f t="shared" si="91"/>
        <v>111590</v>
      </c>
      <c r="I452" s="111">
        <f t="shared" si="85"/>
        <v>2259610</v>
      </c>
      <c r="J452" s="337">
        <f t="shared" si="81"/>
        <v>5.3288630229419702E-2</v>
      </c>
      <c r="K452" s="348">
        <f t="shared" si="82"/>
        <v>4.7060560053981106E-2</v>
      </c>
      <c r="L452" s="168">
        <f t="shared" si="86"/>
        <v>-22103</v>
      </c>
      <c r="M452" s="168">
        <f t="shared" si="87"/>
        <v>-12770</v>
      </c>
      <c r="N452" s="168">
        <f t="shared" si="88"/>
        <v>-9333</v>
      </c>
    </row>
    <row r="453" spans="1:14">
      <c r="A453">
        <f t="shared" si="89"/>
        <v>2</v>
      </c>
      <c r="B453" t="str">
        <f t="shared" si="83"/>
        <v>Feb</v>
      </c>
      <c r="C453" s="347">
        <f t="shared" si="92"/>
        <v>36944</v>
      </c>
      <c r="D453" s="339">
        <f t="shared" si="90"/>
        <v>111590</v>
      </c>
      <c r="E453" s="357">
        <f t="shared" si="93"/>
        <v>-14768</v>
      </c>
      <c r="F453" s="365">
        <v>0</v>
      </c>
      <c r="G453" s="168">
        <f t="shared" si="84"/>
        <v>-14768</v>
      </c>
      <c r="H453" s="168">
        <f t="shared" si="91"/>
        <v>96822</v>
      </c>
      <c r="I453" s="111">
        <f t="shared" si="85"/>
        <v>2274378</v>
      </c>
      <c r="J453" s="337">
        <f t="shared" si="81"/>
        <v>4.7060560053981106E-2</v>
      </c>
      <c r="K453" s="348">
        <f t="shared" si="82"/>
        <v>4.0832489878542509E-2</v>
      </c>
      <c r="L453" s="168">
        <f t="shared" si="86"/>
        <v>-22103</v>
      </c>
      <c r="M453" s="168">
        <f t="shared" si="87"/>
        <v>-12770</v>
      </c>
      <c r="N453" s="168">
        <f t="shared" si="88"/>
        <v>-9333</v>
      </c>
    </row>
    <row r="454" spans="1:14">
      <c r="A454">
        <f t="shared" si="89"/>
        <v>2</v>
      </c>
      <c r="B454" t="str">
        <f t="shared" si="83"/>
        <v>Feb</v>
      </c>
      <c r="C454" s="347">
        <f t="shared" si="92"/>
        <v>36945</v>
      </c>
      <c r="D454" s="339">
        <f t="shared" si="90"/>
        <v>96822</v>
      </c>
      <c r="E454" s="357">
        <f t="shared" si="93"/>
        <v>-14768</v>
      </c>
      <c r="F454" s="365">
        <v>0</v>
      </c>
      <c r="G454" s="168">
        <f t="shared" si="84"/>
        <v>-14768</v>
      </c>
      <c r="H454" s="168">
        <f t="shared" si="91"/>
        <v>82054</v>
      </c>
      <c r="I454" s="111">
        <f t="shared" si="85"/>
        <v>2289146</v>
      </c>
      <c r="J454" s="337">
        <f t="shared" si="81"/>
        <v>4.0832489878542509E-2</v>
      </c>
      <c r="K454" s="348">
        <f t="shared" si="82"/>
        <v>3.4604419703103913E-2</v>
      </c>
      <c r="L454" s="168">
        <f t="shared" si="86"/>
        <v>-22103</v>
      </c>
      <c r="M454" s="168">
        <f t="shared" si="87"/>
        <v>-12770</v>
      </c>
      <c r="N454" s="168">
        <f t="shared" si="88"/>
        <v>-9333</v>
      </c>
    </row>
    <row r="455" spans="1:14">
      <c r="A455">
        <f t="shared" si="89"/>
        <v>2</v>
      </c>
      <c r="B455" t="str">
        <f t="shared" si="83"/>
        <v>Feb</v>
      </c>
      <c r="C455" s="347">
        <f t="shared" si="92"/>
        <v>36946</v>
      </c>
      <c r="D455" s="339">
        <f t="shared" si="90"/>
        <v>82054</v>
      </c>
      <c r="E455" s="357">
        <f t="shared" si="93"/>
        <v>-14768</v>
      </c>
      <c r="F455" s="365">
        <v>0</v>
      </c>
      <c r="G455" s="168">
        <f t="shared" si="84"/>
        <v>-14768</v>
      </c>
      <c r="H455" s="168">
        <f t="shared" si="91"/>
        <v>67286</v>
      </c>
      <c r="I455" s="111">
        <f t="shared" si="85"/>
        <v>2303914</v>
      </c>
      <c r="J455" s="337">
        <f t="shared" si="81"/>
        <v>3.4604419703103913E-2</v>
      </c>
      <c r="K455" s="348">
        <f t="shared" si="82"/>
        <v>2.8376349527665316E-2</v>
      </c>
      <c r="L455" s="168">
        <f t="shared" si="86"/>
        <v>-22103</v>
      </c>
      <c r="M455" s="168">
        <f t="shared" si="87"/>
        <v>-12770</v>
      </c>
      <c r="N455" s="168">
        <f t="shared" si="88"/>
        <v>-9333</v>
      </c>
    </row>
    <row r="456" spans="1:14">
      <c r="A456">
        <f t="shared" si="89"/>
        <v>2</v>
      </c>
      <c r="B456" t="str">
        <f t="shared" si="83"/>
        <v>Feb</v>
      </c>
      <c r="C456" s="347">
        <f t="shared" si="92"/>
        <v>36947</v>
      </c>
      <c r="D456" s="339">
        <f t="shared" si="90"/>
        <v>67286</v>
      </c>
      <c r="E456" s="357">
        <f t="shared" si="93"/>
        <v>-14768</v>
      </c>
      <c r="F456" s="365">
        <v>0</v>
      </c>
      <c r="G456" s="168">
        <f t="shared" si="84"/>
        <v>-14768</v>
      </c>
      <c r="H456" s="168">
        <f t="shared" si="91"/>
        <v>52518</v>
      </c>
      <c r="I456" s="111">
        <f t="shared" si="85"/>
        <v>2318682</v>
      </c>
      <c r="J456" s="337">
        <f t="shared" si="81"/>
        <v>2.8376349527665316E-2</v>
      </c>
      <c r="K456" s="348">
        <f t="shared" si="82"/>
        <v>2.214827935222672E-2</v>
      </c>
      <c r="L456" s="168">
        <f t="shared" si="86"/>
        <v>-22103</v>
      </c>
      <c r="M456" s="168">
        <f t="shared" si="87"/>
        <v>-12770</v>
      </c>
      <c r="N456" s="168">
        <f t="shared" si="88"/>
        <v>-9333</v>
      </c>
    </row>
    <row r="457" spans="1:14">
      <c r="A457">
        <f t="shared" si="89"/>
        <v>2</v>
      </c>
      <c r="B457" t="str">
        <f t="shared" si="83"/>
        <v>Feb</v>
      </c>
      <c r="C457" s="347">
        <f t="shared" si="92"/>
        <v>36948</v>
      </c>
      <c r="D457" s="339">
        <f t="shared" si="90"/>
        <v>52518</v>
      </c>
      <c r="E457" s="357">
        <f t="shared" si="93"/>
        <v>-14768</v>
      </c>
      <c r="F457" s="365">
        <v>0</v>
      </c>
      <c r="G457" s="168">
        <f t="shared" si="84"/>
        <v>-14768</v>
      </c>
      <c r="H457" s="168">
        <f t="shared" si="91"/>
        <v>37750</v>
      </c>
      <c r="I457" s="111">
        <f t="shared" si="85"/>
        <v>2333450</v>
      </c>
      <c r="J457" s="337">
        <f t="shared" si="81"/>
        <v>2.214827935222672E-2</v>
      </c>
      <c r="K457" s="348">
        <f t="shared" si="82"/>
        <v>1.5920209176788123E-2</v>
      </c>
      <c r="L457" s="168">
        <f t="shared" si="86"/>
        <v>-22103</v>
      </c>
      <c r="M457" s="168">
        <f t="shared" si="87"/>
        <v>-12770</v>
      </c>
      <c r="N457" s="168">
        <f t="shared" si="88"/>
        <v>-9333</v>
      </c>
    </row>
    <row r="458" spans="1:14">
      <c r="A458">
        <f t="shared" si="89"/>
        <v>2</v>
      </c>
      <c r="B458" t="str">
        <f t="shared" si="83"/>
        <v>Feb</v>
      </c>
      <c r="C458" s="347">
        <f t="shared" si="92"/>
        <v>36949</v>
      </c>
      <c r="D458" s="339">
        <f t="shared" si="90"/>
        <v>37750</v>
      </c>
      <c r="E458" s="357">
        <f t="shared" si="93"/>
        <v>-14768</v>
      </c>
      <c r="F458" s="365">
        <v>0</v>
      </c>
      <c r="G458" s="168">
        <f t="shared" si="84"/>
        <v>-14768</v>
      </c>
      <c r="H458" s="168">
        <f t="shared" si="91"/>
        <v>22982</v>
      </c>
      <c r="I458" s="111">
        <f t="shared" si="85"/>
        <v>2348218</v>
      </c>
      <c r="J458" s="337">
        <f t="shared" si="81"/>
        <v>1.5920209176788123E-2</v>
      </c>
      <c r="K458" s="348">
        <f t="shared" si="82"/>
        <v>9.692139001349527E-3</v>
      </c>
      <c r="L458" s="168">
        <f t="shared" si="86"/>
        <v>-22103</v>
      </c>
      <c r="M458" s="168">
        <f t="shared" si="87"/>
        <v>-12770</v>
      </c>
      <c r="N458" s="168">
        <f t="shared" si="88"/>
        <v>-9333</v>
      </c>
    </row>
    <row r="459" spans="1:14">
      <c r="A459">
        <f t="shared" si="89"/>
        <v>2</v>
      </c>
      <c r="B459" t="str">
        <f t="shared" si="83"/>
        <v>Feb</v>
      </c>
      <c r="C459" s="347">
        <f t="shared" si="92"/>
        <v>36950</v>
      </c>
      <c r="D459" s="339">
        <f t="shared" si="90"/>
        <v>22982</v>
      </c>
      <c r="E459" s="357">
        <f t="shared" si="93"/>
        <v>-14768</v>
      </c>
      <c r="F459" s="365">
        <v>0</v>
      </c>
      <c r="G459" s="168">
        <f t="shared" si="84"/>
        <v>-14768</v>
      </c>
      <c r="H459" s="168">
        <f t="shared" si="91"/>
        <v>8214</v>
      </c>
      <c r="I459" s="111">
        <f t="shared" si="85"/>
        <v>2362986</v>
      </c>
      <c r="J459" s="337">
        <f t="shared" si="81"/>
        <v>9.692139001349527E-3</v>
      </c>
      <c r="K459" s="348">
        <f t="shared" si="82"/>
        <v>3.4640688259109311E-3</v>
      </c>
      <c r="L459" s="168">
        <f t="shared" si="86"/>
        <v>-22103</v>
      </c>
      <c r="M459" s="168">
        <f t="shared" si="87"/>
        <v>-12770</v>
      </c>
      <c r="N459" s="168">
        <f t="shared" si="88"/>
        <v>-9333</v>
      </c>
    </row>
    <row r="460" spans="1:14">
      <c r="A460">
        <f t="shared" si="89"/>
        <v>3</v>
      </c>
      <c r="B460" t="str">
        <f t="shared" si="83"/>
        <v>Mar</v>
      </c>
      <c r="C460" s="347">
        <f t="shared" si="92"/>
        <v>36951</v>
      </c>
      <c r="D460" s="339">
        <f t="shared" si="90"/>
        <v>8214</v>
      </c>
      <c r="E460" s="357">
        <v>0</v>
      </c>
      <c r="F460" s="365">
        <v>0</v>
      </c>
      <c r="G460" s="168">
        <f t="shared" si="84"/>
        <v>0</v>
      </c>
      <c r="H460" s="168">
        <f t="shared" si="91"/>
        <v>8214</v>
      </c>
      <c r="I460" s="111">
        <f t="shared" si="85"/>
        <v>2362986</v>
      </c>
      <c r="J460" s="337">
        <f t="shared" si="81"/>
        <v>3.4640688259109311E-3</v>
      </c>
      <c r="K460" s="348">
        <f t="shared" si="82"/>
        <v>3.4640688259109311E-3</v>
      </c>
      <c r="L460" s="168">
        <f t="shared" si="86"/>
        <v>0</v>
      </c>
      <c r="M460" s="168">
        <f t="shared" si="87"/>
        <v>0</v>
      </c>
      <c r="N460" s="168">
        <f t="shared" si="88"/>
        <v>0</v>
      </c>
    </row>
    <row r="461" spans="1:14">
      <c r="A461">
        <f t="shared" si="89"/>
        <v>3</v>
      </c>
      <c r="B461" t="str">
        <f t="shared" si="83"/>
        <v>Mar</v>
      </c>
      <c r="C461" s="347">
        <f t="shared" si="92"/>
        <v>36952</v>
      </c>
      <c r="D461" s="339">
        <f t="shared" si="90"/>
        <v>8214</v>
      </c>
      <c r="E461" s="357">
        <v>0</v>
      </c>
      <c r="F461" s="365">
        <v>0</v>
      </c>
      <c r="G461" s="168">
        <f t="shared" si="84"/>
        <v>0</v>
      </c>
      <c r="H461" s="168">
        <f t="shared" si="91"/>
        <v>8214</v>
      </c>
      <c r="I461" s="111">
        <f t="shared" si="85"/>
        <v>2362986</v>
      </c>
      <c r="J461" s="337">
        <f t="shared" si="81"/>
        <v>3.4640688259109311E-3</v>
      </c>
      <c r="K461" s="348">
        <f t="shared" si="82"/>
        <v>3.4640688259109311E-3</v>
      </c>
      <c r="L461" s="168">
        <f t="shared" si="86"/>
        <v>0</v>
      </c>
      <c r="M461" s="168">
        <f t="shared" si="87"/>
        <v>0</v>
      </c>
      <c r="N461" s="168">
        <f t="shared" si="88"/>
        <v>0</v>
      </c>
    </row>
    <row r="462" spans="1:14">
      <c r="A462">
        <f t="shared" si="89"/>
        <v>3</v>
      </c>
      <c r="B462" t="str">
        <f t="shared" si="83"/>
        <v>Mar</v>
      </c>
      <c r="C462" s="347">
        <f t="shared" si="92"/>
        <v>36953</v>
      </c>
      <c r="D462" s="339">
        <f t="shared" si="90"/>
        <v>8214</v>
      </c>
      <c r="E462" s="357">
        <v>0</v>
      </c>
      <c r="F462" s="365">
        <v>0</v>
      </c>
      <c r="G462" s="168">
        <f t="shared" si="84"/>
        <v>0</v>
      </c>
      <c r="H462" s="168">
        <f t="shared" si="91"/>
        <v>8214</v>
      </c>
      <c r="I462" s="111">
        <f t="shared" si="85"/>
        <v>2362986</v>
      </c>
      <c r="J462" s="337">
        <f t="shared" si="81"/>
        <v>3.4640688259109311E-3</v>
      </c>
      <c r="K462" s="348">
        <f t="shared" si="82"/>
        <v>3.4640688259109311E-3</v>
      </c>
      <c r="L462" s="168">
        <f t="shared" si="86"/>
        <v>0</v>
      </c>
      <c r="M462" s="168">
        <f t="shared" si="87"/>
        <v>0</v>
      </c>
      <c r="N462" s="168">
        <f t="shared" si="88"/>
        <v>0</v>
      </c>
    </row>
    <row r="463" spans="1:14">
      <c r="A463">
        <f t="shared" si="89"/>
        <v>3</v>
      </c>
      <c r="B463" t="str">
        <f t="shared" si="83"/>
        <v>Mar</v>
      </c>
      <c r="C463" s="347">
        <f t="shared" si="92"/>
        <v>36954</v>
      </c>
      <c r="D463" s="339">
        <f t="shared" si="90"/>
        <v>8214</v>
      </c>
      <c r="E463" s="357">
        <v>0</v>
      </c>
      <c r="F463" s="365">
        <v>0</v>
      </c>
      <c r="G463" s="168">
        <f t="shared" si="84"/>
        <v>0</v>
      </c>
      <c r="H463" s="168">
        <f t="shared" si="91"/>
        <v>8214</v>
      </c>
      <c r="I463" s="111">
        <f t="shared" si="85"/>
        <v>2362986</v>
      </c>
      <c r="J463" s="337">
        <f t="shared" ref="J463:J526" si="94">D463/$D$12</f>
        <v>3.4640688259109311E-3</v>
      </c>
      <c r="K463" s="348">
        <f t="shared" ref="K463:K526" si="95">H463/$D$12</f>
        <v>3.4640688259109311E-3</v>
      </c>
      <c r="L463" s="168">
        <f t="shared" si="86"/>
        <v>0</v>
      </c>
      <c r="M463" s="168">
        <f t="shared" si="87"/>
        <v>0</v>
      </c>
      <c r="N463" s="168">
        <f t="shared" si="88"/>
        <v>0</v>
      </c>
    </row>
    <row r="464" spans="1:14">
      <c r="A464">
        <f t="shared" si="89"/>
        <v>3</v>
      </c>
      <c r="B464" t="str">
        <f t="shared" ref="B464:B527" si="96">VLOOKUP(A464,MonthTable,2,FALSE)</f>
        <v>Mar</v>
      </c>
      <c r="C464" s="347">
        <f t="shared" si="92"/>
        <v>36955</v>
      </c>
      <c r="D464" s="339">
        <f t="shared" si="90"/>
        <v>8214</v>
      </c>
      <c r="E464" s="357">
        <v>0</v>
      </c>
      <c r="F464" s="365">
        <v>0</v>
      </c>
      <c r="G464" s="168">
        <f t="shared" ref="G464:G527" si="97">SUM(E464:F464)</f>
        <v>0</v>
      </c>
      <c r="H464" s="168">
        <f t="shared" si="91"/>
        <v>8214</v>
      </c>
      <c r="I464" s="111">
        <f t="shared" ref="I464:I527" si="98">$D$12-H464</f>
        <v>2362986</v>
      </c>
      <c r="J464" s="337">
        <f t="shared" si="94"/>
        <v>3.4640688259109311E-3</v>
      </c>
      <c r="K464" s="348">
        <f t="shared" si="95"/>
        <v>3.4640688259109311E-3</v>
      </c>
      <c r="L464" s="168">
        <f t="shared" ref="L464:L527" si="99">IF($E464&lt;0,IF($K464&gt;0.5,-$F$7,-$G$7),IF($E464&gt;0,IF($K464&gt;0.67,$I$7,$H$7),0))</f>
        <v>0</v>
      </c>
      <c r="M464" s="168">
        <f t="shared" ref="M464:M527" si="100">IF($E464&lt;0,IF($K464&gt;0.5,-$F$5,-$G$5),IF($E464&gt;0,IF($K464&gt;0.67,$I$5,$H$5),0))</f>
        <v>0</v>
      </c>
      <c r="N464" s="168">
        <f t="shared" ref="N464:N527" si="101">IF($E464&lt;0,IF($K464&gt;0.5,-$F$6,-$G$6),IF($E464&gt;0,IF($K464&gt;0.67,$I$6,$H$6),0))</f>
        <v>0</v>
      </c>
    </row>
    <row r="465" spans="1:14">
      <c r="A465">
        <f t="shared" ref="A465:A528" si="102">MONTH(C465)</f>
        <v>3</v>
      </c>
      <c r="B465" t="str">
        <f t="shared" si="96"/>
        <v>Mar</v>
      </c>
      <c r="C465" s="347">
        <f t="shared" si="92"/>
        <v>36956</v>
      </c>
      <c r="D465" s="339">
        <f t="shared" ref="D465:D528" si="103">H464</f>
        <v>8214</v>
      </c>
      <c r="E465" s="357">
        <v>0</v>
      </c>
      <c r="F465" s="365">
        <v>0</v>
      </c>
      <c r="G465" s="168">
        <f t="shared" si="97"/>
        <v>0</v>
      </c>
      <c r="H465" s="168">
        <f t="shared" si="91"/>
        <v>8214</v>
      </c>
      <c r="I465" s="111">
        <f t="shared" si="98"/>
        <v>2362986</v>
      </c>
      <c r="J465" s="337">
        <f t="shared" si="94"/>
        <v>3.4640688259109311E-3</v>
      </c>
      <c r="K465" s="348">
        <f t="shared" si="95"/>
        <v>3.4640688259109311E-3</v>
      </c>
      <c r="L465" s="168">
        <f t="shared" si="99"/>
        <v>0</v>
      </c>
      <c r="M465" s="168">
        <f t="shared" si="100"/>
        <v>0</v>
      </c>
      <c r="N465" s="168">
        <f t="shared" si="101"/>
        <v>0</v>
      </c>
    </row>
    <row r="466" spans="1:14">
      <c r="A466">
        <f t="shared" si="102"/>
        <v>3</v>
      </c>
      <c r="B466" t="str">
        <f t="shared" si="96"/>
        <v>Mar</v>
      </c>
      <c r="C466" s="347">
        <f t="shared" si="92"/>
        <v>36957</v>
      </c>
      <c r="D466" s="339">
        <f t="shared" si="103"/>
        <v>8214</v>
      </c>
      <c r="E466" s="357">
        <v>0</v>
      </c>
      <c r="F466" s="365">
        <v>0</v>
      </c>
      <c r="G466" s="168">
        <f t="shared" si="97"/>
        <v>0</v>
      </c>
      <c r="H466" s="168">
        <f t="shared" si="91"/>
        <v>8214</v>
      </c>
      <c r="I466" s="111">
        <f t="shared" si="98"/>
        <v>2362986</v>
      </c>
      <c r="J466" s="337">
        <f t="shared" si="94"/>
        <v>3.4640688259109311E-3</v>
      </c>
      <c r="K466" s="348">
        <f t="shared" si="95"/>
        <v>3.4640688259109311E-3</v>
      </c>
      <c r="L466" s="168">
        <f t="shared" si="99"/>
        <v>0</v>
      </c>
      <c r="M466" s="168">
        <f t="shared" si="100"/>
        <v>0</v>
      </c>
      <c r="N466" s="168">
        <f t="shared" si="101"/>
        <v>0</v>
      </c>
    </row>
    <row r="467" spans="1:14">
      <c r="A467">
        <f t="shared" si="102"/>
        <v>3</v>
      </c>
      <c r="B467" t="str">
        <f t="shared" si="96"/>
        <v>Mar</v>
      </c>
      <c r="C467" s="347">
        <f t="shared" si="92"/>
        <v>36958</v>
      </c>
      <c r="D467" s="339">
        <f t="shared" si="103"/>
        <v>8214</v>
      </c>
      <c r="E467" s="357">
        <v>0</v>
      </c>
      <c r="F467" s="365">
        <v>0</v>
      </c>
      <c r="G467" s="168">
        <f t="shared" si="97"/>
        <v>0</v>
      </c>
      <c r="H467" s="168">
        <f t="shared" si="91"/>
        <v>8214</v>
      </c>
      <c r="I467" s="111">
        <f t="shared" si="98"/>
        <v>2362986</v>
      </c>
      <c r="J467" s="337">
        <f t="shared" si="94"/>
        <v>3.4640688259109311E-3</v>
      </c>
      <c r="K467" s="348">
        <f t="shared" si="95"/>
        <v>3.4640688259109311E-3</v>
      </c>
      <c r="L467" s="168">
        <f t="shared" si="99"/>
        <v>0</v>
      </c>
      <c r="M467" s="168">
        <f t="shared" si="100"/>
        <v>0</v>
      </c>
      <c r="N467" s="168">
        <f t="shared" si="101"/>
        <v>0</v>
      </c>
    </row>
    <row r="468" spans="1:14">
      <c r="A468">
        <f t="shared" si="102"/>
        <v>3</v>
      </c>
      <c r="B468" t="str">
        <f t="shared" si="96"/>
        <v>Mar</v>
      </c>
      <c r="C468" s="347">
        <f t="shared" si="92"/>
        <v>36959</v>
      </c>
      <c r="D468" s="339">
        <f t="shared" si="103"/>
        <v>8214</v>
      </c>
      <c r="E468" s="357">
        <v>0</v>
      </c>
      <c r="F468" s="365">
        <v>0</v>
      </c>
      <c r="G468" s="168">
        <f t="shared" si="97"/>
        <v>0</v>
      </c>
      <c r="H468" s="168">
        <f t="shared" si="91"/>
        <v>8214</v>
      </c>
      <c r="I468" s="111">
        <f t="shared" si="98"/>
        <v>2362986</v>
      </c>
      <c r="J468" s="337">
        <f t="shared" si="94"/>
        <v>3.4640688259109311E-3</v>
      </c>
      <c r="K468" s="348">
        <f t="shared" si="95"/>
        <v>3.4640688259109311E-3</v>
      </c>
      <c r="L468" s="168">
        <f t="shared" si="99"/>
        <v>0</v>
      </c>
      <c r="M468" s="168">
        <f t="shared" si="100"/>
        <v>0</v>
      </c>
      <c r="N468" s="168">
        <f t="shared" si="101"/>
        <v>0</v>
      </c>
    </row>
    <row r="469" spans="1:14">
      <c r="A469">
        <f t="shared" si="102"/>
        <v>3</v>
      </c>
      <c r="B469" t="str">
        <f t="shared" si="96"/>
        <v>Mar</v>
      </c>
      <c r="C469" s="347">
        <f t="shared" si="92"/>
        <v>36960</v>
      </c>
      <c r="D469" s="339">
        <f t="shared" si="103"/>
        <v>8214</v>
      </c>
      <c r="E469" s="357">
        <v>0</v>
      </c>
      <c r="F469" s="365">
        <v>0</v>
      </c>
      <c r="G469" s="168">
        <f t="shared" si="97"/>
        <v>0</v>
      </c>
      <c r="H469" s="168">
        <f t="shared" si="91"/>
        <v>8214</v>
      </c>
      <c r="I469" s="111">
        <f t="shared" si="98"/>
        <v>2362986</v>
      </c>
      <c r="J469" s="337">
        <f t="shared" si="94"/>
        <v>3.4640688259109311E-3</v>
      </c>
      <c r="K469" s="348">
        <f t="shared" si="95"/>
        <v>3.4640688259109311E-3</v>
      </c>
      <c r="L469" s="168">
        <f t="shared" si="99"/>
        <v>0</v>
      </c>
      <c r="M469" s="168">
        <f t="shared" si="100"/>
        <v>0</v>
      </c>
      <c r="N469" s="168">
        <f t="shared" si="101"/>
        <v>0</v>
      </c>
    </row>
    <row r="470" spans="1:14">
      <c r="A470">
        <f t="shared" si="102"/>
        <v>3</v>
      </c>
      <c r="B470" t="str">
        <f t="shared" si="96"/>
        <v>Mar</v>
      </c>
      <c r="C470" s="347">
        <f t="shared" si="92"/>
        <v>36961</v>
      </c>
      <c r="D470" s="339">
        <f t="shared" si="103"/>
        <v>8214</v>
      </c>
      <c r="E470" s="357">
        <v>0</v>
      </c>
      <c r="F470" s="365">
        <v>0</v>
      </c>
      <c r="G470" s="168">
        <f t="shared" si="97"/>
        <v>0</v>
      </c>
      <c r="H470" s="168">
        <f t="shared" si="91"/>
        <v>8214</v>
      </c>
      <c r="I470" s="111">
        <f t="shared" si="98"/>
        <v>2362986</v>
      </c>
      <c r="J470" s="337">
        <f t="shared" si="94"/>
        <v>3.4640688259109311E-3</v>
      </c>
      <c r="K470" s="348">
        <f t="shared" si="95"/>
        <v>3.4640688259109311E-3</v>
      </c>
      <c r="L470" s="168">
        <f t="shared" si="99"/>
        <v>0</v>
      </c>
      <c r="M470" s="168">
        <f t="shared" si="100"/>
        <v>0</v>
      </c>
      <c r="N470" s="168">
        <f t="shared" si="101"/>
        <v>0</v>
      </c>
    </row>
    <row r="471" spans="1:14">
      <c r="A471">
        <f t="shared" si="102"/>
        <v>3</v>
      </c>
      <c r="B471" t="str">
        <f t="shared" si="96"/>
        <v>Mar</v>
      </c>
      <c r="C471" s="347">
        <f t="shared" si="92"/>
        <v>36962</v>
      </c>
      <c r="D471" s="339">
        <f t="shared" si="103"/>
        <v>8214</v>
      </c>
      <c r="E471" s="357">
        <v>0</v>
      </c>
      <c r="F471" s="365">
        <v>0</v>
      </c>
      <c r="G471" s="168">
        <f t="shared" si="97"/>
        <v>0</v>
      </c>
      <c r="H471" s="168">
        <f t="shared" si="91"/>
        <v>8214</v>
      </c>
      <c r="I471" s="111">
        <f t="shared" si="98"/>
        <v>2362986</v>
      </c>
      <c r="J471" s="337">
        <f t="shared" si="94"/>
        <v>3.4640688259109311E-3</v>
      </c>
      <c r="K471" s="348">
        <f t="shared" si="95"/>
        <v>3.4640688259109311E-3</v>
      </c>
      <c r="L471" s="168">
        <f t="shared" si="99"/>
        <v>0</v>
      </c>
      <c r="M471" s="168">
        <f t="shared" si="100"/>
        <v>0</v>
      </c>
      <c r="N471" s="168">
        <f t="shared" si="101"/>
        <v>0</v>
      </c>
    </row>
    <row r="472" spans="1:14">
      <c r="A472">
        <f t="shared" si="102"/>
        <v>3</v>
      </c>
      <c r="B472" t="str">
        <f t="shared" si="96"/>
        <v>Mar</v>
      </c>
      <c r="C472" s="347">
        <f t="shared" si="92"/>
        <v>36963</v>
      </c>
      <c r="D472" s="339">
        <f t="shared" si="103"/>
        <v>8214</v>
      </c>
      <c r="E472" s="357">
        <v>0</v>
      </c>
      <c r="F472" s="365">
        <v>0</v>
      </c>
      <c r="G472" s="168">
        <f t="shared" si="97"/>
        <v>0</v>
      </c>
      <c r="H472" s="168">
        <f t="shared" si="91"/>
        <v>8214</v>
      </c>
      <c r="I472" s="111">
        <f t="shared" si="98"/>
        <v>2362986</v>
      </c>
      <c r="J472" s="337">
        <f t="shared" si="94"/>
        <v>3.4640688259109311E-3</v>
      </c>
      <c r="K472" s="348">
        <f t="shared" si="95"/>
        <v>3.4640688259109311E-3</v>
      </c>
      <c r="L472" s="168">
        <f t="shared" si="99"/>
        <v>0</v>
      </c>
      <c r="M472" s="168">
        <f t="shared" si="100"/>
        <v>0</v>
      </c>
      <c r="N472" s="168">
        <f t="shared" si="101"/>
        <v>0</v>
      </c>
    </row>
    <row r="473" spans="1:14">
      <c r="A473">
        <f t="shared" si="102"/>
        <v>3</v>
      </c>
      <c r="B473" t="str">
        <f t="shared" si="96"/>
        <v>Mar</v>
      </c>
      <c r="C473" s="347">
        <f t="shared" si="92"/>
        <v>36964</v>
      </c>
      <c r="D473" s="339">
        <f t="shared" si="103"/>
        <v>8214</v>
      </c>
      <c r="E473" s="357">
        <v>0</v>
      </c>
      <c r="F473" s="365">
        <v>0</v>
      </c>
      <c r="G473" s="168">
        <f t="shared" si="97"/>
        <v>0</v>
      </c>
      <c r="H473" s="168">
        <f t="shared" si="91"/>
        <v>8214</v>
      </c>
      <c r="I473" s="111">
        <f t="shared" si="98"/>
        <v>2362986</v>
      </c>
      <c r="J473" s="337">
        <f t="shared" si="94"/>
        <v>3.4640688259109311E-3</v>
      </c>
      <c r="K473" s="348">
        <f t="shared" si="95"/>
        <v>3.4640688259109311E-3</v>
      </c>
      <c r="L473" s="168">
        <f t="shared" si="99"/>
        <v>0</v>
      </c>
      <c r="M473" s="168">
        <f t="shared" si="100"/>
        <v>0</v>
      </c>
      <c r="N473" s="168">
        <f t="shared" si="101"/>
        <v>0</v>
      </c>
    </row>
    <row r="474" spans="1:14">
      <c r="A474">
        <f t="shared" si="102"/>
        <v>3</v>
      </c>
      <c r="B474" t="str">
        <f t="shared" si="96"/>
        <v>Mar</v>
      </c>
      <c r="C474" s="347">
        <f t="shared" si="92"/>
        <v>36965</v>
      </c>
      <c r="D474" s="339">
        <f t="shared" si="103"/>
        <v>8214</v>
      </c>
      <c r="E474" s="357">
        <v>0</v>
      </c>
      <c r="F474" s="365">
        <v>0</v>
      </c>
      <c r="G474" s="168">
        <f t="shared" si="97"/>
        <v>0</v>
      </c>
      <c r="H474" s="168">
        <f t="shared" si="91"/>
        <v>8214</v>
      </c>
      <c r="I474" s="111">
        <f t="shared" si="98"/>
        <v>2362986</v>
      </c>
      <c r="J474" s="337">
        <f t="shared" si="94"/>
        <v>3.4640688259109311E-3</v>
      </c>
      <c r="K474" s="348">
        <f t="shared" si="95"/>
        <v>3.4640688259109311E-3</v>
      </c>
      <c r="L474" s="168">
        <f t="shared" si="99"/>
        <v>0</v>
      </c>
      <c r="M474" s="168">
        <f t="shared" si="100"/>
        <v>0</v>
      </c>
      <c r="N474" s="168">
        <f t="shared" si="101"/>
        <v>0</v>
      </c>
    </row>
    <row r="475" spans="1:14">
      <c r="A475">
        <f t="shared" si="102"/>
        <v>3</v>
      </c>
      <c r="B475" t="str">
        <f t="shared" si="96"/>
        <v>Mar</v>
      </c>
      <c r="C475" s="347">
        <f t="shared" si="92"/>
        <v>36966</v>
      </c>
      <c r="D475" s="339">
        <f t="shared" si="103"/>
        <v>8214</v>
      </c>
      <c r="E475" s="357">
        <v>0</v>
      </c>
      <c r="F475" s="365">
        <v>0</v>
      </c>
      <c r="G475" s="168">
        <f t="shared" si="97"/>
        <v>0</v>
      </c>
      <c r="H475" s="168">
        <f t="shared" si="91"/>
        <v>8214</v>
      </c>
      <c r="I475" s="111">
        <f t="shared" si="98"/>
        <v>2362986</v>
      </c>
      <c r="J475" s="337">
        <f t="shared" si="94"/>
        <v>3.4640688259109311E-3</v>
      </c>
      <c r="K475" s="348">
        <f t="shared" si="95"/>
        <v>3.4640688259109311E-3</v>
      </c>
      <c r="L475" s="168">
        <f t="shared" si="99"/>
        <v>0</v>
      </c>
      <c r="M475" s="168">
        <f t="shared" si="100"/>
        <v>0</v>
      </c>
      <c r="N475" s="168">
        <f t="shared" si="101"/>
        <v>0</v>
      </c>
    </row>
    <row r="476" spans="1:14">
      <c r="A476">
        <f t="shared" si="102"/>
        <v>3</v>
      </c>
      <c r="B476" t="str">
        <f t="shared" si="96"/>
        <v>Mar</v>
      </c>
      <c r="C476" s="347">
        <f t="shared" si="92"/>
        <v>36967</v>
      </c>
      <c r="D476" s="339">
        <f t="shared" si="103"/>
        <v>8214</v>
      </c>
      <c r="E476" s="357">
        <v>0</v>
      </c>
      <c r="F476" s="365">
        <v>0</v>
      </c>
      <c r="G476" s="168">
        <f t="shared" si="97"/>
        <v>0</v>
      </c>
      <c r="H476" s="168">
        <f t="shared" si="91"/>
        <v>8214</v>
      </c>
      <c r="I476" s="111">
        <f t="shared" si="98"/>
        <v>2362986</v>
      </c>
      <c r="J476" s="337">
        <f t="shared" si="94"/>
        <v>3.4640688259109311E-3</v>
      </c>
      <c r="K476" s="348">
        <f t="shared" si="95"/>
        <v>3.4640688259109311E-3</v>
      </c>
      <c r="L476" s="168">
        <f t="shared" si="99"/>
        <v>0</v>
      </c>
      <c r="M476" s="168">
        <f t="shared" si="100"/>
        <v>0</v>
      </c>
      <c r="N476" s="168">
        <f t="shared" si="101"/>
        <v>0</v>
      </c>
    </row>
    <row r="477" spans="1:14">
      <c r="A477">
        <f t="shared" si="102"/>
        <v>3</v>
      </c>
      <c r="B477" t="str">
        <f t="shared" si="96"/>
        <v>Mar</v>
      </c>
      <c r="C477" s="347">
        <f t="shared" si="92"/>
        <v>36968</v>
      </c>
      <c r="D477" s="339">
        <f t="shared" si="103"/>
        <v>8214</v>
      </c>
      <c r="E477" s="357">
        <v>0</v>
      </c>
      <c r="F477" s="365">
        <v>0</v>
      </c>
      <c r="G477" s="168">
        <f t="shared" si="97"/>
        <v>0</v>
      </c>
      <c r="H477" s="168">
        <f t="shared" si="91"/>
        <v>8214</v>
      </c>
      <c r="I477" s="111">
        <f t="shared" si="98"/>
        <v>2362986</v>
      </c>
      <c r="J477" s="337">
        <f t="shared" si="94"/>
        <v>3.4640688259109311E-3</v>
      </c>
      <c r="K477" s="348">
        <f t="shared" si="95"/>
        <v>3.4640688259109311E-3</v>
      </c>
      <c r="L477" s="168">
        <f t="shared" si="99"/>
        <v>0</v>
      </c>
      <c r="M477" s="168">
        <f t="shared" si="100"/>
        <v>0</v>
      </c>
      <c r="N477" s="168">
        <f t="shared" si="101"/>
        <v>0</v>
      </c>
    </row>
    <row r="478" spans="1:14">
      <c r="A478">
        <f t="shared" si="102"/>
        <v>3</v>
      </c>
      <c r="B478" t="str">
        <f t="shared" si="96"/>
        <v>Mar</v>
      </c>
      <c r="C478" s="347">
        <f t="shared" si="92"/>
        <v>36969</v>
      </c>
      <c r="D478" s="339">
        <f t="shared" si="103"/>
        <v>8214</v>
      </c>
      <c r="E478" s="357">
        <v>0</v>
      </c>
      <c r="F478" s="365">
        <v>0</v>
      </c>
      <c r="G478" s="168">
        <f t="shared" si="97"/>
        <v>0</v>
      </c>
      <c r="H478" s="168">
        <f t="shared" si="91"/>
        <v>8214</v>
      </c>
      <c r="I478" s="111">
        <f t="shared" si="98"/>
        <v>2362986</v>
      </c>
      <c r="J478" s="337">
        <f t="shared" si="94"/>
        <v>3.4640688259109311E-3</v>
      </c>
      <c r="K478" s="348">
        <f t="shared" si="95"/>
        <v>3.4640688259109311E-3</v>
      </c>
      <c r="L478" s="168">
        <f t="shared" si="99"/>
        <v>0</v>
      </c>
      <c r="M478" s="168">
        <f t="shared" si="100"/>
        <v>0</v>
      </c>
      <c r="N478" s="168">
        <f t="shared" si="101"/>
        <v>0</v>
      </c>
    </row>
    <row r="479" spans="1:14">
      <c r="A479">
        <f t="shared" si="102"/>
        <v>3</v>
      </c>
      <c r="B479" t="str">
        <f t="shared" si="96"/>
        <v>Mar</v>
      </c>
      <c r="C479" s="347">
        <f t="shared" si="92"/>
        <v>36970</v>
      </c>
      <c r="D479" s="339">
        <f t="shared" si="103"/>
        <v>8214</v>
      </c>
      <c r="E479" s="357">
        <v>0</v>
      </c>
      <c r="F479" s="365">
        <v>0</v>
      </c>
      <c r="G479" s="168">
        <f t="shared" si="97"/>
        <v>0</v>
      </c>
      <c r="H479" s="168">
        <f t="shared" si="91"/>
        <v>8214</v>
      </c>
      <c r="I479" s="111">
        <f t="shared" si="98"/>
        <v>2362986</v>
      </c>
      <c r="J479" s="337">
        <f t="shared" si="94"/>
        <v>3.4640688259109311E-3</v>
      </c>
      <c r="K479" s="348">
        <f t="shared" si="95"/>
        <v>3.4640688259109311E-3</v>
      </c>
      <c r="L479" s="168">
        <f t="shared" si="99"/>
        <v>0</v>
      </c>
      <c r="M479" s="168">
        <f t="shared" si="100"/>
        <v>0</v>
      </c>
      <c r="N479" s="168">
        <f t="shared" si="101"/>
        <v>0</v>
      </c>
    </row>
    <row r="480" spans="1:14">
      <c r="A480">
        <f t="shared" si="102"/>
        <v>3</v>
      </c>
      <c r="B480" t="str">
        <f t="shared" si="96"/>
        <v>Mar</v>
      </c>
      <c r="C480" s="347">
        <f t="shared" si="92"/>
        <v>36971</v>
      </c>
      <c r="D480" s="339">
        <f t="shared" si="103"/>
        <v>8214</v>
      </c>
      <c r="E480" s="357">
        <v>0</v>
      </c>
      <c r="F480" s="365">
        <v>0</v>
      </c>
      <c r="G480" s="168">
        <f t="shared" si="97"/>
        <v>0</v>
      </c>
      <c r="H480" s="168">
        <f t="shared" si="91"/>
        <v>8214</v>
      </c>
      <c r="I480" s="111">
        <f t="shared" si="98"/>
        <v>2362986</v>
      </c>
      <c r="J480" s="337">
        <f t="shared" si="94"/>
        <v>3.4640688259109311E-3</v>
      </c>
      <c r="K480" s="348">
        <f t="shared" si="95"/>
        <v>3.4640688259109311E-3</v>
      </c>
      <c r="L480" s="168">
        <f t="shared" si="99"/>
        <v>0</v>
      </c>
      <c r="M480" s="168">
        <f t="shared" si="100"/>
        <v>0</v>
      </c>
      <c r="N480" s="168">
        <f t="shared" si="101"/>
        <v>0</v>
      </c>
    </row>
    <row r="481" spans="1:14">
      <c r="A481">
        <f t="shared" si="102"/>
        <v>3</v>
      </c>
      <c r="B481" t="str">
        <f t="shared" si="96"/>
        <v>Mar</v>
      </c>
      <c r="C481" s="347">
        <f t="shared" si="92"/>
        <v>36972</v>
      </c>
      <c r="D481" s="339">
        <f t="shared" si="103"/>
        <v>8214</v>
      </c>
      <c r="E481" s="357">
        <v>0</v>
      </c>
      <c r="F481" s="365">
        <v>0</v>
      </c>
      <c r="G481" s="168">
        <f t="shared" si="97"/>
        <v>0</v>
      </c>
      <c r="H481" s="168">
        <f t="shared" ref="H481:H544" si="104">D481+G481</f>
        <v>8214</v>
      </c>
      <c r="I481" s="111">
        <f t="shared" si="98"/>
        <v>2362986</v>
      </c>
      <c r="J481" s="337">
        <f t="shared" si="94"/>
        <v>3.4640688259109311E-3</v>
      </c>
      <c r="K481" s="348">
        <f t="shared" si="95"/>
        <v>3.4640688259109311E-3</v>
      </c>
      <c r="L481" s="168">
        <f t="shared" si="99"/>
        <v>0</v>
      </c>
      <c r="M481" s="168">
        <f t="shared" si="100"/>
        <v>0</v>
      </c>
      <c r="N481" s="168">
        <f t="shared" si="101"/>
        <v>0</v>
      </c>
    </row>
    <row r="482" spans="1:14">
      <c r="A482">
        <f t="shared" si="102"/>
        <v>3</v>
      </c>
      <c r="B482" t="str">
        <f t="shared" si="96"/>
        <v>Mar</v>
      </c>
      <c r="C482" s="347">
        <f t="shared" si="92"/>
        <v>36973</v>
      </c>
      <c r="D482" s="339">
        <f t="shared" si="103"/>
        <v>8214</v>
      </c>
      <c r="E482" s="357">
        <v>0</v>
      </c>
      <c r="F482" s="365">
        <v>0</v>
      </c>
      <c r="G482" s="168">
        <f t="shared" si="97"/>
        <v>0</v>
      </c>
      <c r="H482" s="168">
        <f t="shared" si="104"/>
        <v>8214</v>
      </c>
      <c r="I482" s="111">
        <f t="shared" si="98"/>
        <v>2362986</v>
      </c>
      <c r="J482" s="337">
        <f t="shared" si="94"/>
        <v>3.4640688259109311E-3</v>
      </c>
      <c r="K482" s="348">
        <f t="shared" si="95"/>
        <v>3.4640688259109311E-3</v>
      </c>
      <c r="L482" s="168">
        <f t="shared" si="99"/>
        <v>0</v>
      </c>
      <c r="M482" s="168">
        <f t="shared" si="100"/>
        <v>0</v>
      </c>
      <c r="N482" s="168">
        <f t="shared" si="101"/>
        <v>0</v>
      </c>
    </row>
    <row r="483" spans="1:14">
      <c r="A483">
        <f t="shared" si="102"/>
        <v>3</v>
      </c>
      <c r="B483" t="str">
        <f t="shared" si="96"/>
        <v>Mar</v>
      </c>
      <c r="C483" s="347">
        <f t="shared" si="92"/>
        <v>36974</v>
      </c>
      <c r="D483" s="339">
        <f t="shared" si="103"/>
        <v>8214</v>
      </c>
      <c r="E483" s="357">
        <v>0</v>
      </c>
      <c r="F483" s="365">
        <v>0</v>
      </c>
      <c r="G483" s="168">
        <f t="shared" si="97"/>
        <v>0</v>
      </c>
      <c r="H483" s="168">
        <f t="shared" si="104"/>
        <v>8214</v>
      </c>
      <c r="I483" s="111">
        <f t="shared" si="98"/>
        <v>2362986</v>
      </c>
      <c r="J483" s="337">
        <f t="shared" si="94"/>
        <v>3.4640688259109311E-3</v>
      </c>
      <c r="K483" s="348">
        <f t="shared" si="95"/>
        <v>3.4640688259109311E-3</v>
      </c>
      <c r="L483" s="168">
        <f t="shared" si="99"/>
        <v>0</v>
      </c>
      <c r="M483" s="168">
        <f t="shared" si="100"/>
        <v>0</v>
      </c>
      <c r="N483" s="168">
        <f t="shared" si="101"/>
        <v>0</v>
      </c>
    </row>
    <row r="484" spans="1:14">
      <c r="A484">
        <f t="shared" si="102"/>
        <v>3</v>
      </c>
      <c r="B484" t="str">
        <f t="shared" si="96"/>
        <v>Mar</v>
      </c>
      <c r="C484" s="347">
        <f t="shared" si="92"/>
        <v>36975</v>
      </c>
      <c r="D484" s="339">
        <f t="shared" si="103"/>
        <v>8214</v>
      </c>
      <c r="E484" s="357">
        <v>0</v>
      </c>
      <c r="F484" s="365">
        <v>0</v>
      </c>
      <c r="G484" s="168">
        <f t="shared" si="97"/>
        <v>0</v>
      </c>
      <c r="H484" s="168">
        <f t="shared" si="104"/>
        <v>8214</v>
      </c>
      <c r="I484" s="111">
        <f t="shared" si="98"/>
        <v>2362986</v>
      </c>
      <c r="J484" s="337">
        <f t="shared" si="94"/>
        <v>3.4640688259109311E-3</v>
      </c>
      <c r="K484" s="348">
        <f t="shared" si="95"/>
        <v>3.4640688259109311E-3</v>
      </c>
      <c r="L484" s="168">
        <f t="shared" si="99"/>
        <v>0</v>
      </c>
      <c r="M484" s="168">
        <f t="shared" si="100"/>
        <v>0</v>
      </c>
      <c r="N484" s="168">
        <f t="shared" si="101"/>
        <v>0</v>
      </c>
    </row>
    <row r="485" spans="1:14">
      <c r="A485">
        <f t="shared" si="102"/>
        <v>3</v>
      </c>
      <c r="B485" t="str">
        <f t="shared" si="96"/>
        <v>Mar</v>
      </c>
      <c r="C485" s="347">
        <f t="shared" ref="C485:C548" si="105">C484+1</f>
        <v>36976</v>
      </c>
      <c r="D485" s="339">
        <f t="shared" si="103"/>
        <v>8214</v>
      </c>
      <c r="E485" s="357">
        <v>0</v>
      </c>
      <c r="F485" s="365">
        <v>0</v>
      </c>
      <c r="G485" s="168">
        <f t="shared" si="97"/>
        <v>0</v>
      </c>
      <c r="H485" s="168">
        <f t="shared" si="104"/>
        <v>8214</v>
      </c>
      <c r="I485" s="111">
        <f t="shared" si="98"/>
        <v>2362986</v>
      </c>
      <c r="J485" s="337">
        <f t="shared" si="94"/>
        <v>3.4640688259109311E-3</v>
      </c>
      <c r="K485" s="348">
        <f t="shared" si="95"/>
        <v>3.4640688259109311E-3</v>
      </c>
      <c r="L485" s="168">
        <f t="shared" si="99"/>
        <v>0</v>
      </c>
      <c r="M485" s="168">
        <f t="shared" si="100"/>
        <v>0</v>
      </c>
      <c r="N485" s="168">
        <f t="shared" si="101"/>
        <v>0</v>
      </c>
    </row>
    <row r="486" spans="1:14">
      <c r="A486">
        <f t="shared" si="102"/>
        <v>3</v>
      </c>
      <c r="B486" t="str">
        <f t="shared" si="96"/>
        <v>Mar</v>
      </c>
      <c r="C486" s="347">
        <f t="shared" si="105"/>
        <v>36977</v>
      </c>
      <c r="D486" s="339">
        <f t="shared" si="103"/>
        <v>8214</v>
      </c>
      <c r="E486" s="357">
        <v>0</v>
      </c>
      <c r="F486" s="365">
        <v>0</v>
      </c>
      <c r="G486" s="168">
        <f t="shared" si="97"/>
        <v>0</v>
      </c>
      <c r="H486" s="168">
        <f t="shared" si="104"/>
        <v>8214</v>
      </c>
      <c r="I486" s="111">
        <f t="shared" si="98"/>
        <v>2362986</v>
      </c>
      <c r="J486" s="337">
        <f t="shared" si="94"/>
        <v>3.4640688259109311E-3</v>
      </c>
      <c r="K486" s="348">
        <f t="shared" si="95"/>
        <v>3.4640688259109311E-3</v>
      </c>
      <c r="L486" s="168">
        <f t="shared" si="99"/>
        <v>0</v>
      </c>
      <c r="M486" s="168">
        <f t="shared" si="100"/>
        <v>0</v>
      </c>
      <c r="N486" s="168">
        <f t="shared" si="101"/>
        <v>0</v>
      </c>
    </row>
    <row r="487" spans="1:14">
      <c r="A487">
        <f t="shared" si="102"/>
        <v>3</v>
      </c>
      <c r="B487" t="str">
        <f t="shared" si="96"/>
        <v>Mar</v>
      </c>
      <c r="C487" s="347">
        <f t="shared" si="105"/>
        <v>36978</v>
      </c>
      <c r="D487" s="339">
        <f t="shared" si="103"/>
        <v>8214</v>
      </c>
      <c r="E487" s="357">
        <v>0</v>
      </c>
      <c r="F487" s="365">
        <v>0</v>
      </c>
      <c r="G487" s="168">
        <f t="shared" si="97"/>
        <v>0</v>
      </c>
      <c r="H487" s="168">
        <f t="shared" si="104"/>
        <v>8214</v>
      </c>
      <c r="I487" s="111">
        <f t="shared" si="98"/>
        <v>2362986</v>
      </c>
      <c r="J487" s="337">
        <f t="shared" si="94"/>
        <v>3.4640688259109311E-3</v>
      </c>
      <c r="K487" s="348">
        <f t="shared" si="95"/>
        <v>3.4640688259109311E-3</v>
      </c>
      <c r="L487" s="168">
        <f t="shared" si="99"/>
        <v>0</v>
      </c>
      <c r="M487" s="168">
        <f t="shared" si="100"/>
        <v>0</v>
      </c>
      <c r="N487" s="168">
        <f t="shared" si="101"/>
        <v>0</v>
      </c>
    </row>
    <row r="488" spans="1:14">
      <c r="A488">
        <f t="shared" si="102"/>
        <v>3</v>
      </c>
      <c r="B488" t="str">
        <f t="shared" si="96"/>
        <v>Mar</v>
      </c>
      <c r="C488" s="347">
        <f t="shared" si="105"/>
        <v>36979</v>
      </c>
      <c r="D488" s="339">
        <f t="shared" si="103"/>
        <v>8214</v>
      </c>
      <c r="E488" s="357">
        <v>0</v>
      </c>
      <c r="F488" s="365">
        <v>0</v>
      </c>
      <c r="G488" s="168">
        <f t="shared" si="97"/>
        <v>0</v>
      </c>
      <c r="H488" s="168">
        <f t="shared" si="104"/>
        <v>8214</v>
      </c>
      <c r="I488" s="111">
        <f t="shared" si="98"/>
        <v>2362986</v>
      </c>
      <c r="J488" s="337">
        <f t="shared" si="94"/>
        <v>3.4640688259109311E-3</v>
      </c>
      <c r="K488" s="348">
        <f t="shared" si="95"/>
        <v>3.4640688259109311E-3</v>
      </c>
      <c r="L488" s="168">
        <f t="shared" si="99"/>
        <v>0</v>
      </c>
      <c r="M488" s="168">
        <f t="shared" si="100"/>
        <v>0</v>
      </c>
      <c r="N488" s="168">
        <f t="shared" si="101"/>
        <v>0</v>
      </c>
    </row>
    <row r="489" spans="1:14">
      <c r="A489">
        <f t="shared" si="102"/>
        <v>3</v>
      </c>
      <c r="B489" t="str">
        <f t="shared" si="96"/>
        <v>Mar</v>
      </c>
      <c r="C489" s="347">
        <f t="shared" si="105"/>
        <v>36980</v>
      </c>
      <c r="D489" s="339">
        <f t="shared" si="103"/>
        <v>8214</v>
      </c>
      <c r="E489" s="357">
        <v>0</v>
      </c>
      <c r="F489" s="365">
        <v>0</v>
      </c>
      <c r="G489" s="168">
        <f t="shared" si="97"/>
        <v>0</v>
      </c>
      <c r="H489" s="168">
        <f t="shared" si="104"/>
        <v>8214</v>
      </c>
      <c r="I489" s="111">
        <f t="shared" si="98"/>
        <v>2362986</v>
      </c>
      <c r="J489" s="337">
        <f t="shared" si="94"/>
        <v>3.4640688259109311E-3</v>
      </c>
      <c r="K489" s="348">
        <f t="shared" si="95"/>
        <v>3.4640688259109311E-3</v>
      </c>
      <c r="L489" s="168">
        <f t="shared" si="99"/>
        <v>0</v>
      </c>
      <c r="M489" s="168">
        <f t="shared" si="100"/>
        <v>0</v>
      </c>
      <c r="N489" s="168">
        <f t="shared" si="101"/>
        <v>0</v>
      </c>
    </row>
    <row r="490" spans="1:14">
      <c r="A490">
        <f t="shared" si="102"/>
        <v>3</v>
      </c>
      <c r="B490" t="str">
        <f t="shared" si="96"/>
        <v>Mar</v>
      </c>
      <c r="C490" s="347">
        <f t="shared" si="105"/>
        <v>36981</v>
      </c>
      <c r="D490" s="339">
        <f t="shared" si="103"/>
        <v>8214</v>
      </c>
      <c r="E490" s="357">
        <v>0</v>
      </c>
      <c r="F490" s="365">
        <v>0</v>
      </c>
      <c r="G490" s="168">
        <f t="shared" si="97"/>
        <v>0</v>
      </c>
      <c r="H490" s="168">
        <f t="shared" si="104"/>
        <v>8214</v>
      </c>
      <c r="I490" s="111">
        <f t="shared" si="98"/>
        <v>2362986</v>
      </c>
      <c r="J490" s="337">
        <f t="shared" si="94"/>
        <v>3.4640688259109311E-3</v>
      </c>
      <c r="K490" s="348">
        <f t="shared" si="95"/>
        <v>3.4640688259109311E-3</v>
      </c>
      <c r="L490" s="168">
        <f t="shared" si="99"/>
        <v>0</v>
      </c>
      <c r="M490" s="168">
        <f t="shared" si="100"/>
        <v>0</v>
      </c>
      <c r="N490" s="168">
        <f t="shared" si="101"/>
        <v>0</v>
      </c>
    </row>
    <row r="491" spans="1:14">
      <c r="A491">
        <f t="shared" si="102"/>
        <v>4</v>
      </c>
      <c r="B491" t="str">
        <f t="shared" si="96"/>
        <v>Apr</v>
      </c>
      <c r="C491" s="347">
        <f t="shared" si="105"/>
        <v>36982</v>
      </c>
      <c r="D491" s="339">
        <f t="shared" si="103"/>
        <v>8214</v>
      </c>
      <c r="E491" s="357">
        <f>4131+6290</f>
        <v>10421</v>
      </c>
      <c r="F491" s="365">
        <v>0</v>
      </c>
      <c r="G491" s="168">
        <f t="shared" si="97"/>
        <v>10421</v>
      </c>
      <c r="H491" s="168">
        <f t="shared" si="104"/>
        <v>18635</v>
      </c>
      <c r="I491" s="111">
        <f t="shared" si="98"/>
        <v>2352565</v>
      </c>
      <c r="J491" s="337">
        <f t="shared" si="94"/>
        <v>3.4640688259109311E-3</v>
      </c>
      <c r="K491" s="348">
        <f t="shared" si="95"/>
        <v>7.8588900134952764E-3</v>
      </c>
      <c r="L491" s="168">
        <f t="shared" si="99"/>
        <v>15789</v>
      </c>
      <c r="M491" s="168">
        <f t="shared" si="100"/>
        <v>9122</v>
      </c>
      <c r="N491" s="168">
        <f t="shared" si="101"/>
        <v>6667</v>
      </c>
    </row>
    <row r="492" spans="1:14">
      <c r="A492">
        <f t="shared" si="102"/>
        <v>4</v>
      </c>
      <c r="B492" t="str">
        <f t="shared" si="96"/>
        <v>Apr</v>
      </c>
      <c r="C492" s="347">
        <f t="shared" si="105"/>
        <v>36983</v>
      </c>
      <c r="D492" s="339">
        <f t="shared" si="103"/>
        <v>18635</v>
      </c>
      <c r="E492" s="357">
        <f t="shared" ref="E492:E520" si="106">4131+6290</f>
        <v>10421</v>
      </c>
      <c r="F492" s="365">
        <v>0</v>
      </c>
      <c r="G492" s="168">
        <f t="shared" si="97"/>
        <v>10421</v>
      </c>
      <c r="H492" s="168">
        <f t="shared" si="104"/>
        <v>29056</v>
      </c>
      <c r="I492" s="111">
        <f t="shared" si="98"/>
        <v>2342144</v>
      </c>
      <c r="J492" s="337">
        <f t="shared" si="94"/>
        <v>7.8588900134952764E-3</v>
      </c>
      <c r="K492" s="348">
        <f t="shared" si="95"/>
        <v>1.2253711201079622E-2</v>
      </c>
      <c r="L492" s="168">
        <f t="shared" si="99"/>
        <v>15789</v>
      </c>
      <c r="M492" s="168">
        <f t="shared" si="100"/>
        <v>9122</v>
      </c>
      <c r="N492" s="168">
        <f t="shared" si="101"/>
        <v>6667</v>
      </c>
    </row>
    <row r="493" spans="1:14">
      <c r="A493">
        <f t="shared" si="102"/>
        <v>4</v>
      </c>
      <c r="B493" t="str">
        <f t="shared" si="96"/>
        <v>Apr</v>
      </c>
      <c r="C493" s="347">
        <f t="shared" si="105"/>
        <v>36984</v>
      </c>
      <c r="D493" s="339">
        <f t="shared" si="103"/>
        <v>29056</v>
      </c>
      <c r="E493" s="357">
        <f t="shared" si="106"/>
        <v>10421</v>
      </c>
      <c r="F493" s="365">
        <v>0</v>
      </c>
      <c r="G493" s="168">
        <f t="shared" si="97"/>
        <v>10421</v>
      </c>
      <c r="H493" s="168">
        <f t="shared" si="104"/>
        <v>39477</v>
      </c>
      <c r="I493" s="111">
        <f t="shared" si="98"/>
        <v>2331723</v>
      </c>
      <c r="J493" s="337">
        <f t="shared" si="94"/>
        <v>1.2253711201079622E-2</v>
      </c>
      <c r="K493" s="348">
        <f t="shared" si="95"/>
        <v>1.6648532388663966E-2</v>
      </c>
      <c r="L493" s="168">
        <f t="shared" si="99"/>
        <v>15789</v>
      </c>
      <c r="M493" s="168">
        <f t="shared" si="100"/>
        <v>9122</v>
      </c>
      <c r="N493" s="168">
        <f t="shared" si="101"/>
        <v>6667</v>
      </c>
    </row>
    <row r="494" spans="1:14">
      <c r="A494">
        <f t="shared" si="102"/>
        <v>4</v>
      </c>
      <c r="B494" t="str">
        <f t="shared" si="96"/>
        <v>Apr</v>
      </c>
      <c r="C494" s="347">
        <f t="shared" si="105"/>
        <v>36985</v>
      </c>
      <c r="D494" s="339">
        <f t="shared" si="103"/>
        <v>39477</v>
      </c>
      <c r="E494" s="357">
        <f t="shared" si="106"/>
        <v>10421</v>
      </c>
      <c r="F494" s="365">
        <v>0</v>
      </c>
      <c r="G494" s="168">
        <f t="shared" si="97"/>
        <v>10421</v>
      </c>
      <c r="H494" s="168">
        <f t="shared" si="104"/>
        <v>49898</v>
      </c>
      <c r="I494" s="111">
        <f t="shared" si="98"/>
        <v>2321302</v>
      </c>
      <c r="J494" s="337">
        <f t="shared" si="94"/>
        <v>1.6648532388663966E-2</v>
      </c>
      <c r="K494" s="348">
        <f t="shared" si="95"/>
        <v>2.1043353576248314E-2</v>
      </c>
      <c r="L494" s="168">
        <f t="shared" si="99"/>
        <v>15789</v>
      </c>
      <c r="M494" s="168">
        <f t="shared" si="100"/>
        <v>9122</v>
      </c>
      <c r="N494" s="168">
        <f t="shared" si="101"/>
        <v>6667</v>
      </c>
    </row>
    <row r="495" spans="1:14">
      <c r="A495">
        <f t="shared" si="102"/>
        <v>4</v>
      </c>
      <c r="B495" t="str">
        <f t="shared" si="96"/>
        <v>Apr</v>
      </c>
      <c r="C495" s="347">
        <f t="shared" si="105"/>
        <v>36986</v>
      </c>
      <c r="D495" s="339">
        <f t="shared" si="103"/>
        <v>49898</v>
      </c>
      <c r="E495" s="357">
        <f t="shared" si="106"/>
        <v>10421</v>
      </c>
      <c r="F495" s="365">
        <v>0</v>
      </c>
      <c r="G495" s="168">
        <f t="shared" si="97"/>
        <v>10421</v>
      </c>
      <c r="H495" s="168">
        <f t="shared" si="104"/>
        <v>60319</v>
      </c>
      <c r="I495" s="111">
        <f t="shared" si="98"/>
        <v>2310881</v>
      </c>
      <c r="J495" s="337">
        <f t="shared" si="94"/>
        <v>2.1043353576248314E-2</v>
      </c>
      <c r="K495" s="348">
        <f t="shared" si="95"/>
        <v>2.5438174763832658E-2</v>
      </c>
      <c r="L495" s="168">
        <f t="shared" si="99"/>
        <v>15789</v>
      </c>
      <c r="M495" s="168">
        <f t="shared" si="100"/>
        <v>9122</v>
      </c>
      <c r="N495" s="168">
        <f t="shared" si="101"/>
        <v>6667</v>
      </c>
    </row>
    <row r="496" spans="1:14">
      <c r="A496">
        <f t="shared" si="102"/>
        <v>4</v>
      </c>
      <c r="B496" t="str">
        <f t="shared" si="96"/>
        <v>Apr</v>
      </c>
      <c r="C496" s="347">
        <f t="shared" si="105"/>
        <v>36987</v>
      </c>
      <c r="D496" s="339">
        <f t="shared" si="103"/>
        <v>60319</v>
      </c>
      <c r="E496" s="357">
        <f t="shared" si="106"/>
        <v>10421</v>
      </c>
      <c r="F496" s="365">
        <v>0</v>
      </c>
      <c r="G496" s="168">
        <f t="shared" si="97"/>
        <v>10421</v>
      </c>
      <c r="H496" s="168">
        <f t="shared" si="104"/>
        <v>70740</v>
      </c>
      <c r="I496" s="111">
        <f t="shared" si="98"/>
        <v>2300460</v>
      </c>
      <c r="J496" s="337">
        <f t="shared" si="94"/>
        <v>2.5438174763832658E-2</v>
      </c>
      <c r="K496" s="348">
        <f t="shared" si="95"/>
        <v>2.9832995951417005E-2</v>
      </c>
      <c r="L496" s="168">
        <f t="shared" si="99"/>
        <v>15789</v>
      </c>
      <c r="M496" s="168">
        <f t="shared" si="100"/>
        <v>9122</v>
      </c>
      <c r="N496" s="168">
        <f t="shared" si="101"/>
        <v>6667</v>
      </c>
    </row>
    <row r="497" spans="1:14">
      <c r="A497">
        <f t="shared" si="102"/>
        <v>4</v>
      </c>
      <c r="B497" t="str">
        <f t="shared" si="96"/>
        <v>Apr</v>
      </c>
      <c r="C497" s="347">
        <f t="shared" si="105"/>
        <v>36988</v>
      </c>
      <c r="D497" s="339">
        <f t="shared" si="103"/>
        <v>70740</v>
      </c>
      <c r="E497" s="357">
        <f t="shared" si="106"/>
        <v>10421</v>
      </c>
      <c r="F497" s="365">
        <v>0</v>
      </c>
      <c r="G497" s="168">
        <f t="shared" si="97"/>
        <v>10421</v>
      </c>
      <c r="H497" s="168">
        <f t="shared" si="104"/>
        <v>81161</v>
      </c>
      <c r="I497" s="111">
        <f t="shared" si="98"/>
        <v>2290039</v>
      </c>
      <c r="J497" s="337">
        <f t="shared" si="94"/>
        <v>2.9832995951417005E-2</v>
      </c>
      <c r="K497" s="348">
        <f t="shared" si="95"/>
        <v>3.4227817139001353E-2</v>
      </c>
      <c r="L497" s="168">
        <f t="shared" si="99"/>
        <v>15789</v>
      </c>
      <c r="M497" s="168">
        <f t="shared" si="100"/>
        <v>9122</v>
      </c>
      <c r="N497" s="168">
        <f t="shared" si="101"/>
        <v>6667</v>
      </c>
    </row>
    <row r="498" spans="1:14">
      <c r="A498">
        <f t="shared" si="102"/>
        <v>4</v>
      </c>
      <c r="B498" t="str">
        <f t="shared" si="96"/>
        <v>Apr</v>
      </c>
      <c r="C498" s="347">
        <f t="shared" si="105"/>
        <v>36989</v>
      </c>
      <c r="D498" s="339">
        <f t="shared" si="103"/>
        <v>81161</v>
      </c>
      <c r="E498" s="357">
        <f t="shared" si="106"/>
        <v>10421</v>
      </c>
      <c r="F498" s="365">
        <v>0</v>
      </c>
      <c r="G498" s="168">
        <f t="shared" si="97"/>
        <v>10421</v>
      </c>
      <c r="H498" s="168">
        <f t="shared" si="104"/>
        <v>91582</v>
      </c>
      <c r="I498" s="111">
        <f t="shared" si="98"/>
        <v>2279618</v>
      </c>
      <c r="J498" s="337">
        <f t="shared" si="94"/>
        <v>3.4227817139001353E-2</v>
      </c>
      <c r="K498" s="348">
        <f t="shared" si="95"/>
        <v>3.8622638326585697E-2</v>
      </c>
      <c r="L498" s="168">
        <f t="shared" si="99"/>
        <v>15789</v>
      </c>
      <c r="M498" s="168">
        <f t="shared" si="100"/>
        <v>9122</v>
      </c>
      <c r="N498" s="168">
        <f t="shared" si="101"/>
        <v>6667</v>
      </c>
    </row>
    <row r="499" spans="1:14">
      <c r="A499">
        <f t="shared" si="102"/>
        <v>4</v>
      </c>
      <c r="B499" t="str">
        <f t="shared" si="96"/>
        <v>Apr</v>
      </c>
      <c r="C499" s="347">
        <f t="shared" si="105"/>
        <v>36990</v>
      </c>
      <c r="D499" s="339">
        <f t="shared" si="103"/>
        <v>91582</v>
      </c>
      <c r="E499" s="357">
        <f t="shared" si="106"/>
        <v>10421</v>
      </c>
      <c r="F499" s="365">
        <v>0</v>
      </c>
      <c r="G499" s="168">
        <f t="shared" si="97"/>
        <v>10421</v>
      </c>
      <c r="H499" s="168">
        <f t="shared" si="104"/>
        <v>102003</v>
      </c>
      <c r="I499" s="111">
        <f t="shared" si="98"/>
        <v>2269197</v>
      </c>
      <c r="J499" s="337">
        <f t="shared" si="94"/>
        <v>3.8622638326585697E-2</v>
      </c>
      <c r="K499" s="348">
        <f t="shared" si="95"/>
        <v>4.3017459514170041E-2</v>
      </c>
      <c r="L499" s="168">
        <f t="shared" si="99"/>
        <v>15789</v>
      </c>
      <c r="M499" s="168">
        <f t="shared" si="100"/>
        <v>9122</v>
      </c>
      <c r="N499" s="168">
        <f t="shared" si="101"/>
        <v>6667</v>
      </c>
    </row>
    <row r="500" spans="1:14">
      <c r="A500">
        <f t="shared" si="102"/>
        <v>4</v>
      </c>
      <c r="B500" t="str">
        <f t="shared" si="96"/>
        <v>Apr</v>
      </c>
      <c r="C500" s="347">
        <f t="shared" si="105"/>
        <v>36991</v>
      </c>
      <c r="D500" s="339">
        <f t="shared" si="103"/>
        <v>102003</v>
      </c>
      <c r="E500" s="357">
        <f t="shared" si="106"/>
        <v>10421</v>
      </c>
      <c r="F500" s="365">
        <v>0</v>
      </c>
      <c r="G500" s="168">
        <f t="shared" si="97"/>
        <v>10421</v>
      </c>
      <c r="H500" s="168">
        <f t="shared" si="104"/>
        <v>112424</v>
      </c>
      <c r="I500" s="111">
        <f t="shared" si="98"/>
        <v>2258776</v>
      </c>
      <c r="J500" s="337">
        <f t="shared" si="94"/>
        <v>4.3017459514170041E-2</v>
      </c>
      <c r="K500" s="348">
        <f t="shared" si="95"/>
        <v>4.7412280701754385E-2</v>
      </c>
      <c r="L500" s="168">
        <f t="shared" si="99"/>
        <v>15789</v>
      </c>
      <c r="M500" s="168">
        <f t="shared" si="100"/>
        <v>9122</v>
      </c>
      <c r="N500" s="168">
        <f t="shared" si="101"/>
        <v>6667</v>
      </c>
    </row>
    <row r="501" spans="1:14">
      <c r="A501">
        <f t="shared" si="102"/>
        <v>4</v>
      </c>
      <c r="B501" t="str">
        <f t="shared" si="96"/>
        <v>Apr</v>
      </c>
      <c r="C501" s="347">
        <f t="shared" si="105"/>
        <v>36992</v>
      </c>
      <c r="D501" s="339">
        <f t="shared" si="103"/>
        <v>112424</v>
      </c>
      <c r="E501" s="357">
        <f t="shared" si="106"/>
        <v>10421</v>
      </c>
      <c r="F501" s="365">
        <v>0</v>
      </c>
      <c r="G501" s="168">
        <f t="shared" si="97"/>
        <v>10421</v>
      </c>
      <c r="H501" s="168">
        <f t="shared" si="104"/>
        <v>122845</v>
      </c>
      <c r="I501" s="111">
        <f t="shared" si="98"/>
        <v>2248355</v>
      </c>
      <c r="J501" s="337">
        <f t="shared" si="94"/>
        <v>4.7412280701754385E-2</v>
      </c>
      <c r="K501" s="348">
        <f t="shared" si="95"/>
        <v>5.1807101889338729E-2</v>
      </c>
      <c r="L501" s="168">
        <f t="shared" si="99"/>
        <v>15789</v>
      </c>
      <c r="M501" s="168">
        <f t="shared" si="100"/>
        <v>9122</v>
      </c>
      <c r="N501" s="168">
        <f t="shared" si="101"/>
        <v>6667</v>
      </c>
    </row>
    <row r="502" spans="1:14">
      <c r="A502">
        <f t="shared" si="102"/>
        <v>4</v>
      </c>
      <c r="B502" t="str">
        <f t="shared" si="96"/>
        <v>Apr</v>
      </c>
      <c r="C502" s="347">
        <f t="shared" si="105"/>
        <v>36993</v>
      </c>
      <c r="D502" s="339">
        <f t="shared" si="103"/>
        <v>122845</v>
      </c>
      <c r="E502" s="357">
        <f t="shared" si="106"/>
        <v>10421</v>
      </c>
      <c r="F502" s="365">
        <v>0</v>
      </c>
      <c r="G502" s="168">
        <f t="shared" si="97"/>
        <v>10421</v>
      </c>
      <c r="H502" s="168">
        <f t="shared" si="104"/>
        <v>133266</v>
      </c>
      <c r="I502" s="111">
        <f t="shared" si="98"/>
        <v>2237934</v>
      </c>
      <c r="J502" s="337">
        <f t="shared" si="94"/>
        <v>5.1807101889338729E-2</v>
      </c>
      <c r="K502" s="348">
        <f t="shared" si="95"/>
        <v>5.620192307692308E-2</v>
      </c>
      <c r="L502" s="168">
        <f t="shared" si="99"/>
        <v>15789</v>
      </c>
      <c r="M502" s="168">
        <f t="shared" si="100"/>
        <v>9122</v>
      </c>
      <c r="N502" s="168">
        <f t="shared" si="101"/>
        <v>6667</v>
      </c>
    </row>
    <row r="503" spans="1:14">
      <c r="A503">
        <f t="shared" si="102"/>
        <v>4</v>
      </c>
      <c r="B503" t="str">
        <f t="shared" si="96"/>
        <v>Apr</v>
      </c>
      <c r="C503" s="347">
        <f t="shared" si="105"/>
        <v>36994</v>
      </c>
      <c r="D503" s="339">
        <f t="shared" si="103"/>
        <v>133266</v>
      </c>
      <c r="E503" s="357">
        <f t="shared" si="106"/>
        <v>10421</v>
      </c>
      <c r="F503" s="365">
        <v>0</v>
      </c>
      <c r="G503" s="168">
        <f t="shared" si="97"/>
        <v>10421</v>
      </c>
      <c r="H503" s="168">
        <f t="shared" si="104"/>
        <v>143687</v>
      </c>
      <c r="I503" s="111">
        <f t="shared" si="98"/>
        <v>2227513</v>
      </c>
      <c r="J503" s="337">
        <f t="shared" si="94"/>
        <v>5.620192307692308E-2</v>
      </c>
      <c r="K503" s="348">
        <f t="shared" si="95"/>
        <v>6.0596744264507424E-2</v>
      </c>
      <c r="L503" s="168">
        <f t="shared" si="99"/>
        <v>15789</v>
      </c>
      <c r="M503" s="168">
        <f t="shared" si="100"/>
        <v>9122</v>
      </c>
      <c r="N503" s="168">
        <f t="shared" si="101"/>
        <v>6667</v>
      </c>
    </row>
    <row r="504" spans="1:14">
      <c r="A504">
        <f t="shared" si="102"/>
        <v>4</v>
      </c>
      <c r="B504" t="str">
        <f t="shared" si="96"/>
        <v>Apr</v>
      </c>
      <c r="C504" s="347">
        <f t="shared" si="105"/>
        <v>36995</v>
      </c>
      <c r="D504" s="339">
        <f t="shared" si="103"/>
        <v>143687</v>
      </c>
      <c r="E504" s="357">
        <f t="shared" si="106"/>
        <v>10421</v>
      </c>
      <c r="F504" s="365">
        <v>0</v>
      </c>
      <c r="G504" s="168">
        <f t="shared" si="97"/>
        <v>10421</v>
      </c>
      <c r="H504" s="168">
        <f t="shared" si="104"/>
        <v>154108</v>
      </c>
      <c r="I504" s="111">
        <f t="shared" si="98"/>
        <v>2217092</v>
      </c>
      <c r="J504" s="337">
        <f t="shared" si="94"/>
        <v>6.0596744264507424E-2</v>
      </c>
      <c r="K504" s="348">
        <f t="shared" si="95"/>
        <v>6.4991565452091768E-2</v>
      </c>
      <c r="L504" s="168">
        <f t="shared" si="99"/>
        <v>15789</v>
      </c>
      <c r="M504" s="168">
        <f t="shared" si="100"/>
        <v>9122</v>
      </c>
      <c r="N504" s="168">
        <f t="shared" si="101"/>
        <v>6667</v>
      </c>
    </row>
    <row r="505" spans="1:14">
      <c r="A505">
        <f t="shared" si="102"/>
        <v>4</v>
      </c>
      <c r="B505" t="str">
        <f t="shared" si="96"/>
        <v>Apr</v>
      </c>
      <c r="C505" s="347">
        <f t="shared" si="105"/>
        <v>36996</v>
      </c>
      <c r="D505" s="339">
        <f t="shared" si="103"/>
        <v>154108</v>
      </c>
      <c r="E505" s="357">
        <f t="shared" si="106"/>
        <v>10421</v>
      </c>
      <c r="F505" s="365">
        <v>0</v>
      </c>
      <c r="G505" s="168">
        <f t="shared" si="97"/>
        <v>10421</v>
      </c>
      <c r="H505" s="168">
        <f t="shared" si="104"/>
        <v>164529</v>
      </c>
      <c r="I505" s="111">
        <f t="shared" si="98"/>
        <v>2206671</v>
      </c>
      <c r="J505" s="337">
        <f t="shared" si="94"/>
        <v>6.4991565452091768E-2</v>
      </c>
      <c r="K505" s="348">
        <f t="shared" si="95"/>
        <v>6.9386386639676112E-2</v>
      </c>
      <c r="L505" s="168">
        <f t="shared" si="99"/>
        <v>15789</v>
      </c>
      <c r="M505" s="168">
        <f t="shared" si="100"/>
        <v>9122</v>
      </c>
      <c r="N505" s="168">
        <f t="shared" si="101"/>
        <v>6667</v>
      </c>
    </row>
    <row r="506" spans="1:14">
      <c r="A506">
        <f t="shared" si="102"/>
        <v>4</v>
      </c>
      <c r="B506" t="str">
        <f t="shared" si="96"/>
        <v>Apr</v>
      </c>
      <c r="C506" s="347">
        <f t="shared" si="105"/>
        <v>36997</v>
      </c>
      <c r="D506" s="339">
        <f t="shared" si="103"/>
        <v>164529</v>
      </c>
      <c r="E506" s="357">
        <f t="shared" si="106"/>
        <v>10421</v>
      </c>
      <c r="F506" s="365">
        <v>0</v>
      </c>
      <c r="G506" s="168">
        <f t="shared" si="97"/>
        <v>10421</v>
      </c>
      <c r="H506" s="168">
        <f t="shared" si="104"/>
        <v>174950</v>
      </c>
      <c r="I506" s="111">
        <f t="shared" si="98"/>
        <v>2196250</v>
      </c>
      <c r="J506" s="337">
        <f t="shared" si="94"/>
        <v>6.9386386639676112E-2</v>
      </c>
      <c r="K506" s="348">
        <f t="shared" si="95"/>
        <v>7.3781207827260456E-2</v>
      </c>
      <c r="L506" s="168">
        <f t="shared" si="99"/>
        <v>15789</v>
      </c>
      <c r="M506" s="168">
        <f t="shared" si="100"/>
        <v>9122</v>
      </c>
      <c r="N506" s="168">
        <f t="shared" si="101"/>
        <v>6667</v>
      </c>
    </row>
    <row r="507" spans="1:14">
      <c r="A507">
        <f t="shared" si="102"/>
        <v>4</v>
      </c>
      <c r="B507" t="str">
        <f t="shared" si="96"/>
        <v>Apr</v>
      </c>
      <c r="C507" s="347">
        <f t="shared" si="105"/>
        <v>36998</v>
      </c>
      <c r="D507" s="339">
        <f t="shared" si="103"/>
        <v>174950</v>
      </c>
      <c r="E507" s="357">
        <f t="shared" si="106"/>
        <v>10421</v>
      </c>
      <c r="F507" s="365">
        <v>0</v>
      </c>
      <c r="G507" s="168">
        <f t="shared" si="97"/>
        <v>10421</v>
      </c>
      <c r="H507" s="168">
        <f t="shared" si="104"/>
        <v>185371</v>
      </c>
      <c r="I507" s="111">
        <f t="shared" si="98"/>
        <v>2185829</v>
      </c>
      <c r="J507" s="337">
        <f t="shared" si="94"/>
        <v>7.3781207827260456E-2</v>
      </c>
      <c r="K507" s="348">
        <f t="shared" si="95"/>
        <v>7.81760290148448E-2</v>
      </c>
      <c r="L507" s="168">
        <f t="shared" si="99"/>
        <v>15789</v>
      </c>
      <c r="M507" s="168">
        <f t="shared" si="100"/>
        <v>9122</v>
      </c>
      <c r="N507" s="168">
        <f t="shared" si="101"/>
        <v>6667</v>
      </c>
    </row>
    <row r="508" spans="1:14">
      <c r="A508">
        <f t="shared" si="102"/>
        <v>4</v>
      </c>
      <c r="B508" t="str">
        <f t="shared" si="96"/>
        <v>Apr</v>
      </c>
      <c r="C508" s="347">
        <f t="shared" si="105"/>
        <v>36999</v>
      </c>
      <c r="D508" s="339">
        <f t="shared" si="103"/>
        <v>185371</v>
      </c>
      <c r="E508" s="357">
        <f t="shared" si="106"/>
        <v>10421</v>
      </c>
      <c r="F508" s="365">
        <v>0</v>
      </c>
      <c r="G508" s="168">
        <f t="shared" si="97"/>
        <v>10421</v>
      </c>
      <c r="H508" s="168">
        <f t="shared" si="104"/>
        <v>195792</v>
      </c>
      <c r="I508" s="111">
        <f t="shared" si="98"/>
        <v>2175408</v>
      </c>
      <c r="J508" s="337">
        <f t="shared" si="94"/>
        <v>7.81760290148448E-2</v>
      </c>
      <c r="K508" s="348">
        <f t="shared" si="95"/>
        <v>8.2570850202429144E-2</v>
      </c>
      <c r="L508" s="168">
        <f t="shared" si="99"/>
        <v>15789</v>
      </c>
      <c r="M508" s="168">
        <f t="shared" si="100"/>
        <v>9122</v>
      </c>
      <c r="N508" s="168">
        <f t="shared" si="101"/>
        <v>6667</v>
      </c>
    </row>
    <row r="509" spans="1:14">
      <c r="A509">
        <f t="shared" si="102"/>
        <v>4</v>
      </c>
      <c r="B509" t="str">
        <f t="shared" si="96"/>
        <v>Apr</v>
      </c>
      <c r="C509" s="347">
        <f t="shared" si="105"/>
        <v>37000</v>
      </c>
      <c r="D509" s="339">
        <f t="shared" si="103"/>
        <v>195792</v>
      </c>
      <c r="E509" s="357">
        <f t="shared" si="106"/>
        <v>10421</v>
      </c>
      <c r="F509" s="365">
        <v>0</v>
      </c>
      <c r="G509" s="168">
        <f t="shared" si="97"/>
        <v>10421</v>
      </c>
      <c r="H509" s="168">
        <f t="shared" si="104"/>
        <v>206213</v>
      </c>
      <c r="I509" s="111">
        <f t="shared" si="98"/>
        <v>2164987</v>
      </c>
      <c r="J509" s="337">
        <f t="shared" si="94"/>
        <v>8.2570850202429144E-2</v>
      </c>
      <c r="K509" s="348">
        <f t="shared" si="95"/>
        <v>8.6965671390013502E-2</v>
      </c>
      <c r="L509" s="168">
        <f t="shared" si="99"/>
        <v>15789</v>
      </c>
      <c r="M509" s="168">
        <f t="shared" si="100"/>
        <v>9122</v>
      </c>
      <c r="N509" s="168">
        <f t="shared" si="101"/>
        <v>6667</v>
      </c>
    </row>
    <row r="510" spans="1:14">
      <c r="A510">
        <f t="shared" si="102"/>
        <v>4</v>
      </c>
      <c r="B510" t="str">
        <f t="shared" si="96"/>
        <v>Apr</v>
      </c>
      <c r="C510" s="347">
        <f t="shared" si="105"/>
        <v>37001</v>
      </c>
      <c r="D510" s="339">
        <f t="shared" si="103"/>
        <v>206213</v>
      </c>
      <c r="E510" s="357">
        <f t="shared" si="106"/>
        <v>10421</v>
      </c>
      <c r="F510" s="365">
        <v>0</v>
      </c>
      <c r="G510" s="168">
        <f t="shared" si="97"/>
        <v>10421</v>
      </c>
      <c r="H510" s="168">
        <f t="shared" si="104"/>
        <v>216634</v>
      </c>
      <c r="I510" s="111">
        <f t="shared" si="98"/>
        <v>2154566</v>
      </c>
      <c r="J510" s="337">
        <f t="shared" si="94"/>
        <v>8.6965671390013502E-2</v>
      </c>
      <c r="K510" s="348">
        <f t="shared" si="95"/>
        <v>9.1360492577597846E-2</v>
      </c>
      <c r="L510" s="168">
        <f t="shared" si="99"/>
        <v>15789</v>
      </c>
      <c r="M510" s="168">
        <f t="shared" si="100"/>
        <v>9122</v>
      </c>
      <c r="N510" s="168">
        <f t="shared" si="101"/>
        <v>6667</v>
      </c>
    </row>
    <row r="511" spans="1:14">
      <c r="A511">
        <f t="shared" si="102"/>
        <v>4</v>
      </c>
      <c r="B511" t="str">
        <f t="shared" si="96"/>
        <v>Apr</v>
      </c>
      <c r="C511" s="347">
        <f t="shared" si="105"/>
        <v>37002</v>
      </c>
      <c r="D511" s="339">
        <f t="shared" si="103"/>
        <v>216634</v>
      </c>
      <c r="E511" s="357">
        <f t="shared" si="106"/>
        <v>10421</v>
      </c>
      <c r="F511" s="365">
        <v>0</v>
      </c>
      <c r="G511" s="168">
        <f t="shared" si="97"/>
        <v>10421</v>
      </c>
      <c r="H511" s="168">
        <f t="shared" si="104"/>
        <v>227055</v>
      </c>
      <c r="I511" s="111">
        <f t="shared" si="98"/>
        <v>2144145</v>
      </c>
      <c r="J511" s="337">
        <f t="shared" si="94"/>
        <v>9.1360492577597846E-2</v>
      </c>
      <c r="K511" s="348">
        <f t="shared" si="95"/>
        <v>9.575531376518219E-2</v>
      </c>
      <c r="L511" s="168">
        <f t="shared" si="99"/>
        <v>15789</v>
      </c>
      <c r="M511" s="168">
        <f t="shared" si="100"/>
        <v>9122</v>
      </c>
      <c r="N511" s="168">
        <f t="shared" si="101"/>
        <v>6667</v>
      </c>
    </row>
    <row r="512" spans="1:14">
      <c r="A512">
        <f t="shared" si="102"/>
        <v>4</v>
      </c>
      <c r="B512" t="str">
        <f t="shared" si="96"/>
        <v>Apr</v>
      </c>
      <c r="C512" s="347">
        <f t="shared" si="105"/>
        <v>37003</v>
      </c>
      <c r="D512" s="339">
        <f t="shared" si="103"/>
        <v>227055</v>
      </c>
      <c r="E512" s="357">
        <f t="shared" si="106"/>
        <v>10421</v>
      </c>
      <c r="F512" s="365">
        <v>0</v>
      </c>
      <c r="G512" s="168">
        <f t="shared" si="97"/>
        <v>10421</v>
      </c>
      <c r="H512" s="168">
        <f t="shared" si="104"/>
        <v>237476</v>
      </c>
      <c r="I512" s="111">
        <f t="shared" si="98"/>
        <v>2133724</v>
      </c>
      <c r="J512" s="337">
        <f t="shared" si="94"/>
        <v>9.575531376518219E-2</v>
      </c>
      <c r="K512" s="348">
        <f t="shared" si="95"/>
        <v>0.10015013495276653</v>
      </c>
      <c r="L512" s="168">
        <f t="shared" si="99"/>
        <v>15789</v>
      </c>
      <c r="M512" s="168">
        <f t="shared" si="100"/>
        <v>9122</v>
      </c>
      <c r="N512" s="168">
        <f t="shared" si="101"/>
        <v>6667</v>
      </c>
    </row>
    <row r="513" spans="1:14">
      <c r="A513">
        <f t="shared" si="102"/>
        <v>4</v>
      </c>
      <c r="B513" t="str">
        <f t="shared" si="96"/>
        <v>Apr</v>
      </c>
      <c r="C513" s="347">
        <f t="shared" si="105"/>
        <v>37004</v>
      </c>
      <c r="D513" s="339">
        <f t="shared" si="103"/>
        <v>237476</v>
      </c>
      <c r="E513" s="357">
        <f t="shared" si="106"/>
        <v>10421</v>
      </c>
      <c r="F513" s="365">
        <v>0</v>
      </c>
      <c r="G513" s="168">
        <f t="shared" si="97"/>
        <v>10421</v>
      </c>
      <c r="H513" s="168">
        <f t="shared" si="104"/>
        <v>247897</v>
      </c>
      <c r="I513" s="111">
        <f t="shared" si="98"/>
        <v>2123303</v>
      </c>
      <c r="J513" s="337">
        <f t="shared" si="94"/>
        <v>0.10015013495276653</v>
      </c>
      <c r="K513" s="348">
        <f t="shared" si="95"/>
        <v>0.10454495614035088</v>
      </c>
      <c r="L513" s="168">
        <f t="shared" si="99"/>
        <v>15789</v>
      </c>
      <c r="M513" s="168">
        <f t="shared" si="100"/>
        <v>9122</v>
      </c>
      <c r="N513" s="168">
        <f t="shared" si="101"/>
        <v>6667</v>
      </c>
    </row>
    <row r="514" spans="1:14">
      <c r="A514">
        <f t="shared" si="102"/>
        <v>4</v>
      </c>
      <c r="B514" t="str">
        <f t="shared" si="96"/>
        <v>Apr</v>
      </c>
      <c r="C514" s="347">
        <f t="shared" si="105"/>
        <v>37005</v>
      </c>
      <c r="D514" s="339">
        <f t="shared" si="103"/>
        <v>247897</v>
      </c>
      <c r="E514" s="357">
        <f t="shared" si="106"/>
        <v>10421</v>
      </c>
      <c r="F514" s="365">
        <v>0</v>
      </c>
      <c r="G514" s="168">
        <f t="shared" si="97"/>
        <v>10421</v>
      </c>
      <c r="H514" s="168">
        <f t="shared" si="104"/>
        <v>258318</v>
      </c>
      <c r="I514" s="111">
        <f t="shared" si="98"/>
        <v>2112882</v>
      </c>
      <c r="J514" s="337">
        <f t="shared" si="94"/>
        <v>0.10454495614035088</v>
      </c>
      <c r="K514" s="348">
        <f t="shared" si="95"/>
        <v>0.10893977732793522</v>
      </c>
      <c r="L514" s="168">
        <f t="shared" si="99"/>
        <v>15789</v>
      </c>
      <c r="M514" s="168">
        <f t="shared" si="100"/>
        <v>9122</v>
      </c>
      <c r="N514" s="168">
        <f t="shared" si="101"/>
        <v>6667</v>
      </c>
    </row>
    <row r="515" spans="1:14">
      <c r="A515">
        <f t="shared" si="102"/>
        <v>4</v>
      </c>
      <c r="B515" t="str">
        <f t="shared" si="96"/>
        <v>Apr</v>
      </c>
      <c r="C515" s="347">
        <f t="shared" si="105"/>
        <v>37006</v>
      </c>
      <c r="D515" s="339">
        <f t="shared" si="103"/>
        <v>258318</v>
      </c>
      <c r="E515" s="357">
        <f t="shared" si="106"/>
        <v>10421</v>
      </c>
      <c r="F515" s="365">
        <v>0</v>
      </c>
      <c r="G515" s="168">
        <f t="shared" si="97"/>
        <v>10421</v>
      </c>
      <c r="H515" s="168">
        <f t="shared" si="104"/>
        <v>268739</v>
      </c>
      <c r="I515" s="111">
        <f t="shared" si="98"/>
        <v>2102461</v>
      </c>
      <c r="J515" s="337">
        <f t="shared" si="94"/>
        <v>0.10893977732793522</v>
      </c>
      <c r="K515" s="348">
        <f t="shared" si="95"/>
        <v>0.11333459851551957</v>
      </c>
      <c r="L515" s="168">
        <f t="shared" si="99"/>
        <v>15789</v>
      </c>
      <c r="M515" s="168">
        <f t="shared" si="100"/>
        <v>9122</v>
      </c>
      <c r="N515" s="168">
        <f t="shared" si="101"/>
        <v>6667</v>
      </c>
    </row>
    <row r="516" spans="1:14">
      <c r="A516">
        <f t="shared" si="102"/>
        <v>4</v>
      </c>
      <c r="B516" t="str">
        <f t="shared" si="96"/>
        <v>Apr</v>
      </c>
      <c r="C516" s="347">
        <f t="shared" si="105"/>
        <v>37007</v>
      </c>
      <c r="D516" s="339">
        <f t="shared" si="103"/>
        <v>268739</v>
      </c>
      <c r="E516" s="357">
        <f t="shared" si="106"/>
        <v>10421</v>
      </c>
      <c r="F516" s="365">
        <v>0</v>
      </c>
      <c r="G516" s="168">
        <f t="shared" si="97"/>
        <v>10421</v>
      </c>
      <c r="H516" s="168">
        <f t="shared" si="104"/>
        <v>279160</v>
      </c>
      <c r="I516" s="111">
        <f t="shared" si="98"/>
        <v>2092040</v>
      </c>
      <c r="J516" s="337">
        <f t="shared" si="94"/>
        <v>0.11333459851551957</v>
      </c>
      <c r="K516" s="348">
        <f t="shared" si="95"/>
        <v>0.11772941970310391</v>
      </c>
      <c r="L516" s="168">
        <f t="shared" si="99"/>
        <v>15789</v>
      </c>
      <c r="M516" s="168">
        <f t="shared" si="100"/>
        <v>9122</v>
      </c>
      <c r="N516" s="168">
        <f t="shared" si="101"/>
        <v>6667</v>
      </c>
    </row>
    <row r="517" spans="1:14">
      <c r="A517">
        <f t="shared" si="102"/>
        <v>4</v>
      </c>
      <c r="B517" t="str">
        <f t="shared" si="96"/>
        <v>Apr</v>
      </c>
      <c r="C517" s="347">
        <f t="shared" si="105"/>
        <v>37008</v>
      </c>
      <c r="D517" s="339">
        <f t="shared" si="103"/>
        <v>279160</v>
      </c>
      <c r="E517" s="357">
        <f t="shared" si="106"/>
        <v>10421</v>
      </c>
      <c r="F517" s="365">
        <v>0</v>
      </c>
      <c r="G517" s="168">
        <f t="shared" si="97"/>
        <v>10421</v>
      </c>
      <c r="H517" s="168">
        <f t="shared" si="104"/>
        <v>289581</v>
      </c>
      <c r="I517" s="111">
        <f t="shared" si="98"/>
        <v>2081619</v>
      </c>
      <c r="J517" s="337">
        <f t="shared" si="94"/>
        <v>0.11772941970310391</v>
      </c>
      <c r="K517" s="348">
        <f t="shared" si="95"/>
        <v>0.12212424089068825</v>
      </c>
      <c r="L517" s="168">
        <f t="shared" si="99"/>
        <v>15789</v>
      </c>
      <c r="M517" s="168">
        <f t="shared" si="100"/>
        <v>9122</v>
      </c>
      <c r="N517" s="168">
        <f t="shared" si="101"/>
        <v>6667</v>
      </c>
    </row>
    <row r="518" spans="1:14">
      <c r="A518">
        <f t="shared" si="102"/>
        <v>4</v>
      </c>
      <c r="B518" t="str">
        <f t="shared" si="96"/>
        <v>Apr</v>
      </c>
      <c r="C518" s="347">
        <f t="shared" si="105"/>
        <v>37009</v>
      </c>
      <c r="D518" s="339">
        <f t="shared" si="103"/>
        <v>289581</v>
      </c>
      <c r="E518" s="357">
        <f t="shared" si="106"/>
        <v>10421</v>
      </c>
      <c r="F518" s="365">
        <v>0</v>
      </c>
      <c r="G518" s="168">
        <f t="shared" si="97"/>
        <v>10421</v>
      </c>
      <c r="H518" s="168">
        <f t="shared" si="104"/>
        <v>300002</v>
      </c>
      <c r="I518" s="111">
        <f t="shared" si="98"/>
        <v>2071198</v>
      </c>
      <c r="J518" s="337">
        <f t="shared" si="94"/>
        <v>0.12212424089068825</v>
      </c>
      <c r="K518" s="348">
        <f t="shared" si="95"/>
        <v>0.1265190620782726</v>
      </c>
      <c r="L518" s="168">
        <f t="shared" si="99"/>
        <v>15789</v>
      </c>
      <c r="M518" s="168">
        <f t="shared" si="100"/>
        <v>9122</v>
      </c>
      <c r="N518" s="168">
        <f t="shared" si="101"/>
        <v>6667</v>
      </c>
    </row>
    <row r="519" spans="1:14">
      <c r="A519">
        <f t="shared" si="102"/>
        <v>4</v>
      </c>
      <c r="B519" t="str">
        <f t="shared" si="96"/>
        <v>Apr</v>
      </c>
      <c r="C519" s="347">
        <f t="shared" si="105"/>
        <v>37010</v>
      </c>
      <c r="D519" s="339">
        <f t="shared" si="103"/>
        <v>300002</v>
      </c>
      <c r="E519" s="357">
        <f t="shared" si="106"/>
        <v>10421</v>
      </c>
      <c r="F519" s="365">
        <v>0</v>
      </c>
      <c r="G519" s="168">
        <f t="shared" si="97"/>
        <v>10421</v>
      </c>
      <c r="H519" s="168">
        <f t="shared" si="104"/>
        <v>310423</v>
      </c>
      <c r="I519" s="111">
        <f t="shared" si="98"/>
        <v>2060777</v>
      </c>
      <c r="J519" s="337">
        <f t="shared" si="94"/>
        <v>0.1265190620782726</v>
      </c>
      <c r="K519" s="348">
        <f t="shared" si="95"/>
        <v>0.13091388326585696</v>
      </c>
      <c r="L519" s="168">
        <f t="shared" si="99"/>
        <v>15789</v>
      </c>
      <c r="M519" s="168">
        <f t="shared" si="100"/>
        <v>9122</v>
      </c>
      <c r="N519" s="168">
        <f t="shared" si="101"/>
        <v>6667</v>
      </c>
    </row>
    <row r="520" spans="1:14">
      <c r="A520">
        <f t="shared" si="102"/>
        <v>4</v>
      </c>
      <c r="B520" t="str">
        <f t="shared" si="96"/>
        <v>Apr</v>
      </c>
      <c r="C520" s="347">
        <f t="shared" si="105"/>
        <v>37011</v>
      </c>
      <c r="D520" s="339">
        <f t="shared" si="103"/>
        <v>310423</v>
      </c>
      <c r="E520" s="357">
        <f t="shared" si="106"/>
        <v>10421</v>
      </c>
      <c r="F520" s="365">
        <v>0</v>
      </c>
      <c r="G520" s="168">
        <f t="shared" si="97"/>
        <v>10421</v>
      </c>
      <c r="H520" s="168">
        <f t="shared" si="104"/>
        <v>320844</v>
      </c>
      <c r="I520" s="111">
        <f t="shared" si="98"/>
        <v>2050356</v>
      </c>
      <c r="J520" s="337">
        <f t="shared" si="94"/>
        <v>0.13091388326585696</v>
      </c>
      <c r="K520" s="348">
        <f t="shared" si="95"/>
        <v>0.13530870445344129</v>
      </c>
      <c r="L520" s="168">
        <f t="shared" si="99"/>
        <v>15789</v>
      </c>
      <c r="M520" s="168">
        <f t="shared" si="100"/>
        <v>9122</v>
      </c>
      <c r="N520" s="168">
        <f t="shared" si="101"/>
        <v>6667</v>
      </c>
    </row>
    <row r="521" spans="1:14">
      <c r="A521">
        <f t="shared" si="102"/>
        <v>5</v>
      </c>
      <c r="B521" t="str">
        <f t="shared" si="96"/>
        <v>May</v>
      </c>
      <c r="C521" s="347">
        <f t="shared" si="105"/>
        <v>37012</v>
      </c>
      <c r="D521" s="339">
        <f t="shared" si="103"/>
        <v>320844</v>
      </c>
      <c r="E521" s="357">
        <f>6258+9530</f>
        <v>15788</v>
      </c>
      <c r="F521" s="365">
        <v>0</v>
      </c>
      <c r="G521" s="168">
        <f t="shared" si="97"/>
        <v>15788</v>
      </c>
      <c r="H521" s="168">
        <f t="shared" si="104"/>
        <v>336632</v>
      </c>
      <c r="I521" s="111">
        <f t="shared" si="98"/>
        <v>2034568</v>
      </c>
      <c r="J521" s="337">
        <f t="shared" si="94"/>
        <v>0.13530870445344129</v>
      </c>
      <c r="K521" s="348">
        <f t="shared" si="95"/>
        <v>0.14196693657219972</v>
      </c>
      <c r="L521" s="168">
        <f t="shared" si="99"/>
        <v>15789</v>
      </c>
      <c r="M521" s="168">
        <f t="shared" si="100"/>
        <v>9122</v>
      </c>
      <c r="N521" s="168">
        <f t="shared" si="101"/>
        <v>6667</v>
      </c>
    </row>
    <row r="522" spans="1:14">
      <c r="A522">
        <f t="shared" si="102"/>
        <v>5</v>
      </c>
      <c r="B522" t="str">
        <f t="shared" si="96"/>
        <v>May</v>
      </c>
      <c r="C522" s="347">
        <f t="shared" si="105"/>
        <v>37013</v>
      </c>
      <c r="D522" s="339">
        <f t="shared" si="103"/>
        <v>336632</v>
      </c>
      <c r="E522" s="357">
        <f t="shared" ref="E522:E581" si="107">6258+9530</f>
        <v>15788</v>
      </c>
      <c r="F522" s="365">
        <v>0</v>
      </c>
      <c r="G522" s="168">
        <f t="shared" si="97"/>
        <v>15788</v>
      </c>
      <c r="H522" s="168">
        <f t="shared" si="104"/>
        <v>352420</v>
      </c>
      <c r="I522" s="111">
        <f t="shared" si="98"/>
        <v>2018780</v>
      </c>
      <c r="J522" s="337">
        <f t="shared" si="94"/>
        <v>0.14196693657219972</v>
      </c>
      <c r="K522" s="348">
        <f t="shared" si="95"/>
        <v>0.14862516869095815</v>
      </c>
      <c r="L522" s="168">
        <f t="shared" si="99"/>
        <v>15789</v>
      </c>
      <c r="M522" s="168">
        <f t="shared" si="100"/>
        <v>9122</v>
      </c>
      <c r="N522" s="168">
        <f t="shared" si="101"/>
        <v>6667</v>
      </c>
    </row>
    <row r="523" spans="1:14">
      <c r="A523">
        <f t="shared" si="102"/>
        <v>5</v>
      </c>
      <c r="B523" t="str">
        <f t="shared" si="96"/>
        <v>May</v>
      </c>
      <c r="C523" s="347">
        <f t="shared" si="105"/>
        <v>37014</v>
      </c>
      <c r="D523" s="339">
        <f t="shared" si="103"/>
        <v>352420</v>
      </c>
      <c r="E523" s="357">
        <f t="shared" si="107"/>
        <v>15788</v>
      </c>
      <c r="F523" s="365">
        <v>0</v>
      </c>
      <c r="G523" s="168">
        <f t="shared" si="97"/>
        <v>15788</v>
      </c>
      <c r="H523" s="168">
        <f t="shared" si="104"/>
        <v>368208</v>
      </c>
      <c r="I523" s="111">
        <f t="shared" si="98"/>
        <v>2002992</v>
      </c>
      <c r="J523" s="337">
        <f t="shared" si="94"/>
        <v>0.14862516869095815</v>
      </c>
      <c r="K523" s="348">
        <f t="shared" si="95"/>
        <v>0.15528340080971659</v>
      </c>
      <c r="L523" s="168">
        <f t="shared" si="99"/>
        <v>15789</v>
      </c>
      <c r="M523" s="168">
        <f t="shared" si="100"/>
        <v>9122</v>
      </c>
      <c r="N523" s="168">
        <f t="shared" si="101"/>
        <v>6667</v>
      </c>
    </row>
    <row r="524" spans="1:14">
      <c r="A524">
        <f t="shared" si="102"/>
        <v>5</v>
      </c>
      <c r="B524" t="str">
        <f t="shared" si="96"/>
        <v>May</v>
      </c>
      <c r="C524" s="347">
        <f t="shared" si="105"/>
        <v>37015</v>
      </c>
      <c r="D524" s="339">
        <f t="shared" si="103"/>
        <v>368208</v>
      </c>
      <c r="E524" s="357">
        <f t="shared" si="107"/>
        <v>15788</v>
      </c>
      <c r="F524" s="365">
        <v>0</v>
      </c>
      <c r="G524" s="168">
        <f t="shared" si="97"/>
        <v>15788</v>
      </c>
      <c r="H524" s="168">
        <f t="shared" si="104"/>
        <v>383996</v>
      </c>
      <c r="I524" s="111">
        <f t="shared" si="98"/>
        <v>1987204</v>
      </c>
      <c r="J524" s="337">
        <f t="shared" si="94"/>
        <v>0.15528340080971659</v>
      </c>
      <c r="K524" s="348">
        <f t="shared" si="95"/>
        <v>0.16194163292847502</v>
      </c>
      <c r="L524" s="168">
        <f t="shared" si="99"/>
        <v>15789</v>
      </c>
      <c r="M524" s="168">
        <f t="shared" si="100"/>
        <v>9122</v>
      </c>
      <c r="N524" s="168">
        <f t="shared" si="101"/>
        <v>6667</v>
      </c>
    </row>
    <row r="525" spans="1:14">
      <c r="A525">
        <f t="shared" si="102"/>
        <v>5</v>
      </c>
      <c r="B525" t="str">
        <f t="shared" si="96"/>
        <v>May</v>
      </c>
      <c r="C525" s="347">
        <f t="shared" si="105"/>
        <v>37016</v>
      </c>
      <c r="D525" s="339">
        <f t="shared" si="103"/>
        <v>383996</v>
      </c>
      <c r="E525" s="357">
        <f t="shared" si="107"/>
        <v>15788</v>
      </c>
      <c r="F525" s="365">
        <v>0</v>
      </c>
      <c r="G525" s="168">
        <f t="shared" si="97"/>
        <v>15788</v>
      </c>
      <c r="H525" s="168">
        <f t="shared" si="104"/>
        <v>399784</v>
      </c>
      <c r="I525" s="111">
        <f t="shared" si="98"/>
        <v>1971416</v>
      </c>
      <c r="J525" s="337">
        <f t="shared" si="94"/>
        <v>0.16194163292847502</v>
      </c>
      <c r="K525" s="348">
        <f t="shared" si="95"/>
        <v>0.16859986504723345</v>
      </c>
      <c r="L525" s="168">
        <f t="shared" si="99"/>
        <v>15789</v>
      </c>
      <c r="M525" s="168">
        <f t="shared" si="100"/>
        <v>9122</v>
      </c>
      <c r="N525" s="168">
        <f t="shared" si="101"/>
        <v>6667</v>
      </c>
    </row>
    <row r="526" spans="1:14">
      <c r="A526">
        <f t="shared" si="102"/>
        <v>5</v>
      </c>
      <c r="B526" t="str">
        <f t="shared" si="96"/>
        <v>May</v>
      </c>
      <c r="C526" s="347">
        <f t="shared" si="105"/>
        <v>37017</v>
      </c>
      <c r="D526" s="339">
        <f t="shared" si="103"/>
        <v>399784</v>
      </c>
      <c r="E526" s="357">
        <f t="shared" si="107"/>
        <v>15788</v>
      </c>
      <c r="F526" s="365">
        <v>0</v>
      </c>
      <c r="G526" s="168">
        <f t="shared" si="97"/>
        <v>15788</v>
      </c>
      <c r="H526" s="168">
        <f t="shared" si="104"/>
        <v>415572</v>
      </c>
      <c r="I526" s="111">
        <f t="shared" si="98"/>
        <v>1955628</v>
      </c>
      <c r="J526" s="337">
        <f t="shared" si="94"/>
        <v>0.16859986504723345</v>
      </c>
      <c r="K526" s="348">
        <f t="shared" si="95"/>
        <v>0.17525809716599192</v>
      </c>
      <c r="L526" s="168">
        <f t="shared" si="99"/>
        <v>15789</v>
      </c>
      <c r="M526" s="168">
        <f t="shared" si="100"/>
        <v>9122</v>
      </c>
      <c r="N526" s="168">
        <f t="shared" si="101"/>
        <v>6667</v>
      </c>
    </row>
    <row r="527" spans="1:14">
      <c r="A527">
        <f t="shared" si="102"/>
        <v>5</v>
      </c>
      <c r="B527" t="str">
        <f t="shared" si="96"/>
        <v>May</v>
      </c>
      <c r="C527" s="347">
        <f t="shared" si="105"/>
        <v>37018</v>
      </c>
      <c r="D527" s="339">
        <f t="shared" si="103"/>
        <v>415572</v>
      </c>
      <c r="E527" s="357">
        <f t="shared" si="107"/>
        <v>15788</v>
      </c>
      <c r="F527" s="365">
        <v>0</v>
      </c>
      <c r="G527" s="168">
        <f t="shared" si="97"/>
        <v>15788</v>
      </c>
      <c r="H527" s="168">
        <f t="shared" si="104"/>
        <v>431360</v>
      </c>
      <c r="I527" s="111">
        <f t="shared" si="98"/>
        <v>1939840</v>
      </c>
      <c r="J527" s="337">
        <f t="shared" ref="J527:J590" si="108">D527/$D$12</f>
        <v>0.17525809716599192</v>
      </c>
      <c r="K527" s="348">
        <f t="shared" ref="K527:K590" si="109">H527/$D$12</f>
        <v>0.18191632928475035</v>
      </c>
      <c r="L527" s="168">
        <f t="shared" si="99"/>
        <v>15789</v>
      </c>
      <c r="M527" s="168">
        <f t="shared" si="100"/>
        <v>9122</v>
      </c>
      <c r="N527" s="168">
        <f t="shared" si="101"/>
        <v>6667</v>
      </c>
    </row>
    <row r="528" spans="1:14">
      <c r="A528">
        <f t="shared" si="102"/>
        <v>5</v>
      </c>
      <c r="B528" t="str">
        <f t="shared" ref="B528:B591" si="110">VLOOKUP(A528,MonthTable,2,FALSE)</f>
        <v>May</v>
      </c>
      <c r="C528" s="347">
        <f t="shared" si="105"/>
        <v>37019</v>
      </c>
      <c r="D528" s="339">
        <f t="shared" si="103"/>
        <v>431360</v>
      </c>
      <c r="E528" s="357">
        <f t="shared" si="107"/>
        <v>15788</v>
      </c>
      <c r="F528" s="365">
        <v>0</v>
      </c>
      <c r="G528" s="168">
        <f t="shared" ref="G528:G591" si="111">SUM(E528:F528)</f>
        <v>15788</v>
      </c>
      <c r="H528" s="168">
        <f t="shared" si="104"/>
        <v>447148</v>
      </c>
      <c r="I528" s="111">
        <f t="shared" ref="I528:I591" si="112">$D$12-H528</f>
        <v>1924052</v>
      </c>
      <c r="J528" s="337">
        <f t="shared" si="108"/>
        <v>0.18191632928475035</v>
      </c>
      <c r="K528" s="348">
        <f t="shared" si="109"/>
        <v>0.18857456140350878</v>
      </c>
      <c r="L528" s="168">
        <f t="shared" ref="L528:L591" si="113">IF($E528&lt;0,IF($K528&gt;0.5,-$F$7,-$G$7),IF($E528&gt;0,IF($K528&gt;0.67,$I$7,$H$7),0))</f>
        <v>15789</v>
      </c>
      <c r="M528" s="168">
        <f t="shared" ref="M528:M591" si="114">IF($E528&lt;0,IF($K528&gt;0.5,-$F$5,-$G$5),IF($E528&gt;0,IF($K528&gt;0.67,$I$5,$H$5),0))</f>
        <v>9122</v>
      </c>
      <c r="N528" s="168">
        <f t="shared" ref="N528:N591" si="115">IF($E528&lt;0,IF($K528&gt;0.5,-$F$6,-$G$6),IF($E528&gt;0,IF($K528&gt;0.67,$I$6,$H$6),0))</f>
        <v>6667</v>
      </c>
    </row>
    <row r="529" spans="1:14">
      <c r="A529">
        <f t="shared" ref="A529:A592" si="116">MONTH(C529)</f>
        <v>5</v>
      </c>
      <c r="B529" t="str">
        <f t="shared" si="110"/>
        <v>May</v>
      </c>
      <c r="C529" s="347">
        <f t="shared" si="105"/>
        <v>37020</v>
      </c>
      <c r="D529" s="339">
        <f t="shared" ref="D529:D592" si="117">H528</f>
        <v>447148</v>
      </c>
      <c r="E529" s="357">
        <f t="shared" si="107"/>
        <v>15788</v>
      </c>
      <c r="F529" s="365">
        <v>0</v>
      </c>
      <c r="G529" s="168">
        <f t="shared" si="111"/>
        <v>15788</v>
      </c>
      <c r="H529" s="168">
        <f t="shared" si="104"/>
        <v>462936</v>
      </c>
      <c r="I529" s="111">
        <f t="shared" si="112"/>
        <v>1908264</v>
      </c>
      <c r="J529" s="337">
        <f t="shared" si="108"/>
        <v>0.18857456140350878</v>
      </c>
      <c r="K529" s="348">
        <f t="shared" si="109"/>
        <v>0.19523279352226722</v>
      </c>
      <c r="L529" s="168">
        <f t="shared" si="113"/>
        <v>15789</v>
      </c>
      <c r="M529" s="168">
        <f t="shared" si="114"/>
        <v>9122</v>
      </c>
      <c r="N529" s="168">
        <f t="shared" si="115"/>
        <v>6667</v>
      </c>
    </row>
    <row r="530" spans="1:14">
      <c r="A530">
        <f t="shared" si="116"/>
        <v>5</v>
      </c>
      <c r="B530" t="str">
        <f t="shared" si="110"/>
        <v>May</v>
      </c>
      <c r="C530" s="347">
        <f t="shared" si="105"/>
        <v>37021</v>
      </c>
      <c r="D530" s="339">
        <f t="shared" si="117"/>
        <v>462936</v>
      </c>
      <c r="E530" s="357">
        <f t="shared" si="107"/>
        <v>15788</v>
      </c>
      <c r="F530" s="365">
        <v>0</v>
      </c>
      <c r="G530" s="168">
        <f t="shared" si="111"/>
        <v>15788</v>
      </c>
      <c r="H530" s="168">
        <f t="shared" si="104"/>
        <v>478724</v>
      </c>
      <c r="I530" s="111">
        <f t="shared" si="112"/>
        <v>1892476</v>
      </c>
      <c r="J530" s="337">
        <f t="shared" si="108"/>
        <v>0.19523279352226722</v>
      </c>
      <c r="K530" s="348">
        <f t="shared" si="109"/>
        <v>0.20189102564102565</v>
      </c>
      <c r="L530" s="168">
        <f t="shared" si="113"/>
        <v>15789</v>
      </c>
      <c r="M530" s="168">
        <f t="shared" si="114"/>
        <v>9122</v>
      </c>
      <c r="N530" s="168">
        <f t="shared" si="115"/>
        <v>6667</v>
      </c>
    </row>
    <row r="531" spans="1:14">
      <c r="A531">
        <f t="shared" si="116"/>
        <v>5</v>
      </c>
      <c r="B531" t="str">
        <f t="shared" si="110"/>
        <v>May</v>
      </c>
      <c r="C531" s="347">
        <f t="shared" si="105"/>
        <v>37022</v>
      </c>
      <c r="D531" s="339">
        <f t="shared" si="117"/>
        <v>478724</v>
      </c>
      <c r="E531" s="357">
        <f t="shared" si="107"/>
        <v>15788</v>
      </c>
      <c r="F531" s="365">
        <v>0</v>
      </c>
      <c r="G531" s="168">
        <f t="shared" si="111"/>
        <v>15788</v>
      </c>
      <c r="H531" s="168">
        <f t="shared" si="104"/>
        <v>494512</v>
      </c>
      <c r="I531" s="111">
        <f t="shared" si="112"/>
        <v>1876688</v>
      </c>
      <c r="J531" s="337">
        <f t="shared" si="108"/>
        <v>0.20189102564102565</v>
      </c>
      <c r="K531" s="348">
        <f t="shared" si="109"/>
        <v>0.20854925775978408</v>
      </c>
      <c r="L531" s="168">
        <f t="shared" si="113"/>
        <v>15789</v>
      </c>
      <c r="M531" s="168">
        <f t="shared" si="114"/>
        <v>9122</v>
      </c>
      <c r="N531" s="168">
        <f t="shared" si="115"/>
        <v>6667</v>
      </c>
    </row>
    <row r="532" spans="1:14">
      <c r="A532">
        <f t="shared" si="116"/>
        <v>5</v>
      </c>
      <c r="B532" t="str">
        <f t="shared" si="110"/>
        <v>May</v>
      </c>
      <c r="C532" s="347">
        <f t="shared" si="105"/>
        <v>37023</v>
      </c>
      <c r="D532" s="339">
        <f t="shared" si="117"/>
        <v>494512</v>
      </c>
      <c r="E532" s="357">
        <f t="shared" si="107"/>
        <v>15788</v>
      </c>
      <c r="F532" s="365">
        <v>0</v>
      </c>
      <c r="G532" s="168">
        <f t="shared" si="111"/>
        <v>15788</v>
      </c>
      <c r="H532" s="168">
        <f t="shared" si="104"/>
        <v>510300</v>
      </c>
      <c r="I532" s="111">
        <f t="shared" si="112"/>
        <v>1860900</v>
      </c>
      <c r="J532" s="337">
        <f t="shared" si="108"/>
        <v>0.20854925775978408</v>
      </c>
      <c r="K532" s="348">
        <f t="shared" si="109"/>
        <v>0.21520748987854252</v>
      </c>
      <c r="L532" s="168">
        <f t="shared" si="113"/>
        <v>15789</v>
      </c>
      <c r="M532" s="168">
        <f t="shared" si="114"/>
        <v>9122</v>
      </c>
      <c r="N532" s="168">
        <f t="shared" si="115"/>
        <v>6667</v>
      </c>
    </row>
    <row r="533" spans="1:14">
      <c r="A533">
        <f t="shared" si="116"/>
        <v>5</v>
      </c>
      <c r="B533" t="str">
        <f t="shared" si="110"/>
        <v>May</v>
      </c>
      <c r="C533" s="347">
        <f t="shared" si="105"/>
        <v>37024</v>
      </c>
      <c r="D533" s="339">
        <f t="shared" si="117"/>
        <v>510300</v>
      </c>
      <c r="E533" s="357">
        <f t="shared" si="107"/>
        <v>15788</v>
      </c>
      <c r="F533" s="365">
        <v>0</v>
      </c>
      <c r="G533" s="168">
        <f t="shared" si="111"/>
        <v>15788</v>
      </c>
      <c r="H533" s="168">
        <f t="shared" si="104"/>
        <v>526088</v>
      </c>
      <c r="I533" s="111">
        <f t="shared" si="112"/>
        <v>1845112</v>
      </c>
      <c r="J533" s="337">
        <f t="shared" si="108"/>
        <v>0.21520748987854252</v>
      </c>
      <c r="K533" s="348">
        <f t="shared" si="109"/>
        <v>0.22186572199730095</v>
      </c>
      <c r="L533" s="168">
        <f t="shared" si="113"/>
        <v>15789</v>
      </c>
      <c r="M533" s="168">
        <f t="shared" si="114"/>
        <v>9122</v>
      </c>
      <c r="N533" s="168">
        <f t="shared" si="115"/>
        <v>6667</v>
      </c>
    </row>
    <row r="534" spans="1:14">
      <c r="A534">
        <f t="shared" si="116"/>
        <v>5</v>
      </c>
      <c r="B534" t="str">
        <f t="shared" si="110"/>
        <v>May</v>
      </c>
      <c r="C534" s="347">
        <f t="shared" si="105"/>
        <v>37025</v>
      </c>
      <c r="D534" s="339">
        <f t="shared" si="117"/>
        <v>526088</v>
      </c>
      <c r="E534" s="357">
        <f t="shared" si="107"/>
        <v>15788</v>
      </c>
      <c r="F534" s="365">
        <v>0</v>
      </c>
      <c r="G534" s="168">
        <f t="shared" si="111"/>
        <v>15788</v>
      </c>
      <c r="H534" s="168">
        <f t="shared" si="104"/>
        <v>541876</v>
      </c>
      <c r="I534" s="111">
        <f t="shared" si="112"/>
        <v>1829324</v>
      </c>
      <c r="J534" s="337">
        <f t="shared" si="108"/>
        <v>0.22186572199730095</v>
      </c>
      <c r="K534" s="348">
        <f t="shared" si="109"/>
        <v>0.22852395411605939</v>
      </c>
      <c r="L534" s="168">
        <f t="shared" si="113"/>
        <v>15789</v>
      </c>
      <c r="M534" s="168">
        <f t="shared" si="114"/>
        <v>9122</v>
      </c>
      <c r="N534" s="168">
        <f t="shared" si="115"/>
        <v>6667</v>
      </c>
    </row>
    <row r="535" spans="1:14">
      <c r="A535">
        <f t="shared" si="116"/>
        <v>5</v>
      </c>
      <c r="B535" t="str">
        <f t="shared" si="110"/>
        <v>May</v>
      </c>
      <c r="C535" s="347">
        <f t="shared" si="105"/>
        <v>37026</v>
      </c>
      <c r="D535" s="339">
        <f t="shared" si="117"/>
        <v>541876</v>
      </c>
      <c r="E535" s="357">
        <f t="shared" si="107"/>
        <v>15788</v>
      </c>
      <c r="F535" s="365">
        <v>0</v>
      </c>
      <c r="G535" s="168">
        <f t="shared" si="111"/>
        <v>15788</v>
      </c>
      <c r="H535" s="168">
        <f t="shared" si="104"/>
        <v>557664</v>
      </c>
      <c r="I535" s="111">
        <f t="shared" si="112"/>
        <v>1813536</v>
      </c>
      <c r="J535" s="337">
        <f t="shared" si="108"/>
        <v>0.22852395411605939</v>
      </c>
      <c r="K535" s="348">
        <f t="shared" si="109"/>
        <v>0.23518218623481782</v>
      </c>
      <c r="L535" s="168">
        <f t="shared" si="113"/>
        <v>15789</v>
      </c>
      <c r="M535" s="168">
        <f t="shared" si="114"/>
        <v>9122</v>
      </c>
      <c r="N535" s="168">
        <f t="shared" si="115"/>
        <v>6667</v>
      </c>
    </row>
    <row r="536" spans="1:14">
      <c r="A536">
        <f t="shared" si="116"/>
        <v>5</v>
      </c>
      <c r="B536" t="str">
        <f t="shared" si="110"/>
        <v>May</v>
      </c>
      <c r="C536" s="347">
        <f t="shared" si="105"/>
        <v>37027</v>
      </c>
      <c r="D536" s="339">
        <f t="shared" si="117"/>
        <v>557664</v>
      </c>
      <c r="E536" s="357">
        <f t="shared" si="107"/>
        <v>15788</v>
      </c>
      <c r="F536" s="365">
        <v>0</v>
      </c>
      <c r="G536" s="168">
        <f t="shared" si="111"/>
        <v>15788</v>
      </c>
      <c r="H536" s="168">
        <f t="shared" si="104"/>
        <v>573452</v>
      </c>
      <c r="I536" s="111">
        <f t="shared" si="112"/>
        <v>1797748</v>
      </c>
      <c r="J536" s="337">
        <f t="shared" si="108"/>
        <v>0.23518218623481782</v>
      </c>
      <c r="K536" s="348">
        <f t="shared" si="109"/>
        <v>0.24184041835357625</v>
      </c>
      <c r="L536" s="168">
        <f t="shared" si="113"/>
        <v>15789</v>
      </c>
      <c r="M536" s="168">
        <f t="shared" si="114"/>
        <v>9122</v>
      </c>
      <c r="N536" s="168">
        <f t="shared" si="115"/>
        <v>6667</v>
      </c>
    </row>
    <row r="537" spans="1:14">
      <c r="A537">
        <f t="shared" si="116"/>
        <v>5</v>
      </c>
      <c r="B537" t="str">
        <f t="shared" si="110"/>
        <v>May</v>
      </c>
      <c r="C537" s="347">
        <f t="shared" si="105"/>
        <v>37028</v>
      </c>
      <c r="D537" s="339">
        <f t="shared" si="117"/>
        <v>573452</v>
      </c>
      <c r="E537" s="357">
        <f t="shared" si="107"/>
        <v>15788</v>
      </c>
      <c r="F537" s="365">
        <v>0</v>
      </c>
      <c r="G537" s="168">
        <f t="shared" si="111"/>
        <v>15788</v>
      </c>
      <c r="H537" s="168">
        <f t="shared" si="104"/>
        <v>589240</v>
      </c>
      <c r="I537" s="111">
        <f t="shared" si="112"/>
        <v>1781960</v>
      </c>
      <c r="J537" s="337">
        <f t="shared" si="108"/>
        <v>0.24184041835357625</v>
      </c>
      <c r="K537" s="348">
        <f t="shared" si="109"/>
        <v>0.24849865047233469</v>
      </c>
      <c r="L537" s="168">
        <f t="shared" si="113"/>
        <v>15789</v>
      </c>
      <c r="M537" s="168">
        <f t="shared" si="114"/>
        <v>9122</v>
      </c>
      <c r="N537" s="168">
        <f t="shared" si="115"/>
        <v>6667</v>
      </c>
    </row>
    <row r="538" spans="1:14">
      <c r="A538">
        <f t="shared" si="116"/>
        <v>5</v>
      </c>
      <c r="B538" t="str">
        <f t="shared" si="110"/>
        <v>May</v>
      </c>
      <c r="C538" s="347">
        <f t="shared" si="105"/>
        <v>37029</v>
      </c>
      <c r="D538" s="339">
        <f t="shared" si="117"/>
        <v>589240</v>
      </c>
      <c r="E538" s="357">
        <f t="shared" si="107"/>
        <v>15788</v>
      </c>
      <c r="F538" s="365">
        <v>0</v>
      </c>
      <c r="G538" s="168">
        <f t="shared" si="111"/>
        <v>15788</v>
      </c>
      <c r="H538" s="168">
        <f t="shared" si="104"/>
        <v>605028</v>
      </c>
      <c r="I538" s="111">
        <f t="shared" si="112"/>
        <v>1766172</v>
      </c>
      <c r="J538" s="337">
        <f t="shared" si="108"/>
        <v>0.24849865047233469</v>
      </c>
      <c r="K538" s="348">
        <f t="shared" si="109"/>
        <v>0.25515688259109309</v>
      </c>
      <c r="L538" s="168">
        <f t="shared" si="113"/>
        <v>15789</v>
      </c>
      <c r="M538" s="168">
        <f t="shared" si="114"/>
        <v>9122</v>
      </c>
      <c r="N538" s="168">
        <f t="shared" si="115"/>
        <v>6667</v>
      </c>
    </row>
    <row r="539" spans="1:14">
      <c r="A539">
        <f t="shared" si="116"/>
        <v>5</v>
      </c>
      <c r="B539" t="str">
        <f t="shared" si="110"/>
        <v>May</v>
      </c>
      <c r="C539" s="347">
        <f t="shared" si="105"/>
        <v>37030</v>
      </c>
      <c r="D539" s="339">
        <f t="shared" si="117"/>
        <v>605028</v>
      </c>
      <c r="E539" s="357">
        <f t="shared" si="107"/>
        <v>15788</v>
      </c>
      <c r="F539" s="365">
        <v>0</v>
      </c>
      <c r="G539" s="168">
        <f t="shared" si="111"/>
        <v>15788</v>
      </c>
      <c r="H539" s="168">
        <f t="shared" si="104"/>
        <v>620816</v>
      </c>
      <c r="I539" s="111">
        <f t="shared" si="112"/>
        <v>1750384</v>
      </c>
      <c r="J539" s="337">
        <f t="shared" si="108"/>
        <v>0.25515688259109309</v>
      </c>
      <c r="K539" s="348">
        <f t="shared" si="109"/>
        <v>0.26181511470985153</v>
      </c>
      <c r="L539" s="168">
        <f t="shared" si="113"/>
        <v>15789</v>
      </c>
      <c r="M539" s="168">
        <f t="shared" si="114"/>
        <v>9122</v>
      </c>
      <c r="N539" s="168">
        <f t="shared" si="115"/>
        <v>6667</v>
      </c>
    </row>
    <row r="540" spans="1:14">
      <c r="A540">
        <f t="shared" si="116"/>
        <v>5</v>
      </c>
      <c r="B540" t="str">
        <f t="shared" si="110"/>
        <v>May</v>
      </c>
      <c r="C540" s="347">
        <f t="shared" si="105"/>
        <v>37031</v>
      </c>
      <c r="D540" s="339">
        <f t="shared" si="117"/>
        <v>620816</v>
      </c>
      <c r="E540" s="357">
        <f t="shared" si="107"/>
        <v>15788</v>
      </c>
      <c r="F540" s="365">
        <v>0</v>
      </c>
      <c r="G540" s="168">
        <f t="shared" si="111"/>
        <v>15788</v>
      </c>
      <c r="H540" s="168">
        <f t="shared" si="104"/>
        <v>636604</v>
      </c>
      <c r="I540" s="111">
        <f t="shared" si="112"/>
        <v>1734596</v>
      </c>
      <c r="J540" s="337">
        <f t="shared" si="108"/>
        <v>0.26181511470985153</v>
      </c>
      <c r="K540" s="348">
        <f t="shared" si="109"/>
        <v>0.26847334682860996</v>
      </c>
      <c r="L540" s="168">
        <f t="shared" si="113"/>
        <v>15789</v>
      </c>
      <c r="M540" s="168">
        <f t="shared" si="114"/>
        <v>9122</v>
      </c>
      <c r="N540" s="168">
        <f t="shared" si="115"/>
        <v>6667</v>
      </c>
    </row>
    <row r="541" spans="1:14">
      <c r="A541">
        <f t="shared" si="116"/>
        <v>5</v>
      </c>
      <c r="B541" t="str">
        <f t="shared" si="110"/>
        <v>May</v>
      </c>
      <c r="C541" s="347">
        <f t="shared" si="105"/>
        <v>37032</v>
      </c>
      <c r="D541" s="339">
        <f t="shared" si="117"/>
        <v>636604</v>
      </c>
      <c r="E541" s="357">
        <f t="shared" si="107"/>
        <v>15788</v>
      </c>
      <c r="F541" s="365">
        <v>0</v>
      </c>
      <c r="G541" s="168">
        <f t="shared" si="111"/>
        <v>15788</v>
      </c>
      <c r="H541" s="168">
        <f t="shared" si="104"/>
        <v>652392</v>
      </c>
      <c r="I541" s="111">
        <f t="shared" si="112"/>
        <v>1718808</v>
      </c>
      <c r="J541" s="337">
        <f t="shared" si="108"/>
        <v>0.26847334682860996</v>
      </c>
      <c r="K541" s="348">
        <f t="shared" si="109"/>
        <v>0.27513157894736839</v>
      </c>
      <c r="L541" s="168">
        <f t="shared" si="113"/>
        <v>15789</v>
      </c>
      <c r="M541" s="168">
        <f t="shared" si="114"/>
        <v>9122</v>
      </c>
      <c r="N541" s="168">
        <f t="shared" si="115"/>
        <v>6667</v>
      </c>
    </row>
    <row r="542" spans="1:14">
      <c r="A542">
        <f t="shared" si="116"/>
        <v>5</v>
      </c>
      <c r="B542" t="str">
        <f t="shared" si="110"/>
        <v>May</v>
      </c>
      <c r="C542" s="347">
        <f t="shared" si="105"/>
        <v>37033</v>
      </c>
      <c r="D542" s="339">
        <f t="shared" si="117"/>
        <v>652392</v>
      </c>
      <c r="E542" s="357">
        <f t="shared" si="107"/>
        <v>15788</v>
      </c>
      <c r="F542" s="365">
        <v>0</v>
      </c>
      <c r="G542" s="168">
        <f t="shared" si="111"/>
        <v>15788</v>
      </c>
      <c r="H542" s="168">
        <f t="shared" si="104"/>
        <v>668180</v>
      </c>
      <c r="I542" s="111">
        <f t="shared" si="112"/>
        <v>1703020</v>
      </c>
      <c r="J542" s="337">
        <f t="shared" si="108"/>
        <v>0.27513157894736839</v>
      </c>
      <c r="K542" s="348">
        <f t="shared" si="109"/>
        <v>0.28178981106612688</v>
      </c>
      <c r="L542" s="168">
        <f t="shared" si="113"/>
        <v>15789</v>
      </c>
      <c r="M542" s="168">
        <f t="shared" si="114"/>
        <v>9122</v>
      </c>
      <c r="N542" s="168">
        <f t="shared" si="115"/>
        <v>6667</v>
      </c>
    </row>
    <row r="543" spans="1:14">
      <c r="A543">
        <f t="shared" si="116"/>
        <v>5</v>
      </c>
      <c r="B543" t="str">
        <f t="shared" si="110"/>
        <v>May</v>
      </c>
      <c r="C543" s="347">
        <f t="shared" si="105"/>
        <v>37034</v>
      </c>
      <c r="D543" s="339">
        <f t="shared" si="117"/>
        <v>668180</v>
      </c>
      <c r="E543" s="357">
        <f t="shared" si="107"/>
        <v>15788</v>
      </c>
      <c r="F543" s="365">
        <v>0</v>
      </c>
      <c r="G543" s="168">
        <f t="shared" si="111"/>
        <v>15788</v>
      </c>
      <c r="H543" s="168">
        <f t="shared" si="104"/>
        <v>683968</v>
      </c>
      <c r="I543" s="111">
        <f t="shared" si="112"/>
        <v>1687232</v>
      </c>
      <c r="J543" s="337">
        <f t="shared" si="108"/>
        <v>0.28178981106612688</v>
      </c>
      <c r="K543" s="348">
        <f t="shared" si="109"/>
        <v>0.28844804318488532</v>
      </c>
      <c r="L543" s="168">
        <f t="shared" si="113"/>
        <v>15789</v>
      </c>
      <c r="M543" s="168">
        <f t="shared" si="114"/>
        <v>9122</v>
      </c>
      <c r="N543" s="168">
        <f t="shared" si="115"/>
        <v>6667</v>
      </c>
    </row>
    <row r="544" spans="1:14">
      <c r="A544">
        <f t="shared" si="116"/>
        <v>5</v>
      </c>
      <c r="B544" t="str">
        <f t="shared" si="110"/>
        <v>May</v>
      </c>
      <c r="C544" s="347">
        <f t="shared" si="105"/>
        <v>37035</v>
      </c>
      <c r="D544" s="339">
        <f t="shared" si="117"/>
        <v>683968</v>
      </c>
      <c r="E544" s="357">
        <f t="shared" si="107"/>
        <v>15788</v>
      </c>
      <c r="F544" s="365">
        <v>0</v>
      </c>
      <c r="G544" s="168">
        <f t="shared" si="111"/>
        <v>15788</v>
      </c>
      <c r="H544" s="168">
        <f t="shared" si="104"/>
        <v>699756</v>
      </c>
      <c r="I544" s="111">
        <f t="shared" si="112"/>
        <v>1671444</v>
      </c>
      <c r="J544" s="337">
        <f t="shared" si="108"/>
        <v>0.28844804318488532</v>
      </c>
      <c r="K544" s="348">
        <f t="shared" si="109"/>
        <v>0.29510627530364375</v>
      </c>
      <c r="L544" s="168">
        <f t="shared" si="113"/>
        <v>15789</v>
      </c>
      <c r="M544" s="168">
        <f t="shared" si="114"/>
        <v>9122</v>
      </c>
      <c r="N544" s="168">
        <f t="shared" si="115"/>
        <v>6667</v>
      </c>
    </row>
    <row r="545" spans="1:14">
      <c r="A545">
        <f t="shared" si="116"/>
        <v>5</v>
      </c>
      <c r="B545" t="str">
        <f t="shared" si="110"/>
        <v>May</v>
      </c>
      <c r="C545" s="347">
        <f t="shared" si="105"/>
        <v>37036</v>
      </c>
      <c r="D545" s="339">
        <f t="shared" si="117"/>
        <v>699756</v>
      </c>
      <c r="E545" s="357">
        <f t="shared" si="107"/>
        <v>15788</v>
      </c>
      <c r="F545" s="365">
        <v>0</v>
      </c>
      <c r="G545" s="168">
        <f t="shared" si="111"/>
        <v>15788</v>
      </c>
      <c r="H545" s="168">
        <f t="shared" ref="H545:H608" si="118">D545+G545</f>
        <v>715544</v>
      </c>
      <c r="I545" s="111">
        <f t="shared" si="112"/>
        <v>1655656</v>
      </c>
      <c r="J545" s="337">
        <f t="shared" si="108"/>
        <v>0.29510627530364375</v>
      </c>
      <c r="K545" s="348">
        <f t="shared" si="109"/>
        <v>0.30176450742240218</v>
      </c>
      <c r="L545" s="168">
        <f t="shared" si="113"/>
        <v>15789</v>
      </c>
      <c r="M545" s="168">
        <f t="shared" si="114"/>
        <v>9122</v>
      </c>
      <c r="N545" s="168">
        <f t="shared" si="115"/>
        <v>6667</v>
      </c>
    </row>
    <row r="546" spans="1:14">
      <c r="A546">
        <f t="shared" si="116"/>
        <v>5</v>
      </c>
      <c r="B546" t="str">
        <f t="shared" si="110"/>
        <v>May</v>
      </c>
      <c r="C546" s="347">
        <f t="shared" si="105"/>
        <v>37037</v>
      </c>
      <c r="D546" s="339">
        <f t="shared" si="117"/>
        <v>715544</v>
      </c>
      <c r="E546" s="357">
        <f t="shared" si="107"/>
        <v>15788</v>
      </c>
      <c r="F546" s="365">
        <v>0</v>
      </c>
      <c r="G546" s="168">
        <f t="shared" si="111"/>
        <v>15788</v>
      </c>
      <c r="H546" s="168">
        <f t="shared" si="118"/>
        <v>731332</v>
      </c>
      <c r="I546" s="111">
        <f t="shared" si="112"/>
        <v>1639868</v>
      </c>
      <c r="J546" s="337">
        <f t="shared" si="108"/>
        <v>0.30176450742240218</v>
      </c>
      <c r="K546" s="348">
        <f t="shared" si="109"/>
        <v>0.30842273954116062</v>
      </c>
      <c r="L546" s="168">
        <f t="shared" si="113"/>
        <v>15789</v>
      </c>
      <c r="M546" s="168">
        <f t="shared" si="114"/>
        <v>9122</v>
      </c>
      <c r="N546" s="168">
        <f t="shared" si="115"/>
        <v>6667</v>
      </c>
    </row>
    <row r="547" spans="1:14">
      <c r="A547">
        <f t="shared" si="116"/>
        <v>5</v>
      </c>
      <c r="B547" t="str">
        <f t="shared" si="110"/>
        <v>May</v>
      </c>
      <c r="C547" s="347">
        <f t="shared" si="105"/>
        <v>37038</v>
      </c>
      <c r="D547" s="339">
        <f t="shared" si="117"/>
        <v>731332</v>
      </c>
      <c r="E547" s="357">
        <f t="shared" si="107"/>
        <v>15788</v>
      </c>
      <c r="F547" s="365">
        <v>0</v>
      </c>
      <c r="G547" s="168">
        <f t="shared" si="111"/>
        <v>15788</v>
      </c>
      <c r="H547" s="168">
        <f t="shared" si="118"/>
        <v>747120</v>
      </c>
      <c r="I547" s="111">
        <f t="shared" si="112"/>
        <v>1624080</v>
      </c>
      <c r="J547" s="337">
        <f t="shared" si="108"/>
        <v>0.30842273954116062</v>
      </c>
      <c r="K547" s="348">
        <f t="shared" si="109"/>
        <v>0.31508097165991905</v>
      </c>
      <c r="L547" s="168">
        <f t="shared" si="113"/>
        <v>15789</v>
      </c>
      <c r="M547" s="168">
        <f t="shared" si="114"/>
        <v>9122</v>
      </c>
      <c r="N547" s="168">
        <f t="shared" si="115"/>
        <v>6667</v>
      </c>
    </row>
    <row r="548" spans="1:14">
      <c r="A548">
        <f t="shared" si="116"/>
        <v>5</v>
      </c>
      <c r="B548" t="str">
        <f t="shared" si="110"/>
        <v>May</v>
      </c>
      <c r="C548" s="347">
        <f t="shared" si="105"/>
        <v>37039</v>
      </c>
      <c r="D548" s="339">
        <f t="shared" si="117"/>
        <v>747120</v>
      </c>
      <c r="E548" s="357">
        <f t="shared" si="107"/>
        <v>15788</v>
      </c>
      <c r="F548" s="365">
        <v>0</v>
      </c>
      <c r="G548" s="168">
        <f t="shared" si="111"/>
        <v>15788</v>
      </c>
      <c r="H548" s="168">
        <f t="shared" si="118"/>
        <v>762908</v>
      </c>
      <c r="I548" s="111">
        <f t="shared" si="112"/>
        <v>1608292</v>
      </c>
      <c r="J548" s="337">
        <f t="shared" si="108"/>
        <v>0.31508097165991905</v>
      </c>
      <c r="K548" s="348">
        <f t="shared" si="109"/>
        <v>0.32173920377867748</v>
      </c>
      <c r="L548" s="168">
        <f t="shared" si="113"/>
        <v>15789</v>
      </c>
      <c r="M548" s="168">
        <f t="shared" si="114"/>
        <v>9122</v>
      </c>
      <c r="N548" s="168">
        <f t="shared" si="115"/>
        <v>6667</v>
      </c>
    </row>
    <row r="549" spans="1:14">
      <c r="A549">
        <f t="shared" si="116"/>
        <v>5</v>
      </c>
      <c r="B549" t="str">
        <f t="shared" si="110"/>
        <v>May</v>
      </c>
      <c r="C549" s="347">
        <f t="shared" ref="C549:C612" si="119">C548+1</f>
        <v>37040</v>
      </c>
      <c r="D549" s="339">
        <f t="shared" si="117"/>
        <v>762908</v>
      </c>
      <c r="E549" s="357">
        <f t="shared" si="107"/>
        <v>15788</v>
      </c>
      <c r="F549" s="365">
        <v>0</v>
      </c>
      <c r="G549" s="168">
        <f t="shared" si="111"/>
        <v>15788</v>
      </c>
      <c r="H549" s="168">
        <f t="shared" si="118"/>
        <v>778696</v>
      </c>
      <c r="I549" s="111">
        <f t="shared" si="112"/>
        <v>1592504</v>
      </c>
      <c r="J549" s="337">
        <f t="shared" si="108"/>
        <v>0.32173920377867748</v>
      </c>
      <c r="K549" s="348">
        <f t="shared" si="109"/>
        <v>0.32839743589743592</v>
      </c>
      <c r="L549" s="168">
        <f t="shared" si="113"/>
        <v>15789</v>
      </c>
      <c r="M549" s="168">
        <f t="shared" si="114"/>
        <v>9122</v>
      </c>
      <c r="N549" s="168">
        <f t="shared" si="115"/>
        <v>6667</v>
      </c>
    </row>
    <row r="550" spans="1:14">
      <c r="A550">
        <f t="shared" si="116"/>
        <v>5</v>
      </c>
      <c r="B550" t="str">
        <f t="shared" si="110"/>
        <v>May</v>
      </c>
      <c r="C550" s="347">
        <f t="shared" si="119"/>
        <v>37041</v>
      </c>
      <c r="D550" s="339">
        <f t="shared" si="117"/>
        <v>778696</v>
      </c>
      <c r="E550" s="357">
        <f t="shared" si="107"/>
        <v>15788</v>
      </c>
      <c r="F550" s="365">
        <v>0</v>
      </c>
      <c r="G550" s="168">
        <f t="shared" si="111"/>
        <v>15788</v>
      </c>
      <c r="H550" s="168">
        <f t="shared" si="118"/>
        <v>794484</v>
      </c>
      <c r="I550" s="111">
        <f t="shared" si="112"/>
        <v>1576716</v>
      </c>
      <c r="J550" s="337">
        <f t="shared" si="108"/>
        <v>0.32839743589743592</v>
      </c>
      <c r="K550" s="348">
        <f t="shared" si="109"/>
        <v>0.33505566801619435</v>
      </c>
      <c r="L550" s="168">
        <f t="shared" si="113"/>
        <v>15789</v>
      </c>
      <c r="M550" s="168">
        <f t="shared" si="114"/>
        <v>9122</v>
      </c>
      <c r="N550" s="168">
        <f t="shared" si="115"/>
        <v>6667</v>
      </c>
    </row>
    <row r="551" spans="1:14">
      <c r="A551">
        <f t="shared" si="116"/>
        <v>5</v>
      </c>
      <c r="B551" t="str">
        <f t="shared" si="110"/>
        <v>May</v>
      </c>
      <c r="C551" s="347">
        <f t="shared" si="119"/>
        <v>37042</v>
      </c>
      <c r="D551" s="339">
        <f t="shared" si="117"/>
        <v>794484</v>
      </c>
      <c r="E551" s="357">
        <f t="shared" si="107"/>
        <v>15788</v>
      </c>
      <c r="F551" s="365">
        <v>0</v>
      </c>
      <c r="G551" s="168">
        <f t="shared" si="111"/>
        <v>15788</v>
      </c>
      <c r="H551" s="168">
        <f t="shared" si="118"/>
        <v>810272</v>
      </c>
      <c r="I551" s="111">
        <f t="shared" si="112"/>
        <v>1560928</v>
      </c>
      <c r="J551" s="337">
        <f t="shared" si="108"/>
        <v>0.33505566801619435</v>
      </c>
      <c r="K551" s="348">
        <f t="shared" si="109"/>
        <v>0.34171390013495279</v>
      </c>
      <c r="L551" s="168">
        <f t="shared" si="113"/>
        <v>15789</v>
      </c>
      <c r="M551" s="168">
        <f t="shared" si="114"/>
        <v>9122</v>
      </c>
      <c r="N551" s="168">
        <f t="shared" si="115"/>
        <v>6667</v>
      </c>
    </row>
    <row r="552" spans="1:14">
      <c r="A552">
        <f t="shared" si="116"/>
        <v>6</v>
      </c>
      <c r="B552" t="str">
        <f t="shared" si="110"/>
        <v>Jun</v>
      </c>
      <c r="C552" s="347">
        <f t="shared" si="119"/>
        <v>37043</v>
      </c>
      <c r="D552" s="339">
        <f t="shared" si="117"/>
        <v>810272</v>
      </c>
      <c r="E552" s="357">
        <f>6258+9530</f>
        <v>15788</v>
      </c>
      <c r="F552" s="365">
        <v>0</v>
      </c>
      <c r="G552" s="168">
        <f t="shared" si="111"/>
        <v>15788</v>
      </c>
      <c r="H552" s="168">
        <f t="shared" si="118"/>
        <v>826060</v>
      </c>
      <c r="I552" s="111">
        <f t="shared" si="112"/>
        <v>1545140</v>
      </c>
      <c r="J552" s="337">
        <f t="shared" si="108"/>
        <v>0.34171390013495279</v>
      </c>
      <c r="K552" s="348">
        <f t="shared" si="109"/>
        <v>0.34837213225371122</v>
      </c>
      <c r="L552" s="168">
        <f t="shared" si="113"/>
        <v>15789</v>
      </c>
      <c r="M552" s="168">
        <f t="shared" si="114"/>
        <v>9122</v>
      </c>
      <c r="N552" s="168">
        <f t="shared" si="115"/>
        <v>6667</v>
      </c>
    </row>
    <row r="553" spans="1:14">
      <c r="A553">
        <f t="shared" si="116"/>
        <v>6</v>
      </c>
      <c r="B553" t="str">
        <f t="shared" si="110"/>
        <v>Jun</v>
      </c>
      <c r="C553" s="347">
        <f t="shared" si="119"/>
        <v>37044</v>
      </c>
      <c r="D553" s="339">
        <f t="shared" si="117"/>
        <v>826060</v>
      </c>
      <c r="E553" s="357">
        <f t="shared" si="107"/>
        <v>15788</v>
      </c>
      <c r="F553" s="365">
        <v>0</v>
      </c>
      <c r="G553" s="168">
        <f t="shared" si="111"/>
        <v>15788</v>
      </c>
      <c r="H553" s="168">
        <f t="shared" si="118"/>
        <v>841848</v>
      </c>
      <c r="I553" s="111">
        <f t="shared" si="112"/>
        <v>1529352</v>
      </c>
      <c r="J553" s="337">
        <f t="shared" si="108"/>
        <v>0.34837213225371122</v>
      </c>
      <c r="K553" s="348">
        <f t="shared" si="109"/>
        <v>0.35503036437246965</v>
      </c>
      <c r="L553" s="168">
        <f t="shared" si="113"/>
        <v>15789</v>
      </c>
      <c r="M553" s="168">
        <f t="shared" si="114"/>
        <v>9122</v>
      </c>
      <c r="N553" s="168">
        <f t="shared" si="115"/>
        <v>6667</v>
      </c>
    </row>
    <row r="554" spans="1:14">
      <c r="A554">
        <f t="shared" si="116"/>
        <v>6</v>
      </c>
      <c r="B554" t="str">
        <f t="shared" si="110"/>
        <v>Jun</v>
      </c>
      <c r="C554" s="347">
        <f t="shared" si="119"/>
        <v>37045</v>
      </c>
      <c r="D554" s="339">
        <f t="shared" si="117"/>
        <v>841848</v>
      </c>
      <c r="E554" s="357">
        <f t="shared" si="107"/>
        <v>15788</v>
      </c>
      <c r="F554" s="365">
        <v>0</v>
      </c>
      <c r="G554" s="168">
        <f t="shared" si="111"/>
        <v>15788</v>
      </c>
      <c r="H554" s="168">
        <f t="shared" si="118"/>
        <v>857636</v>
      </c>
      <c r="I554" s="111">
        <f t="shared" si="112"/>
        <v>1513564</v>
      </c>
      <c r="J554" s="337">
        <f t="shared" si="108"/>
        <v>0.35503036437246965</v>
      </c>
      <c r="K554" s="348">
        <f t="shared" si="109"/>
        <v>0.36168859649122809</v>
      </c>
      <c r="L554" s="168">
        <f t="shared" si="113"/>
        <v>15789</v>
      </c>
      <c r="M554" s="168">
        <f t="shared" si="114"/>
        <v>9122</v>
      </c>
      <c r="N554" s="168">
        <f t="shared" si="115"/>
        <v>6667</v>
      </c>
    </row>
    <row r="555" spans="1:14">
      <c r="A555">
        <f t="shared" si="116"/>
        <v>6</v>
      </c>
      <c r="B555" t="str">
        <f t="shared" si="110"/>
        <v>Jun</v>
      </c>
      <c r="C555" s="347">
        <f t="shared" si="119"/>
        <v>37046</v>
      </c>
      <c r="D555" s="339">
        <f t="shared" si="117"/>
        <v>857636</v>
      </c>
      <c r="E555" s="357">
        <f t="shared" si="107"/>
        <v>15788</v>
      </c>
      <c r="F555" s="365">
        <v>0</v>
      </c>
      <c r="G555" s="168">
        <f t="shared" si="111"/>
        <v>15788</v>
      </c>
      <c r="H555" s="168">
        <f t="shared" si="118"/>
        <v>873424</v>
      </c>
      <c r="I555" s="111">
        <f t="shared" si="112"/>
        <v>1497776</v>
      </c>
      <c r="J555" s="337">
        <f t="shared" si="108"/>
        <v>0.36168859649122809</v>
      </c>
      <c r="K555" s="348">
        <f t="shared" si="109"/>
        <v>0.36834682860998652</v>
      </c>
      <c r="L555" s="168">
        <f t="shared" si="113"/>
        <v>15789</v>
      </c>
      <c r="M555" s="168">
        <f t="shared" si="114"/>
        <v>9122</v>
      </c>
      <c r="N555" s="168">
        <f t="shared" si="115"/>
        <v>6667</v>
      </c>
    </row>
    <row r="556" spans="1:14">
      <c r="A556">
        <f t="shared" si="116"/>
        <v>6</v>
      </c>
      <c r="B556" t="str">
        <f t="shared" si="110"/>
        <v>Jun</v>
      </c>
      <c r="C556" s="347">
        <f t="shared" si="119"/>
        <v>37047</v>
      </c>
      <c r="D556" s="339">
        <f t="shared" si="117"/>
        <v>873424</v>
      </c>
      <c r="E556" s="357">
        <f t="shared" si="107"/>
        <v>15788</v>
      </c>
      <c r="F556" s="365">
        <v>0</v>
      </c>
      <c r="G556" s="168">
        <f t="shared" si="111"/>
        <v>15788</v>
      </c>
      <c r="H556" s="168">
        <f t="shared" si="118"/>
        <v>889212</v>
      </c>
      <c r="I556" s="111">
        <f t="shared" si="112"/>
        <v>1481988</v>
      </c>
      <c r="J556" s="337">
        <f t="shared" si="108"/>
        <v>0.36834682860998652</v>
      </c>
      <c r="K556" s="348">
        <f t="shared" si="109"/>
        <v>0.37500506072874495</v>
      </c>
      <c r="L556" s="168">
        <f t="shared" si="113"/>
        <v>15789</v>
      </c>
      <c r="M556" s="168">
        <f t="shared" si="114"/>
        <v>9122</v>
      </c>
      <c r="N556" s="168">
        <f t="shared" si="115"/>
        <v>6667</v>
      </c>
    </row>
    <row r="557" spans="1:14">
      <c r="A557">
        <f t="shared" si="116"/>
        <v>6</v>
      </c>
      <c r="B557" t="str">
        <f t="shared" si="110"/>
        <v>Jun</v>
      </c>
      <c r="C557" s="347">
        <f t="shared" si="119"/>
        <v>37048</v>
      </c>
      <c r="D557" s="339">
        <f t="shared" si="117"/>
        <v>889212</v>
      </c>
      <c r="E557" s="357">
        <f t="shared" si="107"/>
        <v>15788</v>
      </c>
      <c r="F557" s="365">
        <v>0</v>
      </c>
      <c r="G557" s="168">
        <f t="shared" si="111"/>
        <v>15788</v>
      </c>
      <c r="H557" s="168">
        <f t="shared" si="118"/>
        <v>905000</v>
      </c>
      <c r="I557" s="111">
        <f t="shared" si="112"/>
        <v>1466200</v>
      </c>
      <c r="J557" s="337">
        <f t="shared" si="108"/>
        <v>0.37500506072874495</v>
      </c>
      <c r="K557" s="348">
        <f t="shared" si="109"/>
        <v>0.38166329284750339</v>
      </c>
      <c r="L557" s="168">
        <f t="shared" si="113"/>
        <v>15789</v>
      </c>
      <c r="M557" s="168">
        <f t="shared" si="114"/>
        <v>9122</v>
      </c>
      <c r="N557" s="168">
        <f t="shared" si="115"/>
        <v>6667</v>
      </c>
    </row>
    <row r="558" spans="1:14">
      <c r="A558">
        <f t="shared" si="116"/>
        <v>6</v>
      </c>
      <c r="B558" t="str">
        <f t="shared" si="110"/>
        <v>Jun</v>
      </c>
      <c r="C558" s="347">
        <f t="shared" si="119"/>
        <v>37049</v>
      </c>
      <c r="D558" s="339">
        <f t="shared" si="117"/>
        <v>905000</v>
      </c>
      <c r="E558" s="357">
        <f t="shared" si="107"/>
        <v>15788</v>
      </c>
      <c r="F558" s="365">
        <v>0</v>
      </c>
      <c r="G558" s="168">
        <f t="shared" si="111"/>
        <v>15788</v>
      </c>
      <c r="H558" s="168">
        <f t="shared" si="118"/>
        <v>920788</v>
      </c>
      <c r="I558" s="111">
        <f t="shared" si="112"/>
        <v>1450412</v>
      </c>
      <c r="J558" s="337">
        <f t="shared" si="108"/>
        <v>0.38166329284750339</v>
      </c>
      <c r="K558" s="348">
        <f t="shared" si="109"/>
        <v>0.38832152496626182</v>
      </c>
      <c r="L558" s="168">
        <f t="shared" si="113"/>
        <v>15789</v>
      </c>
      <c r="M558" s="168">
        <f t="shared" si="114"/>
        <v>9122</v>
      </c>
      <c r="N558" s="168">
        <f t="shared" si="115"/>
        <v>6667</v>
      </c>
    </row>
    <row r="559" spans="1:14">
      <c r="A559">
        <f t="shared" si="116"/>
        <v>6</v>
      </c>
      <c r="B559" t="str">
        <f t="shared" si="110"/>
        <v>Jun</v>
      </c>
      <c r="C559" s="347">
        <f t="shared" si="119"/>
        <v>37050</v>
      </c>
      <c r="D559" s="339">
        <f t="shared" si="117"/>
        <v>920788</v>
      </c>
      <c r="E559" s="357">
        <f t="shared" si="107"/>
        <v>15788</v>
      </c>
      <c r="F559" s="365">
        <v>0</v>
      </c>
      <c r="G559" s="168">
        <f t="shared" si="111"/>
        <v>15788</v>
      </c>
      <c r="H559" s="168">
        <f t="shared" si="118"/>
        <v>936576</v>
      </c>
      <c r="I559" s="111">
        <f t="shared" si="112"/>
        <v>1434624</v>
      </c>
      <c r="J559" s="337">
        <f t="shared" si="108"/>
        <v>0.38832152496626182</v>
      </c>
      <c r="K559" s="348">
        <f t="shared" si="109"/>
        <v>0.39497975708502026</v>
      </c>
      <c r="L559" s="168">
        <f t="shared" si="113"/>
        <v>15789</v>
      </c>
      <c r="M559" s="168">
        <f t="shared" si="114"/>
        <v>9122</v>
      </c>
      <c r="N559" s="168">
        <f t="shared" si="115"/>
        <v>6667</v>
      </c>
    </row>
    <row r="560" spans="1:14">
      <c r="A560">
        <f t="shared" si="116"/>
        <v>6</v>
      </c>
      <c r="B560" t="str">
        <f t="shared" si="110"/>
        <v>Jun</v>
      </c>
      <c r="C560" s="347">
        <f t="shared" si="119"/>
        <v>37051</v>
      </c>
      <c r="D560" s="339">
        <f t="shared" si="117"/>
        <v>936576</v>
      </c>
      <c r="E560" s="357">
        <f t="shared" si="107"/>
        <v>15788</v>
      </c>
      <c r="F560" s="365">
        <v>0</v>
      </c>
      <c r="G560" s="168">
        <f t="shared" si="111"/>
        <v>15788</v>
      </c>
      <c r="H560" s="168">
        <f t="shared" si="118"/>
        <v>952364</v>
      </c>
      <c r="I560" s="111">
        <f t="shared" si="112"/>
        <v>1418836</v>
      </c>
      <c r="J560" s="337">
        <f t="shared" si="108"/>
        <v>0.39497975708502026</v>
      </c>
      <c r="K560" s="348">
        <f t="shared" si="109"/>
        <v>0.40163798920377869</v>
      </c>
      <c r="L560" s="168">
        <f t="shared" si="113"/>
        <v>15789</v>
      </c>
      <c r="M560" s="168">
        <f t="shared" si="114"/>
        <v>9122</v>
      </c>
      <c r="N560" s="168">
        <f t="shared" si="115"/>
        <v>6667</v>
      </c>
    </row>
    <row r="561" spans="1:14">
      <c r="A561">
        <f t="shared" si="116"/>
        <v>6</v>
      </c>
      <c r="B561" t="str">
        <f t="shared" si="110"/>
        <v>Jun</v>
      </c>
      <c r="C561" s="347">
        <f t="shared" si="119"/>
        <v>37052</v>
      </c>
      <c r="D561" s="339">
        <f t="shared" si="117"/>
        <v>952364</v>
      </c>
      <c r="E561" s="357">
        <f t="shared" si="107"/>
        <v>15788</v>
      </c>
      <c r="F561" s="365">
        <v>0</v>
      </c>
      <c r="G561" s="168">
        <f t="shared" si="111"/>
        <v>15788</v>
      </c>
      <c r="H561" s="168">
        <f t="shared" si="118"/>
        <v>968152</v>
      </c>
      <c r="I561" s="111">
        <f t="shared" si="112"/>
        <v>1403048</v>
      </c>
      <c r="J561" s="337">
        <f t="shared" si="108"/>
        <v>0.40163798920377869</v>
      </c>
      <c r="K561" s="348">
        <f t="shared" si="109"/>
        <v>0.40829622132253712</v>
      </c>
      <c r="L561" s="168">
        <f t="shared" si="113"/>
        <v>15789</v>
      </c>
      <c r="M561" s="168">
        <f t="shared" si="114"/>
        <v>9122</v>
      </c>
      <c r="N561" s="168">
        <f t="shared" si="115"/>
        <v>6667</v>
      </c>
    </row>
    <row r="562" spans="1:14">
      <c r="A562">
        <f t="shared" si="116"/>
        <v>6</v>
      </c>
      <c r="B562" t="str">
        <f t="shared" si="110"/>
        <v>Jun</v>
      </c>
      <c r="C562" s="347">
        <f t="shared" si="119"/>
        <v>37053</v>
      </c>
      <c r="D562" s="339">
        <f t="shared" si="117"/>
        <v>968152</v>
      </c>
      <c r="E562" s="357">
        <f t="shared" si="107"/>
        <v>15788</v>
      </c>
      <c r="F562" s="365">
        <v>0</v>
      </c>
      <c r="G562" s="168">
        <f t="shared" si="111"/>
        <v>15788</v>
      </c>
      <c r="H562" s="168">
        <f t="shared" si="118"/>
        <v>983940</v>
      </c>
      <c r="I562" s="111">
        <f t="shared" si="112"/>
        <v>1387260</v>
      </c>
      <c r="J562" s="337">
        <f t="shared" si="108"/>
        <v>0.40829622132253712</v>
      </c>
      <c r="K562" s="348">
        <f t="shared" si="109"/>
        <v>0.41495445344129556</v>
      </c>
      <c r="L562" s="168">
        <f t="shared" si="113"/>
        <v>15789</v>
      </c>
      <c r="M562" s="168">
        <f t="shared" si="114"/>
        <v>9122</v>
      </c>
      <c r="N562" s="168">
        <f t="shared" si="115"/>
        <v>6667</v>
      </c>
    </row>
    <row r="563" spans="1:14">
      <c r="A563">
        <f t="shared" si="116"/>
        <v>6</v>
      </c>
      <c r="B563" t="str">
        <f t="shared" si="110"/>
        <v>Jun</v>
      </c>
      <c r="C563" s="347">
        <f t="shared" si="119"/>
        <v>37054</v>
      </c>
      <c r="D563" s="339">
        <f t="shared" si="117"/>
        <v>983940</v>
      </c>
      <c r="E563" s="357">
        <f t="shared" si="107"/>
        <v>15788</v>
      </c>
      <c r="F563" s="365">
        <v>0</v>
      </c>
      <c r="G563" s="168">
        <f t="shared" si="111"/>
        <v>15788</v>
      </c>
      <c r="H563" s="168">
        <f t="shared" si="118"/>
        <v>999728</v>
      </c>
      <c r="I563" s="111">
        <f t="shared" si="112"/>
        <v>1371472</v>
      </c>
      <c r="J563" s="337">
        <f t="shared" si="108"/>
        <v>0.41495445344129556</v>
      </c>
      <c r="K563" s="348">
        <f t="shared" si="109"/>
        <v>0.42161268556005399</v>
      </c>
      <c r="L563" s="168">
        <f t="shared" si="113"/>
        <v>15789</v>
      </c>
      <c r="M563" s="168">
        <f t="shared" si="114"/>
        <v>9122</v>
      </c>
      <c r="N563" s="168">
        <f t="shared" si="115"/>
        <v>6667</v>
      </c>
    </row>
    <row r="564" spans="1:14">
      <c r="A564">
        <f t="shared" si="116"/>
        <v>6</v>
      </c>
      <c r="B564" t="str">
        <f t="shared" si="110"/>
        <v>Jun</v>
      </c>
      <c r="C564" s="347">
        <f t="shared" si="119"/>
        <v>37055</v>
      </c>
      <c r="D564" s="339">
        <f t="shared" si="117"/>
        <v>999728</v>
      </c>
      <c r="E564" s="357">
        <f t="shared" si="107"/>
        <v>15788</v>
      </c>
      <c r="F564" s="365">
        <v>0</v>
      </c>
      <c r="G564" s="168">
        <f t="shared" si="111"/>
        <v>15788</v>
      </c>
      <c r="H564" s="168">
        <f t="shared" si="118"/>
        <v>1015516</v>
      </c>
      <c r="I564" s="111">
        <f t="shared" si="112"/>
        <v>1355684</v>
      </c>
      <c r="J564" s="337">
        <f t="shared" si="108"/>
        <v>0.42161268556005399</v>
      </c>
      <c r="K564" s="348">
        <f t="shared" si="109"/>
        <v>0.42827091767881242</v>
      </c>
      <c r="L564" s="168">
        <f t="shared" si="113"/>
        <v>15789</v>
      </c>
      <c r="M564" s="168">
        <f t="shared" si="114"/>
        <v>9122</v>
      </c>
      <c r="N564" s="168">
        <f t="shared" si="115"/>
        <v>6667</v>
      </c>
    </row>
    <row r="565" spans="1:14">
      <c r="A565">
        <f t="shared" si="116"/>
        <v>6</v>
      </c>
      <c r="B565" t="str">
        <f t="shared" si="110"/>
        <v>Jun</v>
      </c>
      <c r="C565" s="347">
        <f t="shared" si="119"/>
        <v>37056</v>
      </c>
      <c r="D565" s="339">
        <f t="shared" si="117"/>
        <v>1015516</v>
      </c>
      <c r="E565" s="357">
        <f t="shared" si="107"/>
        <v>15788</v>
      </c>
      <c r="F565" s="365">
        <v>0</v>
      </c>
      <c r="G565" s="168">
        <f t="shared" si="111"/>
        <v>15788</v>
      </c>
      <c r="H565" s="168">
        <f t="shared" si="118"/>
        <v>1031304</v>
      </c>
      <c r="I565" s="111">
        <f t="shared" si="112"/>
        <v>1339896</v>
      </c>
      <c r="J565" s="337">
        <f t="shared" si="108"/>
        <v>0.42827091767881242</v>
      </c>
      <c r="K565" s="348">
        <f t="shared" si="109"/>
        <v>0.43492914979757086</v>
      </c>
      <c r="L565" s="168">
        <f t="shared" si="113"/>
        <v>15789</v>
      </c>
      <c r="M565" s="168">
        <f t="shared" si="114"/>
        <v>9122</v>
      </c>
      <c r="N565" s="168">
        <f t="shared" si="115"/>
        <v>6667</v>
      </c>
    </row>
    <row r="566" spans="1:14">
      <c r="A566">
        <f t="shared" si="116"/>
        <v>6</v>
      </c>
      <c r="B566" t="str">
        <f t="shared" si="110"/>
        <v>Jun</v>
      </c>
      <c r="C566" s="347">
        <f t="shared" si="119"/>
        <v>37057</v>
      </c>
      <c r="D566" s="339">
        <f t="shared" si="117"/>
        <v>1031304</v>
      </c>
      <c r="E566" s="357">
        <f t="shared" si="107"/>
        <v>15788</v>
      </c>
      <c r="F566" s="365">
        <v>0</v>
      </c>
      <c r="G566" s="168">
        <f t="shared" si="111"/>
        <v>15788</v>
      </c>
      <c r="H566" s="168">
        <f t="shared" si="118"/>
        <v>1047092</v>
      </c>
      <c r="I566" s="111">
        <f t="shared" si="112"/>
        <v>1324108</v>
      </c>
      <c r="J566" s="337">
        <f t="shared" si="108"/>
        <v>0.43492914979757086</v>
      </c>
      <c r="K566" s="348">
        <f t="shared" si="109"/>
        <v>0.44158738191632929</v>
      </c>
      <c r="L566" s="168">
        <f t="shared" si="113"/>
        <v>15789</v>
      </c>
      <c r="M566" s="168">
        <f t="shared" si="114"/>
        <v>9122</v>
      </c>
      <c r="N566" s="168">
        <f t="shared" si="115"/>
        <v>6667</v>
      </c>
    </row>
    <row r="567" spans="1:14">
      <c r="A567">
        <f t="shared" si="116"/>
        <v>6</v>
      </c>
      <c r="B567" t="str">
        <f t="shared" si="110"/>
        <v>Jun</v>
      </c>
      <c r="C567" s="347">
        <f t="shared" si="119"/>
        <v>37058</v>
      </c>
      <c r="D567" s="339">
        <f t="shared" si="117"/>
        <v>1047092</v>
      </c>
      <c r="E567" s="357">
        <f t="shared" si="107"/>
        <v>15788</v>
      </c>
      <c r="F567" s="365">
        <v>0</v>
      </c>
      <c r="G567" s="168">
        <f t="shared" si="111"/>
        <v>15788</v>
      </c>
      <c r="H567" s="168">
        <f t="shared" si="118"/>
        <v>1062880</v>
      </c>
      <c r="I567" s="111">
        <f t="shared" si="112"/>
        <v>1308320</v>
      </c>
      <c r="J567" s="337">
        <f t="shared" si="108"/>
        <v>0.44158738191632929</v>
      </c>
      <c r="K567" s="348">
        <f t="shared" si="109"/>
        <v>0.44824561403508772</v>
      </c>
      <c r="L567" s="168">
        <f t="shared" si="113"/>
        <v>15789</v>
      </c>
      <c r="M567" s="168">
        <f t="shared" si="114"/>
        <v>9122</v>
      </c>
      <c r="N567" s="168">
        <f t="shared" si="115"/>
        <v>6667</v>
      </c>
    </row>
    <row r="568" spans="1:14">
      <c r="A568">
        <f t="shared" si="116"/>
        <v>6</v>
      </c>
      <c r="B568" t="str">
        <f t="shared" si="110"/>
        <v>Jun</v>
      </c>
      <c r="C568" s="347">
        <f t="shared" si="119"/>
        <v>37059</v>
      </c>
      <c r="D568" s="339">
        <f t="shared" si="117"/>
        <v>1062880</v>
      </c>
      <c r="E568" s="357">
        <f t="shared" si="107"/>
        <v>15788</v>
      </c>
      <c r="F568" s="365">
        <v>0</v>
      </c>
      <c r="G568" s="168">
        <f t="shared" si="111"/>
        <v>15788</v>
      </c>
      <c r="H568" s="168">
        <f t="shared" si="118"/>
        <v>1078668</v>
      </c>
      <c r="I568" s="111">
        <f t="shared" si="112"/>
        <v>1292532</v>
      </c>
      <c r="J568" s="337">
        <f t="shared" si="108"/>
        <v>0.44824561403508772</v>
      </c>
      <c r="K568" s="348">
        <f t="shared" si="109"/>
        <v>0.45490384615384616</v>
      </c>
      <c r="L568" s="168">
        <f t="shared" si="113"/>
        <v>15789</v>
      </c>
      <c r="M568" s="168">
        <f t="shared" si="114"/>
        <v>9122</v>
      </c>
      <c r="N568" s="168">
        <f t="shared" si="115"/>
        <v>6667</v>
      </c>
    </row>
    <row r="569" spans="1:14">
      <c r="A569">
        <f t="shared" si="116"/>
        <v>6</v>
      </c>
      <c r="B569" t="str">
        <f t="shared" si="110"/>
        <v>Jun</v>
      </c>
      <c r="C569" s="347">
        <f t="shared" si="119"/>
        <v>37060</v>
      </c>
      <c r="D569" s="339">
        <f t="shared" si="117"/>
        <v>1078668</v>
      </c>
      <c r="E569" s="357">
        <f t="shared" si="107"/>
        <v>15788</v>
      </c>
      <c r="F569" s="365">
        <v>0</v>
      </c>
      <c r="G569" s="168">
        <f t="shared" si="111"/>
        <v>15788</v>
      </c>
      <c r="H569" s="168">
        <f t="shared" si="118"/>
        <v>1094456</v>
      </c>
      <c r="I569" s="111">
        <f t="shared" si="112"/>
        <v>1276744</v>
      </c>
      <c r="J569" s="337">
        <f t="shared" si="108"/>
        <v>0.45490384615384616</v>
      </c>
      <c r="K569" s="348">
        <f t="shared" si="109"/>
        <v>0.46156207827260459</v>
      </c>
      <c r="L569" s="168">
        <f t="shared" si="113"/>
        <v>15789</v>
      </c>
      <c r="M569" s="168">
        <f t="shared" si="114"/>
        <v>9122</v>
      </c>
      <c r="N569" s="168">
        <f t="shared" si="115"/>
        <v>6667</v>
      </c>
    </row>
    <row r="570" spans="1:14">
      <c r="A570">
        <f t="shared" si="116"/>
        <v>6</v>
      </c>
      <c r="B570" t="str">
        <f t="shared" si="110"/>
        <v>Jun</v>
      </c>
      <c r="C570" s="347">
        <f t="shared" si="119"/>
        <v>37061</v>
      </c>
      <c r="D570" s="339">
        <f t="shared" si="117"/>
        <v>1094456</v>
      </c>
      <c r="E570" s="357">
        <f t="shared" si="107"/>
        <v>15788</v>
      </c>
      <c r="F570" s="365">
        <v>0</v>
      </c>
      <c r="G570" s="168">
        <f t="shared" si="111"/>
        <v>15788</v>
      </c>
      <c r="H570" s="168">
        <f t="shared" si="118"/>
        <v>1110244</v>
      </c>
      <c r="I570" s="111">
        <f t="shared" si="112"/>
        <v>1260956</v>
      </c>
      <c r="J570" s="337">
        <f t="shared" si="108"/>
        <v>0.46156207827260459</v>
      </c>
      <c r="K570" s="348">
        <f t="shared" si="109"/>
        <v>0.46822031039136303</v>
      </c>
      <c r="L570" s="168">
        <f t="shared" si="113"/>
        <v>15789</v>
      </c>
      <c r="M570" s="168">
        <f t="shared" si="114"/>
        <v>9122</v>
      </c>
      <c r="N570" s="168">
        <f t="shared" si="115"/>
        <v>6667</v>
      </c>
    </row>
    <row r="571" spans="1:14">
      <c r="A571">
        <f t="shared" si="116"/>
        <v>6</v>
      </c>
      <c r="B571" t="str">
        <f t="shared" si="110"/>
        <v>Jun</v>
      </c>
      <c r="C571" s="347">
        <f t="shared" si="119"/>
        <v>37062</v>
      </c>
      <c r="D571" s="339">
        <f t="shared" si="117"/>
        <v>1110244</v>
      </c>
      <c r="E571" s="357">
        <f t="shared" si="107"/>
        <v>15788</v>
      </c>
      <c r="F571" s="365">
        <v>0</v>
      </c>
      <c r="G571" s="168">
        <f t="shared" si="111"/>
        <v>15788</v>
      </c>
      <c r="H571" s="168">
        <f t="shared" si="118"/>
        <v>1126032</v>
      </c>
      <c r="I571" s="111">
        <f t="shared" si="112"/>
        <v>1245168</v>
      </c>
      <c r="J571" s="337">
        <f t="shared" si="108"/>
        <v>0.46822031039136303</v>
      </c>
      <c r="K571" s="348">
        <f t="shared" si="109"/>
        <v>0.47487854251012146</v>
      </c>
      <c r="L571" s="168">
        <f t="shared" si="113"/>
        <v>15789</v>
      </c>
      <c r="M571" s="168">
        <f t="shared" si="114"/>
        <v>9122</v>
      </c>
      <c r="N571" s="168">
        <f t="shared" si="115"/>
        <v>6667</v>
      </c>
    </row>
    <row r="572" spans="1:14">
      <c r="A572">
        <f t="shared" si="116"/>
        <v>6</v>
      </c>
      <c r="B572" t="str">
        <f t="shared" si="110"/>
        <v>Jun</v>
      </c>
      <c r="C572" s="347">
        <f t="shared" si="119"/>
        <v>37063</v>
      </c>
      <c r="D572" s="339">
        <f t="shared" si="117"/>
        <v>1126032</v>
      </c>
      <c r="E572" s="357">
        <f t="shared" si="107"/>
        <v>15788</v>
      </c>
      <c r="F572" s="365">
        <v>0</v>
      </c>
      <c r="G572" s="168">
        <f t="shared" si="111"/>
        <v>15788</v>
      </c>
      <c r="H572" s="168">
        <f t="shared" si="118"/>
        <v>1141820</v>
      </c>
      <c r="I572" s="111">
        <f t="shared" si="112"/>
        <v>1229380</v>
      </c>
      <c r="J572" s="337">
        <f t="shared" si="108"/>
        <v>0.47487854251012146</v>
      </c>
      <c r="K572" s="348">
        <f t="shared" si="109"/>
        <v>0.48153677462887989</v>
      </c>
      <c r="L572" s="168">
        <f t="shared" si="113"/>
        <v>15789</v>
      </c>
      <c r="M572" s="168">
        <f t="shared" si="114"/>
        <v>9122</v>
      </c>
      <c r="N572" s="168">
        <f t="shared" si="115"/>
        <v>6667</v>
      </c>
    </row>
    <row r="573" spans="1:14">
      <c r="A573">
        <f t="shared" si="116"/>
        <v>6</v>
      </c>
      <c r="B573" t="str">
        <f t="shared" si="110"/>
        <v>Jun</v>
      </c>
      <c r="C573" s="347">
        <f t="shared" si="119"/>
        <v>37064</v>
      </c>
      <c r="D573" s="339">
        <f t="shared" si="117"/>
        <v>1141820</v>
      </c>
      <c r="E573" s="357">
        <f t="shared" si="107"/>
        <v>15788</v>
      </c>
      <c r="F573" s="365">
        <v>0</v>
      </c>
      <c r="G573" s="168">
        <f t="shared" si="111"/>
        <v>15788</v>
      </c>
      <c r="H573" s="168">
        <f t="shared" si="118"/>
        <v>1157608</v>
      </c>
      <c r="I573" s="111">
        <f t="shared" si="112"/>
        <v>1213592</v>
      </c>
      <c r="J573" s="337">
        <f t="shared" si="108"/>
        <v>0.48153677462887989</v>
      </c>
      <c r="K573" s="348">
        <f t="shared" si="109"/>
        <v>0.48819500674763833</v>
      </c>
      <c r="L573" s="168">
        <f t="shared" si="113"/>
        <v>15789</v>
      </c>
      <c r="M573" s="168">
        <f t="shared" si="114"/>
        <v>9122</v>
      </c>
      <c r="N573" s="168">
        <f t="shared" si="115"/>
        <v>6667</v>
      </c>
    </row>
    <row r="574" spans="1:14">
      <c r="A574">
        <f t="shared" si="116"/>
        <v>6</v>
      </c>
      <c r="B574" t="str">
        <f t="shared" si="110"/>
        <v>Jun</v>
      </c>
      <c r="C574" s="347">
        <f t="shared" si="119"/>
        <v>37065</v>
      </c>
      <c r="D574" s="339">
        <f t="shared" si="117"/>
        <v>1157608</v>
      </c>
      <c r="E574" s="357">
        <f t="shared" si="107"/>
        <v>15788</v>
      </c>
      <c r="F574" s="365">
        <v>0</v>
      </c>
      <c r="G574" s="168">
        <f t="shared" si="111"/>
        <v>15788</v>
      </c>
      <c r="H574" s="168">
        <f t="shared" si="118"/>
        <v>1173396</v>
      </c>
      <c r="I574" s="111">
        <f t="shared" si="112"/>
        <v>1197804</v>
      </c>
      <c r="J574" s="337">
        <f t="shared" si="108"/>
        <v>0.48819500674763833</v>
      </c>
      <c r="K574" s="348">
        <f t="shared" si="109"/>
        <v>0.49485323886639676</v>
      </c>
      <c r="L574" s="168">
        <f t="shared" si="113"/>
        <v>15789</v>
      </c>
      <c r="M574" s="168">
        <f t="shared" si="114"/>
        <v>9122</v>
      </c>
      <c r="N574" s="168">
        <f t="shared" si="115"/>
        <v>6667</v>
      </c>
    </row>
    <row r="575" spans="1:14">
      <c r="A575">
        <f t="shared" si="116"/>
        <v>6</v>
      </c>
      <c r="B575" t="str">
        <f t="shared" si="110"/>
        <v>Jun</v>
      </c>
      <c r="C575" s="347">
        <f t="shared" si="119"/>
        <v>37066</v>
      </c>
      <c r="D575" s="339">
        <f t="shared" si="117"/>
        <v>1173396</v>
      </c>
      <c r="E575" s="357">
        <f t="shared" si="107"/>
        <v>15788</v>
      </c>
      <c r="F575" s="365">
        <v>0</v>
      </c>
      <c r="G575" s="168">
        <f t="shared" si="111"/>
        <v>15788</v>
      </c>
      <c r="H575" s="168">
        <f t="shared" si="118"/>
        <v>1189184</v>
      </c>
      <c r="I575" s="111">
        <f t="shared" si="112"/>
        <v>1182016</v>
      </c>
      <c r="J575" s="337">
        <f t="shared" si="108"/>
        <v>0.49485323886639676</v>
      </c>
      <c r="K575" s="348">
        <f t="shared" si="109"/>
        <v>0.50151147098515525</v>
      </c>
      <c r="L575" s="168">
        <f t="shared" si="113"/>
        <v>15789</v>
      </c>
      <c r="M575" s="168">
        <f t="shared" si="114"/>
        <v>9122</v>
      </c>
      <c r="N575" s="168">
        <f t="shared" si="115"/>
        <v>6667</v>
      </c>
    </row>
    <row r="576" spans="1:14">
      <c r="A576">
        <f t="shared" si="116"/>
        <v>6</v>
      </c>
      <c r="B576" t="str">
        <f t="shared" si="110"/>
        <v>Jun</v>
      </c>
      <c r="C576" s="347">
        <f t="shared" si="119"/>
        <v>37067</v>
      </c>
      <c r="D576" s="339">
        <f t="shared" si="117"/>
        <v>1189184</v>
      </c>
      <c r="E576" s="357">
        <f t="shared" si="107"/>
        <v>15788</v>
      </c>
      <c r="F576" s="365">
        <v>0</v>
      </c>
      <c r="G576" s="168">
        <f t="shared" si="111"/>
        <v>15788</v>
      </c>
      <c r="H576" s="168">
        <f t="shared" si="118"/>
        <v>1204972</v>
      </c>
      <c r="I576" s="111">
        <f t="shared" si="112"/>
        <v>1166228</v>
      </c>
      <c r="J576" s="337">
        <f t="shared" si="108"/>
        <v>0.50151147098515525</v>
      </c>
      <c r="K576" s="348">
        <f t="shared" si="109"/>
        <v>0.50816970310391363</v>
      </c>
      <c r="L576" s="168">
        <f t="shared" si="113"/>
        <v>15789</v>
      </c>
      <c r="M576" s="168">
        <f t="shared" si="114"/>
        <v>9122</v>
      </c>
      <c r="N576" s="168">
        <f t="shared" si="115"/>
        <v>6667</v>
      </c>
    </row>
    <row r="577" spans="1:14">
      <c r="A577">
        <f t="shared" si="116"/>
        <v>6</v>
      </c>
      <c r="B577" t="str">
        <f t="shared" si="110"/>
        <v>Jun</v>
      </c>
      <c r="C577" s="347">
        <f t="shared" si="119"/>
        <v>37068</v>
      </c>
      <c r="D577" s="339">
        <f t="shared" si="117"/>
        <v>1204972</v>
      </c>
      <c r="E577" s="357">
        <f t="shared" si="107"/>
        <v>15788</v>
      </c>
      <c r="F577" s="365">
        <v>0</v>
      </c>
      <c r="G577" s="168">
        <f t="shared" si="111"/>
        <v>15788</v>
      </c>
      <c r="H577" s="168">
        <f t="shared" si="118"/>
        <v>1220760</v>
      </c>
      <c r="I577" s="111">
        <f t="shared" si="112"/>
        <v>1150440</v>
      </c>
      <c r="J577" s="337">
        <f t="shared" si="108"/>
        <v>0.50816970310391363</v>
      </c>
      <c r="K577" s="348">
        <f t="shared" si="109"/>
        <v>0.51482793522267212</v>
      </c>
      <c r="L577" s="168">
        <f t="shared" si="113"/>
        <v>15789</v>
      </c>
      <c r="M577" s="168">
        <f t="shared" si="114"/>
        <v>9122</v>
      </c>
      <c r="N577" s="168">
        <f t="shared" si="115"/>
        <v>6667</v>
      </c>
    </row>
    <row r="578" spans="1:14">
      <c r="A578">
        <f t="shared" si="116"/>
        <v>6</v>
      </c>
      <c r="B578" t="str">
        <f t="shared" si="110"/>
        <v>Jun</v>
      </c>
      <c r="C578" s="347">
        <f t="shared" si="119"/>
        <v>37069</v>
      </c>
      <c r="D578" s="339">
        <f t="shared" si="117"/>
        <v>1220760</v>
      </c>
      <c r="E578" s="357">
        <f t="shared" si="107"/>
        <v>15788</v>
      </c>
      <c r="F578" s="365">
        <v>0</v>
      </c>
      <c r="G578" s="168">
        <f t="shared" si="111"/>
        <v>15788</v>
      </c>
      <c r="H578" s="168">
        <f t="shared" si="118"/>
        <v>1236548</v>
      </c>
      <c r="I578" s="111">
        <f t="shared" si="112"/>
        <v>1134652</v>
      </c>
      <c r="J578" s="337">
        <f t="shared" si="108"/>
        <v>0.51482793522267212</v>
      </c>
      <c r="K578" s="348">
        <f t="shared" si="109"/>
        <v>0.5214861673414305</v>
      </c>
      <c r="L578" s="168">
        <f t="shared" si="113"/>
        <v>15789</v>
      </c>
      <c r="M578" s="168">
        <f t="shared" si="114"/>
        <v>9122</v>
      </c>
      <c r="N578" s="168">
        <f t="shared" si="115"/>
        <v>6667</v>
      </c>
    </row>
    <row r="579" spans="1:14">
      <c r="A579">
        <f t="shared" si="116"/>
        <v>6</v>
      </c>
      <c r="B579" t="str">
        <f t="shared" si="110"/>
        <v>Jun</v>
      </c>
      <c r="C579" s="347">
        <f t="shared" si="119"/>
        <v>37070</v>
      </c>
      <c r="D579" s="339">
        <f t="shared" si="117"/>
        <v>1236548</v>
      </c>
      <c r="E579" s="357">
        <f t="shared" si="107"/>
        <v>15788</v>
      </c>
      <c r="F579" s="365">
        <v>0</v>
      </c>
      <c r="G579" s="168">
        <f t="shared" si="111"/>
        <v>15788</v>
      </c>
      <c r="H579" s="168">
        <f t="shared" si="118"/>
        <v>1252336</v>
      </c>
      <c r="I579" s="111">
        <f t="shared" si="112"/>
        <v>1118864</v>
      </c>
      <c r="J579" s="337">
        <f t="shared" si="108"/>
        <v>0.5214861673414305</v>
      </c>
      <c r="K579" s="348">
        <f t="shared" si="109"/>
        <v>0.52814439946018898</v>
      </c>
      <c r="L579" s="168">
        <f t="shared" si="113"/>
        <v>15789</v>
      </c>
      <c r="M579" s="168">
        <f t="shared" si="114"/>
        <v>9122</v>
      </c>
      <c r="N579" s="168">
        <f t="shared" si="115"/>
        <v>6667</v>
      </c>
    </row>
    <row r="580" spans="1:14">
      <c r="A580">
        <f t="shared" si="116"/>
        <v>6</v>
      </c>
      <c r="B580" t="str">
        <f t="shared" si="110"/>
        <v>Jun</v>
      </c>
      <c r="C580" s="347">
        <f t="shared" si="119"/>
        <v>37071</v>
      </c>
      <c r="D580" s="339">
        <f t="shared" si="117"/>
        <v>1252336</v>
      </c>
      <c r="E580" s="357">
        <f t="shared" si="107"/>
        <v>15788</v>
      </c>
      <c r="F580" s="365">
        <v>0</v>
      </c>
      <c r="G580" s="168">
        <f t="shared" si="111"/>
        <v>15788</v>
      </c>
      <c r="H580" s="168">
        <f t="shared" si="118"/>
        <v>1268124</v>
      </c>
      <c r="I580" s="111">
        <f t="shared" si="112"/>
        <v>1103076</v>
      </c>
      <c r="J580" s="337">
        <f t="shared" si="108"/>
        <v>0.52814439946018898</v>
      </c>
      <c r="K580" s="348">
        <f t="shared" si="109"/>
        <v>0.53480263157894736</v>
      </c>
      <c r="L580" s="168">
        <f t="shared" si="113"/>
        <v>15789</v>
      </c>
      <c r="M580" s="168">
        <f t="shared" si="114"/>
        <v>9122</v>
      </c>
      <c r="N580" s="168">
        <f t="shared" si="115"/>
        <v>6667</v>
      </c>
    </row>
    <row r="581" spans="1:14">
      <c r="A581">
        <f t="shared" si="116"/>
        <v>6</v>
      </c>
      <c r="B581" t="str">
        <f t="shared" si="110"/>
        <v>Jun</v>
      </c>
      <c r="C581" s="347">
        <f t="shared" si="119"/>
        <v>37072</v>
      </c>
      <c r="D581" s="339">
        <f t="shared" si="117"/>
        <v>1268124</v>
      </c>
      <c r="E581" s="357">
        <f t="shared" si="107"/>
        <v>15788</v>
      </c>
      <c r="F581" s="365">
        <v>0</v>
      </c>
      <c r="G581" s="168">
        <f t="shared" si="111"/>
        <v>15788</v>
      </c>
      <c r="H581" s="168">
        <f t="shared" si="118"/>
        <v>1283912</v>
      </c>
      <c r="I581" s="111">
        <f t="shared" si="112"/>
        <v>1087288</v>
      </c>
      <c r="J581" s="337">
        <f t="shared" si="108"/>
        <v>0.53480263157894736</v>
      </c>
      <c r="K581" s="348">
        <f t="shared" si="109"/>
        <v>0.54146086369770585</v>
      </c>
      <c r="L581" s="168">
        <f t="shared" si="113"/>
        <v>15789</v>
      </c>
      <c r="M581" s="168">
        <f t="shared" si="114"/>
        <v>9122</v>
      </c>
      <c r="N581" s="168">
        <f t="shared" si="115"/>
        <v>6667</v>
      </c>
    </row>
    <row r="582" spans="1:14">
      <c r="A582">
        <f t="shared" si="116"/>
        <v>7</v>
      </c>
      <c r="B582" t="str">
        <f t="shared" si="110"/>
        <v>Jul</v>
      </c>
      <c r="C582" s="347">
        <f t="shared" si="119"/>
        <v>37073</v>
      </c>
      <c r="D582" s="339">
        <f t="shared" si="117"/>
        <v>1283912</v>
      </c>
      <c r="E582" s="357">
        <f>6373+9705</f>
        <v>16078</v>
      </c>
      <c r="F582" s="365">
        <v>0</v>
      </c>
      <c r="G582" s="168">
        <f t="shared" si="111"/>
        <v>16078</v>
      </c>
      <c r="H582" s="168">
        <f t="shared" si="118"/>
        <v>1299990</v>
      </c>
      <c r="I582" s="111">
        <f t="shared" si="112"/>
        <v>1071210</v>
      </c>
      <c r="J582" s="337">
        <f t="shared" si="108"/>
        <v>0.54146086369770585</v>
      </c>
      <c r="K582" s="348">
        <f t="shared" si="109"/>
        <v>0.54824139676113359</v>
      </c>
      <c r="L582" s="168">
        <f t="shared" si="113"/>
        <v>15789</v>
      </c>
      <c r="M582" s="168">
        <f t="shared" si="114"/>
        <v>9122</v>
      </c>
      <c r="N582" s="168">
        <f t="shared" si="115"/>
        <v>6667</v>
      </c>
    </row>
    <row r="583" spans="1:14">
      <c r="A583">
        <f t="shared" si="116"/>
        <v>7</v>
      </c>
      <c r="B583" t="str">
        <f t="shared" si="110"/>
        <v>Jul</v>
      </c>
      <c r="C583" s="347">
        <f t="shared" si="119"/>
        <v>37074</v>
      </c>
      <c r="D583" s="339">
        <f t="shared" si="117"/>
        <v>1299990</v>
      </c>
      <c r="E583" s="357">
        <f t="shared" ref="E583:E612" si="120">6373+9705</f>
        <v>16078</v>
      </c>
      <c r="F583" s="365">
        <v>0</v>
      </c>
      <c r="G583" s="168">
        <f t="shared" si="111"/>
        <v>16078</v>
      </c>
      <c r="H583" s="168">
        <f t="shared" si="118"/>
        <v>1316068</v>
      </c>
      <c r="I583" s="111">
        <f t="shared" si="112"/>
        <v>1055132</v>
      </c>
      <c r="J583" s="337">
        <f t="shared" si="108"/>
        <v>0.54824139676113359</v>
      </c>
      <c r="K583" s="348">
        <f t="shared" si="109"/>
        <v>0.55502192982456144</v>
      </c>
      <c r="L583" s="168">
        <f t="shared" si="113"/>
        <v>15789</v>
      </c>
      <c r="M583" s="168">
        <f t="shared" si="114"/>
        <v>9122</v>
      </c>
      <c r="N583" s="168">
        <f t="shared" si="115"/>
        <v>6667</v>
      </c>
    </row>
    <row r="584" spans="1:14">
      <c r="A584">
        <f t="shared" si="116"/>
        <v>7</v>
      </c>
      <c r="B584" t="str">
        <f t="shared" si="110"/>
        <v>Jul</v>
      </c>
      <c r="C584" s="347">
        <f t="shared" si="119"/>
        <v>37075</v>
      </c>
      <c r="D584" s="339">
        <f t="shared" si="117"/>
        <v>1316068</v>
      </c>
      <c r="E584" s="357">
        <f t="shared" si="120"/>
        <v>16078</v>
      </c>
      <c r="F584" s="365">
        <v>0</v>
      </c>
      <c r="G584" s="168">
        <f t="shared" si="111"/>
        <v>16078</v>
      </c>
      <c r="H584" s="168">
        <f t="shared" si="118"/>
        <v>1332146</v>
      </c>
      <c r="I584" s="111">
        <f t="shared" si="112"/>
        <v>1039054</v>
      </c>
      <c r="J584" s="337">
        <f t="shared" si="108"/>
        <v>0.55502192982456144</v>
      </c>
      <c r="K584" s="348">
        <f t="shared" si="109"/>
        <v>0.56180246288798918</v>
      </c>
      <c r="L584" s="168">
        <f t="shared" si="113"/>
        <v>15789</v>
      </c>
      <c r="M584" s="168">
        <f t="shared" si="114"/>
        <v>9122</v>
      </c>
      <c r="N584" s="168">
        <f t="shared" si="115"/>
        <v>6667</v>
      </c>
    </row>
    <row r="585" spans="1:14">
      <c r="A585">
        <f t="shared" si="116"/>
        <v>7</v>
      </c>
      <c r="B585" t="str">
        <f t="shared" si="110"/>
        <v>Jul</v>
      </c>
      <c r="C585" s="347">
        <f t="shared" si="119"/>
        <v>37076</v>
      </c>
      <c r="D585" s="339">
        <f t="shared" si="117"/>
        <v>1332146</v>
      </c>
      <c r="E585" s="357">
        <f t="shared" si="120"/>
        <v>16078</v>
      </c>
      <c r="F585" s="365">
        <v>0</v>
      </c>
      <c r="G585" s="168">
        <f t="shared" si="111"/>
        <v>16078</v>
      </c>
      <c r="H585" s="168">
        <f t="shared" si="118"/>
        <v>1348224</v>
      </c>
      <c r="I585" s="111">
        <f t="shared" si="112"/>
        <v>1022976</v>
      </c>
      <c r="J585" s="337">
        <f t="shared" si="108"/>
        <v>0.56180246288798918</v>
      </c>
      <c r="K585" s="348">
        <f t="shared" si="109"/>
        <v>0.56858299595141704</v>
      </c>
      <c r="L585" s="168">
        <f t="shared" si="113"/>
        <v>15789</v>
      </c>
      <c r="M585" s="168">
        <f t="shared" si="114"/>
        <v>9122</v>
      </c>
      <c r="N585" s="168">
        <f t="shared" si="115"/>
        <v>6667</v>
      </c>
    </row>
    <row r="586" spans="1:14">
      <c r="A586">
        <f t="shared" si="116"/>
        <v>7</v>
      </c>
      <c r="B586" t="str">
        <f t="shared" si="110"/>
        <v>Jul</v>
      </c>
      <c r="C586" s="347">
        <f t="shared" si="119"/>
        <v>37077</v>
      </c>
      <c r="D586" s="339">
        <f t="shared" si="117"/>
        <v>1348224</v>
      </c>
      <c r="E586" s="357">
        <f t="shared" si="120"/>
        <v>16078</v>
      </c>
      <c r="F586" s="365">
        <v>0</v>
      </c>
      <c r="G586" s="168">
        <f t="shared" si="111"/>
        <v>16078</v>
      </c>
      <c r="H586" s="168">
        <f t="shared" si="118"/>
        <v>1364302</v>
      </c>
      <c r="I586" s="111">
        <f t="shared" si="112"/>
        <v>1006898</v>
      </c>
      <c r="J586" s="337">
        <f t="shared" si="108"/>
        <v>0.56858299595141704</v>
      </c>
      <c r="K586" s="348">
        <f t="shared" si="109"/>
        <v>0.57536352901484478</v>
      </c>
      <c r="L586" s="168">
        <f t="shared" si="113"/>
        <v>15789</v>
      </c>
      <c r="M586" s="168">
        <f t="shared" si="114"/>
        <v>9122</v>
      </c>
      <c r="N586" s="168">
        <f t="shared" si="115"/>
        <v>6667</v>
      </c>
    </row>
    <row r="587" spans="1:14">
      <c r="A587">
        <f t="shared" si="116"/>
        <v>7</v>
      </c>
      <c r="B587" t="str">
        <f t="shared" si="110"/>
        <v>Jul</v>
      </c>
      <c r="C587" s="347">
        <f t="shared" si="119"/>
        <v>37078</v>
      </c>
      <c r="D587" s="339">
        <f t="shared" si="117"/>
        <v>1364302</v>
      </c>
      <c r="E587" s="357">
        <f t="shared" si="120"/>
        <v>16078</v>
      </c>
      <c r="F587" s="365">
        <v>0</v>
      </c>
      <c r="G587" s="168">
        <f t="shared" si="111"/>
        <v>16078</v>
      </c>
      <c r="H587" s="168">
        <f t="shared" si="118"/>
        <v>1380380</v>
      </c>
      <c r="I587" s="111">
        <f t="shared" si="112"/>
        <v>990820</v>
      </c>
      <c r="J587" s="337">
        <f t="shared" si="108"/>
        <v>0.57536352901484478</v>
      </c>
      <c r="K587" s="348">
        <f t="shared" si="109"/>
        <v>0.58214406207827263</v>
      </c>
      <c r="L587" s="168">
        <f t="shared" si="113"/>
        <v>15789</v>
      </c>
      <c r="M587" s="168">
        <f t="shared" si="114"/>
        <v>9122</v>
      </c>
      <c r="N587" s="168">
        <f t="shared" si="115"/>
        <v>6667</v>
      </c>
    </row>
    <row r="588" spans="1:14">
      <c r="A588">
        <f t="shared" si="116"/>
        <v>7</v>
      </c>
      <c r="B588" t="str">
        <f t="shared" si="110"/>
        <v>Jul</v>
      </c>
      <c r="C588" s="347">
        <f t="shared" si="119"/>
        <v>37079</v>
      </c>
      <c r="D588" s="339">
        <f t="shared" si="117"/>
        <v>1380380</v>
      </c>
      <c r="E588" s="357">
        <f t="shared" si="120"/>
        <v>16078</v>
      </c>
      <c r="F588" s="365">
        <v>0</v>
      </c>
      <c r="G588" s="168">
        <f t="shared" si="111"/>
        <v>16078</v>
      </c>
      <c r="H588" s="168">
        <f t="shared" si="118"/>
        <v>1396458</v>
      </c>
      <c r="I588" s="111">
        <f t="shared" si="112"/>
        <v>974742</v>
      </c>
      <c r="J588" s="337">
        <f t="shared" si="108"/>
        <v>0.58214406207827263</v>
      </c>
      <c r="K588" s="348">
        <f t="shared" si="109"/>
        <v>0.58892459514170037</v>
      </c>
      <c r="L588" s="168">
        <f t="shared" si="113"/>
        <v>15789</v>
      </c>
      <c r="M588" s="168">
        <f t="shared" si="114"/>
        <v>9122</v>
      </c>
      <c r="N588" s="168">
        <f t="shared" si="115"/>
        <v>6667</v>
      </c>
    </row>
    <row r="589" spans="1:14">
      <c r="A589">
        <f t="shared" si="116"/>
        <v>7</v>
      </c>
      <c r="B589" t="str">
        <f t="shared" si="110"/>
        <v>Jul</v>
      </c>
      <c r="C589" s="347">
        <f t="shared" si="119"/>
        <v>37080</v>
      </c>
      <c r="D589" s="339">
        <f t="shared" si="117"/>
        <v>1396458</v>
      </c>
      <c r="E589" s="357">
        <f t="shared" si="120"/>
        <v>16078</v>
      </c>
      <c r="F589" s="365">
        <v>0</v>
      </c>
      <c r="G589" s="168">
        <f t="shared" si="111"/>
        <v>16078</v>
      </c>
      <c r="H589" s="168">
        <f t="shared" si="118"/>
        <v>1412536</v>
      </c>
      <c r="I589" s="111">
        <f t="shared" si="112"/>
        <v>958664</v>
      </c>
      <c r="J589" s="337">
        <f t="shared" si="108"/>
        <v>0.58892459514170037</v>
      </c>
      <c r="K589" s="348">
        <f t="shared" si="109"/>
        <v>0.59570512820512822</v>
      </c>
      <c r="L589" s="168">
        <f t="shared" si="113"/>
        <v>15789</v>
      </c>
      <c r="M589" s="168">
        <f t="shared" si="114"/>
        <v>9122</v>
      </c>
      <c r="N589" s="168">
        <f t="shared" si="115"/>
        <v>6667</v>
      </c>
    </row>
    <row r="590" spans="1:14">
      <c r="A590">
        <f t="shared" si="116"/>
        <v>7</v>
      </c>
      <c r="B590" t="str">
        <f t="shared" si="110"/>
        <v>Jul</v>
      </c>
      <c r="C590" s="347">
        <f t="shared" si="119"/>
        <v>37081</v>
      </c>
      <c r="D590" s="339">
        <f t="shared" si="117"/>
        <v>1412536</v>
      </c>
      <c r="E590" s="357">
        <f t="shared" si="120"/>
        <v>16078</v>
      </c>
      <c r="F590" s="365">
        <v>0</v>
      </c>
      <c r="G590" s="168">
        <f t="shared" si="111"/>
        <v>16078</v>
      </c>
      <c r="H590" s="168">
        <f t="shared" si="118"/>
        <v>1428614</v>
      </c>
      <c r="I590" s="111">
        <f t="shared" si="112"/>
        <v>942586</v>
      </c>
      <c r="J590" s="337">
        <f t="shared" si="108"/>
        <v>0.59570512820512822</v>
      </c>
      <c r="K590" s="348">
        <f t="shared" si="109"/>
        <v>0.60248566126855596</v>
      </c>
      <c r="L590" s="168">
        <f t="shared" si="113"/>
        <v>15789</v>
      </c>
      <c r="M590" s="168">
        <f t="shared" si="114"/>
        <v>9122</v>
      </c>
      <c r="N590" s="168">
        <f t="shared" si="115"/>
        <v>6667</v>
      </c>
    </row>
    <row r="591" spans="1:14">
      <c r="A591">
        <f t="shared" si="116"/>
        <v>7</v>
      </c>
      <c r="B591" t="str">
        <f t="shared" si="110"/>
        <v>Jul</v>
      </c>
      <c r="C591" s="347">
        <f t="shared" si="119"/>
        <v>37082</v>
      </c>
      <c r="D591" s="339">
        <f t="shared" si="117"/>
        <v>1428614</v>
      </c>
      <c r="E591" s="357">
        <f t="shared" si="120"/>
        <v>16078</v>
      </c>
      <c r="F591" s="365">
        <v>0</v>
      </c>
      <c r="G591" s="168">
        <f t="shared" si="111"/>
        <v>16078</v>
      </c>
      <c r="H591" s="168">
        <f t="shared" si="118"/>
        <v>1444692</v>
      </c>
      <c r="I591" s="111">
        <f t="shared" si="112"/>
        <v>926508</v>
      </c>
      <c r="J591" s="337">
        <f t="shared" ref="J591:J654" si="121">D591/$D$12</f>
        <v>0.60248566126855596</v>
      </c>
      <c r="K591" s="348">
        <f t="shared" ref="K591:K654" si="122">H591/$D$12</f>
        <v>0.60926619433198381</v>
      </c>
      <c r="L591" s="168">
        <f t="shared" si="113"/>
        <v>15789</v>
      </c>
      <c r="M591" s="168">
        <f t="shared" si="114"/>
        <v>9122</v>
      </c>
      <c r="N591" s="168">
        <f t="shared" si="115"/>
        <v>6667</v>
      </c>
    </row>
    <row r="592" spans="1:14">
      <c r="A592">
        <f t="shared" si="116"/>
        <v>7</v>
      </c>
      <c r="B592" t="str">
        <f t="shared" ref="B592:B655" si="123">VLOOKUP(A592,MonthTable,2,FALSE)</f>
        <v>Jul</v>
      </c>
      <c r="C592" s="347">
        <f t="shared" si="119"/>
        <v>37083</v>
      </c>
      <c r="D592" s="339">
        <f t="shared" si="117"/>
        <v>1444692</v>
      </c>
      <c r="E592" s="357">
        <f t="shared" si="120"/>
        <v>16078</v>
      </c>
      <c r="F592" s="365">
        <v>0</v>
      </c>
      <c r="G592" s="168">
        <f t="shared" ref="G592:G655" si="124">SUM(E592:F592)</f>
        <v>16078</v>
      </c>
      <c r="H592" s="168">
        <f t="shared" si="118"/>
        <v>1460770</v>
      </c>
      <c r="I592" s="111">
        <f t="shared" ref="I592:I655" si="125">$D$12-H592</f>
        <v>910430</v>
      </c>
      <c r="J592" s="337">
        <f t="shared" si="121"/>
        <v>0.60926619433198381</v>
      </c>
      <c r="K592" s="348">
        <f t="shared" si="122"/>
        <v>0.61604672739541155</v>
      </c>
      <c r="L592" s="168">
        <f t="shared" ref="L592:L655" si="126">IF($E592&lt;0,IF($K592&gt;0.5,-$F$7,-$G$7),IF($E592&gt;0,IF($K592&gt;0.67,$I$7,$H$7),0))</f>
        <v>15789</v>
      </c>
      <c r="M592" s="168">
        <f t="shared" ref="M592:M655" si="127">IF($E592&lt;0,IF($K592&gt;0.5,-$F$5,-$G$5),IF($E592&gt;0,IF($K592&gt;0.67,$I$5,$H$5),0))</f>
        <v>9122</v>
      </c>
      <c r="N592" s="168">
        <f t="shared" ref="N592:N655" si="128">IF($E592&lt;0,IF($K592&gt;0.5,-$F$6,-$G$6),IF($E592&gt;0,IF($K592&gt;0.67,$I$6,$H$6),0))</f>
        <v>6667</v>
      </c>
    </row>
    <row r="593" spans="1:14">
      <c r="A593">
        <f t="shared" ref="A593:A656" si="129">MONTH(C593)</f>
        <v>7</v>
      </c>
      <c r="B593" t="str">
        <f t="shared" si="123"/>
        <v>Jul</v>
      </c>
      <c r="C593" s="347">
        <f t="shared" si="119"/>
        <v>37084</v>
      </c>
      <c r="D593" s="339">
        <f t="shared" ref="D593:D656" si="130">H592</f>
        <v>1460770</v>
      </c>
      <c r="E593" s="357">
        <f t="shared" si="120"/>
        <v>16078</v>
      </c>
      <c r="F593" s="365">
        <v>0</v>
      </c>
      <c r="G593" s="168">
        <f t="shared" si="124"/>
        <v>16078</v>
      </c>
      <c r="H593" s="168">
        <f t="shared" si="118"/>
        <v>1476848</v>
      </c>
      <c r="I593" s="111">
        <f t="shared" si="125"/>
        <v>894352</v>
      </c>
      <c r="J593" s="337">
        <f t="shared" si="121"/>
        <v>0.61604672739541155</v>
      </c>
      <c r="K593" s="348">
        <f t="shared" si="122"/>
        <v>0.6228272604588394</v>
      </c>
      <c r="L593" s="168">
        <f t="shared" si="126"/>
        <v>15789</v>
      </c>
      <c r="M593" s="168">
        <f t="shared" si="127"/>
        <v>9122</v>
      </c>
      <c r="N593" s="168">
        <f t="shared" si="128"/>
        <v>6667</v>
      </c>
    </row>
    <row r="594" spans="1:14">
      <c r="A594">
        <f t="shared" si="129"/>
        <v>7</v>
      </c>
      <c r="B594" t="str">
        <f t="shared" si="123"/>
        <v>Jul</v>
      </c>
      <c r="C594" s="347">
        <f t="shared" si="119"/>
        <v>37085</v>
      </c>
      <c r="D594" s="339">
        <f t="shared" si="130"/>
        <v>1476848</v>
      </c>
      <c r="E594" s="357">
        <f t="shared" si="120"/>
        <v>16078</v>
      </c>
      <c r="F594" s="365">
        <v>0</v>
      </c>
      <c r="G594" s="168">
        <f t="shared" si="124"/>
        <v>16078</v>
      </c>
      <c r="H594" s="168">
        <f t="shared" si="118"/>
        <v>1492926</v>
      </c>
      <c r="I594" s="111">
        <f t="shared" si="125"/>
        <v>878274</v>
      </c>
      <c r="J594" s="337">
        <f t="shared" si="121"/>
        <v>0.6228272604588394</v>
      </c>
      <c r="K594" s="348">
        <f t="shared" si="122"/>
        <v>0.62960779352226726</v>
      </c>
      <c r="L594" s="168">
        <f t="shared" si="126"/>
        <v>15789</v>
      </c>
      <c r="M594" s="168">
        <f t="shared" si="127"/>
        <v>9122</v>
      </c>
      <c r="N594" s="168">
        <f t="shared" si="128"/>
        <v>6667</v>
      </c>
    </row>
    <row r="595" spans="1:14">
      <c r="A595">
        <f t="shared" si="129"/>
        <v>7</v>
      </c>
      <c r="B595" t="str">
        <f t="shared" si="123"/>
        <v>Jul</v>
      </c>
      <c r="C595" s="347">
        <f t="shared" si="119"/>
        <v>37086</v>
      </c>
      <c r="D595" s="339">
        <f t="shared" si="130"/>
        <v>1492926</v>
      </c>
      <c r="E595" s="357">
        <f t="shared" si="120"/>
        <v>16078</v>
      </c>
      <c r="F595" s="365">
        <v>0</v>
      </c>
      <c r="G595" s="168">
        <f t="shared" si="124"/>
        <v>16078</v>
      </c>
      <c r="H595" s="168">
        <f t="shared" si="118"/>
        <v>1509004</v>
      </c>
      <c r="I595" s="111">
        <f t="shared" si="125"/>
        <v>862196</v>
      </c>
      <c r="J595" s="337">
        <f t="shared" si="121"/>
        <v>0.62960779352226726</v>
      </c>
      <c r="K595" s="348">
        <f t="shared" si="122"/>
        <v>0.636388326585695</v>
      </c>
      <c r="L595" s="168">
        <f t="shared" si="126"/>
        <v>15789</v>
      </c>
      <c r="M595" s="168">
        <f t="shared" si="127"/>
        <v>9122</v>
      </c>
      <c r="N595" s="168">
        <f t="shared" si="128"/>
        <v>6667</v>
      </c>
    </row>
    <row r="596" spans="1:14">
      <c r="A596">
        <f t="shared" si="129"/>
        <v>7</v>
      </c>
      <c r="B596" t="str">
        <f t="shared" si="123"/>
        <v>Jul</v>
      </c>
      <c r="C596" s="347">
        <f t="shared" si="119"/>
        <v>37087</v>
      </c>
      <c r="D596" s="339">
        <f t="shared" si="130"/>
        <v>1509004</v>
      </c>
      <c r="E596" s="357">
        <f t="shared" si="120"/>
        <v>16078</v>
      </c>
      <c r="F596" s="365">
        <v>0</v>
      </c>
      <c r="G596" s="168">
        <f t="shared" si="124"/>
        <v>16078</v>
      </c>
      <c r="H596" s="168">
        <f t="shared" si="118"/>
        <v>1525082</v>
      </c>
      <c r="I596" s="111">
        <f t="shared" si="125"/>
        <v>846118</v>
      </c>
      <c r="J596" s="337">
        <f t="shared" si="121"/>
        <v>0.636388326585695</v>
      </c>
      <c r="K596" s="348">
        <f t="shared" si="122"/>
        <v>0.64316885964912285</v>
      </c>
      <c r="L596" s="168">
        <f t="shared" si="126"/>
        <v>15789</v>
      </c>
      <c r="M596" s="168">
        <f t="shared" si="127"/>
        <v>9122</v>
      </c>
      <c r="N596" s="168">
        <f t="shared" si="128"/>
        <v>6667</v>
      </c>
    </row>
    <row r="597" spans="1:14">
      <c r="A597">
        <f t="shared" si="129"/>
        <v>7</v>
      </c>
      <c r="B597" t="str">
        <f t="shared" si="123"/>
        <v>Jul</v>
      </c>
      <c r="C597" s="347">
        <f t="shared" si="119"/>
        <v>37088</v>
      </c>
      <c r="D597" s="339">
        <f t="shared" si="130"/>
        <v>1525082</v>
      </c>
      <c r="E597" s="357">
        <f t="shared" si="120"/>
        <v>16078</v>
      </c>
      <c r="F597" s="365">
        <v>0</v>
      </c>
      <c r="G597" s="168">
        <f t="shared" si="124"/>
        <v>16078</v>
      </c>
      <c r="H597" s="168">
        <f t="shared" si="118"/>
        <v>1541160</v>
      </c>
      <c r="I597" s="111">
        <f t="shared" si="125"/>
        <v>830040</v>
      </c>
      <c r="J597" s="337">
        <f t="shared" si="121"/>
        <v>0.64316885964912285</v>
      </c>
      <c r="K597" s="348">
        <f t="shared" si="122"/>
        <v>0.64994939271255059</v>
      </c>
      <c r="L597" s="168">
        <f t="shared" si="126"/>
        <v>15789</v>
      </c>
      <c r="M597" s="168">
        <f t="shared" si="127"/>
        <v>9122</v>
      </c>
      <c r="N597" s="168">
        <f t="shared" si="128"/>
        <v>6667</v>
      </c>
    </row>
    <row r="598" spans="1:14">
      <c r="A598">
        <f t="shared" si="129"/>
        <v>7</v>
      </c>
      <c r="B598" t="str">
        <f t="shared" si="123"/>
        <v>Jul</v>
      </c>
      <c r="C598" s="347">
        <f t="shared" si="119"/>
        <v>37089</v>
      </c>
      <c r="D598" s="339">
        <f t="shared" si="130"/>
        <v>1541160</v>
      </c>
      <c r="E598" s="357">
        <f t="shared" si="120"/>
        <v>16078</v>
      </c>
      <c r="F598" s="365">
        <v>0</v>
      </c>
      <c r="G598" s="168">
        <f t="shared" si="124"/>
        <v>16078</v>
      </c>
      <c r="H598" s="168">
        <f t="shared" si="118"/>
        <v>1557238</v>
      </c>
      <c r="I598" s="111">
        <f t="shared" si="125"/>
        <v>813962</v>
      </c>
      <c r="J598" s="337">
        <f t="shared" si="121"/>
        <v>0.64994939271255059</v>
      </c>
      <c r="K598" s="348">
        <f t="shared" si="122"/>
        <v>0.65672992577597844</v>
      </c>
      <c r="L598" s="168">
        <f t="shared" si="126"/>
        <v>15789</v>
      </c>
      <c r="M598" s="168">
        <f t="shared" si="127"/>
        <v>9122</v>
      </c>
      <c r="N598" s="168">
        <f t="shared" si="128"/>
        <v>6667</v>
      </c>
    </row>
    <row r="599" spans="1:14">
      <c r="A599">
        <f t="shared" si="129"/>
        <v>7</v>
      </c>
      <c r="B599" t="str">
        <f t="shared" si="123"/>
        <v>Jul</v>
      </c>
      <c r="C599" s="347">
        <f t="shared" si="119"/>
        <v>37090</v>
      </c>
      <c r="D599" s="339">
        <f t="shared" si="130"/>
        <v>1557238</v>
      </c>
      <c r="E599" s="357">
        <f t="shared" si="120"/>
        <v>16078</v>
      </c>
      <c r="F599" s="365">
        <v>0</v>
      </c>
      <c r="G599" s="168">
        <f t="shared" si="124"/>
        <v>16078</v>
      </c>
      <c r="H599" s="168">
        <f t="shared" si="118"/>
        <v>1573316</v>
      </c>
      <c r="I599" s="111">
        <f t="shared" si="125"/>
        <v>797884</v>
      </c>
      <c r="J599" s="337">
        <f t="shared" si="121"/>
        <v>0.65672992577597844</v>
      </c>
      <c r="K599" s="348">
        <f t="shared" si="122"/>
        <v>0.66351045883940618</v>
      </c>
      <c r="L599" s="168">
        <f t="shared" si="126"/>
        <v>15789</v>
      </c>
      <c r="M599" s="168">
        <f t="shared" si="127"/>
        <v>9122</v>
      </c>
      <c r="N599" s="168">
        <f t="shared" si="128"/>
        <v>6667</v>
      </c>
    </row>
    <row r="600" spans="1:14">
      <c r="A600">
        <f t="shared" si="129"/>
        <v>7</v>
      </c>
      <c r="B600" t="str">
        <f t="shared" si="123"/>
        <v>Jul</v>
      </c>
      <c r="C600" s="347">
        <f t="shared" si="119"/>
        <v>37091</v>
      </c>
      <c r="D600" s="339">
        <f t="shared" si="130"/>
        <v>1573316</v>
      </c>
      <c r="E600" s="357">
        <f t="shared" si="120"/>
        <v>16078</v>
      </c>
      <c r="F600" s="365">
        <v>0</v>
      </c>
      <c r="G600" s="168">
        <f t="shared" si="124"/>
        <v>16078</v>
      </c>
      <c r="H600" s="168">
        <f t="shared" si="118"/>
        <v>1589394</v>
      </c>
      <c r="I600" s="111">
        <f t="shared" si="125"/>
        <v>781806</v>
      </c>
      <c r="J600" s="337">
        <f t="shared" si="121"/>
        <v>0.66351045883940618</v>
      </c>
      <c r="K600" s="348">
        <f t="shared" si="122"/>
        <v>0.67029099190283403</v>
      </c>
      <c r="L600" s="168">
        <f t="shared" si="126"/>
        <v>10420</v>
      </c>
      <c r="M600" s="168">
        <f t="shared" si="127"/>
        <v>6020</v>
      </c>
      <c r="N600" s="168">
        <f t="shared" si="128"/>
        <v>4400</v>
      </c>
    </row>
    <row r="601" spans="1:14">
      <c r="A601">
        <f t="shared" si="129"/>
        <v>7</v>
      </c>
      <c r="B601" t="str">
        <f t="shared" si="123"/>
        <v>Jul</v>
      </c>
      <c r="C601" s="347">
        <f t="shared" si="119"/>
        <v>37092</v>
      </c>
      <c r="D601" s="339">
        <f t="shared" si="130"/>
        <v>1589394</v>
      </c>
      <c r="E601" s="357">
        <f t="shared" si="120"/>
        <v>16078</v>
      </c>
      <c r="F601" s="365">
        <v>0</v>
      </c>
      <c r="G601" s="168">
        <f t="shared" si="124"/>
        <v>16078</v>
      </c>
      <c r="H601" s="168">
        <f t="shared" si="118"/>
        <v>1605472</v>
      </c>
      <c r="I601" s="111">
        <f t="shared" si="125"/>
        <v>765728</v>
      </c>
      <c r="J601" s="337">
        <f t="shared" si="121"/>
        <v>0.67029099190283403</v>
      </c>
      <c r="K601" s="348">
        <f t="shared" si="122"/>
        <v>0.67707152496626177</v>
      </c>
      <c r="L601" s="168">
        <f t="shared" si="126"/>
        <v>10420</v>
      </c>
      <c r="M601" s="168">
        <f t="shared" si="127"/>
        <v>6020</v>
      </c>
      <c r="N601" s="168">
        <f t="shared" si="128"/>
        <v>4400</v>
      </c>
    </row>
    <row r="602" spans="1:14">
      <c r="A602">
        <f t="shared" si="129"/>
        <v>7</v>
      </c>
      <c r="B602" t="str">
        <f t="shared" si="123"/>
        <v>Jul</v>
      </c>
      <c r="C602" s="347">
        <f t="shared" si="119"/>
        <v>37093</v>
      </c>
      <c r="D602" s="339">
        <f t="shared" si="130"/>
        <v>1605472</v>
      </c>
      <c r="E602" s="357">
        <f t="shared" si="120"/>
        <v>16078</v>
      </c>
      <c r="F602" s="365">
        <v>0</v>
      </c>
      <c r="G602" s="168">
        <f t="shared" si="124"/>
        <v>16078</v>
      </c>
      <c r="H602" s="168">
        <f t="shared" si="118"/>
        <v>1621550</v>
      </c>
      <c r="I602" s="111">
        <f t="shared" si="125"/>
        <v>749650</v>
      </c>
      <c r="J602" s="337">
        <f t="shared" si="121"/>
        <v>0.67707152496626177</v>
      </c>
      <c r="K602" s="348">
        <f t="shared" si="122"/>
        <v>0.68385205802968962</v>
      </c>
      <c r="L602" s="168">
        <f t="shared" si="126"/>
        <v>10420</v>
      </c>
      <c r="M602" s="168">
        <f t="shared" si="127"/>
        <v>6020</v>
      </c>
      <c r="N602" s="168">
        <f t="shared" si="128"/>
        <v>4400</v>
      </c>
    </row>
    <row r="603" spans="1:14">
      <c r="A603">
        <f t="shared" si="129"/>
        <v>7</v>
      </c>
      <c r="B603" t="str">
        <f t="shared" si="123"/>
        <v>Jul</v>
      </c>
      <c r="C603" s="347">
        <f t="shared" si="119"/>
        <v>37094</v>
      </c>
      <c r="D603" s="339">
        <f t="shared" si="130"/>
        <v>1621550</v>
      </c>
      <c r="E603" s="357">
        <f t="shared" si="120"/>
        <v>16078</v>
      </c>
      <c r="F603" s="365">
        <v>0</v>
      </c>
      <c r="G603" s="168">
        <f t="shared" si="124"/>
        <v>16078</v>
      </c>
      <c r="H603" s="168">
        <f t="shared" si="118"/>
        <v>1637628</v>
      </c>
      <c r="I603" s="111">
        <f t="shared" si="125"/>
        <v>733572</v>
      </c>
      <c r="J603" s="337">
        <f t="shared" si="121"/>
        <v>0.68385205802968962</v>
      </c>
      <c r="K603" s="348">
        <f t="shared" si="122"/>
        <v>0.69063259109311737</v>
      </c>
      <c r="L603" s="168">
        <f t="shared" si="126"/>
        <v>10420</v>
      </c>
      <c r="M603" s="168">
        <f t="shared" si="127"/>
        <v>6020</v>
      </c>
      <c r="N603" s="168">
        <f t="shared" si="128"/>
        <v>4400</v>
      </c>
    </row>
    <row r="604" spans="1:14">
      <c r="A604">
        <f t="shared" si="129"/>
        <v>7</v>
      </c>
      <c r="B604" t="str">
        <f t="shared" si="123"/>
        <v>Jul</v>
      </c>
      <c r="C604" s="347">
        <f t="shared" si="119"/>
        <v>37095</v>
      </c>
      <c r="D604" s="339">
        <f t="shared" si="130"/>
        <v>1637628</v>
      </c>
      <c r="E604" s="357">
        <f t="shared" si="120"/>
        <v>16078</v>
      </c>
      <c r="F604" s="365">
        <v>0</v>
      </c>
      <c r="G604" s="168">
        <f t="shared" si="124"/>
        <v>16078</v>
      </c>
      <c r="H604" s="168">
        <f t="shared" si="118"/>
        <v>1653706</v>
      </c>
      <c r="I604" s="111">
        <f t="shared" si="125"/>
        <v>717494</v>
      </c>
      <c r="J604" s="337">
        <f t="shared" si="121"/>
        <v>0.69063259109311737</v>
      </c>
      <c r="K604" s="348">
        <f t="shared" si="122"/>
        <v>0.69741312415654522</v>
      </c>
      <c r="L604" s="168">
        <f t="shared" si="126"/>
        <v>10420</v>
      </c>
      <c r="M604" s="168">
        <f t="shared" si="127"/>
        <v>6020</v>
      </c>
      <c r="N604" s="168">
        <f t="shared" si="128"/>
        <v>4400</v>
      </c>
    </row>
    <row r="605" spans="1:14">
      <c r="A605">
        <f t="shared" si="129"/>
        <v>7</v>
      </c>
      <c r="B605" t="str">
        <f t="shared" si="123"/>
        <v>Jul</v>
      </c>
      <c r="C605" s="347">
        <f t="shared" si="119"/>
        <v>37096</v>
      </c>
      <c r="D605" s="339">
        <f t="shared" si="130"/>
        <v>1653706</v>
      </c>
      <c r="E605" s="357">
        <f t="shared" si="120"/>
        <v>16078</v>
      </c>
      <c r="F605" s="365">
        <v>0</v>
      </c>
      <c r="G605" s="168">
        <f t="shared" si="124"/>
        <v>16078</v>
      </c>
      <c r="H605" s="168">
        <f t="shared" si="118"/>
        <v>1669784</v>
      </c>
      <c r="I605" s="111">
        <f t="shared" si="125"/>
        <v>701416</v>
      </c>
      <c r="J605" s="337">
        <f t="shared" si="121"/>
        <v>0.69741312415654522</v>
      </c>
      <c r="K605" s="348">
        <f t="shared" si="122"/>
        <v>0.70419365721997296</v>
      </c>
      <c r="L605" s="168">
        <f t="shared" si="126"/>
        <v>10420</v>
      </c>
      <c r="M605" s="168">
        <f t="shared" si="127"/>
        <v>6020</v>
      </c>
      <c r="N605" s="168">
        <f t="shared" si="128"/>
        <v>4400</v>
      </c>
    </row>
    <row r="606" spans="1:14">
      <c r="A606">
        <f t="shared" si="129"/>
        <v>7</v>
      </c>
      <c r="B606" t="str">
        <f t="shared" si="123"/>
        <v>Jul</v>
      </c>
      <c r="C606" s="347">
        <f t="shared" si="119"/>
        <v>37097</v>
      </c>
      <c r="D606" s="339">
        <f t="shared" si="130"/>
        <v>1669784</v>
      </c>
      <c r="E606" s="357">
        <f t="shared" si="120"/>
        <v>16078</v>
      </c>
      <c r="F606" s="365">
        <v>0</v>
      </c>
      <c r="G606" s="168">
        <f t="shared" si="124"/>
        <v>16078</v>
      </c>
      <c r="H606" s="168">
        <f t="shared" si="118"/>
        <v>1685862</v>
      </c>
      <c r="I606" s="111">
        <f t="shared" si="125"/>
        <v>685338</v>
      </c>
      <c r="J606" s="337">
        <f t="shared" si="121"/>
        <v>0.70419365721997296</v>
      </c>
      <c r="K606" s="348">
        <f t="shared" si="122"/>
        <v>0.71097419028340081</v>
      </c>
      <c r="L606" s="168">
        <f t="shared" si="126"/>
        <v>10420</v>
      </c>
      <c r="M606" s="168">
        <f t="shared" si="127"/>
        <v>6020</v>
      </c>
      <c r="N606" s="168">
        <f t="shared" si="128"/>
        <v>4400</v>
      </c>
    </row>
    <row r="607" spans="1:14">
      <c r="A607">
        <f t="shared" si="129"/>
        <v>7</v>
      </c>
      <c r="B607" t="str">
        <f t="shared" si="123"/>
        <v>Jul</v>
      </c>
      <c r="C607" s="347">
        <f t="shared" si="119"/>
        <v>37098</v>
      </c>
      <c r="D607" s="339">
        <f t="shared" si="130"/>
        <v>1685862</v>
      </c>
      <c r="E607" s="357">
        <f t="shared" si="120"/>
        <v>16078</v>
      </c>
      <c r="F607" s="365">
        <v>0</v>
      </c>
      <c r="G607" s="168">
        <f t="shared" si="124"/>
        <v>16078</v>
      </c>
      <c r="H607" s="168">
        <f t="shared" si="118"/>
        <v>1701940</v>
      </c>
      <c r="I607" s="111">
        <f t="shared" si="125"/>
        <v>669260</v>
      </c>
      <c r="J607" s="337">
        <f t="shared" si="121"/>
        <v>0.71097419028340081</v>
      </c>
      <c r="K607" s="348">
        <f t="shared" si="122"/>
        <v>0.71775472334682866</v>
      </c>
      <c r="L607" s="168">
        <f t="shared" si="126"/>
        <v>10420</v>
      </c>
      <c r="M607" s="168">
        <f t="shared" si="127"/>
        <v>6020</v>
      </c>
      <c r="N607" s="168">
        <f t="shared" si="128"/>
        <v>4400</v>
      </c>
    </row>
    <row r="608" spans="1:14">
      <c r="A608">
        <f t="shared" si="129"/>
        <v>7</v>
      </c>
      <c r="B608" t="str">
        <f t="shared" si="123"/>
        <v>Jul</v>
      </c>
      <c r="C608" s="347">
        <f t="shared" si="119"/>
        <v>37099</v>
      </c>
      <c r="D608" s="339">
        <f t="shared" si="130"/>
        <v>1701940</v>
      </c>
      <c r="E608" s="357">
        <f t="shared" si="120"/>
        <v>16078</v>
      </c>
      <c r="F608" s="365">
        <v>0</v>
      </c>
      <c r="G608" s="168">
        <f t="shared" si="124"/>
        <v>16078</v>
      </c>
      <c r="H608" s="168">
        <f t="shared" si="118"/>
        <v>1718018</v>
      </c>
      <c r="I608" s="111">
        <f t="shared" si="125"/>
        <v>653182</v>
      </c>
      <c r="J608" s="337">
        <f t="shared" si="121"/>
        <v>0.71775472334682866</v>
      </c>
      <c r="K608" s="348">
        <f t="shared" si="122"/>
        <v>0.7245352564102564</v>
      </c>
      <c r="L608" s="168">
        <f t="shared" si="126"/>
        <v>10420</v>
      </c>
      <c r="M608" s="168">
        <f t="shared" si="127"/>
        <v>6020</v>
      </c>
      <c r="N608" s="168">
        <f t="shared" si="128"/>
        <v>4400</v>
      </c>
    </row>
    <row r="609" spans="1:14">
      <c r="A609">
        <f t="shared" si="129"/>
        <v>7</v>
      </c>
      <c r="B609" t="str">
        <f t="shared" si="123"/>
        <v>Jul</v>
      </c>
      <c r="C609" s="347">
        <f t="shared" si="119"/>
        <v>37100</v>
      </c>
      <c r="D609" s="339">
        <f t="shared" si="130"/>
        <v>1718018</v>
      </c>
      <c r="E609" s="357">
        <f t="shared" si="120"/>
        <v>16078</v>
      </c>
      <c r="F609" s="365">
        <v>0</v>
      </c>
      <c r="G609" s="168">
        <f t="shared" si="124"/>
        <v>16078</v>
      </c>
      <c r="H609" s="168">
        <f t="shared" ref="H609:H672" si="131">D609+G609</f>
        <v>1734096</v>
      </c>
      <c r="I609" s="111">
        <f t="shared" si="125"/>
        <v>637104</v>
      </c>
      <c r="J609" s="337">
        <f t="shared" si="121"/>
        <v>0.7245352564102564</v>
      </c>
      <c r="K609" s="348">
        <f t="shared" si="122"/>
        <v>0.73131578947368425</v>
      </c>
      <c r="L609" s="168">
        <f t="shared" si="126"/>
        <v>10420</v>
      </c>
      <c r="M609" s="168">
        <f t="shared" si="127"/>
        <v>6020</v>
      </c>
      <c r="N609" s="168">
        <f t="shared" si="128"/>
        <v>4400</v>
      </c>
    </row>
    <row r="610" spans="1:14">
      <c r="A610">
        <f t="shared" si="129"/>
        <v>7</v>
      </c>
      <c r="B610" t="str">
        <f t="shared" si="123"/>
        <v>Jul</v>
      </c>
      <c r="C610" s="347">
        <f t="shared" si="119"/>
        <v>37101</v>
      </c>
      <c r="D610" s="339">
        <f t="shared" si="130"/>
        <v>1734096</v>
      </c>
      <c r="E610" s="357">
        <f t="shared" si="120"/>
        <v>16078</v>
      </c>
      <c r="F610" s="365">
        <v>0</v>
      </c>
      <c r="G610" s="168">
        <f t="shared" si="124"/>
        <v>16078</v>
      </c>
      <c r="H610" s="168">
        <f t="shared" si="131"/>
        <v>1750174</v>
      </c>
      <c r="I610" s="111">
        <f t="shared" si="125"/>
        <v>621026</v>
      </c>
      <c r="J610" s="337">
        <f t="shared" si="121"/>
        <v>0.73131578947368425</v>
      </c>
      <c r="K610" s="348">
        <f t="shared" si="122"/>
        <v>0.73809632253711199</v>
      </c>
      <c r="L610" s="168">
        <f t="shared" si="126"/>
        <v>10420</v>
      </c>
      <c r="M610" s="168">
        <f t="shared" si="127"/>
        <v>6020</v>
      </c>
      <c r="N610" s="168">
        <f t="shared" si="128"/>
        <v>4400</v>
      </c>
    </row>
    <row r="611" spans="1:14">
      <c r="A611">
        <f t="shared" si="129"/>
        <v>7</v>
      </c>
      <c r="B611" t="str">
        <f t="shared" si="123"/>
        <v>Jul</v>
      </c>
      <c r="C611" s="347">
        <f t="shared" si="119"/>
        <v>37102</v>
      </c>
      <c r="D611" s="339">
        <f t="shared" si="130"/>
        <v>1750174</v>
      </c>
      <c r="E611" s="357">
        <f t="shared" si="120"/>
        <v>16078</v>
      </c>
      <c r="F611" s="365">
        <v>0</v>
      </c>
      <c r="G611" s="168">
        <f t="shared" si="124"/>
        <v>16078</v>
      </c>
      <c r="H611" s="168">
        <f t="shared" si="131"/>
        <v>1766252</v>
      </c>
      <c r="I611" s="111">
        <f t="shared" si="125"/>
        <v>604948</v>
      </c>
      <c r="J611" s="337">
        <f t="shared" si="121"/>
        <v>0.73809632253711199</v>
      </c>
      <c r="K611" s="348">
        <f t="shared" si="122"/>
        <v>0.74487685560053984</v>
      </c>
      <c r="L611" s="168">
        <f t="shared" si="126"/>
        <v>10420</v>
      </c>
      <c r="M611" s="168">
        <f t="shared" si="127"/>
        <v>6020</v>
      </c>
      <c r="N611" s="168">
        <f t="shared" si="128"/>
        <v>4400</v>
      </c>
    </row>
    <row r="612" spans="1:14">
      <c r="A612">
        <f t="shared" si="129"/>
        <v>7</v>
      </c>
      <c r="B612" t="str">
        <f t="shared" si="123"/>
        <v>Jul</v>
      </c>
      <c r="C612" s="347">
        <f t="shared" si="119"/>
        <v>37103</v>
      </c>
      <c r="D612" s="339">
        <f t="shared" si="130"/>
        <v>1766252</v>
      </c>
      <c r="E612" s="357">
        <f t="shared" si="120"/>
        <v>16078</v>
      </c>
      <c r="F612" s="365">
        <v>0</v>
      </c>
      <c r="G612" s="168">
        <f t="shared" si="124"/>
        <v>16078</v>
      </c>
      <c r="H612" s="168">
        <f t="shared" si="131"/>
        <v>1782330</v>
      </c>
      <c r="I612" s="111">
        <f t="shared" si="125"/>
        <v>588870</v>
      </c>
      <c r="J612" s="337">
        <f t="shared" si="121"/>
        <v>0.74487685560053984</v>
      </c>
      <c r="K612" s="348">
        <f t="shared" si="122"/>
        <v>0.75165738866396758</v>
      </c>
      <c r="L612" s="168">
        <f t="shared" si="126"/>
        <v>10420</v>
      </c>
      <c r="M612" s="168">
        <f t="shared" si="127"/>
        <v>6020</v>
      </c>
      <c r="N612" s="168">
        <f t="shared" si="128"/>
        <v>4400</v>
      </c>
    </row>
    <row r="613" spans="1:14">
      <c r="A613">
        <f t="shared" si="129"/>
        <v>8</v>
      </c>
      <c r="B613" t="str">
        <f t="shared" si="123"/>
        <v>Aug</v>
      </c>
      <c r="C613" s="347">
        <f t="shared" ref="C613:C676" si="132">C612+1</f>
        <v>37104</v>
      </c>
      <c r="D613" s="339">
        <f t="shared" si="130"/>
        <v>1782330</v>
      </c>
      <c r="E613" s="357">
        <f>4131+6290</f>
        <v>10421</v>
      </c>
      <c r="F613" s="365">
        <v>0</v>
      </c>
      <c r="G613" s="168">
        <f t="shared" si="124"/>
        <v>10421</v>
      </c>
      <c r="H613" s="168">
        <f t="shared" si="131"/>
        <v>1792751</v>
      </c>
      <c r="I613" s="111">
        <f t="shared" si="125"/>
        <v>578449</v>
      </c>
      <c r="J613" s="337">
        <f t="shared" si="121"/>
        <v>0.75165738866396758</v>
      </c>
      <c r="K613" s="348">
        <f t="shared" si="122"/>
        <v>0.75605220985155197</v>
      </c>
      <c r="L613" s="168">
        <f t="shared" si="126"/>
        <v>10420</v>
      </c>
      <c r="M613" s="168">
        <f t="shared" si="127"/>
        <v>6020</v>
      </c>
      <c r="N613" s="168">
        <f t="shared" si="128"/>
        <v>4400</v>
      </c>
    </row>
    <row r="614" spans="1:14">
      <c r="A614">
        <f t="shared" si="129"/>
        <v>8</v>
      </c>
      <c r="B614" t="str">
        <f t="shared" si="123"/>
        <v>Aug</v>
      </c>
      <c r="C614" s="347">
        <f t="shared" si="132"/>
        <v>37105</v>
      </c>
      <c r="D614" s="339">
        <f t="shared" si="130"/>
        <v>1792751</v>
      </c>
      <c r="E614" s="357">
        <f t="shared" ref="E614:E643" si="133">4131+6290</f>
        <v>10421</v>
      </c>
      <c r="F614" s="365">
        <v>0</v>
      </c>
      <c r="G614" s="168">
        <f t="shared" si="124"/>
        <v>10421</v>
      </c>
      <c r="H614" s="168">
        <f t="shared" si="131"/>
        <v>1803172</v>
      </c>
      <c r="I614" s="111">
        <f t="shared" si="125"/>
        <v>568028</v>
      </c>
      <c r="J614" s="337">
        <f t="shared" si="121"/>
        <v>0.75605220985155197</v>
      </c>
      <c r="K614" s="348">
        <f t="shared" si="122"/>
        <v>0.76044703103913636</v>
      </c>
      <c r="L614" s="168">
        <f t="shared" si="126"/>
        <v>10420</v>
      </c>
      <c r="M614" s="168">
        <f t="shared" si="127"/>
        <v>6020</v>
      </c>
      <c r="N614" s="168">
        <f t="shared" si="128"/>
        <v>4400</v>
      </c>
    </row>
    <row r="615" spans="1:14">
      <c r="A615">
        <f t="shared" si="129"/>
        <v>8</v>
      </c>
      <c r="B615" t="str">
        <f t="shared" si="123"/>
        <v>Aug</v>
      </c>
      <c r="C615" s="347">
        <f t="shared" si="132"/>
        <v>37106</v>
      </c>
      <c r="D615" s="339">
        <f t="shared" si="130"/>
        <v>1803172</v>
      </c>
      <c r="E615" s="357">
        <f t="shared" si="133"/>
        <v>10421</v>
      </c>
      <c r="F615" s="365">
        <v>0</v>
      </c>
      <c r="G615" s="168">
        <f t="shared" si="124"/>
        <v>10421</v>
      </c>
      <c r="H615" s="168">
        <f t="shared" si="131"/>
        <v>1813593</v>
      </c>
      <c r="I615" s="111">
        <f t="shared" si="125"/>
        <v>557607</v>
      </c>
      <c r="J615" s="337">
        <f t="shared" si="121"/>
        <v>0.76044703103913636</v>
      </c>
      <c r="K615" s="348">
        <f t="shared" si="122"/>
        <v>0.76484185222672063</v>
      </c>
      <c r="L615" s="168">
        <f t="shared" si="126"/>
        <v>10420</v>
      </c>
      <c r="M615" s="168">
        <f t="shared" si="127"/>
        <v>6020</v>
      </c>
      <c r="N615" s="168">
        <f t="shared" si="128"/>
        <v>4400</v>
      </c>
    </row>
    <row r="616" spans="1:14">
      <c r="A616">
        <f t="shared" si="129"/>
        <v>8</v>
      </c>
      <c r="B616" t="str">
        <f t="shared" si="123"/>
        <v>Aug</v>
      </c>
      <c r="C616" s="347">
        <f t="shared" si="132"/>
        <v>37107</v>
      </c>
      <c r="D616" s="339">
        <f t="shared" si="130"/>
        <v>1813593</v>
      </c>
      <c r="E616" s="357">
        <f t="shared" si="133"/>
        <v>10421</v>
      </c>
      <c r="F616" s="365">
        <v>0</v>
      </c>
      <c r="G616" s="168">
        <f t="shared" si="124"/>
        <v>10421</v>
      </c>
      <c r="H616" s="168">
        <f t="shared" si="131"/>
        <v>1824014</v>
      </c>
      <c r="I616" s="111">
        <f t="shared" si="125"/>
        <v>547186</v>
      </c>
      <c r="J616" s="337">
        <f t="shared" si="121"/>
        <v>0.76484185222672063</v>
      </c>
      <c r="K616" s="348">
        <f t="shared" si="122"/>
        <v>0.76923667341430502</v>
      </c>
      <c r="L616" s="168">
        <f t="shared" si="126"/>
        <v>10420</v>
      </c>
      <c r="M616" s="168">
        <f t="shared" si="127"/>
        <v>6020</v>
      </c>
      <c r="N616" s="168">
        <f t="shared" si="128"/>
        <v>4400</v>
      </c>
    </row>
    <row r="617" spans="1:14">
      <c r="A617">
        <f t="shared" si="129"/>
        <v>8</v>
      </c>
      <c r="B617" t="str">
        <f t="shared" si="123"/>
        <v>Aug</v>
      </c>
      <c r="C617" s="347">
        <f t="shared" si="132"/>
        <v>37108</v>
      </c>
      <c r="D617" s="339">
        <f t="shared" si="130"/>
        <v>1824014</v>
      </c>
      <c r="E617" s="357">
        <f t="shared" si="133"/>
        <v>10421</v>
      </c>
      <c r="F617" s="365">
        <v>0</v>
      </c>
      <c r="G617" s="168">
        <f t="shared" si="124"/>
        <v>10421</v>
      </c>
      <c r="H617" s="168">
        <f t="shared" si="131"/>
        <v>1834435</v>
      </c>
      <c r="I617" s="111">
        <f t="shared" si="125"/>
        <v>536765</v>
      </c>
      <c r="J617" s="337">
        <f t="shared" si="121"/>
        <v>0.76923667341430502</v>
      </c>
      <c r="K617" s="348">
        <f t="shared" si="122"/>
        <v>0.77363149460188929</v>
      </c>
      <c r="L617" s="168">
        <f t="shared" si="126"/>
        <v>10420</v>
      </c>
      <c r="M617" s="168">
        <f t="shared" si="127"/>
        <v>6020</v>
      </c>
      <c r="N617" s="168">
        <f t="shared" si="128"/>
        <v>4400</v>
      </c>
    </row>
    <row r="618" spans="1:14">
      <c r="A618">
        <f t="shared" si="129"/>
        <v>8</v>
      </c>
      <c r="B618" t="str">
        <f t="shared" si="123"/>
        <v>Aug</v>
      </c>
      <c r="C618" s="347">
        <f t="shared" si="132"/>
        <v>37109</v>
      </c>
      <c r="D618" s="339">
        <f t="shared" si="130"/>
        <v>1834435</v>
      </c>
      <c r="E618" s="357">
        <f t="shared" si="133"/>
        <v>10421</v>
      </c>
      <c r="F618" s="365">
        <v>0</v>
      </c>
      <c r="G618" s="168">
        <f t="shared" si="124"/>
        <v>10421</v>
      </c>
      <c r="H618" s="168">
        <f t="shared" si="131"/>
        <v>1844856</v>
      </c>
      <c r="I618" s="111">
        <f t="shared" si="125"/>
        <v>526344</v>
      </c>
      <c r="J618" s="337">
        <f t="shared" si="121"/>
        <v>0.77363149460188929</v>
      </c>
      <c r="K618" s="348">
        <f t="shared" si="122"/>
        <v>0.77802631578947368</v>
      </c>
      <c r="L618" s="168">
        <f t="shared" si="126"/>
        <v>10420</v>
      </c>
      <c r="M618" s="168">
        <f t="shared" si="127"/>
        <v>6020</v>
      </c>
      <c r="N618" s="168">
        <f t="shared" si="128"/>
        <v>4400</v>
      </c>
    </row>
    <row r="619" spans="1:14">
      <c r="A619">
        <f t="shared" si="129"/>
        <v>8</v>
      </c>
      <c r="B619" t="str">
        <f t="shared" si="123"/>
        <v>Aug</v>
      </c>
      <c r="C619" s="347">
        <f t="shared" si="132"/>
        <v>37110</v>
      </c>
      <c r="D619" s="339">
        <f t="shared" si="130"/>
        <v>1844856</v>
      </c>
      <c r="E619" s="357">
        <f t="shared" si="133"/>
        <v>10421</v>
      </c>
      <c r="F619" s="365">
        <v>0</v>
      </c>
      <c r="G619" s="168">
        <f t="shared" si="124"/>
        <v>10421</v>
      </c>
      <c r="H619" s="168">
        <f t="shared" si="131"/>
        <v>1855277</v>
      </c>
      <c r="I619" s="111">
        <f t="shared" si="125"/>
        <v>515923</v>
      </c>
      <c r="J619" s="337">
        <f t="shared" si="121"/>
        <v>0.77802631578947368</v>
      </c>
      <c r="K619" s="348">
        <f t="shared" si="122"/>
        <v>0.78242113697705806</v>
      </c>
      <c r="L619" s="168">
        <f t="shared" si="126"/>
        <v>10420</v>
      </c>
      <c r="M619" s="168">
        <f t="shared" si="127"/>
        <v>6020</v>
      </c>
      <c r="N619" s="168">
        <f t="shared" si="128"/>
        <v>4400</v>
      </c>
    </row>
    <row r="620" spans="1:14">
      <c r="A620">
        <f t="shared" si="129"/>
        <v>8</v>
      </c>
      <c r="B620" t="str">
        <f t="shared" si="123"/>
        <v>Aug</v>
      </c>
      <c r="C620" s="347">
        <f t="shared" si="132"/>
        <v>37111</v>
      </c>
      <c r="D620" s="339">
        <f t="shared" si="130"/>
        <v>1855277</v>
      </c>
      <c r="E620" s="357">
        <f t="shared" si="133"/>
        <v>10421</v>
      </c>
      <c r="F620" s="365">
        <v>0</v>
      </c>
      <c r="G620" s="168">
        <f t="shared" si="124"/>
        <v>10421</v>
      </c>
      <c r="H620" s="168">
        <f t="shared" si="131"/>
        <v>1865698</v>
      </c>
      <c r="I620" s="111">
        <f t="shared" si="125"/>
        <v>505502</v>
      </c>
      <c r="J620" s="337">
        <f t="shared" si="121"/>
        <v>0.78242113697705806</v>
      </c>
      <c r="K620" s="348">
        <f t="shared" si="122"/>
        <v>0.78681595816464234</v>
      </c>
      <c r="L620" s="168">
        <f t="shared" si="126"/>
        <v>10420</v>
      </c>
      <c r="M620" s="168">
        <f t="shared" si="127"/>
        <v>6020</v>
      </c>
      <c r="N620" s="168">
        <f t="shared" si="128"/>
        <v>4400</v>
      </c>
    </row>
    <row r="621" spans="1:14">
      <c r="A621">
        <f t="shared" si="129"/>
        <v>8</v>
      </c>
      <c r="B621" t="str">
        <f t="shared" si="123"/>
        <v>Aug</v>
      </c>
      <c r="C621" s="347">
        <f t="shared" si="132"/>
        <v>37112</v>
      </c>
      <c r="D621" s="339">
        <f t="shared" si="130"/>
        <v>1865698</v>
      </c>
      <c r="E621" s="357">
        <f t="shared" si="133"/>
        <v>10421</v>
      </c>
      <c r="F621" s="365">
        <v>0</v>
      </c>
      <c r="G621" s="168">
        <f t="shared" si="124"/>
        <v>10421</v>
      </c>
      <c r="H621" s="168">
        <f t="shared" si="131"/>
        <v>1876119</v>
      </c>
      <c r="I621" s="111">
        <f t="shared" si="125"/>
        <v>495081</v>
      </c>
      <c r="J621" s="337">
        <f t="shared" si="121"/>
        <v>0.78681595816464234</v>
      </c>
      <c r="K621" s="348">
        <f t="shared" si="122"/>
        <v>0.79121077935222672</v>
      </c>
      <c r="L621" s="168">
        <f t="shared" si="126"/>
        <v>10420</v>
      </c>
      <c r="M621" s="168">
        <f t="shared" si="127"/>
        <v>6020</v>
      </c>
      <c r="N621" s="168">
        <f t="shared" si="128"/>
        <v>4400</v>
      </c>
    </row>
    <row r="622" spans="1:14">
      <c r="A622">
        <f t="shared" si="129"/>
        <v>8</v>
      </c>
      <c r="B622" t="str">
        <f t="shared" si="123"/>
        <v>Aug</v>
      </c>
      <c r="C622" s="347">
        <f t="shared" si="132"/>
        <v>37113</v>
      </c>
      <c r="D622" s="339">
        <f t="shared" si="130"/>
        <v>1876119</v>
      </c>
      <c r="E622" s="357">
        <f t="shared" si="133"/>
        <v>10421</v>
      </c>
      <c r="F622" s="365">
        <v>0</v>
      </c>
      <c r="G622" s="168">
        <f t="shared" si="124"/>
        <v>10421</v>
      </c>
      <c r="H622" s="168">
        <f t="shared" si="131"/>
        <v>1886540</v>
      </c>
      <c r="I622" s="111">
        <f t="shared" si="125"/>
        <v>484660</v>
      </c>
      <c r="J622" s="337">
        <f t="shared" si="121"/>
        <v>0.79121077935222672</v>
      </c>
      <c r="K622" s="348">
        <f t="shared" si="122"/>
        <v>0.79560560053981111</v>
      </c>
      <c r="L622" s="168">
        <f t="shared" si="126"/>
        <v>10420</v>
      </c>
      <c r="M622" s="168">
        <f t="shared" si="127"/>
        <v>6020</v>
      </c>
      <c r="N622" s="168">
        <f t="shared" si="128"/>
        <v>4400</v>
      </c>
    </row>
    <row r="623" spans="1:14">
      <c r="A623">
        <f t="shared" si="129"/>
        <v>8</v>
      </c>
      <c r="B623" t="str">
        <f t="shared" si="123"/>
        <v>Aug</v>
      </c>
      <c r="C623" s="347">
        <f t="shared" si="132"/>
        <v>37114</v>
      </c>
      <c r="D623" s="339">
        <f t="shared" si="130"/>
        <v>1886540</v>
      </c>
      <c r="E623" s="357">
        <f t="shared" si="133"/>
        <v>10421</v>
      </c>
      <c r="F623" s="365">
        <v>0</v>
      </c>
      <c r="G623" s="168">
        <f t="shared" si="124"/>
        <v>10421</v>
      </c>
      <c r="H623" s="168">
        <f t="shared" si="131"/>
        <v>1896961</v>
      </c>
      <c r="I623" s="111">
        <f t="shared" si="125"/>
        <v>474239</v>
      </c>
      <c r="J623" s="337">
        <f t="shared" si="121"/>
        <v>0.79560560053981111</v>
      </c>
      <c r="K623" s="348">
        <f t="shared" si="122"/>
        <v>0.80000042172739538</v>
      </c>
      <c r="L623" s="168">
        <f t="shared" si="126"/>
        <v>10420</v>
      </c>
      <c r="M623" s="168">
        <f t="shared" si="127"/>
        <v>6020</v>
      </c>
      <c r="N623" s="168">
        <f t="shared" si="128"/>
        <v>4400</v>
      </c>
    </row>
    <row r="624" spans="1:14">
      <c r="A624">
        <f t="shared" si="129"/>
        <v>8</v>
      </c>
      <c r="B624" t="str">
        <f t="shared" si="123"/>
        <v>Aug</v>
      </c>
      <c r="C624" s="347">
        <f t="shared" si="132"/>
        <v>37115</v>
      </c>
      <c r="D624" s="339">
        <f t="shared" si="130"/>
        <v>1896961</v>
      </c>
      <c r="E624" s="357">
        <f t="shared" si="133"/>
        <v>10421</v>
      </c>
      <c r="F624" s="365">
        <v>0</v>
      </c>
      <c r="G624" s="168">
        <f t="shared" si="124"/>
        <v>10421</v>
      </c>
      <c r="H624" s="168">
        <f t="shared" si="131"/>
        <v>1907382</v>
      </c>
      <c r="I624" s="111">
        <f t="shared" si="125"/>
        <v>463818</v>
      </c>
      <c r="J624" s="337">
        <f t="shared" si="121"/>
        <v>0.80000042172739538</v>
      </c>
      <c r="K624" s="348">
        <f t="shared" si="122"/>
        <v>0.80439524291497977</v>
      </c>
      <c r="L624" s="168">
        <f t="shared" si="126"/>
        <v>10420</v>
      </c>
      <c r="M624" s="168">
        <f t="shared" si="127"/>
        <v>6020</v>
      </c>
      <c r="N624" s="168">
        <f t="shared" si="128"/>
        <v>4400</v>
      </c>
    </row>
    <row r="625" spans="1:14">
      <c r="A625">
        <f t="shared" si="129"/>
        <v>8</v>
      </c>
      <c r="B625" t="str">
        <f t="shared" si="123"/>
        <v>Aug</v>
      </c>
      <c r="C625" s="347">
        <f t="shared" si="132"/>
        <v>37116</v>
      </c>
      <c r="D625" s="339">
        <f t="shared" si="130"/>
        <v>1907382</v>
      </c>
      <c r="E625" s="357">
        <f t="shared" si="133"/>
        <v>10421</v>
      </c>
      <c r="F625" s="365">
        <v>0</v>
      </c>
      <c r="G625" s="168">
        <f t="shared" si="124"/>
        <v>10421</v>
      </c>
      <c r="H625" s="168">
        <f t="shared" si="131"/>
        <v>1917803</v>
      </c>
      <c r="I625" s="111">
        <f t="shared" si="125"/>
        <v>453397</v>
      </c>
      <c r="J625" s="337">
        <f t="shared" si="121"/>
        <v>0.80439524291497977</v>
      </c>
      <c r="K625" s="348">
        <f t="shared" si="122"/>
        <v>0.80879006410256415</v>
      </c>
      <c r="L625" s="168">
        <f t="shared" si="126"/>
        <v>10420</v>
      </c>
      <c r="M625" s="168">
        <f t="shared" si="127"/>
        <v>6020</v>
      </c>
      <c r="N625" s="168">
        <f t="shared" si="128"/>
        <v>4400</v>
      </c>
    </row>
    <row r="626" spans="1:14">
      <c r="A626">
        <f t="shared" si="129"/>
        <v>8</v>
      </c>
      <c r="B626" t="str">
        <f t="shared" si="123"/>
        <v>Aug</v>
      </c>
      <c r="C626" s="347">
        <f t="shared" si="132"/>
        <v>37117</v>
      </c>
      <c r="D626" s="339">
        <f t="shared" si="130"/>
        <v>1917803</v>
      </c>
      <c r="E626" s="357">
        <f t="shared" si="133"/>
        <v>10421</v>
      </c>
      <c r="F626" s="365">
        <v>0</v>
      </c>
      <c r="G626" s="168">
        <f t="shared" si="124"/>
        <v>10421</v>
      </c>
      <c r="H626" s="168">
        <f t="shared" si="131"/>
        <v>1928224</v>
      </c>
      <c r="I626" s="111">
        <f t="shared" si="125"/>
        <v>442976</v>
      </c>
      <c r="J626" s="337">
        <f t="shared" si="121"/>
        <v>0.80879006410256415</v>
      </c>
      <c r="K626" s="348">
        <f t="shared" si="122"/>
        <v>0.81318488529014843</v>
      </c>
      <c r="L626" s="168">
        <f t="shared" si="126"/>
        <v>10420</v>
      </c>
      <c r="M626" s="168">
        <f t="shared" si="127"/>
        <v>6020</v>
      </c>
      <c r="N626" s="168">
        <f t="shared" si="128"/>
        <v>4400</v>
      </c>
    </row>
    <row r="627" spans="1:14">
      <c r="A627">
        <f t="shared" si="129"/>
        <v>8</v>
      </c>
      <c r="B627" t="str">
        <f t="shared" si="123"/>
        <v>Aug</v>
      </c>
      <c r="C627" s="347">
        <f t="shared" si="132"/>
        <v>37118</v>
      </c>
      <c r="D627" s="339">
        <f t="shared" si="130"/>
        <v>1928224</v>
      </c>
      <c r="E627" s="357">
        <f t="shared" si="133"/>
        <v>10421</v>
      </c>
      <c r="F627" s="365">
        <v>0</v>
      </c>
      <c r="G627" s="168">
        <f t="shared" si="124"/>
        <v>10421</v>
      </c>
      <c r="H627" s="168">
        <f t="shared" si="131"/>
        <v>1938645</v>
      </c>
      <c r="I627" s="111">
        <f t="shared" si="125"/>
        <v>432555</v>
      </c>
      <c r="J627" s="337">
        <f t="shared" si="121"/>
        <v>0.81318488529014843</v>
      </c>
      <c r="K627" s="348">
        <f t="shared" si="122"/>
        <v>0.81757970647773281</v>
      </c>
      <c r="L627" s="168">
        <f t="shared" si="126"/>
        <v>10420</v>
      </c>
      <c r="M627" s="168">
        <f t="shared" si="127"/>
        <v>6020</v>
      </c>
      <c r="N627" s="168">
        <f t="shared" si="128"/>
        <v>4400</v>
      </c>
    </row>
    <row r="628" spans="1:14">
      <c r="A628">
        <f t="shared" si="129"/>
        <v>8</v>
      </c>
      <c r="B628" t="str">
        <f t="shared" si="123"/>
        <v>Aug</v>
      </c>
      <c r="C628" s="347">
        <f t="shared" si="132"/>
        <v>37119</v>
      </c>
      <c r="D628" s="339">
        <f t="shared" si="130"/>
        <v>1938645</v>
      </c>
      <c r="E628" s="357">
        <f t="shared" si="133"/>
        <v>10421</v>
      </c>
      <c r="F628" s="365">
        <v>0</v>
      </c>
      <c r="G628" s="168">
        <f t="shared" si="124"/>
        <v>10421</v>
      </c>
      <c r="H628" s="168">
        <f t="shared" si="131"/>
        <v>1949066</v>
      </c>
      <c r="I628" s="111">
        <f t="shared" si="125"/>
        <v>422134</v>
      </c>
      <c r="J628" s="337">
        <f t="shared" si="121"/>
        <v>0.81757970647773281</v>
      </c>
      <c r="K628" s="348">
        <f t="shared" si="122"/>
        <v>0.82197452766531709</v>
      </c>
      <c r="L628" s="168">
        <f t="shared" si="126"/>
        <v>10420</v>
      </c>
      <c r="M628" s="168">
        <f t="shared" si="127"/>
        <v>6020</v>
      </c>
      <c r="N628" s="168">
        <f t="shared" si="128"/>
        <v>4400</v>
      </c>
    </row>
    <row r="629" spans="1:14">
      <c r="A629">
        <f t="shared" si="129"/>
        <v>8</v>
      </c>
      <c r="B629" t="str">
        <f t="shared" si="123"/>
        <v>Aug</v>
      </c>
      <c r="C629" s="347">
        <f t="shared" si="132"/>
        <v>37120</v>
      </c>
      <c r="D629" s="339">
        <f t="shared" si="130"/>
        <v>1949066</v>
      </c>
      <c r="E629" s="357">
        <f t="shared" si="133"/>
        <v>10421</v>
      </c>
      <c r="F629" s="365">
        <v>0</v>
      </c>
      <c r="G629" s="168">
        <f t="shared" si="124"/>
        <v>10421</v>
      </c>
      <c r="H629" s="168">
        <f t="shared" si="131"/>
        <v>1959487</v>
      </c>
      <c r="I629" s="111">
        <f t="shared" si="125"/>
        <v>411713</v>
      </c>
      <c r="J629" s="337">
        <f t="shared" si="121"/>
        <v>0.82197452766531709</v>
      </c>
      <c r="K629" s="348">
        <f t="shared" si="122"/>
        <v>0.82636934885290148</v>
      </c>
      <c r="L629" s="168">
        <f t="shared" si="126"/>
        <v>10420</v>
      </c>
      <c r="M629" s="168">
        <f t="shared" si="127"/>
        <v>6020</v>
      </c>
      <c r="N629" s="168">
        <f t="shared" si="128"/>
        <v>4400</v>
      </c>
    </row>
    <row r="630" spans="1:14">
      <c r="A630">
        <f t="shared" si="129"/>
        <v>8</v>
      </c>
      <c r="B630" t="str">
        <f t="shared" si="123"/>
        <v>Aug</v>
      </c>
      <c r="C630" s="347">
        <f t="shared" si="132"/>
        <v>37121</v>
      </c>
      <c r="D630" s="339">
        <f t="shared" si="130"/>
        <v>1959487</v>
      </c>
      <c r="E630" s="357">
        <f t="shared" si="133"/>
        <v>10421</v>
      </c>
      <c r="F630" s="365">
        <v>0</v>
      </c>
      <c r="G630" s="168">
        <f t="shared" si="124"/>
        <v>10421</v>
      </c>
      <c r="H630" s="168">
        <f t="shared" si="131"/>
        <v>1969908</v>
      </c>
      <c r="I630" s="111">
        <f t="shared" si="125"/>
        <v>401292</v>
      </c>
      <c r="J630" s="337">
        <f t="shared" si="121"/>
        <v>0.82636934885290148</v>
      </c>
      <c r="K630" s="348">
        <f t="shared" si="122"/>
        <v>0.83076417004048586</v>
      </c>
      <c r="L630" s="168">
        <f t="shared" si="126"/>
        <v>10420</v>
      </c>
      <c r="M630" s="168">
        <f t="shared" si="127"/>
        <v>6020</v>
      </c>
      <c r="N630" s="168">
        <f t="shared" si="128"/>
        <v>4400</v>
      </c>
    </row>
    <row r="631" spans="1:14">
      <c r="A631">
        <f t="shared" si="129"/>
        <v>8</v>
      </c>
      <c r="B631" t="str">
        <f t="shared" si="123"/>
        <v>Aug</v>
      </c>
      <c r="C631" s="347">
        <f t="shared" si="132"/>
        <v>37122</v>
      </c>
      <c r="D631" s="339">
        <f t="shared" si="130"/>
        <v>1969908</v>
      </c>
      <c r="E631" s="357">
        <f t="shared" si="133"/>
        <v>10421</v>
      </c>
      <c r="F631" s="365">
        <v>0</v>
      </c>
      <c r="G631" s="168">
        <f t="shared" si="124"/>
        <v>10421</v>
      </c>
      <c r="H631" s="168">
        <f t="shared" si="131"/>
        <v>1980329</v>
      </c>
      <c r="I631" s="111">
        <f t="shared" si="125"/>
        <v>390871</v>
      </c>
      <c r="J631" s="337">
        <f t="shared" si="121"/>
        <v>0.83076417004048586</v>
      </c>
      <c r="K631" s="348">
        <f t="shared" si="122"/>
        <v>0.83515899122807014</v>
      </c>
      <c r="L631" s="168">
        <f t="shared" si="126"/>
        <v>10420</v>
      </c>
      <c r="M631" s="168">
        <f t="shared" si="127"/>
        <v>6020</v>
      </c>
      <c r="N631" s="168">
        <f t="shared" si="128"/>
        <v>4400</v>
      </c>
    </row>
    <row r="632" spans="1:14">
      <c r="A632">
        <f t="shared" si="129"/>
        <v>8</v>
      </c>
      <c r="B632" t="str">
        <f t="shared" si="123"/>
        <v>Aug</v>
      </c>
      <c r="C632" s="347">
        <f t="shared" si="132"/>
        <v>37123</v>
      </c>
      <c r="D632" s="339">
        <f t="shared" si="130"/>
        <v>1980329</v>
      </c>
      <c r="E632" s="357">
        <f t="shared" si="133"/>
        <v>10421</v>
      </c>
      <c r="F632" s="365">
        <v>0</v>
      </c>
      <c r="G632" s="168">
        <f t="shared" si="124"/>
        <v>10421</v>
      </c>
      <c r="H632" s="168">
        <f t="shared" si="131"/>
        <v>1990750</v>
      </c>
      <c r="I632" s="111">
        <f t="shared" si="125"/>
        <v>380450</v>
      </c>
      <c r="J632" s="337">
        <f t="shared" si="121"/>
        <v>0.83515899122807014</v>
      </c>
      <c r="K632" s="348">
        <f t="shared" si="122"/>
        <v>0.83955381241565452</v>
      </c>
      <c r="L632" s="168">
        <f t="shared" si="126"/>
        <v>10420</v>
      </c>
      <c r="M632" s="168">
        <f t="shared" si="127"/>
        <v>6020</v>
      </c>
      <c r="N632" s="168">
        <f t="shared" si="128"/>
        <v>4400</v>
      </c>
    </row>
    <row r="633" spans="1:14">
      <c r="A633">
        <f t="shared" si="129"/>
        <v>8</v>
      </c>
      <c r="B633" t="str">
        <f t="shared" si="123"/>
        <v>Aug</v>
      </c>
      <c r="C633" s="347">
        <f t="shared" si="132"/>
        <v>37124</v>
      </c>
      <c r="D633" s="339">
        <f t="shared" si="130"/>
        <v>1990750</v>
      </c>
      <c r="E633" s="357">
        <f t="shared" si="133"/>
        <v>10421</v>
      </c>
      <c r="F633" s="365">
        <v>0</v>
      </c>
      <c r="G633" s="168">
        <f t="shared" si="124"/>
        <v>10421</v>
      </c>
      <c r="H633" s="168">
        <f t="shared" si="131"/>
        <v>2001171</v>
      </c>
      <c r="I633" s="111">
        <f t="shared" si="125"/>
        <v>370029</v>
      </c>
      <c r="J633" s="337">
        <f t="shared" si="121"/>
        <v>0.83955381241565452</v>
      </c>
      <c r="K633" s="348">
        <f t="shared" si="122"/>
        <v>0.84394863360323891</v>
      </c>
      <c r="L633" s="168">
        <f t="shared" si="126"/>
        <v>10420</v>
      </c>
      <c r="M633" s="168">
        <f t="shared" si="127"/>
        <v>6020</v>
      </c>
      <c r="N633" s="168">
        <f t="shared" si="128"/>
        <v>4400</v>
      </c>
    </row>
    <row r="634" spans="1:14">
      <c r="A634">
        <f t="shared" si="129"/>
        <v>8</v>
      </c>
      <c r="B634" t="str">
        <f t="shared" si="123"/>
        <v>Aug</v>
      </c>
      <c r="C634" s="347">
        <f t="shared" si="132"/>
        <v>37125</v>
      </c>
      <c r="D634" s="339">
        <f t="shared" si="130"/>
        <v>2001171</v>
      </c>
      <c r="E634" s="357">
        <f t="shared" si="133"/>
        <v>10421</v>
      </c>
      <c r="F634" s="365">
        <v>0</v>
      </c>
      <c r="G634" s="168">
        <f t="shared" si="124"/>
        <v>10421</v>
      </c>
      <c r="H634" s="168">
        <f t="shared" si="131"/>
        <v>2011592</v>
      </c>
      <c r="I634" s="111">
        <f t="shared" si="125"/>
        <v>359608</v>
      </c>
      <c r="J634" s="337">
        <f t="shared" si="121"/>
        <v>0.84394863360323891</v>
      </c>
      <c r="K634" s="348">
        <f t="shared" si="122"/>
        <v>0.84834345479082318</v>
      </c>
      <c r="L634" s="168">
        <f t="shared" si="126"/>
        <v>10420</v>
      </c>
      <c r="M634" s="168">
        <f t="shared" si="127"/>
        <v>6020</v>
      </c>
      <c r="N634" s="168">
        <f t="shared" si="128"/>
        <v>4400</v>
      </c>
    </row>
    <row r="635" spans="1:14">
      <c r="A635">
        <f t="shared" si="129"/>
        <v>8</v>
      </c>
      <c r="B635" t="str">
        <f t="shared" si="123"/>
        <v>Aug</v>
      </c>
      <c r="C635" s="347">
        <f t="shared" si="132"/>
        <v>37126</v>
      </c>
      <c r="D635" s="339">
        <f t="shared" si="130"/>
        <v>2011592</v>
      </c>
      <c r="E635" s="357">
        <f t="shared" si="133"/>
        <v>10421</v>
      </c>
      <c r="F635" s="365">
        <v>0</v>
      </c>
      <c r="G635" s="168">
        <f t="shared" si="124"/>
        <v>10421</v>
      </c>
      <c r="H635" s="168">
        <f t="shared" si="131"/>
        <v>2022013</v>
      </c>
      <c r="I635" s="111">
        <f t="shared" si="125"/>
        <v>349187</v>
      </c>
      <c r="J635" s="337">
        <f t="shared" si="121"/>
        <v>0.84834345479082318</v>
      </c>
      <c r="K635" s="348">
        <f t="shared" si="122"/>
        <v>0.85273827597840757</v>
      </c>
      <c r="L635" s="168">
        <f t="shared" si="126"/>
        <v>10420</v>
      </c>
      <c r="M635" s="168">
        <f t="shared" si="127"/>
        <v>6020</v>
      </c>
      <c r="N635" s="168">
        <f t="shared" si="128"/>
        <v>4400</v>
      </c>
    </row>
    <row r="636" spans="1:14">
      <c r="A636">
        <f t="shared" si="129"/>
        <v>8</v>
      </c>
      <c r="B636" t="str">
        <f t="shared" si="123"/>
        <v>Aug</v>
      </c>
      <c r="C636" s="347">
        <f t="shared" si="132"/>
        <v>37127</v>
      </c>
      <c r="D636" s="339">
        <f t="shared" si="130"/>
        <v>2022013</v>
      </c>
      <c r="E636" s="357">
        <f t="shared" si="133"/>
        <v>10421</v>
      </c>
      <c r="F636" s="365">
        <v>0</v>
      </c>
      <c r="G636" s="168">
        <f t="shared" si="124"/>
        <v>10421</v>
      </c>
      <c r="H636" s="168">
        <f t="shared" si="131"/>
        <v>2032434</v>
      </c>
      <c r="I636" s="111">
        <f t="shared" si="125"/>
        <v>338766</v>
      </c>
      <c r="J636" s="337">
        <f t="shared" si="121"/>
        <v>0.85273827597840757</v>
      </c>
      <c r="K636" s="348">
        <f t="shared" si="122"/>
        <v>0.85713309716599195</v>
      </c>
      <c r="L636" s="168">
        <f t="shared" si="126"/>
        <v>10420</v>
      </c>
      <c r="M636" s="168">
        <f t="shared" si="127"/>
        <v>6020</v>
      </c>
      <c r="N636" s="168">
        <f t="shared" si="128"/>
        <v>4400</v>
      </c>
    </row>
    <row r="637" spans="1:14">
      <c r="A637">
        <f t="shared" si="129"/>
        <v>8</v>
      </c>
      <c r="B637" t="str">
        <f t="shared" si="123"/>
        <v>Aug</v>
      </c>
      <c r="C637" s="347">
        <f t="shared" si="132"/>
        <v>37128</v>
      </c>
      <c r="D637" s="339">
        <f t="shared" si="130"/>
        <v>2032434</v>
      </c>
      <c r="E637" s="357">
        <f t="shared" si="133"/>
        <v>10421</v>
      </c>
      <c r="F637" s="365">
        <v>0</v>
      </c>
      <c r="G637" s="168">
        <f t="shared" si="124"/>
        <v>10421</v>
      </c>
      <c r="H637" s="168">
        <f t="shared" si="131"/>
        <v>2042855</v>
      </c>
      <c r="I637" s="111">
        <f t="shared" si="125"/>
        <v>328345</v>
      </c>
      <c r="J637" s="337">
        <f t="shared" si="121"/>
        <v>0.85713309716599195</v>
      </c>
      <c r="K637" s="348">
        <f t="shared" si="122"/>
        <v>0.86152791835357623</v>
      </c>
      <c r="L637" s="168">
        <f t="shared" si="126"/>
        <v>10420</v>
      </c>
      <c r="M637" s="168">
        <f t="shared" si="127"/>
        <v>6020</v>
      </c>
      <c r="N637" s="168">
        <f t="shared" si="128"/>
        <v>4400</v>
      </c>
    </row>
    <row r="638" spans="1:14">
      <c r="A638">
        <f t="shared" si="129"/>
        <v>8</v>
      </c>
      <c r="B638" t="str">
        <f t="shared" si="123"/>
        <v>Aug</v>
      </c>
      <c r="C638" s="347">
        <f t="shared" si="132"/>
        <v>37129</v>
      </c>
      <c r="D638" s="339">
        <f t="shared" si="130"/>
        <v>2042855</v>
      </c>
      <c r="E638" s="357">
        <f t="shared" si="133"/>
        <v>10421</v>
      </c>
      <c r="F638" s="365">
        <v>0</v>
      </c>
      <c r="G638" s="168">
        <f t="shared" si="124"/>
        <v>10421</v>
      </c>
      <c r="H638" s="168">
        <f t="shared" si="131"/>
        <v>2053276</v>
      </c>
      <c r="I638" s="111">
        <f t="shared" si="125"/>
        <v>317924</v>
      </c>
      <c r="J638" s="337">
        <f t="shared" si="121"/>
        <v>0.86152791835357623</v>
      </c>
      <c r="K638" s="348">
        <f t="shared" si="122"/>
        <v>0.86592273954116061</v>
      </c>
      <c r="L638" s="168">
        <f t="shared" si="126"/>
        <v>10420</v>
      </c>
      <c r="M638" s="168">
        <f t="shared" si="127"/>
        <v>6020</v>
      </c>
      <c r="N638" s="168">
        <f t="shared" si="128"/>
        <v>4400</v>
      </c>
    </row>
    <row r="639" spans="1:14">
      <c r="A639">
        <f t="shared" si="129"/>
        <v>8</v>
      </c>
      <c r="B639" t="str">
        <f t="shared" si="123"/>
        <v>Aug</v>
      </c>
      <c r="C639" s="347">
        <f t="shared" si="132"/>
        <v>37130</v>
      </c>
      <c r="D639" s="339">
        <f t="shared" si="130"/>
        <v>2053276</v>
      </c>
      <c r="E639" s="357">
        <f t="shared" si="133"/>
        <v>10421</v>
      </c>
      <c r="F639" s="365">
        <v>0</v>
      </c>
      <c r="G639" s="168">
        <f t="shared" si="124"/>
        <v>10421</v>
      </c>
      <c r="H639" s="168">
        <f t="shared" si="131"/>
        <v>2063697</v>
      </c>
      <c r="I639" s="111">
        <f t="shared" si="125"/>
        <v>307503</v>
      </c>
      <c r="J639" s="337">
        <f t="shared" si="121"/>
        <v>0.86592273954116061</v>
      </c>
      <c r="K639" s="348">
        <f t="shared" si="122"/>
        <v>0.87031756072874489</v>
      </c>
      <c r="L639" s="168">
        <f t="shared" si="126"/>
        <v>10420</v>
      </c>
      <c r="M639" s="168">
        <f t="shared" si="127"/>
        <v>6020</v>
      </c>
      <c r="N639" s="168">
        <f t="shared" si="128"/>
        <v>4400</v>
      </c>
    </row>
    <row r="640" spans="1:14">
      <c r="A640">
        <f t="shared" si="129"/>
        <v>8</v>
      </c>
      <c r="B640" t="str">
        <f t="shared" si="123"/>
        <v>Aug</v>
      </c>
      <c r="C640" s="347">
        <f t="shared" si="132"/>
        <v>37131</v>
      </c>
      <c r="D640" s="339">
        <f t="shared" si="130"/>
        <v>2063697</v>
      </c>
      <c r="E640" s="357">
        <f t="shared" si="133"/>
        <v>10421</v>
      </c>
      <c r="F640" s="365">
        <v>0</v>
      </c>
      <c r="G640" s="168">
        <f t="shared" si="124"/>
        <v>10421</v>
      </c>
      <c r="H640" s="168">
        <f t="shared" si="131"/>
        <v>2074118</v>
      </c>
      <c r="I640" s="111">
        <f t="shared" si="125"/>
        <v>297082</v>
      </c>
      <c r="J640" s="337">
        <f t="shared" si="121"/>
        <v>0.87031756072874489</v>
      </c>
      <c r="K640" s="348">
        <f t="shared" si="122"/>
        <v>0.87471238191632927</v>
      </c>
      <c r="L640" s="168">
        <f t="shared" si="126"/>
        <v>10420</v>
      </c>
      <c r="M640" s="168">
        <f t="shared" si="127"/>
        <v>6020</v>
      </c>
      <c r="N640" s="168">
        <f t="shared" si="128"/>
        <v>4400</v>
      </c>
    </row>
    <row r="641" spans="1:14">
      <c r="A641">
        <f t="shared" si="129"/>
        <v>8</v>
      </c>
      <c r="B641" t="str">
        <f t="shared" si="123"/>
        <v>Aug</v>
      </c>
      <c r="C641" s="347">
        <f t="shared" si="132"/>
        <v>37132</v>
      </c>
      <c r="D641" s="339">
        <f t="shared" si="130"/>
        <v>2074118</v>
      </c>
      <c r="E641" s="357">
        <f t="shared" si="133"/>
        <v>10421</v>
      </c>
      <c r="F641" s="365">
        <v>0</v>
      </c>
      <c r="G641" s="168">
        <f t="shared" si="124"/>
        <v>10421</v>
      </c>
      <c r="H641" s="168">
        <f t="shared" si="131"/>
        <v>2084539</v>
      </c>
      <c r="I641" s="111">
        <f t="shared" si="125"/>
        <v>286661</v>
      </c>
      <c r="J641" s="337">
        <f t="shared" si="121"/>
        <v>0.87471238191632927</v>
      </c>
      <c r="K641" s="348">
        <f t="shared" si="122"/>
        <v>0.87910720310391366</v>
      </c>
      <c r="L641" s="168">
        <f t="shared" si="126"/>
        <v>10420</v>
      </c>
      <c r="M641" s="168">
        <f t="shared" si="127"/>
        <v>6020</v>
      </c>
      <c r="N641" s="168">
        <f t="shared" si="128"/>
        <v>4400</v>
      </c>
    </row>
    <row r="642" spans="1:14">
      <c r="A642">
        <f t="shared" si="129"/>
        <v>8</v>
      </c>
      <c r="B642" t="str">
        <f t="shared" si="123"/>
        <v>Aug</v>
      </c>
      <c r="C642" s="347">
        <f t="shared" si="132"/>
        <v>37133</v>
      </c>
      <c r="D642" s="339">
        <f t="shared" si="130"/>
        <v>2084539</v>
      </c>
      <c r="E642" s="357">
        <f t="shared" si="133"/>
        <v>10421</v>
      </c>
      <c r="F642" s="365">
        <v>0</v>
      </c>
      <c r="G642" s="168">
        <f t="shared" si="124"/>
        <v>10421</v>
      </c>
      <c r="H642" s="168">
        <f t="shared" si="131"/>
        <v>2094960</v>
      </c>
      <c r="I642" s="111">
        <f t="shared" si="125"/>
        <v>276240</v>
      </c>
      <c r="J642" s="337">
        <f t="shared" si="121"/>
        <v>0.87910720310391366</v>
      </c>
      <c r="K642" s="348">
        <f t="shared" si="122"/>
        <v>0.88350202429149793</v>
      </c>
      <c r="L642" s="168">
        <f t="shared" si="126"/>
        <v>10420</v>
      </c>
      <c r="M642" s="168">
        <f t="shared" si="127"/>
        <v>6020</v>
      </c>
      <c r="N642" s="168">
        <f t="shared" si="128"/>
        <v>4400</v>
      </c>
    </row>
    <row r="643" spans="1:14">
      <c r="A643">
        <f t="shared" si="129"/>
        <v>8</v>
      </c>
      <c r="B643" t="str">
        <f t="shared" si="123"/>
        <v>Aug</v>
      </c>
      <c r="C643" s="347">
        <f t="shared" si="132"/>
        <v>37134</v>
      </c>
      <c r="D643" s="339">
        <f t="shared" si="130"/>
        <v>2094960</v>
      </c>
      <c r="E643" s="357">
        <f t="shared" si="133"/>
        <v>10421</v>
      </c>
      <c r="F643" s="365">
        <v>0</v>
      </c>
      <c r="G643" s="168">
        <f t="shared" si="124"/>
        <v>10421</v>
      </c>
      <c r="H643" s="168">
        <f t="shared" si="131"/>
        <v>2105381</v>
      </c>
      <c r="I643" s="111">
        <f t="shared" si="125"/>
        <v>265819</v>
      </c>
      <c r="J643" s="337">
        <f t="shared" si="121"/>
        <v>0.88350202429149793</v>
      </c>
      <c r="K643" s="348">
        <f t="shared" si="122"/>
        <v>0.88789684547908232</v>
      </c>
      <c r="L643" s="168">
        <f t="shared" si="126"/>
        <v>10420</v>
      </c>
      <c r="M643" s="168">
        <f t="shared" si="127"/>
        <v>6020</v>
      </c>
      <c r="N643" s="168">
        <f t="shared" si="128"/>
        <v>4400</v>
      </c>
    </row>
    <row r="644" spans="1:14">
      <c r="A644">
        <f t="shared" si="129"/>
        <v>9</v>
      </c>
      <c r="B644" t="str">
        <f t="shared" si="123"/>
        <v>Sep</v>
      </c>
      <c r="C644" s="347">
        <f t="shared" si="132"/>
        <v>37135</v>
      </c>
      <c r="D644" s="339">
        <f t="shared" si="130"/>
        <v>2105381</v>
      </c>
      <c r="E644" s="357">
        <f>3622+5514</f>
        <v>9136</v>
      </c>
      <c r="F644" s="365">
        <v>0</v>
      </c>
      <c r="G644" s="168">
        <f t="shared" si="124"/>
        <v>9136</v>
      </c>
      <c r="H644" s="168">
        <f t="shared" si="131"/>
        <v>2114517</v>
      </c>
      <c r="I644" s="111">
        <f t="shared" si="125"/>
        <v>256683</v>
      </c>
      <c r="J644" s="337">
        <f t="shared" si="121"/>
        <v>0.88789684547908232</v>
      </c>
      <c r="K644" s="348">
        <f t="shared" si="122"/>
        <v>0.89174974696356279</v>
      </c>
      <c r="L644" s="168">
        <f t="shared" si="126"/>
        <v>10420</v>
      </c>
      <c r="M644" s="168">
        <f t="shared" si="127"/>
        <v>6020</v>
      </c>
      <c r="N644" s="168">
        <f t="shared" si="128"/>
        <v>4400</v>
      </c>
    </row>
    <row r="645" spans="1:14">
      <c r="A645">
        <f t="shared" si="129"/>
        <v>9</v>
      </c>
      <c r="B645" t="str">
        <f t="shared" si="123"/>
        <v>Sep</v>
      </c>
      <c r="C645" s="347">
        <f t="shared" si="132"/>
        <v>37136</v>
      </c>
      <c r="D645" s="339">
        <f t="shared" si="130"/>
        <v>2114517</v>
      </c>
      <c r="E645" s="357">
        <f t="shared" ref="E645:E673" si="134">3622+5514</f>
        <v>9136</v>
      </c>
      <c r="F645" s="365">
        <v>0</v>
      </c>
      <c r="G645" s="168">
        <f t="shared" si="124"/>
        <v>9136</v>
      </c>
      <c r="H645" s="168">
        <f t="shared" si="131"/>
        <v>2123653</v>
      </c>
      <c r="I645" s="111">
        <f t="shared" si="125"/>
        <v>247547</v>
      </c>
      <c r="J645" s="337">
        <f t="shared" si="121"/>
        <v>0.89174974696356279</v>
      </c>
      <c r="K645" s="348">
        <f t="shared" si="122"/>
        <v>0.89560264844804316</v>
      </c>
      <c r="L645" s="168">
        <f t="shared" si="126"/>
        <v>10420</v>
      </c>
      <c r="M645" s="168">
        <f t="shared" si="127"/>
        <v>6020</v>
      </c>
      <c r="N645" s="168">
        <f t="shared" si="128"/>
        <v>4400</v>
      </c>
    </row>
    <row r="646" spans="1:14">
      <c r="A646">
        <f t="shared" si="129"/>
        <v>9</v>
      </c>
      <c r="B646" t="str">
        <f t="shared" si="123"/>
        <v>Sep</v>
      </c>
      <c r="C646" s="347">
        <f t="shared" si="132"/>
        <v>37137</v>
      </c>
      <c r="D646" s="339">
        <f t="shared" si="130"/>
        <v>2123653</v>
      </c>
      <c r="E646" s="357">
        <f t="shared" si="134"/>
        <v>9136</v>
      </c>
      <c r="F646" s="365">
        <v>0</v>
      </c>
      <c r="G646" s="168">
        <f t="shared" si="124"/>
        <v>9136</v>
      </c>
      <c r="H646" s="168">
        <f t="shared" si="131"/>
        <v>2132789</v>
      </c>
      <c r="I646" s="111">
        <f t="shared" si="125"/>
        <v>238411</v>
      </c>
      <c r="J646" s="337">
        <f t="shared" si="121"/>
        <v>0.89560264844804316</v>
      </c>
      <c r="K646" s="348">
        <f t="shared" si="122"/>
        <v>0.89945554993252363</v>
      </c>
      <c r="L646" s="168">
        <f t="shared" si="126"/>
        <v>10420</v>
      </c>
      <c r="M646" s="168">
        <f t="shared" si="127"/>
        <v>6020</v>
      </c>
      <c r="N646" s="168">
        <f t="shared" si="128"/>
        <v>4400</v>
      </c>
    </row>
    <row r="647" spans="1:14">
      <c r="A647">
        <f t="shared" si="129"/>
        <v>9</v>
      </c>
      <c r="B647" t="str">
        <f t="shared" si="123"/>
        <v>Sep</v>
      </c>
      <c r="C647" s="347">
        <f t="shared" si="132"/>
        <v>37138</v>
      </c>
      <c r="D647" s="339">
        <f t="shared" si="130"/>
        <v>2132789</v>
      </c>
      <c r="E647" s="357">
        <f t="shared" si="134"/>
        <v>9136</v>
      </c>
      <c r="F647" s="365">
        <v>0</v>
      </c>
      <c r="G647" s="168">
        <f t="shared" si="124"/>
        <v>9136</v>
      </c>
      <c r="H647" s="168">
        <f t="shared" si="131"/>
        <v>2141925</v>
      </c>
      <c r="I647" s="111">
        <f t="shared" si="125"/>
        <v>229275</v>
      </c>
      <c r="J647" s="337">
        <f t="shared" si="121"/>
        <v>0.89945554993252363</v>
      </c>
      <c r="K647" s="348">
        <f t="shared" si="122"/>
        <v>0.903308451417004</v>
      </c>
      <c r="L647" s="168">
        <f t="shared" si="126"/>
        <v>10420</v>
      </c>
      <c r="M647" s="168">
        <f t="shared" si="127"/>
        <v>6020</v>
      </c>
      <c r="N647" s="168">
        <f t="shared" si="128"/>
        <v>4400</v>
      </c>
    </row>
    <row r="648" spans="1:14">
      <c r="A648">
        <f t="shared" si="129"/>
        <v>9</v>
      </c>
      <c r="B648" t="str">
        <f t="shared" si="123"/>
        <v>Sep</v>
      </c>
      <c r="C648" s="347">
        <f t="shared" si="132"/>
        <v>37139</v>
      </c>
      <c r="D648" s="339">
        <f t="shared" si="130"/>
        <v>2141925</v>
      </c>
      <c r="E648" s="357">
        <f t="shared" si="134"/>
        <v>9136</v>
      </c>
      <c r="F648" s="365">
        <v>0</v>
      </c>
      <c r="G648" s="168">
        <f t="shared" si="124"/>
        <v>9136</v>
      </c>
      <c r="H648" s="168">
        <f t="shared" si="131"/>
        <v>2151061</v>
      </c>
      <c r="I648" s="111">
        <f t="shared" si="125"/>
        <v>220139</v>
      </c>
      <c r="J648" s="337">
        <f t="shared" si="121"/>
        <v>0.903308451417004</v>
      </c>
      <c r="K648" s="348">
        <f t="shared" si="122"/>
        <v>0.90716135290148447</v>
      </c>
      <c r="L648" s="168">
        <f t="shared" si="126"/>
        <v>10420</v>
      </c>
      <c r="M648" s="168">
        <f t="shared" si="127"/>
        <v>6020</v>
      </c>
      <c r="N648" s="168">
        <f t="shared" si="128"/>
        <v>4400</v>
      </c>
    </row>
    <row r="649" spans="1:14">
      <c r="A649">
        <f t="shared" si="129"/>
        <v>9</v>
      </c>
      <c r="B649" t="str">
        <f t="shared" si="123"/>
        <v>Sep</v>
      </c>
      <c r="C649" s="347">
        <f t="shared" si="132"/>
        <v>37140</v>
      </c>
      <c r="D649" s="339">
        <f t="shared" si="130"/>
        <v>2151061</v>
      </c>
      <c r="E649" s="357">
        <f t="shared" si="134"/>
        <v>9136</v>
      </c>
      <c r="F649" s="365">
        <v>0</v>
      </c>
      <c r="G649" s="168">
        <f t="shared" si="124"/>
        <v>9136</v>
      </c>
      <c r="H649" s="168">
        <f t="shared" si="131"/>
        <v>2160197</v>
      </c>
      <c r="I649" s="111">
        <f t="shared" si="125"/>
        <v>211003</v>
      </c>
      <c r="J649" s="337">
        <f t="shared" si="121"/>
        <v>0.90716135290148447</v>
      </c>
      <c r="K649" s="348">
        <f t="shared" si="122"/>
        <v>0.91101425438596495</v>
      </c>
      <c r="L649" s="168">
        <f t="shared" si="126"/>
        <v>10420</v>
      </c>
      <c r="M649" s="168">
        <f t="shared" si="127"/>
        <v>6020</v>
      </c>
      <c r="N649" s="168">
        <f t="shared" si="128"/>
        <v>4400</v>
      </c>
    </row>
    <row r="650" spans="1:14">
      <c r="A650">
        <f t="shared" si="129"/>
        <v>9</v>
      </c>
      <c r="B650" t="str">
        <f t="shared" si="123"/>
        <v>Sep</v>
      </c>
      <c r="C650" s="347">
        <f t="shared" si="132"/>
        <v>37141</v>
      </c>
      <c r="D650" s="339">
        <f t="shared" si="130"/>
        <v>2160197</v>
      </c>
      <c r="E650" s="357">
        <f t="shared" si="134"/>
        <v>9136</v>
      </c>
      <c r="F650" s="365">
        <v>0</v>
      </c>
      <c r="G650" s="168">
        <f t="shared" si="124"/>
        <v>9136</v>
      </c>
      <c r="H650" s="168">
        <f t="shared" si="131"/>
        <v>2169333</v>
      </c>
      <c r="I650" s="111">
        <f t="shared" si="125"/>
        <v>201867</v>
      </c>
      <c r="J650" s="337">
        <f t="shared" si="121"/>
        <v>0.91101425438596495</v>
      </c>
      <c r="K650" s="348">
        <f t="shared" si="122"/>
        <v>0.91486715587044531</v>
      </c>
      <c r="L650" s="168">
        <f t="shared" si="126"/>
        <v>10420</v>
      </c>
      <c r="M650" s="168">
        <f t="shared" si="127"/>
        <v>6020</v>
      </c>
      <c r="N650" s="168">
        <f t="shared" si="128"/>
        <v>4400</v>
      </c>
    </row>
    <row r="651" spans="1:14">
      <c r="A651">
        <f t="shared" si="129"/>
        <v>9</v>
      </c>
      <c r="B651" t="str">
        <f t="shared" si="123"/>
        <v>Sep</v>
      </c>
      <c r="C651" s="347">
        <f t="shared" si="132"/>
        <v>37142</v>
      </c>
      <c r="D651" s="339">
        <f t="shared" si="130"/>
        <v>2169333</v>
      </c>
      <c r="E651" s="357">
        <f t="shared" si="134"/>
        <v>9136</v>
      </c>
      <c r="F651" s="365">
        <v>0</v>
      </c>
      <c r="G651" s="168">
        <f t="shared" si="124"/>
        <v>9136</v>
      </c>
      <c r="H651" s="168">
        <f t="shared" si="131"/>
        <v>2178469</v>
      </c>
      <c r="I651" s="111">
        <f t="shared" si="125"/>
        <v>192731</v>
      </c>
      <c r="J651" s="337">
        <f t="shared" si="121"/>
        <v>0.91486715587044531</v>
      </c>
      <c r="K651" s="348">
        <f t="shared" si="122"/>
        <v>0.91872005735492579</v>
      </c>
      <c r="L651" s="168">
        <f t="shared" si="126"/>
        <v>10420</v>
      </c>
      <c r="M651" s="168">
        <f t="shared" si="127"/>
        <v>6020</v>
      </c>
      <c r="N651" s="168">
        <f t="shared" si="128"/>
        <v>4400</v>
      </c>
    </row>
    <row r="652" spans="1:14">
      <c r="A652">
        <f t="shared" si="129"/>
        <v>9</v>
      </c>
      <c r="B652" t="str">
        <f t="shared" si="123"/>
        <v>Sep</v>
      </c>
      <c r="C652" s="347">
        <f t="shared" si="132"/>
        <v>37143</v>
      </c>
      <c r="D652" s="339">
        <f t="shared" si="130"/>
        <v>2178469</v>
      </c>
      <c r="E652" s="357">
        <f t="shared" si="134"/>
        <v>9136</v>
      </c>
      <c r="F652" s="365">
        <v>0</v>
      </c>
      <c r="G652" s="168">
        <f t="shared" si="124"/>
        <v>9136</v>
      </c>
      <c r="H652" s="168">
        <f t="shared" si="131"/>
        <v>2187605</v>
      </c>
      <c r="I652" s="111">
        <f t="shared" si="125"/>
        <v>183595</v>
      </c>
      <c r="J652" s="337">
        <f t="shared" si="121"/>
        <v>0.91872005735492579</v>
      </c>
      <c r="K652" s="348">
        <f t="shared" si="122"/>
        <v>0.92257295883940615</v>
      </c>
      <c r="L652" s="168">
        <f t="shared" si="126"/>
        <v>10420</v>
      </c>
      <c r="M652" s="168">
        <f t="shared" si="127"/>
        <v>6020</v>
      </c>
      <c r="N652" s="168">
        <f t="shared" si="128"/>
        <v>4400</v>
      </c>
    </row>
    <row r="653" spans="1:14">
      <c r="A653">
        <f t="shared" si="129"/>
        <v>9</v>
      </c>
      <c r="B653" t="str">
        <f t="shared" si="123"/>
        <v>Sep</v>
      </c>
      <c r="C653" s="347">
        <f t="shared" si="132"/>
        <v>37144</v>
      </c>
      <c r="D653" s="339">
        <f t="shared" si="130"/>
        <v>2187605</v>
      </c>
      <c r="E653" s="357">
        <f t="shared" si="134"/>
        <v>9136</v>
      </c>
      <c r="F653" s="365">
        <v>0</v>
      </c>
      <c r="G653" s="168">
        <f t="shared" si="124"/>
        <v>9136</v>
      </c>
      <c r="H653" s="168">
        <f t="shared" si="131"/>
        <v>2196741</v>
      </c>
      <c r="I653" s="111">
        <f t="shared" si="125"/>
        <v>174459</v>
      </c>
      <c r="J653" s="337">
        <f t="shared" si="121"/>
        <v>0.92257295883940615</v>
      </c>
      <c r="K653" s="348">
        <f t="shared" si="122"/>
        <v>0.92642586032388663</v>
      </c>
      <c r="L653" s="168">
        <f t="shared" si="126"/>
        <v>10420</v>
      </c>
      <c r="M653" s="168">
        <f t="shared" si="127"/>
        <v>6020</v>
      </c>
      <c r="N653" s="168">
        <f t="shared" si="128"/>
        <v>4400</v>
      </c>
    </row>
    <row r="654" spans="1:14">
      <c r="A654">
        <f t="shared" si="129"/>
        <v>9</v>
      </c>
      <c r="B654" t="str">
        <f t="shared" si="123"/>
        <v>Sep</v>
      </c>
      <c r="C654" s="347">
        <f t="shared" si="132"/>
        <v>37145</v>
      </c>
      <c r="D654" s="339">
        <f t="shared" si="130"/>
        <v>2196741</v>
      </c>
      <c r="E654" s="357">
        <f t="shared" si="134"/>
        <v>9136</v>
      </c>
      <c r="F654" s="365">
        <v>0</v>
      </c>
      <c r="G654" s="168">
        <f t="shared" si="124"/>
        <v>9136</v>
      </c>
      <c r="H654" s="168">
        <f t="shared" si="131"/>
        <v>2205877</v>
      </c>
      <c r="I654" s="111">
        <f t="shared" si="125"/>
        <v>165323</v>
      </c>
      <c r="J654" s="337">
        <f t="shared" si="121"/>
        <v>0.92642586032388663</v>
      </c>
      <c r="K654" s="348">
        <f t="shared" si="122"/>
        <v>0.93027876180836711</v>
      </c>
      <c r="L654" s="168">
        <f t="shared" si="126"/>
        <v>10420</v>
      </c>
      <c r="M654" s="168">
        <f t="shared" si="127"/>
        <v>6020</v>
      </c>
      <c r="N654" s="168">
        <f t="shared" si="128"/>
        <v>4400</v>
      </c>
    </row>
    <row r="655" spans="1:14">
      <c r="A655">
        <f t="shared" si="129"/>
        <v>9</v>
      </c>
      <c r="B655" t="str">
        <f t="shared" si="123"/>
        <v>Sep</v>
      </c>
      <c r="C655" s="347">
        <f t="shared" si="132"/>
        <v>37146</v>
      </c>
      <c r="D655" s="339">
        <f t="shared" si="130"/>
        <v>2205877</v>
      </c>
      <c r="E655" s="357">
        <f t="shared" si="134"/>
        <v>9136</v>
      </c>
      <c r="F655" s="365">
        <v>0</v>
      </c>
      <c r="G655" s="168">
        <f t="shared" si="124"/>
        <v>9136</v>
      </c>
      <c r="H655" s="168">
        <f t="shared" si="131"/>
        <v>2215013</v>
      </c>
      <c r="I655" s="111">
        <f t="shared" si="125"/>
        <v>156187</v>
      </c>
      <c r="J655" s="337">
        <f t="shared" ref="J655:J718" si="135">D655/$D$12</f>
        <v>0.93027876180836711</v>
      </c>
      <c r="K655" s="348">
        <f t="shared" ref="K655:K718" si="136">H655/$D$12</f>
        <v>0.93413166329284747</v>
      </c>
      <c r="L655" s="168">
        <f t="shared" si="126"/>
        <v>10420</v>
      </c>
      <c r="M655" s="168">
        <f t="shared" si="127"/>
        <v>6020</v>
      </c>
      <c r="N655" s="168">
        <f t="shared" si="128"/>
        <v>4400</v>
      </c>
    </row>
    <row r="656" spans="1:14">
      <c r="A656">
        <f t="shared" si="129"/>
        <v>9</v>
      </c>
      <c r="B656" t="str">
        <f t="shared" ref="B656:B719" si="137">VLOOKUP(A656,MonthTable,2,FALSE)</f>
        <v>Sep</v>
      </c>
      <c r="C656" s="347">
        <f t="shared" si="132"/>
        <v>37147</v>
      </c>
      <c r="D656" s="339">
        <f t="shared" si="130"/>
        <v>2215013</v>
      </c>
      <c r="E656" s="357">
        <f t="shared" si="134"/>
        <v>9136</v>
      </c>
      <c r="F656" s="365">
        <v>0</v>
      </c>
      <c r="G656" s="168">
        <f t="shared" ref="G656:G719" si="138">SUM(E656:F656)</f>
        <v>9136</v>
      </c>
      <c r="H656" s="168">
        <f t="shared" si="131"/>
        <v>2224149</v>
      </c>
      <c r="I656" s="111">
        <f t="shared" ref="I656:I719" si="139">$D$12-H656</f>
        <v>147051</v>
      </c>
      <c r="J656" s="337">
        <f t="shared" si="135"/>
        <v>0.93413166329284747</v>
      </c>
      <c r="K656" s="348">
        <f t="shared" si="136"/>
        <v>0.93798456477732794</v>
      </c>
      <c r="L656" s="168">
        <f t="shared" ref="L656:L719" si="140">IF($E656&lt;0,IF($K656&gt;0.5,-$F$7,-$G$7),IF($E656&gt;0,IF($K656&gt;0.67,$I$7,$H$7),0))</f>
        <v>10420</v>
      </c>
      <c r="M656" s="168">
        <f t="shared" ref="M656:M719" si="141">IF($E656&lt;0,IF($K656&gt;0.5,-$F$5,-$G$5),IF($E656&gt;0,IF($K656&gt;0.67,$I$5,$H$5),0))</f>
        <v>6020</v>
      </c>
      <c r="N656" s="168">
        <f t="shared" ref="N656:N719" si="142">IF($E656&lt;0,IF($K656&gt;0.5,-$F$6,-$G$6),IF($E656&gt;0,IF($K656&gt;0.67,$I$6,$H$6),0))</f>
        <v>4400</v>
      </c>
    </row>
    <row r="657" spans="1:14">
      <c r="A657">
        <f t="shared" ref="A657:A720" si="143">MONTH(C657)</f>
        <v>9</v>
      </c>
      <c r="B657" t="str">
        <f t="shared" si="137"/>
        <v>Sep</v>
      </c>
      <c r="C657" s="347">
        <f t="shared" si="132"/>
        <v>37148</v>
      </c>
      <c r="D657" s="339">
        <f t="shared" ref="D657:D720" si="144">H656</f>
        <v>2224149</v>
      </c>
      <c r="E657" s="357">
        <f t="shared" si="134"/>
        <v>9136</v>
      </c>
      <c r="F657" s="365">
        <v>0</v>
      </c>
      <c r="G657" s="168">
        <f t="shared" si="138"/>
        <v>9136</v>
      </c>
      <c r="H657" s="168">
        <f t="shared" si="131"/>
        <v>2233285</v>
      </c>
      <c r="I657" s="111">
        <f t="shared" si="139"/>
        <v>137915</v>
      </c>
      <c r="J657" s="337">
        <f t="shared" si="135"/>
        <v>0.93798456477732794</v>
      </c>
      <c r="K657" s="348">
        <f t="shared" si="136"/>
        <v>0.94183746626180842</v>
      </c>
      <c r="L657" s="168">
        <f t="shared" si="140"/>
        <v>10420</v>
      </c>
      <c r="M657" s="168">
        <f t="shared" si="141"/>
        <v>6020</v>
      </c>
      <c r="N657" s="168">
        <f t="shared" si="142"/>
        <v>4400</v>
      </c>
    </row>
    <row r="658" spans="1:14">
      <c r="A658">
        <f t="shared" si="143"/>
        <v>9</v>
      </c>
      <c r="B658" t="str">
        <f t="shared" si="137"/>
        <v>Sep</v>
      </c>
      <c r="C658" s="347">
        <f t="shared" si="132"/>
        <v>37149</v>
      </c>
      <c r="D658" s="339">
        <f t="shared" si="144"/>
        <v>2233285</v>
      </c>
      <c r="E658" s="357">
        <f t="shared" si="134"/>
        <v>9136</v>
      </c>
      <c r="F658" s="365">
        <v>0</v>
      </c>
      <c r="G658" s="168">
        <f t="shared" si="138"/>
        <v>9136</v>
      </c>
      <c r="H658" s="168">
        <f t="shared" si="131"/>
        <v>2242421</v>
      </c>
      <c r="I658" s="111">
        <f t="shared" si="139"/>
        <v>128779</v>
      </c>
      <c r="J658" s="337">
        <f t="shared" si="135"/>
        <v>0.94183746626180842</v>
      </c>
      <c r="K658" s="348">
        <f t="shared" si="136"/>
        <v>0.94569036774628878</v>
      </c>
      <c r="L658" s="168">
        <f t="shared" si="140"/>
        <v>10420</v>
      </c>
      <c r="M658" s="168">
        <f t="shared" si="141"/>
        <v>6020</v>
      </c>
      <c r="N658" s="168">
        <f t="shared" si="142"/>
        <v>4400</v>
      </c>
    </row>
    <row r="659" spans="1:14">
      <c r="A659">
        <f t="shared" si="143"/>
        <v>9</v>
      </c>
      <c r="B659" t="str">
        <f t="shared" si="137"/>
        <v>Sep</v>
      </c>
      <c r="C659" s="347">
        <f t="shared" si="132"/>
        <v>37150</v>
      </c>
      <c r="D659" s="339">
        <f t="shared" si="144"/>
        <v>2242421</v>
      </c>
      <c r="E659" s="357">
        <f t="shared" si="134"/>
        <v>9136</v>
      </c>
      <c r="F659" s="365">
        <v>0</v>
      </c>
      <c r="G659" s="168">
        <f t="shared" si="138"/>
        <v>9136</v>
      </c>
      <c r="H659" s="168">
        <f t="shared" si="131"/>
        <v>2251557</v>
      </c>
      <c r="I659" s="111">
        <f t="shared" si="139"/>
        <v>119643</v>
      </c>
      <c r="J659" s="337">
        <f t="shared" si="135"/>
        <v>0.94569036774628878</v>
      </c>
      <c r="K659" s="348">
        <f t="shared" si="136"/>
        <v>0.94954326923076926</v>
      </c>
      <c r="L659" s="168">
        <f t="shared" si="140"/>
        <v>10420</v>
      </c>
      <c r="M659" s="168">
        <f t="shared" si="141"/>
        <v>6020</v>
      </c>
      <c r="N659" s="168">
        <f t="shared" si="142"/>
        <v>4400</v>
      </c>
    </row>
    <row r="660" spans="1:14">
      <c r="A660">
        <f t="shared" si="143"/>
        <v>9</v>
      </c>
      <c r="B660" t="str">
        <f t="shared" si="137"/>
        <v>Sep</v>
      </c>
      <c r="C660" s="347">
        <f t="shared" si="132"/>
        <v>37151</v>
      </c>
      <c r="D660" s="339">
        <f t="shared" si="144"/>
        <v>2251557</v>
      </c>
      <c r="E660" s="357">
        <f t="shared" si="134"/>
        <v>9136</v>
      </c>
      <c r="F660" s="365">
        <v>0</v>
      </c>
      <c r="G660" s="168">
        <f t="shared" si="138"/>
        <v>9136</v>
      </c>
      <c r="H660" s="168">
        <f t="shared" si="131"/>
        <v>2260693</v>
      </c>
      <c r="I660" s="111">
        <f t="shared" si="139"/>
        <v>110507</v>
      </c>
      <c r="J660" s="337">
        <f t="shared" si="135"/>
        <v>0.94954326923076926</v>
      </c>
      <c r="K660" s="348">
        <f t="shared" si="136"/>
        <v>0.95339617071524962</v>
      </c>
      <c r="L660" s="168">
        <f t="shared" si="140"/>
        <v>10420</v>
      </c>
      <c r="M660" s="168">
        <f t="shared" si="141"/>
        <v>6020</v>
      </c>
      <c r="N660" s="168">
        <f t="shared" si="142"/>
        <v>4400</v>
      </c>
    </row>
    <row r="661" spans="1:14">
      <c r="A661">
        <f t="shared" si="143"/>
        <v>9</v>
      </c>
      <c r="B661" t="str">
        <f t="shared" si="137"/>
        <v>Sep</v>
      </c>
      <c r="C661" s="347">
        <f t="shared" si="132"/>
        <v>37152</v>
      </c>
      <c r="D661" s="339">
        <f t="shared" si="144"/>
        <v>2260693</v>
      </c>
      <c r="E661" s="357">
        <f t="shared" si="134"/>
        <v>9136</v>
      </c>
      <c r="F661" s="365">
        <v>0</v>
      </c>
      <c r="G661" s="168">
        <f t="shared" si="138"/>
        <v>9136</v>
      </c>
      <c r="H661" s="168">
        <f t="shared" si="131"/>
        <v>2269829</v>
      </c>
      <c r="I661" s="111">
        <f t="shared" si="139"/>
        <v>101371</v>
      </c>
      <c r="J661" s="337">
        <f t="shared" si="135"/>
        <v>0.95339617071524962</v>
      </c>
      <c r="K661" s="348">
        <f t="shared" si="136"/>
        <v>0.9572490721997301</v>
      </c>
      <c r="L661" s="168">
        <f t="shared" si="140"/>
        <v>10420</v>
      </c>
      <c r="M661" s="168">
        <f t="shared" si="141"/>
        <v>6020</v>
      </c>
      <c r="N661" s="168">
        <f t="shared" si="142"/>
        <v>4400</v>
      </c>
    </row>
    <row r="662" spans="1:14">
      <c r="A662">
        <f t="shared" si="143"/>
        <v>9</v>
      </c>
      <c r="B662" t="str">
        <f t="shared" si="137"/>
        <v>Sep</v>
      </c>
      <c r="C662" s="347">
        <f t="shared" si="132"/>
        <v>37153</v>
      </c>
      <c r="D662" s="339">
        <f t="shared" si="144"/>
        <v>2269829</v>
      </c>
      <c r="E662" s="357">
        <f t="shared" si="134"/>
        <v>9136</v>
      </c>
      <c r="F662" s="365">
        <v>0</v>
      </c>
      <c r="G662" s="168">
        <f t="shared" si="138"/>
        <v>9136</v>
      </c>
      <c r="H662" s="168">
        <f t="shared" si="131"/>
        <v>2278965</v>
      </c>
      <c r="I662" s="111">
        <f t="shared" si="139"/>
        <v>92235</v>
      </c>
      <c r="J662" s="337">
        <f t="shared" si="135"/>
        <v>0.9572490721997301</v>
      </c>
      <c r="K662" s="348">
        <f t="shared" si="136"/>
        <v>0.96110197368421058</v>
      </c>
      <c r="L662" s="168">
        <f t="shared" si="140"/>
        <v>10420</v>
      </c>
      <c r="M662" s="168">
        <f t="shared" si="141"/>
        <v>6020</v>
      </c>
      <c r="N662" s="168">
        <f t="shared" si="142"/>
        <v>4400</v>
      </c>
    </row>
    <row r="663" spans="1:14">
      <c r="A663">
        <f t="shared" si="143"/>
        <v>9</v>
      </c>
      <c r="B663" t="str">
        <f t="shared" si="137"/>
        <v>Sep</v>
      </c>
      <c r="C663" s="347">
        <f t="shared" si="132"/>
        <v>37154</v>
      </c>
      <c r="D663" s="339">
        <f t="shared" si="144"/>
        <v>2278965</v>
      </c>
      <c r="E663" s="357">
        <f t="shared" si="134"/>
        <v>9136</v>
      </c>
      <c r="F663" s="365">
        <v>0</v>
      </c>
      <c r="G663" s="168">
        <f t="shared" si="138"/>
        <v>9136</v>
      </c>
      <c r="H663" s="168">
        <f t="shared" si="131"/>
        <v>2288101</v>
      </c>
      <c r="I663" s="111">
        <f t="shared" si="139"/>
        <v>83099</v>
      </c>
      <c r="J663" s="337">
        <f t="shared" si="135"/>
        <v>0.96110197368421058</v>
      </c>
      <c r="K663" s="348">
        <f t="shared" si="136"/>
        <v>0.96495487516869094</v>
      </c>
      <c r="L663" s="168">
        <f t="shared" si="140"/>
        <v>10420</v>
      </c>
      <c r="M663" s="168">
        <f t="shared" si="141"/>
        <v>6020</v>
      </c>
      <c r="N663" s="168">
        <f t="shared" si="142"/>
        <v>4400</v>
      </c>
    </row>
    <row r="664" spans="1:14">
      <c r="A664">
        <f t="shared" si="143"/>
        <v>9</v>
      </c>
      <c r="B664" t="str">
        <f t="shared" si="137"/>
        <v>Sep</v>
      </c>
      <c r="C664" s="347">
        <f t="shared" si="132"/>
        <v>37155</v>
      </c>
      <c r="D664" s="339">
        <f t="shared" si="144"/>
        <v>2288101</v>
      </c>
      <c r="E664" s="357">
        <f t="shared" si="134"/>
        <v>9136</v>
      </c>
      <c r="F664" s="365">
        <v>0</v>
      </c>
      <c r="G664" s="168">
        <f t="shared" si="138"/>
        <v>9136</v>
      </c>
      <c r="H664" s="168">
        <f t="shared" si="131"/>
        <v>2297237</v>
      </c>
      <c r="I664" s="111">
        <f t="shared" si="139"/>
        <v>73963</v>
      </c>
      <c r="J664" s="337">
        <f t="shared" si="135"/>
        <v>0.96495487516869094</v>
      </c>
      <c r="K664" s="348">
        <f t="shared" si="136"/>
        <v>0.96880777665317142</v>
      </c>
      <c r="L664" s="168">
        <f t="shared" si="140"/>
        <v>10420</v>
      </c>
      <c r="M664" s="168">
        <f t="shared" si="141"/>
        <v>6020</v>
      </c>
      <c r="N664" s="168">
        <f t="shared" si="142"/>
        <v>4400</v>
      </c>
    </row>
    <row r="665" spans="1:14">
      <c r="A665">
        <f t="shared" si="143"/>
        <v>9</v>
      </c>
      <c r="B665" t="str">
        <f t="shared" si="137"/>
        <v>Sep</v>
      </c>
      <c r="C665" s="347">
        <f t="shared" si="132"/>
        <v>37156</v>
      </c>
      <c r="D665" s="339">
        <f t="shared" si="144"/>
        <v>2297237</v>
      </c>
      <c r="E665" s="357">
        <f t="shared" si="134"/>
        <v>9136</v>
      </c>
      <c r="F665" s="365">
        <v>0</v>
      </c>
      <c r="G665" s="168">
        <f t="shared" si="138"/>
        <v>9136</v>
      </c>
      <c r="H665" s="168">
        <f t="shared" si="131"/>
        <v>2306373</v>
      </c>
      <c r="I665" s="111">
        <f t="shared" si="139"/>
        <v>64827</v>
      </c>
      <c r="J665" s="337">
        <f t="shared" si="135"/>
        <v>0.96880777665317142</v>
      </c>
      <c r="K665" s="348">
        <f t="shared" si="136"/>
        <v>0.97266067813765178</v>
      </c>
      <c r="L665" s="168">
        <f t="shared" si="140"/>
        <v>10420</v>
      </c>
      <c r="M665" s="168">
        <f t="shared" si="141"/>
        <v>6020</v>
      </c>
      <c r="N665" s="168">
        <f t="shared" si="142"/>
        <v>4400</v>
      </c>
    </row>
    <row r="666" spans="1:14">
      <c r="A666">
        <f t="shared" si="143"/>
        <v>9</v>
      </c>
      <c r="B666" t="str">
        <f t="shared" si="137"/>
        <v>Sep</v>
      </c>
      <c r="C666" s="347">
        <f t="shared" si="132"/>
        <v>37157</v>
      </c>
      <c r="D666" s="339">
        <f t="shared" si="144"/>
        <v>2306373</v>
      </c>
      <c r="E666" s="357">
        <f t="shared" si="134"/>
        <v>9136</v>
      </c>
      <c r="F666" s="365">
        <v>0</v>
      </c>
      <c r="G666" s="168">
        <f t="shared" si="138"/>
        <v>9136</v>
      </c>
      <c r="H666" s="168">
        <f t="shared" si="131"/>
        <v>2315509</v>
      </c>
      <c r="I666" s="111">
        <f t="shared" si="139"/>
        <v>55691</v>
      </c>
      <c r="J666" s="337">
        <f t="shared" si="135"/>
        <v>0.97266067813765178</v>
      </c>
      <c r="K666" s="348">
        <f t="shared" si="136"/>
        <v>0.97651357962213226</v>
      </c>
      <c r="L666" s="168">
        <f t="shared" si="140"/>
        <v>10420</v>
      </c>
      <c r="M666" s="168">
        <f t="shared" si="141"/>
        <v>6020</v>
      </c>
      <c r="N666" s="168">
        <f t="shared" si="142"/>
        <v>4400</v>
      </c>
    </row>
    <row r="667" spans="1:14">
      <c r="A667">
        <f t="shared" si="143"/>
        <v>9</v>
      </c>
      <c r="B667" t="str">
        <f t="shared" si="137"/>
        <v>Sep</v>
      </c>
      <c r="C667" s="347">
        <f t="shared" si="132"/>
        <v>37158</v>
      </c>
      <c r="D667" s="339">
        <f t="shared" si="144"/>
        <v>2315509</v>
      </c>
      <c r="E667" s="357">
        <f t="shared" si="134"/>
        <v>9136</v>
      </c>
      <c r="F667" s="365">
        <v>0</v>
      </c>
      <c r="G667" s="168">
        <f t="shared" si="138"/>
        <v>9136</v>
      </c>
      <c r="H667" s="168">
        <f t="shared" si="131"/>
        <v>2324645</v>
      </c>
      <c r="I667" s="111">
        <f t="shared" si="139"/>
        <v>46555</v>
      </c>
      <c r="J667" s="337">
        <f t="shared" si="135"/>
        <v>0.97651357962213226</v>
      </c>
      <c r="K667" s="348">
        <f t="shared" si="136"/>
        <v>0.98036648110661273</v>
      </c>
      <c r="L667" s="168">
        <f t="shared" si="140"/>
        <v>10420</v>
      </c>
      <c r="M667" s="168">
        <f t="shared" si="141"/>
        <v>6020</v>
      </c>
      <c r="N667" s="168">
        <f t="shared" si="142"/>
        <v>4400</v>
      </c>
    </row>
    <row r="668" spans="1:14">
      <c r="A668">
        <f t="shared" si="143"/>
        <v>9</v>
      </c>
      <c r="B668" t="str">
        <f t="shared" si="137"/>
        <v>Sep</v>
      </c>
      <c r="C668" s="347">
        <f t="shared" si="132"/>
        <v>37159</v>
      </c>
      <c r="D668" s="339">
        <f t="shared" si="144"/>
        <v>2324645</v>
      </c>
      <c r="E668" s="357">
        <f t="shared" si="134"/>
        <v>9136</v>
      </c>
      <c r="F668" s="365">
        <v>0</v>
      </c>
      <c r="G668" s="168">
        <f t="shared" si="138"/>
        <v>9136</v>
      </c>
      <c r="H668" s="168">
        <f t="shared" si="131"/>
        <v>2333781</v>
      </c>
      <c r="I668" s="111">
        <f t="shared" si="139"/>
        <v>37419</v>
      </c>
      <c r="J668" s="337">
        <f t="shared" si="135"/>
        <v>0.98036648110661273</v>
      </c>
      <c r="K668" s="348">
        <f t="shared" si="136"/>
        <v>0.98421938259109309</v>
      </c>
      <c r="L668" s="168">
        <f t="shared" si="140"/>
        <v>10420</v>
      </c>
      <c r="M668" s="168">
        <f t="shared" si="141"/>
        <v>6020</v>
      </c>
      <c r="N668" s="168">
        <f t="shared" si="142"/>
        <v>4400</v>
      </c>
    </row>
    <row r="669" spans="1:14">
      <c r="A669">
        <f t="shared" si="143"/>
        <v>9</v>
      </c>
      <c r="B669" t="str">
        <f t="shared" si="137"/>
        <v>Sep</v>
      </c>
      <c r="C669" s="347">
        <f t="shared" si="132"/>
        <v>37160</v>
      </c>
      <c r="D669" s="339">
        <f t="shared" si="144"/>
        <v>2333781</v>
      </c>
      <c r="E669" s="357">
        <f t="shared" si="134"/>
        <v>9136</v>
      </c>
      <c r="F669" s="365">
        <v>0</v>
      </c>
      <c r="G669" s="168">
        <f t="shared" si="138"/>
        <v>9136</v>
      </c>
      <c r="H669" s="168">
        <f t="shared" si="131"/>
        <v>2342917</v>
      </c>
      <c r="I669" s="111">
        <f t="shared" si="139"/>
        <v>28283</v>
      </c>
      <c r="J669" s="337">
        <f t="shared" si="135"/>
        <v>0.98421938259109309</v>
      </c>
      <c r="K669" s="348">
        <f t="shared" si="136"/>
        <v>0.98807228407557357</v>
      </c>
      <c r="L669" s="168">
        <f t="shared" si="140"/>
        <v>10420</v>
      </c>
      <c r="M669" s="168">
        <f t="shared" si="141"/>
        <v>6020</v>
      </c>
      <c r="N669" s="168">
        <f t="shared" si="142"/>
        <v>4400</v>
      </c>
    </row>
    <row r="670" spans="1:14">
      <c r="A670">
        <f t="shared" si="143"/>
        <v>9</v>
      </c>
      <c r="B670" t="str">
        <f t="shared" si="137"/>
        <v>Sep</v>
      </c>
      <c r="C670" s="347">
        <f t="shared" si="132"/>
        <v>37161</v>
      </c>
      <c r="D670" s="339">
        <f t="shared" si="144"/>
        <v>2342917</v>
      </c>
      <c r="E670" s="357">
        <f t="shared" si="134"/>
        <v>9136</v>
      </c>
      <c r="F670" s="365">
        <v>0</v>
      </c>
      <c r="G670" s="168">
        <f t="shared" si="138"/>
        <v>9136</v>
      </c>
      <c r="H670" s="168">
        <f t="shared" si="131"/>
        <v>2352053</v>
      </c>
      <c r="I670" s="111">
        <f t="shared" si="139"/>
        <v>19147</v>
      </c>
      <c r="J670" s="337">
        <f t="shared" si="135"/>
        <v>0.98807228407557357</v>
      </c>
      <c r="K670" s="348">
        <f t="shared" si="136"/>
        <v>0.99192518556005393</v>
      </c>
      <c r="L670" s="168">
        <f t="shared" si="140"/>
        <v>10420</v>
      </c>
      <c r="M670" s="168">
        <f t="shared" si="141"/>
        <v>6020</v>
      </c>
      <c r="N670" s="168">
        <f t="shared" si="142"/>
        <v>4400</v>
      </c>
    </row>
    <row r="671" spans="1:14">
      <c r="A671">
        <f t="shared" si="143"/>
        <v>9</v>
      </c>
      <c r="B671" t="str">
        <f t="shared" si="137"/>
        <v>Sep</v>
      </c>
      <c r="C671" s="347">
        <f t="shared" si="132"/>
        <v>37162</v>
      </c>
      <c r="D671" s="339">
        <f t="shared" si="144"/>
        <v>2352053</v>
      </c>
      <c r="E671" s="357">
        <f t="shared" si="134"/>
        <v>9136</v>
      </c>
      <c r="F671" s="365">
        <v>0</v>
      </c>
      <c r="G671" s="168">
        <f t="shared" si="138"/>
        <v>9136</v>
      </c>
      <c r="H671" s="168">
        <f t="shared" si="131"/>
        <v>2361189</v>
      </c>
      <c r="I671" s="111">
        <f t="shared" si="139"/>
        <v>10011</v>
      </c>
      <c r="J671" s="337">
        <f t="shared" si="135"/>
        <v>0.99192518556005393</v>
      </c>
      <c r="K671" s="348">
        <f t="shared" si="136"/>
        <v>0.99577808704453441</v>
      </c>
      <c r="L671" s="168">
        <f t="shared" si="140"/>
        <v>10420</v>
      </c>
      <c r="M671" s="168">
        <f t="shared" si="141"/>
        <v>6020</v>
      </c>
      <c r="N671" s="168">
        <f t="shared" si="142"/>
        <v>4400</v>
      </c>
    </row>
    <row r="672" spans="1:14">
      <c r="A672">
        <f t="shared" si="143"/>
        <v>9</v>
      </c>
      <c r="B672" t="str">
        <f t="shared" si="137"/>
        <v>Sep</v>
      </c>
      <c r="C672" s="347">
        <f t="shared" si="132"/>
        <v>37163</v>
      </c>
      <c r="D672" s="339">
        <f t="shared" si="144"/>
        <v>2361189</v>
      </c>
      <c r="E672" s="357">
        <f t="shared" si="134"/>
        <v>9136</v>
      </c>
      <c r="F672" s="365">
        <v>0</v>
      </c>
      <c r="G672" s="168">
        <f t="shared" si="138"/>
        <v>9136</v>
      </c>
      <c r="H672" s="168">
        <f t="shared" si="131"/>
        <v>2370325</v>
      </c>
      <c r="I672" s="111">
        <f t="shared" si="139"/>
        <v>875</v>
      </c>
      <c r="J672" s="337">
        <f t="shared" si="135"/>
        <v>0.99577808704453441</v>
      </c>
      <c r="K672" s="348">
        <f t="shared" si="136"/>
        <v>0.99963098852901489</v>
      </c>
      <c r="L672" s="168">
        <f t="shared" si="140"/>
        <v>10420</v>
      </c>
      <c r="M672" s="168">
        <f t="shared" si="141"/>
        <v>6020</v>
      </c>
      <c r="N672" s="168">
        <f t="shared" si="142"/>
        <v>4400</v>
      </c>
    </row>
    <row r="673" spans="1:14">
      <c r="A673">
        <f t="shared" si="143"/>
        <v>9</v>
      </c>
      <c r="B673" t="str">
        <f t="shared" si="137"/>
        <v>Sep</v>
      </c>
      <c r="C673" s="347">
        <f t="shared" si="132"/>
        <v>37164</v>
      </c>
      <c r="D673" s="339">
        <f t="shared" si="144"/>
        <v>2370325</v>
      </c>
      <c r="E673" s="357">
        <f t="shared" si="134"/>
        <v>9136</v>
      </c>
      <c r="F673" s="365">
        <v>0</v>
      </c>
      <c r="G673" s="168">
        <f t="shared" si="138"/>
        <v>9136</v>
      </c>
      <c r="H673" s="168">
        <f t="shared" ref="H673:H736" si="145">D673+G673</f>
        <v>2379461</v>
      </c>
      <c r="I673" s="111">
        <f t="shared" si="139"/>
        <v>-8261</v>
      </c>
      <c r="J673" s="337">
        <f t="shared" si="135"/>
        <v>0.99963098852901489</v>
      </c>
      <c r="K673" s="348">
        <f t="shared" si="136"/>
        <v>1.0034838900134952</v>
      </c>
      <c r="L673" s="168">
        <f t="shared" si="140"/>
        <v>10420</v>
      </c>
      <c r="M673" s="168">
        <f t="shared" si="141"/>
        <v>6020</v>
      </c>
      <c r="N673" s="168">
        <f t="shared" si="142"/>
        <v>4400</v>
      </c>
    </row>
    <row r="674" spans="1:14">
      <c r="A674">
        <f t="shared" si="143"/>
        <v>10</v>
      </c>
      <c r="B674" t="str">
        <f t="shared" si="137"/>
        <v>Oct</v>
      </c>
      <c r="C674" s="347">
        <f t="shared" si="132"/>
        <v>37165</v>
      </c>
      <c r="D674" s="339">
        <f t="shared" si="144"/>
        <v>2379461</v>
      </c>
      <c r="E674" s="357">
        <v>0</v>
      </c>
      <c r="F674" s="365">
        <v>0</v>
      </c>
      <c r="G674" s="168">
        <f t="shared" si="138"/>
        <v>0</v>
      </c>
      <c r="H674" s="168">
        <f t="shared" si="145"/>
        <v>2379461</v>
      </c>
      <c r="I674" s="111">
        <f t="shared" si="139"/>
        <v>-8261</v>
      </c>
      <c r="J674" s="337">
        <f t="shared" si="135"/>
        <v>1.0034838900134952</v>
      </c>
      <c r="K674" s="348">
        <f t="shared" si="136"/>
        <v>1.0034838900134952</v>
      </c>
      <c r="L674" s="168">
        <f t="shared" si="140"/>
        <v>0</v>
      </c>
      <c r="M674" s="168">
        <f t="shared" si="141"/>
        <v>0</v>
      </c>
      <c r="N674" s="168">
        <f t="shared" si="142"/>
        <v>0</v>
      </c>
    </row>
    <row r="675" spans="1:14">
      <c r="A675">
        <f t="shared" si="143"/>
        <v>10</v>
      </c>
      <c r="B675" t="str">
        <f t="shared" si="137"/>
        <v>Oct</v>
      </c>
      <c r="C675" s="347">
        <f t="shared" si="132"/>
        <v>37166</v>
      </c>
      <c r="D675" s="339">
        <f t="shared" si="144"/>
        <v>2379461</v>
      </c>
      <c r="E675" s="357">
        <v>0</v>
      </c>
      <c r="F675" s="365">
        <v>0</v>
      </c>
      <c r="G675" s="168">
        <f t="shared" si="138"/>
        <v>0</v>
      </c>
      <c r="H675" s="168">
        <f t="shared" si="145"/>
        <v>2379461</v>
      </c>
      <c r="I675" s="111">
        <f t="shared" si="139"/>
        <v>-8261</v>
      </c>
      <c r="J675" s="337">
        <f t="shared" si="135"/>
        <v>1.0034838900134952</v>
      </c>
      <c r="K675" s="348">
        <f t="shared" si="136"/>
        <v>1.0034838900134952</v>
      </c>
      <c r="L675" s="168">
        <f t="shared" si="140"/>
        <v>0</v>
      </c>
      <c r="M675" s="168">
        <f t="shared" si="141"/>
        <v>0</v>
      </c>
      <c r="N675" s="168">
        <f t="shared" si="142"/>
        <v>0</v>
      </c>
    </row>
    <row r="676" spans="1:14">
      <c r="A676">
        <f t="shared" si="143"/>
        <v>10</v>
      </c>
      <c r="B676" t="str">
        <f t="shared" si="137"/>
        <v>Oct</v>
      </c>
      <c r="C676" s="347">
        <f t="shared" si="132"/>
        <v>37167</v>
      </c>
      <c r="D676" s="339">
        <f t="shared" si="144"/>
        <v>2379461</v>
      </c>
      <c r="E676" s="357">
        <v>0</v>
      </c>
      <c r="F676" s="365">
        <v>0</v>
      </c>
      <c r="G676" s="168">
        <f t="shared" si="138"/>
        <v>0</v>
      </c>
      <c r="H676" s="168">
        <f t="shared" si="145"/>
        <v>2379461</v>
      </c>
      <c r="I676" s="111">
        <f t="shared" si="139"/>
        <v>-8261</v>
      </c>
      <c r="J676" s="337">
        <f t="shared" si="135"/>
        <v>1.0034838900134952</v>
      </c>
      <c r="K676" s="348">
        <f t="shared" si="136"/>
        <v>1.0034838900134952</v>
      </c>
      <c r="L676" s="168">
        <f t="shared" si="140"/>
        <v>0</v>
      </c>
      <c r="M676" s="168">
        <f t="shared" si="141"/>
        <v>0</v>
      </c>
      <c r="N676" s="168">
        <f t="shared" si="142"/>
        <v>0</v>
      </c>
    </row>
    <row r="677" spans="1:14">
      <c r="A677">
        <f t="shared" si="143"/>
        <v>10</v>
      </c>
      <c r="B677" t="str">
        <f t="shared" si="137"/>
        <v>Oct</v>
      </c>
      <c r="C677" s="347">
        <f t="shared" ref="C677:C740" si="146">C676+1</f>
        <v>37168</v>
      </c>
      <c r="D677" s="339">
        <f t="shared" si="144"/>
        <v>2379461</v>
      </c>
      <c r="E677" s="357">
        <v>0</v>
      </c>
      <c r="F677" s="365">
        <v>0</v>
      </c>
      <c r="G677" s="168">
        <f t="shared" si="138"/>
        <v>0</v>
      </c>
      <c r="H677" s="168">
        <f t="shared" si="145"/>
        <v>2379461</v>
      </c>
      <c r="I677" s="111">
        <f t="shared" si="139"/>
        <v>-8261</v>
      </c>
      <c r="J677" s="337">
        <f t="shared" si="135"/>
        <v>1.0034838900134952</v>
      </c>
      <c r="K677" s="348">
        <f t="shared" si="136"/>
        <v>1.0034838900134952</v>
      </c>
      <c r="L677" s="168">
        <f t="shared" si="140"/>
        <v>0</v>
      </c>
      <c r="M677" s="168">
        <f t="shared" si="141"/>
        <v>0</v>
      </c>
      <c r="N677" s="168">
        <f t="shared" si="142"/>
        <v>0</v>
      </c>
    </row>
    <row r="678" spans="1:14">
      <c r="A678">
        <f t="shared" si="143"/>
        <v>10</v>
      </c>
      <c r="B678" t="str">
        <f t="shared" si="137"/>
        <v>Oct</v>
      </c>
      <c r="C678" s="347">
        <f t="shared" si="146"/>
        <v>37169</v>
      </c>
      <c r="D678" s="339">
        <f t="shared" si="144"/>
        <v>2379461</v>
      </c>
      <c r="E678" s="357">
        <v>0</v>
      </c>
      <c r="F678" s="365">
        <v>0</v>
      </c>
      <c r="G678" s="168">
        <f t="shared" si="138"/>
        <v>0</v>
      </c>
      <c r="H678" s="168">
        <f t="shared" si="145"/>
        <v>2379461</v>
      </c>
      <c r="I678" s="111">
        <f t="shared" si="139"/>
        <v>-8261</v>
      </c>
      <c r="J678" s="337">
        <f t="shared" si="135"/>
        <v>1.0034838900134952</v>
      </c>
      <c r="K678" s="348">
        <f t="shared" si="136"/>
        <v>1.0034838900134952</v>
      </c>
      <c r="L678" s="168">
        <f t="shared" si="140"/>
        <v>0</v>
      </c>
      <c r="M678" s="168">
        <f t="shared" si="141"/>
        <v>0</v>
      </c>
      <c r="N678" s="168">
        <f t="shared" si="142"/>
        <v>0</v>
      </c>
    </row>
    <row r="679" spans="1:14">
      <c r="A679">
        <f t="shared" si="143"/>
        <v>10</v>
      </c>
      <c r="B679" t="str">
        <f t="shared" si="137"/>
        <v>Oct</v>
      </c>
      <c r="C679" s="347">
        <f t="shared" si="146"/>
        <v>37170</v>
      </c>
      <c r="D679" s="339">
        <f t="shared" si="144"/>
        <v>2379461</v>
      </c>
      <c r="E679" s="357">
        <v>0</v>
      </c>
      <c r="F679" s="365">
        <v>0</v>
      </c>
      <c r="G679" s="168">
        <f t="shared" si="138"/>
        <v>0</v>
      </c>
      <c r="H679" s="168">
        <f t="shared" si="145"/>
        <v>2379461</v>
      </c>
      <c r="I679" s="111">
        <f t="shared" si="139"/>
        <v>-8261</v>
      </c>
      <c r="J679" s="337">
        <f t="shared" si="135"/>
        <v>1.0034838900134952</v>
      </c>
      <c r="K679" s="348">
        <f t="shared" si="136"/>
        <v>1.0034838900134952</v>
      </c>
      <c r="L679" s="168">
        <f t="shared" si="140"/>
        <v>0</v>
      </c>
      <c r="M679" s="168">
        <f t="shared" si="141"/>
        <v>0</v>
      </c>
      <c r="N679" s="168">
        <f t="shared" si="142"/>
        <v>0</v>
      </c>
    </row>
    <row r="680" spans="1:14">
      <c r="A680">
        <f t="shared" si="143"/>
        <v>10</v>
      </c>
      <c r="B680" t="str">
        <f t="shared" si="137"/>
        <v>Oct</v>
      </c>
      <c r="C680" s="347">
        <f t="shared" si="146"/>
        <v>37171</v>
      </c>
      <c r="D680" s="339">
        <f t="shared" si="144"/>
        <v>2379461</v>
      </c>
      <c r="E680" s="357">
        <v>0</v>
      </c>
      <c r="F680" s="365">
        <v>0</v>
      </c>
      <c r="G680" s="168">
        <f t="shared" si="138"/>
        <v>0</v>
      </c>
      <c r="H680" s="168">
        <f t="shared" si="145"/>
        <v>2379461</v>
      </c>
      <c r="I680" s="111">
        <f t="shared" si="139"/>
        <v>-8261</v>
      </c>
      <c r="J680" s="337">
        <f t="shared" si="135"/>
        <v>1.0034838900134952</v>
      </c>
      <c r="K680" s="348">
        <f t="shared" si="136"/>
        <v>1.0034838900134952</v>
      </c>
      <c r="L680" s="168">
        <f t="shared" si="140"/>
        <v>0</v>
      </c>
      <c r="M680" s="168">
        <f t="shared" si="141"/>
        <v>0</v>
      </c>
      <c r="N680" s="168">
        <f t="shared" si="142"/>
        <v>0</v>
      </c>
    </row>
    <row r="681" spans="1:14">
      <c r="A681">
        <f t="shared" si="143"/>
        <v>10</v>
      </c>
      <c r="B681" t="str">
        <f t="shared" si="137"/>
        <v>Oct</v>
      </c>
      <c r="C681" s="347">
        <f t="shared" si="146"/>
        <v>37172</v>
      </c>
      <c r="D681" s="339">
        <f t="shared" si="144"/>
        <v>2379461</v>
      </c>
      <c r="E681" s="357">
        <v>0</v>
      </c>
      <c r="F681" s="365">
        <v>0</v>
      </c>
      <c r="G681" s="168">
        <f t="shared" si="138"/>
        <v>0</v>
      </c>
      <c r="H681" s="168">
        <f t="shared" si="145"/>
        <v>2379461</v>
      </c>
      <c r="I681" s="111">
        <f t="shared" si="139"/>
        <v>-8261</v>
      </c>
      <c r="J681" s="337">
        <f t="shared" si="135"/>
        <v>1.0034838900134952</v>
      </c>
      <c r="K681" s="348">
        <f t="shared" si="136"/>
        <v>1.0034838900134952</v>
      </c>
      <c r="L681" s="168">
        <f t="shared" si="140"/>
        <v>0</v>
      </c>
      <c r="M681" s="168">
        <f t="shared" si="141"/>
        <v>0</v>
      </c>
      <c r="N681" s="168">
        <f t="shared" si="142"/>
        <v>0</v>
      </c>
    </row>
    <row r="682" spans="1:14">
      <c r="A682">
        <f t="shared" si="143"/>
        <v>10</v>
      </c>
      <c r="B682" t="str">
        <f t="shared" si="137"/>
        <v>Oct</v>
      </c>
      <c r="C682" s="347">
        <f t="shared" si="146"/>
        <v>37173</v>
      </c>
      <c r="D682" s="339">
        <f t="shared" si="144"/>
        <v>2379461</v>
      </c>
      <c r="E682" s="357">
        <v>0</v>
      </c>
      <c r="F682" s="365">
        <v>0</v>
      </c>
      <c r="G682" s="168">
        <f t="shared" si="138"/>
        <v>0</v>
      </c>
      <c r="H682" s="168">
        <f t="shared" si="145"/>
        <v>2379461</v>
      </c>
      <c r="I682" s="111">
        <f t="shared" si="139"/>
        <v>-8261</v>
      </c>
      <c r="J682" s="337">
        <f t="shared" si="135"/>
        <v>1.0034838900134952</v>
      </c>
      <c r="K682" s="348">
        <f t="shared" si="136"/>
        <v>1.0034838900134952</v>
      </c>
      <c r="L682" s="168">
        <f t="shared" si="140"/>
        <v>0</v>
      </c>
      <c r="M682" s="168">
        <f t="shared" si="141"/>
        <v>0</v>
      </c>
      <c r="N682" s="168">
        <f t="shared" si="142"/>
        <v>0</v>
      </c>
    </row>
    <row r="683" spans="1:14">
      <c r="A683">
        <f t="shared" si="143"/>
        <v>10</v>
      </c>
      <c r="B683" t="str">
        <f t="shared" si="137"/>
        <v>Oct</v>
      </c>
      <c r="C683" s="347">
        <f t="shared" si="146"/>
        <v>37174</v>
      </c>
      <c r="D683" s="339">
        <f t="shared" si="144"/>
        <v>2379461</v>
      </c>
      <c r="E683" s="357">
        <v>0</v>
      </c>
      <c r="F683" s="365">
        <v>0</v>
      </c>
      <c r="G683" s="168">
        <f t="shared" si="138"/>
        <v>0</v>
      </c>
      <c r="H683" s="168">
        <f t="shared" si="145"/>
        <v>2379461</v>
      </c>
      <c r="I683" s="111">
        <f t="shared" si="139"/>
        <v>-8261</v>
      </c>
      <c r="J683" s="337">
        <f t="shared" si="135"/>
        <v>1.0034838900134952</v>
      </c>
      <c r="K683" s="348">
        <f t="shared" si="136"/>
        <v>1.0034838900134952</v>
      </c>
      <c r="L683" s="168">
        <f t="shared" si="140"/>
        <v>0</v>
      </c>
      <c r="M683" s="168">
        <f t="shared" si="141"/>
        <v>0</v>
      </c>
      <c r="N683" s="168">
        <f t="shared" si="142"/>
        <v>0</v>
      </c>
    </row>
    <row r="684" spans="1:14">
      <c r="A684">
        <f t="shared" si="143"/>
        <v>10</v>
      </c>
      <c r="B684" t="str">
        <f t="shared" si="137"/>
        <v>Oct</v>
      </c>
      <c r="C684" s="347">
        <f t="shared" si="146"/>
        <v>37175</v>
      </c>
      <c r="D684" s="339">
        <f t="shared" si="144"/>
        <v>2379461</v>
      </c>
      <c r="E684" s="357">
        <v>0</v>
      </c>
      <c r="F684" s="365">
        <v>0</v>
      </c>
      <c r="G684" s="168">
        <f t="shared" si="138"/>
        <v>0</v>
      </c>
      <c r="H684" s="168">
        <f t="shared" si="145"/>
        <v>2379461</v>
      </c>
      <c r="I684" s="111">
        <f t="shared" si="139"/>
        <v>-8261</v>
      </c>
      <c r="J684" s="337">
        <f t="shared" si="135"/>
        <v>1.0034838900134952</v>
      </c>
      <c r="K684" s="348">
        <f t="shared" si="136"/>
        <v>1.0034838900134952</v>
      </c>
      <c r="L684" s="168">
        <f t="shared" si="140"/>
        <v>0</v>
      </c>
      <c r="M684" s="168">
        <f t="shared" si="141"/>
        <v>0</v>
      </c>
      <c r="N684" s="168">
        <f t="shared" si="142"/>
        <v>0</v>
      </c>
    </row>
    <row r="685" spans="1:14">
      <c r="A685">
        <f t="shared" si="143"/>
        <v>10</v>
      </c>
      <c r="B685" t="str">
        <f t="shared" si="137"/>
        <v>Oct</v>
      </c>
      <c r="C685" s="347">
        <f t="shared" si="146"/>
        <v>37176</v>
      </c>
      <c r="D685" s="339">
        <f t="shared" si="144"/>
        <v>2379461</v>
      </c>
      <c r="E685" s="357">
        <v>0</v>
      </c>
      <c r="F685" s="365">
        <v>0</v>
      </c>
      <c r="G685" s="168">
        <f t="shared" si="138"/>
        <v>0</v>
      </c>
      <c r="H685" s="168">
        <f t="shared" si="145"/>
        <v>2379461</v>
      </c>
      <c r="I685" s="111">
        <f t="shared" si="139"/>
        <v>-8261</v>
      </c>
      <c r="J685" s="337">
        <f t="shared" si="135"/>
        <v>1.0034838900134952</v>
      </c>
      <c r="K685" s="348">
        <f t="shared" si="136"/>
        <v>1.0034838900134952</v>
      </c>
      <c r="L685" s="168">
        <f t="shared" si="140"/>
        <v>0</v>
      </c>
      <c r="M685" s="168">
        <f t="shared" si="141"/>
        <v>0</v>
      </c>
      <c r="N685" s="168">
        <f t="shared" si="142"/>
        <v>0</v>
      </c>
    </row>
    <row r="686" spans="1:14">
      <c r="A686">
        <f t="shared" si="143"/>
        <v>10</v>
      </c>
      <c r="B686" t="str">
        <f t="shared" si="137"/>
        <v>Oct</v>
      </c>
      <c r="C686" s="347">
        <f t="shared" si="146"/>
        <v>37177</v>
      </c>
      <c r="D686" s="339">
        <f t="shared" si="144"/>
        <v>2379461</v>
      </c>
      <c r="E686" s="357">
        <v>0</v>
      </c>
      <c r="F686" s="365">
        <v>0</v>
      </c>
      <c r="G686" s="168">
        <f t="shared" si="138"/>
        <v>0</v>
      </c>
      <c r="H686" s="168">
        <f t="shared" si="145"/>
        <v>2379461</v>
      </c>
      <c r="I686" s="111">
        <f t="shared" si="139"/>
        <v>-8261</v>
      </c>
      <c r="J686" s="337">
        <f t="shared" si="135"/>
        <v>1.0034838900134952</v>
      </c>
      <c r="K686" s="348">
        <f t="shared" si="136"/>
        <v>1.0034838900134952</v>
      </c>
      <c r="L686" s="168">
        <f t="shared" si="140"/>
        <v>0</v>
      </c>
      <c r="M686" s="168">
        <f t="shared" si="141"/>
        <v>0</v>
      </c>
      <c r="N686" s="168">
        <f t="shared" si="142"/>
        <v>0</v>
      </c>
    </row>
    <row r="687" spans="1:14">
      <c r="A687">
        <f t="shared" si="143"/>
        <v>10</v>
      </c>
      <c r="B687" t="str">
        <f t="shared" si="137"/>
        <v>Oct</v>
      </c>
      <c r="C687" s="347">
        <f t="shared" si="146"/>
        <v>37178</v>
      </c>
      <c r="D687" s="339">
        <f t="shared" si="144"/>
        <v>2379461</v>
      </c>
      <c r="E687" s="357">
        <v>0</v>
      </c>
      <c r="F687" s="365">
        <v>0</v>
      </c>
      <c r="G687" s="168">
        <f t="shared" si="138"/>
        <v>0</v>
      </c>
      <c r="H687" s="168">
        <f t="shared" si="145"/>
        <v>2379461</v>
      </c>
      <c r="I687" s="111">
        <f t="shared" si="139"/>
        <v>-8261</v>
      </c>
      <c r="J687" s="337">
        <f t="shared" si="135"/>
        <v>1.0034838900134952</v>
      </c>
      <c r="K687" s="348">
        <f t="shared" si="136"/>
        <v>1.0034838900134952</v>
      </c>
      <c r="L687" s="168">
        <f t="shared" si="140"/>
        <v>0</v>
      </c>
      <c r="M687" s="168">
        <f t="shared" si="141"/>
        <v>0</v>
      </c>
      <c r="N687" s="168">
        <f t="shared" si="142"/>
        <v>0</v>
      </c>
    </row>
    <row r="688" spans="1:14">
      <c r="A688">
        <f t="shared" si="143"/>
        <v>10</v>
      </c>
      <c r="B688" t="str">
        <f t="shared" si="137"/>
        <v>Oct</v>
      </c>
      <c r="C688" s="347">
        <f t="shared" si="146"/>
        <v>37179</v>
      </c>
      <c r="D688" s="339">
        <f t="shared" si="144"/>
        <v>2379461</v>
      </c>
      <c r="E688" s="357">
        <v>0</v>
      </c>
      <c r="F688" s="365">
        <v>0</v>
      </c>
      <c r="G688" s="168">
        <f t="shared" si="138"/>
        <v>0</v>
      </c>
      <c r="H688" s="168">
        <f t="shared" si="145"/>
        <v>2379461</v>
      </c>
      <c r="I688" s="111">
        <f t="shared" si="139"/>
        <v>-8261</v>
      </c>
      <c r="J688" s="337">
        <f t="shared" si="135"/>
        <v>1.0034838900134952</v>
      </c>
      <c r="K688" s="348">
        <f t="shared" si="136"/>
        <v>1.0034838900134952</v>
      </c>
      <c r="L688" s="168">
        <f t="shared" si="140"/>
        <v>0</v>
      </c>
      <c r="M688" s="168">
        <f t="shared" si="141"/>
        <v>0</v>
      </c>
      <c r="N688" s="168">
        <f t="shared" si="142"/>
        <v>0</v>
      </c>
    </row>
    <row r="689" spans="1:14">
      <c r="A689">
        <f t="shared" si="143"/>
        <v>10</v>
      </c>
      <c r="B689" t="str">
        <f t="shared" si="137"/>
        <v>Oct</v>
      </c>
      <c r="C689" s="347">
        <f t="shared" si="146"/>
        <v>37180</v>
      </c>
      <c r="D689" s="339">
        <f t="shared" si="144"/>
        <v>2379461</v>
      </c>
      <c r="E689" s="357">
        <v>0</v>
      </c>
      <c r="F689" s="365">
        <v>0</v>
      </c>
      <c r="G689" s="168">
        <f t="shared" si="138"/>
        <v>0</v>
      </c>
      <c r="H689" s="168">
        <f t="shared" si="145"/>
        <v>2379461</v>
      </c>
      <c r="I689" s="111">
        <f t="shared" si="139"/>
        <v>-8261</v>
      </c>
      <c r="J689" s="337">
        <f t="shared" si="135"/>
        <v>1.0034838900134952</v>
      </c>
      <c r="K689" s="348">
        <f t="shared" si="136"/>
        <v>1.0034838900134952</v>
      </c>
      <c r="L689" s="168">
        <f t="shared" si="140"/>
        <v>0</v>
      </c>
      <c r="M689" s="168">
        <f t="shared" si="141"/>
        <v>0</v>
      </c>
      <c r="N689" s="168">
        <f t="shared" si="142"/>
        <v>0</v>
      </c>
    </row>
    <row r="690" spans="1:14">
      <c r="A690">
        <f t="shared" si="143"/>
        <v>10</v>
      </c>
      <c r="B690" t="str">
        <f t="shared" si="137"/>
        <v>Oct</v>
      </c>
      <c r="C690" s="347">
        <f t="shared" si="146"/>
        <v>37181</v>
      </c>
      <c r="D690" s="339">
        <f t="shared" si="144"/>
        <v>2379461</v>
      </c>
      <c r="E690" s="357">
        <v>0</v>
      </c>
      <c r="F690" s="365">
        <v>0</v>
      </c>
      <c r="G690" s="168">
        <f t="shared" si="138"/>
        <v>0</v>
      </c>
      <c r="H690" s="168">
        <f t="shared" si="145"/>
        <v>2379461</v>
      </c>
      <c r="I690" s="111">
        <f t="shared" si="139"/>
        <v>-8261</v>
      </c>
      <c r="J690" s="337">
        <f t="shared" si="135"/>
        <v>1.0034838900134952</v>
      </c>
      <c r="K690" s="348">
        <f t="shared" si="136"/>
        <v>1.0034838900134952</v>
      </c>
      <c r="L690" s="168">
        <f t="shared" si="140"/>
        <v>0</v>
      </c>
      <c r="M690" s="168">
        <f t="shared" si="141"/>
        <v>0</v>
      </c>
      <c r="N690" s="168">
        <f t="shared" si="142"/>
        <v>0</v>
      </c>
    </row>
    <row r="691" spans="1:14">
      <c r="A691">
        <f t="shared" si="143"/>
        <v>10</v>
      </c>
      <c r="B691" t="str">
        <f t="shared" si="137"/>
        <v>Oct</v>
      </c>
      <c r="C691" s="347">
        <f t="shared" si="146"/>
        <v>37182</v>
      </c>
      <c r="D691" s="339">
        <f t="shared" si="144"/>
        <v>2379461</v>
      </c>
      <c r="E691" s="357">
        <v>0</v>
      </c>
      <c r="F691" s="365">
        <v>0</v>
      </c>
      <c r="G691" s="168">
        <f t="shared" si="138"/>
        <v>0</v>
      </c>
      <c r="H691" s="168">
        <f t="shared" si="145"/>
        <v>2379461</v>
      </c>
      <c r="I691" s="111">
        <f t="shared" si="139"/>
        <v>-8261</v>
      </c>
      <c r="J691" s="337">
        <f t="shared" si="135"/>
        <v>1.0034838900134952</v>
      </c>
      <c r="K691" s="348">
        <f t="shared" si="136"/>
        <v>1.0034838900134952</v>
      </c>
      <c r="L691" s="168">
        <f t="shared" si="140"/>
        <v>0</v>
      </c>
      <c r="M691" s="168">
        <f t="shared" si="141"/>
        <v>0</v>
      </c>
      <c r="N691" s="168">
        <f t="shared" si="142"/>
        <v>0</v>
      </c>
    </row>
    <row r="692" spans="1:14">
      <c r="A692">
        <f t="shared" si="143"/>
        <v>10</v>
      </c>
      <c r="B692" t="str">
        <f t="shared" si="137"/>
        <v>Oct</v>
      </c>
      <c r="C692" s="347">
        <f t="shared" si="146"/>
        <v>37183</v>
      </c>
      <c r="D692" s="339">
        <f t="shared" si="144"/>
        <v>2379461</v>
      </c>
      <c r="E692" s="357">
        <v>0</v>
      </c>
      <c r="F692" s="365">
        <v>0</v>
      </c>
      <c r="G692" s="168">
        <f t="shared" si="138"/>
        <v>0</v>
      </c>
      <c r="H692" s="168">
        <f t="shared" si="145"/>
        <v>2379461</v>
      </c>
      <c r="I692" s="111">
        <f t="shared" si="139"/>
        <v>-8261</v>
      </c>
      <c r="J692" s="337">
        <f t="shared" si="135"/>
        <v>1.0034838900134952</v>
      </c>
      <c r="K692" s="348">
        <f t="shared" si="136"/>
        <v>1.0034838900134952</v>
      </c>
      <c r="L692" s="168">
        <f t="shared" si="140"/>
        <v>0</v>
      </c>
      <c r="M692" s="168">
        <f t="shared" si="141"/>
        <v>0</v>
      </c>
      <c r="N692" s="168">
        <f t="shared" si="142"/>
        <v>0</v>
      </c>
    </row>
    <row r="693" spans="1:14">
      <c r="A693">
        <f t="shared" si="143"/>
        <v>10</v>
      </c>
      <c r="B693" t="str">
        <f t="shared" si="137"/>
        <v>Oct</v>
      </c>
      <c r="C693" s="347">
        <f t="shared" si="146"/>
        <v>37184</v>
      </c>
      <c r="D693" s="339">
        <f t="shared" si="144"/>
        <v>2379461</v>
      </c>
      <c r="E693" s="357">
        <v>0</v>
      </c>
      <c r="F693" s="365">
        <v>0</v>
      </c>
      <c r="G693" s="168">
        <f t="shared" si="138"/>
        <v>0</v>
      </c>
      <c r="H693" s="168">
        <f t="shared" si="145"/>
        <v>2379461</v>
      </c>
      <c r="I693" s="111">
        <f t="shared" si="139"/>
        <v>-8261</v>
      </c>
      <c r="J693" s="337">
        <f t="shared" si="135"/>
        <v>1.0034838900134952</v>
      </c>
      <c r="K693" s="348">
        <f t="shared" si="136"/>
        <v>1.0034838900134952</v>
      </c>
      <c r="L693" s="168">
        <f t="shared" si="140"/>
        <v>0</v>
      </c>
      <c r="M693" s="168">
        <f t="shared" si="141"/>
        <v>0</v>
      </c>
      <c r="N693" s="168">
        <f t="shared" si="142"/>
        <v>0</v>
      </c>
    </row>
    <row r="694" spans="1:14">
      <c r="A694">
        <f t="shared" si="143"/>
        <v>10</v>
      </c>
      <c r="B694" t="str">
        <f t="shared" si="137"/>
        <v>Oct</v>
      </c>
      <c r="C694" s="347">
        <f t="shared" si="146"/>
        <v>37185</v>
      </c>
      <c r="D694" s="339">
        <f t="shared" si="144"/>
        <v>2379461</v>
      </c>
      <c r="E694" s="357">
        <v>0</v>
      </c>
      <c r="F694" s="365">
        <v>0</v>
      </c>
      <c r="G694" s="168">
        <f t="shared" si="138"/>
        <v>0</v>
      </c>
      <c r="H694" s="168">
        <f t="shared" si="145"/>
        <v>2379461</v>
      </c>
      <c r="I694" s="111">
        <f t="shared" si="139"/>
        <v>-8261</v>
      </c>
      <c r="J694" s="337">
        <f t="shared" si="135"/>
        <v>1.0034838900134952</v>
      </c>
      <c r="K694" s="348">
        <f t="shared" si="136"/>
        <v>1.0034838900134952</v>
      </c>
      <c r="L694" s="168">
        <f t="shared" si="140"/>
        <v>0</v>
      </c>
      <c r="M694" s="168">
        <f t="shared" si="141"/>
        <v>0</v>
      </c>
      <c r="N694" s="168">
        <f t="shared" si="142"/>
        <v>0</v>
      </c>
    </row>
    <row r="695" spans="1:14">
      <c r="A695">
        <f t="shared" si="143"/>
        <v>10</v>
      </c>
      <c r="B695" t="str">
        <f t="shared" si="137"/>
        <v>Oct</v>
      </c>
      <c r="C695" s="347">
        <f t="shared" si="146"/>
        <v>37186</v>
      </c>
      <c r="D695" s="339">
        <f t="shared" si="144"/>
        <v>2379461</v>
      </c>
      <c r="E695" s="357">
        <v>0</v>
      </c>
      <c r="F695" s="365">
        <v>0</v>
      </c>
      <c r="G695" s="168">
        <f t="shared" si="138"/>
        <v>0</v>
      </c>
      <c r="H695" s="168">
        <f t="shared" si="145"/>
        <v>2379461</v>
      </c>
      <c r="I695" s="111">
        <f t="shared" si="139"/>
        <v>-8261</v>
      </c>
      <c r="J695" s="337">
        <f t="shared" si="135"/>
        <v>1.0034838900134952</v>
      </c>
      <c r="K695" s="348">
        <f t="shared" si="136"/>
        <v>1.0034838900134952</v>
      </c>
      <c r="L695" s="168">
        <f t="shared" si="140"/>
        <v>0</v>
      </c>
      <c r="M695" s="168">
        <f t="shared" si="141"/>
        <v>0</v>
      </c>
      <c r="N695" s="168">
        <f t="shared" si="142"/>
        <v>0</v>
      </c>
    </row>
    <row r="696" spans="1:14">
      <c r="A696">
        <f t="shared" si="143"/>
        <v>10</v>
      </c>
      <c r="B696" t="str">
        <f t="shared" si="137"/>
        <v>Oct</v>
      </c>
      <c r="C696" s="347">
        <f t="shared" si="146"/>
        <v>37187</v>
      </c>
      <c r="D696" s="339">
        <f t="shared" si="144"/>
        <v>2379461</v>
      </c>
      <c r="E696" s="357">
        <v>0</v>
      </c>
      <c r="F696" s="365">
        <v>0</v>
      </c>
      <c r="G696" s="168">
        <f t="shared" si="138"/>
        <v>0</v>
      </c>
      <c r="H696" s="168">
        <f t="shared" si="145"/>
        <v>2379461</v>
      </c>
      <c r="I696" s="111">
        <f t="shared" si="139"/>
        <v>-8261</v>
      </c>
      <c r="J696" s="337">
        <f t="shared" si="135"/>
        <v>1.0034838900134952</v>
      </c>
      <c r="K696" s="348">
        <f t="shared" si="136"/>
        <v>1.0034838900134952</v>
      </c>
      <c r="L696" s="168">
        <f t="shared" si="140"/>
        <v>0</v>
      </c>
      <c r="M696" s="168">
        <f t="shared" si="141"/>
        <v>0</v>
      </c>
      <c r="N696" s="168">
        <f t="shared" si="142"/>
        <v>0</v>
      </c>
    </row>
    <row r="697" spans="1:14">
      <c r="A697">
        <f t="shared" si="143"/>
        <v>10</v>
      </c>
      <c r="B697" t="str">
        <f t="shared" si="137"/>
        <v>Oct</v>
      </c>
      <c r="C697" s="347">
        <f t="shared" si="146"/>
        <v>37188</v>
      </c>
      <c r="D697" s="339">
        <f t="shared" si="144"/>
        <v>2379461</v>
      </c>
      <c r="E697" s="357">
        <v>0</v>
      </c>
      <c r="F697" s="365">
        <v>0</v>
      </c>
      <c r="G697" s="168">
        <f t="shared" si="138"/>
        <v>0</v>
      </c>
      <c r="H697" s="168">
        <f t="shared" si="145"/>
        <v>2379461</v>
      </c>
      <c r="I697" s="111">
        <f t="shared" si="139"/>
        <v>-8261</v>
      </c>
      <c r="J697" s="337">
        <f t="shared" si="135"/>
        <v>1.0034838900134952</v>
      </c>
      <c r="K697" s="348">
        <f t="shared" si="136"/>
        <v>1.0034838900134952</v>
      </c>
      <c r="L697" s="168">
        <f t="shared" si="140"/>
        <v>0</v>
      </c>
      <c r="M697" s="168">
        <f t="shared" si="141"/>
        <v>0</v>
      </c>
      <c r="N697" s="168">
        <f t="shared" si="142"/>
        <v>0</v>
      </c>
    </row>
    <row r="698" spans="1:14">
      <c r="A698">
        <f t="shared" si="143"/>
        <v>10</v>
      </c>
      <c r="B698" t="str">
        <f t="shared" si="137"/>
        <v>Oct</v>
      </c>
      <c r="C698" s="347">
        <f t="shared" si="146"/>
        <v>37189</v>
      </c>
      <c r="D698" s="339">
        <f t="shared" si="144"/>
        <v>2379461</v>
      </c>
      <c r="E698" s="357">
        <v>0</v>
      </c>
      <c r="F698" s="365">
        <v>0</v>
      </c>
      <c r="G698" s="168">
        <f t="shared" si="138"/>
        <v>0</v>
      </c>
      <c r="H698" s="168">
        <f t="shared" si="145"/>
        <v>2379461</v>
      </c>
      <c r="I698" s="111">
        <f t="shared" si="139"/>
        <v>-8261</v>
      </c>
      <c r="J698" s="337">
        <f t="shared" si="135"/>
        <v>1.0034838900134952</v>
      </c>
      <c r="K698" s="348">
        <f t="shared" si="136"/>
        <v>1.0034838900134952</v>
      </c>
      <c r="L698" s="168">
        <f t="shared" si="140"/>
        <v>0</v>
      </c>
      <c r="M698" s="168">
        <f t="shared" si="141"/>
        <v>0</v>
      </c>
      <c r="N698" s="168">
        <f t="shared" si="142"/>
        <v>0</v>
      </c>
    </row>
    <row r="699" spans="1:14">
      <c r="A699">
        <f t="shared" si="143"/>
        <v>10</v>
      </c>
      <c r="B699" t="str">
        <f t="shared" si="137"/>
        <v>Oct</v>
      </c>
      <c r="C699" s="347">
        <f t="shared" si="146"/>
        <v>37190</v>
      </c>
      <c r="D699" s="339">
        <f t="shared" si="144"/>
        <v>2379461</v>
      </c>
      <c r="E699" s="357">
        <v>0</v>
      </c>
      <c r="F699" s="365">
        <v>0</v>
      </c>
      <c r="G699" s="168">
        <f t="shared" si="138"/>
        <v>0</v>
      </c>
      <c r="H699" s="168">
        <f t="shared" si="145"/>
        <v>2379461</v>
      </c>
      <c r="I699" s="111">
        <f t="shared" si="139"/>
        <v>-8261</v>
      </c>
      <c r="J699" s="337">
        <f t="shared" si="135"/>
        <v>1.0034838900134952</v>
      </c>
      <c r="K699" s="348">
        <f t="shared" si="136"/>
        <v>1.0034838900134952</v>
      </c>
      <c r="L699" s="168">
        <f t="shared" si="140"/>
        <v>0</v>
      </c>
      <c r="M699" s="168">
        <f t="shared" si="141"/>
        <v>0</v>
      </c>
      <c r="N699" s="168">
        <f t="shared" si="142"/>
        <v>0</v>
      </c>
    </row>
    <row r="700" spans="1:14">
      <c r="A700">
        <f t="shared" si="143"/>
        <v>10</v>
      </c>
      <c r="B700" t="str">
        <f t="shared" si="137"/>
        <v>Oct</v>
      </c>
      <c r="C700" s="347">
        <f t="shared" si="146"/>
        <v>37191</v>
      </c>
      <c r="D700" s="339">
        <f t="shared" si="144"/>
        <v>2379461</v>
      </c>
      <c r="E700" s="357">
        <v>0</v>
      </c>
      <c r="F700" s="365">
        <v>0</v>
      </c>
      <c r="G700" s="168">
        <f t="shared" si="138"/>
        <v>0</v>
      </c>
      <c r="H700" s="168">
        <f t="shared" si="145"/>
        <v>2379461</v>
      </c>
      <c r="I700" s="111">
        <f t="shared" si="139"/>
        <v>-8261</v>
      </c>
      <c r="J700" s="337">
        <f t="shared" si="135"/>
        <v>1.0034838900134952</v>
      </c>
      <c r="K700" s="348">
        <f t="shared" si="136"/>
        <v>1.0034838900134952</v>
      </c>
      <c r="L700" s="168">
        <f t="shared" si="140"/>
        <v>0</v>
      </c>
      <c r="M700" s="168">
        <f t="shared" si="141"/>
        <v>0</v>
      </c>
      <c r="N700" s="168">
        <f t="shared" si="142"/>
        <v>0</v>
      </c>
    </row>
    <row r="701" spans="1:14">
      <c r="A701">
        <f t="shared" si="143"/>
        <v>10</v>
      </c>
      <c r="B701" t="str">
        <f t="shared" si="137"/>
        <v>Oct</v>
      </c>
      <c r="C701" s="347">
        <f t="shared" si="146"/>
        <v>37192</v>
      </c>
      <c r="D701" s="339">
        <f t="shared" si="144"/>
        <v>2379461</v>
      </c>
      <c r="E701" s="357">
        <v>0</v>
      </c>
      <c r="F701" s="365">
        <v>0</v>
      </c>
      <c r="G701" s="168">
        <f t="shared" si="138"/>
        <v>0</v>
      </c>
      <c r="H701" s="168">
        <f t="shared" si="145"/>
        <v>2379461</v>
      </c>
      <c r="I701" s="111">
        <f t="shared" si="139"/>
        <v>-8261</v>
      </c>
      <c r="J701" s="337">
        <f t="shared" si="135"/>
        <v>1.0034838900134952</v>
      </c>
      <c r="K701" s="348">
        <f t="shared" si="136"/>
        <v>1.0034838900134952</v>
      </c>
      <c r="L701" s="168">
        <f t="shared" si="140"/>
        <v>0</v>
      </c>
      <c r="M701" s="168">
        <f t="shared" si="141"/>
        <v>0</v>
      </c>
      <c r="N701" s="168">
        <f t="shared" si="142"/>
        <v>0</v>
      </c>
    </row>
    <row r="702" spans="1:14">
      <c r="A702">
        <f t="shared" si="143"/>
        <v>10</v>
      </c>
      <c r="B702" t="str">
        <f t="shared" si="137"/>
        <v>Oct</v>
      </c>
      <c r="C702" s="347">
        <f t="shared" si="146"/>
        <v>37193</v>
      </c>
      <c r="D702" s="339">
        <f t="shared" si="144"/>
        <v>2379461</v>
      </c>
      <c r="E702" s="357">
        <v>0</v>
      </c>
      <c r="F702" s="365">
        <v>0</v>
      </c>
      <c r="G702" s="168">
        <f t="shared" si="138"/>
        <v>0</v>
      </c>
      <c r="H702" s="168">
        <f t="shared" si="145"/>
        <v>2379461</v>
      </c>
      <c r="I702" s="111">
        <f t="shared" si="139"/>
        <v>-8261</v>
      </c>
      <c r="J702" s="337">
        <f t="shared" si="135"/>
        <v>1.0034838900134952</v>
      </c>
      <c r="K702" s="348">
        <f t="shared" si="136"/>
        <v>1.0034838900134952</v>
      </c>
      <c r="L702" s="168">
        <f t="shared" si="140"/>
        <v>0</v>
      </c>
      <c r="M702" s="168">
        <f t="shared" si="141"/>
        <v>0</v>
      </c>
      <c r="N702" s="168">
        <f t="shared" si="142"/>
        <v>0</v>
      </c>
    </row>
    <row r="703" spans="1:14">
      <c r="A703">
        <f t="shared" si="143"/>
        <v>10</v>
      </c>
      <c r="B703" t="str">
        <f t="shared" si="137"/>
        <v>Oct</v>
      </c>
      <c r="C703" s="347">
        <f t="shared" si="146"/>
        <v>37194</v>
      </c>
      <c r="D703" s="339">
        <f t="shared" si="144"/>
        <v>2379461</v>
      </c>
      <c r="E703" s="357">
        <v>0</v>
      </c>
      <c r="F703" s="365">
        <v>0</v>
      </c>
      <c r="G703" s="168">
        <f t="shared" si="138"/>
        <v>0</v>
      </c>
      <c r="H703" s="168">
        <f t="shared" si="145"/>
        <v>2379461</v>
      </c>
      <c r="I703" s="111">
        <f t="shared" si="139"/>
        <v>-8261</v>
      </c>
      <c r="J703" s="337">
        <f t="shared" si="135"/>
        <v>1.0034838900134952</v>
      </c>
      <c r="K703" s="348">
        <f t="shared" si="136"/>
        <v>1.0034838900134952</v>
      </c>
      <c r="L703" s="168">
        <f t="shared" si="140"/>
        <v>0</v>
      </c>
      <c r="M703" s="168">
        <f t="shared" si="141"/>
        <v>0</v>
      </c>
      <c r="N703" s="168">
        <f t="shared" si="142"/>
        <v>0</v>
      </c>
    </row>
    <row r="704" spans="1:14">
      <c r="A704">
        <f t="shared" si="143"/>
        <v>10</v>
      </c>
      <c r="B704" t="str">
        <f t="shared" si="137"/>
        <v>Oct</v>
      </c>
      <c r="C704" s="347">
        <f t="shared" si="146"/>
        <v>37195</v>
      </c>
      <c r="D704" s="339">
        <f t="shared" si="144"/>
        <v>2379461</v>
      </c>
      <c r="E704" s="357">
        <v>0</v>
      </c>
      <c r="F704" s="365">
        <v>0</v>
      </c>
      <c r="G704" s="168">
        <f t="shared" si="138"/>
        <v>0</v>
      </c>
      <c r="H704" s="168">
        <f t="shared" si="145"/>
        <v>2379461</v>
      </c>
      <c r="I704" s="111">
        <f t="shared" si="139"/>
        <v>-8261</v>
      </c>
      <c r="J704" s="337">
        <f t="shared" si="135"/>
        <v>1.0034838900134952</v>
      </c>
      <c r="K704" s="348">
        <f t="shared" si="136"/>
        <v>1.0034838900134952</v>
      </c>
      <c r="L704" s="168">
        <f t="shared" si="140"/>
        <v>0</v>
      </c>
      <c r="M704" s="168">
        <f t="shared" si="141"/>
        <v>0</v>
      </c>
      <c r="N704" s="168">
        <f t="shared" si="142"/>
        <v>0</v>
      </c>
    </row>
    <row r="705" spans="1:14">
      <c r="A705">
        <f t="shared" si="143"/>
        <v>11</v>
      </c>
      <c r="B705" t="str">
        <f t="shared" si="137"/>
        <v>Nov</v>
      </c>
      <c r="C705" s="347">
        <f t="shared" si="146"/>
        <v>37196</v>
      </c>
      <c r="D705" s="339">
        <f t="shared" si="144"/>
        <v>2379461</v>
      </c>
      <c r="E705" s="357">
        <v>0</v>
      </c>
      <c r="F705" s="365">
        <v>0</v>
      </c>
      <c r="G705" s="168">
        <f t="shared" si="138"/>
        <v>0</v>
      </c>
      <c r="H705" s="168">
        <f t="shared" si="145"/>
        <v>2379461</v>
      </c>
      <c r="I705" s="111">
        <f t="shared" si="139"/>
        <v>-8261</v>
      </c>
      <c r="J705" s="337">
        <f t="shared" si="135"/>
        <v>1.0034838900134952</v>
      </c>
      <c r="K705" s="348">
        <f t="shared" si="136"/>
        <v>1.0034838900134952</v>
      </c>
      <c r="L705" s="168">
        <f t="shared" si="140"/>
        <v>0</v>
      </c>
      <c r="M705" s="168">
        <f t="shared" si="141"/>
        <v>0</v>
      </c>
      <c r="N705" s="168">
        <f t="shared" si="142"/>
        <v>0</v>
      </c>
    </row>
    <row r="706" spans="1:14">
      <c r="A706">
        <f t="shared" si="143"/>
        <v>11</v>
      </c>
      <c r="B706" t="str">
        <f t="shared" si="137"/>
        <v>Nov</v>
      </c>
      <c r="C706" s="347">
        <f t="shared" si="146"/>
        <v>37197</v>
      </c>
      <c r="D706" s="339">
        <f t="shared" si="144"/>
        <v>2379461</v>
      </c>
      <c r="E706" s="357">
        <v>0</v>
      </c>
      <c r="F706" s="365">
        <v>0</v>
      </c>
      <c r="G706" s="168">
        <f t="shared" si="138"/>
        <v>0</v>
      </c>
      <c r="H706" s="168">
        <f t="shared" si="145"/>
        <v>2379461</v>
      </c>
      <c r="I706" s="111">
        <f t="shared" si="139"/>
        <v>-8261</v>
      </c>
      <c r="J706" s="337">
        <f t="shared" si="135"/>
        <v>1.0034838900134952</v>
      </c>
      <c r="K706" s="348">
        <f t="shared" si="136"/>
        <v>1.0034838900134952</v>
      </c>
      <c r="L706" s="168">
        <f t="shared" si="140"/>
        <v>0</v>
      </c>
      <c r="M706" s="168">
        <f t="shared" si="141"/>
        <v>0</v>
      </c>
      <c r="N706" s="168">
        <f t="shared" si="142"/>
        <v>0</v>
      </c>
    </row>
    <row r="707" spans="1:14">
      <c r="A707">
        <f t="shared" si="143"/>
        <v>11</v>
      </c>
      <c r="B707" t="str">
        <f t="shared" si="137"/>
        <v>Nov</v>
      </c>
      <c r="C707" s="347">
        <f t="shared" si="146"/>
        <v>37198</v>
      </c>
      <c r="D707" s="339">
        <f t="shared" si="144"/>
        <v>2379461</v>
      </c>
      <c r="E707" s="357">
        <v>0</v>
      </c>
      <c r="F707" s="365">
        <v>0</v>
      </c>
      <c r="G707" s="168">
        <f t="shared" si="138"/>
        <v>0</v>
      </c>
      <c r="H707" s="168">
        <f t="shared" si="145"/>
        <v>2379461</v>
      </c>
      <c r="I707" s="111">
        <f t="shared" si="139"/>
        <v>-8261</v>
      </c>
      <c r="J707" s="337">
        <f t="shared" si="135"/>
        <v>1.0034838900134952</v>
      </c>
      <c r="K707" s="348">
        <f t="shared" si="136"/>
        <v>1.0034838900134952</v>
      </c>
      <c r="L707" s="168">
        <f t="shared" si="140"/>
        <v>0</v>
      </c>
      <c r="M707" s="168">
        <f t="shared" si="141"/>
        <v>0</v>
      </c>
      <c r="N707" s="168">
        <f t="shared" si="142"/>
        <v>0</v>
      </c>
    </row>
    <row r="708" spans="1:14">
      <c r="A708">
        <f t="shared" si="143"/>
        <v>11</v>
      </c>
      <c r="B708" t="str">
        <f t="shared" si="137"/>
        <v>Nov</v>
      </c>
      <c r="C708" s="347">
        <f t="shared" si="146"/>
        <v>37199</v>
      </c>
      <c r="D708" s="339">
        <f t="shared" si="144"/>
        <v>2379461</v>
      </c>
      <c r="E708" s="357">
        <v>0</v>
      </c>
      <c r="F708" s="365">
        <v>0</v>
      </c>
      <c r="G708" s="168">
        <f t="shared" si="138"/>
        <v>0</v>
      </c>
      <c r="H708" s="168">
        <f t="shared" si="145"/>
        <v>2379461</v>
      </c>
      <c r="I708" s="111">
        <f t="shared" si="139"/>
        <v>-8261</v>
      </c>
      <c r="J708" s="337">
        <f t="shared" si="135"/>
        <v>1.0034838900134952</v>
      </c>
      <c r="K708" s="348">
        <f t="shared" si="136"/>
        <v>1.0034838900134952</v>
      </c>
      <c r="L708" s="168">
        <f t="shared" si="140"/>
        <v>0</v>
      </c>
      <c r="M708" s="168">
        <f t="shared" si="141"/>
        <v>0</v>
      </c>
      <c r="N708" s="168">
        <f t="shared" si="142"/>
        <v>0</v>
      </c>
    </row>
    <row r="709" spans="1:14">
      <c r="A709">
        <f t="shared" si="143"/>
        <v>11</v>
      </c>
      <c r="B709" t="str">
        <f t="shared" si="137"/>
        <v>Nov</v>
      </c>
      <c r="C709" s="347">
        <f t="shared" si="146"/>
        <v>37200</v>
      </c>
      <c r="D709" s="339">
        <f t="shared" si="144"/>
        <v>2379461</v>
      </c>
      <c r="E709" s="357">
        <v>0</v>
      </c>
      <c r="F709" s="365">
        <v>0</v>
      </c>
      <c r="G709" s="168">
        <f t="shared" si="138"/>
        <v>0</v>
      </c>
      <c r="H709" s="168">
        <f t="shared" si="145"/>
        <v>2379461</v>
      </c>
      <c r="I709" s="111">
        <f t="shared" si="139"/>
        <v>-8261</v>
      </c>
      <c r="J709" s="337">
        <f t="shared" si="135"/>
        <v>1.0034838900134952</v>
      </c>
      <c r="K709" s="348">
        <f t="shared" si="136"/>
        <v>1.0034838900134952</v>
      </c>
      <c r="L709" s="168">
        <f t="shared" si="140"/>
        <v>0</v>
      </c>
      <c r="M709" s="168">
        <f t="shared" si="141"/>
        <v>0</v>
      </c>
      <c r="N709" s="168">
        <f t="shared" si="142"/>
        <v>0</v>
      </c>
    </row>
    <row r="710" spans="1:14">
      <c r="A710">
        <f t="shared" si="143"/>
        <v>11</v>
      </c>
      <c r="B710" t="str">
        <f t="shared" si="137"/>
        <v>Nov</v>
      </c>
      <c r="C710" s="347">
        <f t="shared" si="146"/>
        <v>37201</v>
      </c>
      <c r="D710" s="339">
        <f t="shared" si="144"/>
        <v>2379461</v>
      </c>
      <c r="E710" s="357">
        <v>0</v>
      </c>
      <c r="F710" s="365">
        <v>0</v>
      </c>
      <c r="G710" s="168">
        <f t="shared" si="138"/>
        <v>0</v>
      </c>
      <c r="H710" s="168">
        <f t="shared" si="145"/>
        <v>2379461</v>
      </c>
      <c r="I710" s="111">
        <f t="shared" si="139"/>
        <v>-8261</v>
      </c>
      <c r="J710" s="337">
        <f t="shared" si="135"/>
        <v>1.0034838900134952</v>
      </c>
      <c r="K710" s="348">
        <f t="shared" si="136"/>
        <v>1.0034838900134952</v>
      </c>
      <c r="L710" s="168">
        <f t="shared" si="140"/>
        <v>0</v>
      </c>
      <c r="M710" s="168">
        <f t="shared" si="141"/>
        <v>0</v>
      </c>
      <c r="N710" s="168">
        <f t="shared" si="142"/>
        <v>0</v>
      </c>
    </row>
    <row r="711" spans="1:14">
      <c r="A711">
        <f t="shared" si="143"/>
        <v>11</v>
      </c>
      <c r="B711" t="str">
        <f t="shared" si="137"/>
        <v>Nov</v>
      </c>
      <c r="C711" s="347">
        <f t="shared" si="146"/>
        <v>37202</v>
      </c>
      <c r="D711" s="339">
        <f t="shared" si="144"/>
        <v>2379461</v>
      </c>
      <c r="E711" s="357">
        <v>0</v>
      </c>
      <c r="F711" s="365">
        <v>0</v>
      </c>
      <c r="G711" s="168">
        <f t="shared" si="138"/>
        <v>0</v>
      </c>
      <c r="H711" s="168">
        <f t="shared" si="145"/>
        <v>2379461</v>
      </c>
      <c r="I711" s="111">
        <f t="shared" si="139"/>
        <v>-8261</v>
      </c>
      <c r="J711" s="337">
        <f t="shared" si="135"/>
        <v>1.0034838900134952</v>
      </c>
      <c r="K711" s="348">
        <f t="shared" si="136"/>
        <v>1.0034838900134952</v>
      </c>
      <c r="L711" s="168">
        <f t="shared" si="140"/>
        <v>0</v>
      </c>
      <c r="M711" s="168">
        <f t="shared" si="141"/>
        <v>0</v>
      </c>
      <c r="N711" s="168">
        <f t="shared" si="142"/>
        <v>0</v>
      </c>
    </row>
    <row r="712" spans="1:14">
      <c r="A712">
        <f t="shared" si="143"/>
        <v>11</v>
      </c>
      <c r="B712" t="str">
        <f t="shared" si="137"/>
        <v>Nov</v>
      </c>
      <c r="C712" s="347">
        <f t="shared" si="146"/>
        <v>37203</v>
      </c>
      <c r="D712" s="339">
        <f t="shared" si="144"/>
        <v>2379461</v>
      </c>
      <c r="E712" s="357">
        <v>0</v>
      </c>
      <c r="F712" s="365">
        <v>0</v>
      </c>
      <c r="G712" s="168">
        <f t="shared" si="138"/>
        <v>0</v>
      </c>
      <c r="H712" s="168">
        <f t="shared" si="145"/>
        <v>2379461</v>
      </c>
      <c r="I712" s="111">
        <f t="shared" si="139"/>
        <v>-8261</v>
      </c>
      <c r="J712" s="337">
        <f t="shared" si="135"/>
        <v>1.0034838900134952</v>
      </c>
      <c r="K712" s="348">
        <f t="shared" si="136"/>
        <v>1.0034838900134952</v>
      </c>
      <c r="L712" s="168">
        <f t="shared" si="140"/>
        <v>0</v>
      </c>
      <c r="M712" s="168">
        <f t="shared" si="141"/>
        <v>0</v>
      </c>
      <c r="N712" s="168">
        <f t="shared" si="142"/>
        <v>0</v>
      </c>
    </row>
    <row r="713" spans="1:14">
      <c r="A713">
        <f t="shared" si="143"/>
        <v>11</v>
      </c>
      <c r="B713" t="str">
        <f t="shared" si="137"/>
        <v>Nov</v>
      </c>
      <c r="C713" s="347">
        <f t="shared" si="146"/>
        <v>37204</v>
      </c>
      <c r="D713" s="339">
        <f t="shared" si="144"/>
        <v>2379461</v>
      </c>
      <c r="E713" s="357">
        <v>0</v>
      </c>
      <c r="F713" s="365">
        <v>0</v>
      </c>
      <c r="G713" s="168">
        <f t="shared" si="138"/>
        <v>0</v>
      </c>
      <c r="H713" s="168">
        <f t="shared" si="145"/>
        <v>2379461</v>
      </c>
      <c r="I713" s="111">
        <f t="shared" si="139"/>
        <v>-8261</v>
      </c>
      <c r="J713" s="337">
        <f t="shared" si="135"/>
        <v>1.0034838900134952</v>
      </c>
      <c r="K713" s="348">
        <f t="shared" si="136"/>
        <v>1.0034838900134952</v>
      </c>
      <c r="L713" s="168">
        <f t="shared" si="140"/>
        <v>0</v>
      </c>
      <c r="M713" s="168">
        <f t="shared" si="141"/>
        <v>0</v>
      </c>
      <c r="N713" s="168">
        <f t="shared" si="142"/>
        <v>0</v>
      </c>
    </row>
    <row r="714" spans="1:14">
      <c r="A714">
        <f t="shared" si="143"/>
        <v>11</v>
      </c>
      <c r="B714" t="str">
        <f t="shared" si="137"/>
        <v>Nov</v>
      </c>
      <c r="C714" s="347">
        <f t="shared" si="146"/>
        <v>37205</v>
      </c>
      <c r="D714" s="339">
        <f t="shared" si="144"/>
        <v>2379461</v>
      </c>
      <c r="E714" s="357">
        <v>0</v>
      </c>
      <c r="F714" s="365">
        <v>0</v>
      </c>
      <c r="G714" s="168">
        <f t="shared" si="138"/>
        <v>0</v>
      </c>
      <c r="H714" s="168">
        <f t="shared" si="145"/>
        <v>2379461</v>
      </c>
      <c r="I714" s="111">
        <f t="shared" si="139"/>
        <v>-8261</v>
      </c>
      <c r="J714" s="337">
        <f t="shared" si="135"/>
        <v>1.0034838900134952</v>
      </c>
      <c r="K714" s="348">
        <f t="shared" si="136"/>
        <v>1.0034838900134952</v>
      </c>
      <c r="L714" s="168">
        <f t="shared" si="140"/>
        <v>0</v>
      </c>
      <c r="M714" s="168">
        <f t="shared" si="141"/>
        <v>0</v>
      </c>
      <c r="N714" s="168">
        <f t="shared" si="142"/>
        <v>0</v>
      </c>
    </row>
    <row r="715" spans="1:14">
      <c r="A715">
        <f t="shared" si="143"/>
        <v>11</v>
      </c>
      <c r="B715" t="str">
        <f t="shared" si="137"/>
        <v>Nov</v>
      </c>
      <c r="C715" s="347">
        <f t="shared" si="146"/>
        <v>37206</v>
      </c>
      <c r="D715" s="339">
        <f t="shared" si="144"/>
        <v>2379461</v>
      </c>
      <c r="E715" s="357">
        <v>0</v>
      </c>
      <c r="F715" s="365">
        <v>0</v>
      </c>
      <c r="G715" s="168">
        <f t="shared" si="138"/>
        <v>0</v>
      </c>
      <c r="H715" s="168">
        <f t="shared" si="145"/>
        <v>2379461</v>
      </c>
      <c r="I715" s="111">
        <f t="shared" si="139"/>
        <v>-8261</v>
      </c>
      <c r="J715" s="337">
        <f t="shared" si="135"/>
        <v>1.0034838900134952</v>
      </c>
      <c r="K715" s="348">
        <f t="shared" si="136"/>
        <v>1.0034838900134952</v>
      </c>
      <c r="L715" s="168">
        <f t="shared" si="140"/>
        <v>0</v>
      </c>
      <c r="M715" s="168">
        <f t="shared" si="141"/>
        <v>0</v>
      </c>
      <c r="N715" s="168">
        <f t="shared" si="142"/>
        <v>0</v>
      </c>
    </row>
    <row r="716" spans="1:14">
      <c r="A716">
        <f t="shared" si="143"/>
        <v>11</v>
      </c>
      <c r="B716" t="str">
        <f t="shared" si="137"/>
        <v>Nov</v>
      </c>
      <c r="C716" s="347">
        <f t="shared" si="146"/>
        <v>37207</v>
      </c>
      <c r="D716" s="339">
        <f t="shared" si="144"/>
        <v>2379461</v>
      </c>
      <c r="E716" s="357">
        <v>0</v>
      </c>
      <c r="F716" s="365">
        <v>0</v>
      </c>
      <c r="G716" s="168">
        <f t="shared" si="138"/>
        <v>0</v>
      </c>
      <c r="H716" s="168">
        <f t="shared" si="145"/>
        <v>2379461</v>
      </c>
      <c r="I716" s="111">
        <f t="shared" si="139"/>
        <v>-8261</v>
      </c>
      <c r="J716" s="337">
        <f t="shared" si="135"/>
        <v>1.0034838900134952</v>
      </c>
      <c r="K716" s="348">
        <f t="shared" si="136"/>
        <v>1.0034838900134952</v>
      </c>
      <c r="L716" s="168">
        <f t="shared" si="140"/>
        <v>0</v>
      </c>
      <c r="M716" s="168">
        <f t="shared" si="141"/>
        <v>0</v>
      </c>
      <c r="N716" s="168">
        <f t="shared" si="142"/>
        <v>0</v>
      </c>
    </row>
    <row r="717" spans="1:14">
      <c r="A717">
        <f t="shared" si="143"/>
        <v>11</v>
      </c>
      <c r="B717" t="str">
        <f t="shared" si="137"/>
        <v>Nov</v>
      </c>
      <c r="C717" s="347">
        <f t="shared" si="146"/>
        <v>37208</v>
      </c>
      <c r="D717" s="339">
        <f t="shared" si="144"/>
        <v>2379461</v>
      </c>
      <c r="E717" s="357">
        <v>0</v>
      </c>
      <c r="F717" s="365">
        <v>0</v>
      </c>
      <c r="G717" s="168">
        <f t="shared" si="138"/>
        <v>0</v>
      </c>
      <c r="H717" s="168">
        <f t="shared" si="145"/>
        <v>2379461</v>
      </c>
      <c r="I717" s="111">
        <f t="shared" si="139"/>
        <v>-8261</v>
      </c>
      <c r="J717" s="337">
        <f t="shared" si="135"/>
        <v>1.0034838900134952</v>
      </c>
      <c r="K717" s="348">
        <f t="shared" si="136"/>
        <v>1.0034838900134952</v>
      </c>
      <c r="L717" s="168">
        <f t="shared" si="140"/>
        <v>0</v>
      </c>
      <c r="M717" s="168">
        <f t="shared" si="141"/>
        <v>0</v>
      </c>
      <c r="N717" s="168">
        <f t="shared" si="142"/>
        <v>0</v>
      </c>
    </row>
    <row r="718" spans="1:14">
      <c r="A718">
        <f t="shared" si="143"/>
        <v>11</v>
      </c>
      <c r="B718" t="str">
        <f t="shared" si="137"/>
        <v>Nov</v>
      </c>
      <c r="C718" s="347">
        <f t="shared" si="146"/>
        <v>37209</v>
      </c>
      <c r="D718" s="339">
        <f t="shared" si="144"/>
        <v>2379461</v>
      </c>
      <c r="E718" s="357">
        <v>0</v>
      </c>
      <c r="F718" s="365">
        <v>0</v>
      </c>
      <c r="G718" s="168">
        <f t="shared" si="138"/>
        <v>0</v>
      </c>
      <c r="H718" s="168">
        <f t="shared" si="145"/>
        <v>2379461</v>
      </c>
      <c r="I718" s="111">
        <f t="shared" si="139"/>
        <v>-8261</v>
      </c>
      <c r="J718" s="337">
        <f t="shared" si="135"/>
        <v>1.0034838900134952</v>
      </c>
      <c r="K718" s="348">
        <f t="shared" si="136"/>
        <v>1.0034838900134952</v>
      </c>
      <c r="L718" s="168">
        <f t="shared" si="140"/>
        <v>0</v>
      </c>
      <c r="M718" s="168">
        <f t="shared" si="141"/>
        <v>0</v>
      </c>
      <c r="N718" s="168">
        <f t="shared" si="142"/>
        <v>0</v>
      </c>
    </row>
    <row r="719" spans="1:14">
      <c r="A719">
        <f t="shared" si="143"/>
        <v>11</v>
      </c>
      <c r="B719" t="str">
        <f t="shared" si="137"/>
        <v>Nov</v>
      </c>
      <c r="C719" s="347">
        <f t="shared" si="146"/>
        <v>37210</v>
      </c>
      <c r="D719" s="339">
        <f t="shared" si="144"/>
        <v>2379461</v>
      </c>
      <c r="E719" s="357">
        <v>0</v>
      </c>
      <c r="F719" s="365">
        <v>0</v>
      </c>
      <c r="G719" s="168">
        <f t="shared" si="138"/>
        <v>0</v>
      </c>
      <c r="H719" s="168">
        <f t="shared" si="145"/>
        <v>2379461</v>
      </c>
      <c r="I719" s="111">
        <f t="shared" si="139"/>
        <v>-8261</v>
      </c>
      <c r="J719" s="337">
        <f t="shared" ref="J719:J782" si="147">D719/$D$12</f>
        <v>1.0034838900134952</v>
      </c>
      <c r="K719" s="348">
        <f t="shared" ref="K719:K782" si="148">H719/$D$12</f>
        <v>1.0034838900134952</v>
      </c>
      <c r="L719" s="168">
        <f t="shared" si="140"/>
        <v>0</v>
      </c>
      <c r="M719" s="168">
        <f t="shared" si="141"/>
        <v>0</v>
      </c>
      <c r="N719" s="168">
        <f t="shared" si="142"/>
        <v>0</v>
      </c>
    </row>
    <row r="720" spans="1:14">
      <c r="A720">
        <f t="shared" si="143"/>
        <v>11</v>
      </c>
      <c r="B720" t="str">
        <f t="shared" ref="B720:B783" si="149">VLOOKUP(A720,MonthTable,2,FALSE)</f>
        <v>Nov</v>
      </c>
      <c r="C720" s="347">
        <f t="shared" si="146"/>
        <v>37211</v>
      </c>
      <c r="D720" s="339">
        <f t="shared" si="144"/>
        <v>2379461</v>
      </c>
      <c r="E720" s="357">
        <v>0</v>
      </c>
      <c r="F720" s="365">
        <v>0</v>
      </c>
      <c r="G720" s="168">
        <f t="shared" ref="G720:G783" si="150">SUM(E720:F720)</f>
        <v>0</v>
      </c>
      <c r="H720" s="168">
        <f t="shared" si="145"/>
        <v>2379461</v>
      </c>
      <c r="I720" s="111">
        <f t="shared" ref="I720:I783" si="151">$D$12-H720</f>
        <v>-8261</v>
      </c>
      <c r="J720" s="337">
        <f t="shared" si="147"/>
        <v>1.0034838900134952</v>
      </c>
      <c r="K720" s="348">
        <f t="shared" si="148"/>
        <v>1.0034838900134952</v>
      </c>
      <c r="L720" s="168">
        <f t="shared" ref="L720:L783" si="152">IF($E720&lt;0,IF($K720&gt;0.5,-$F$7,-$G$7),IF($E720&gt;0,IF($K720&gt;0.67,$I$7,$H$7),0))</f>
        <v>0</v>
      </c>
      <c r="M720" s="168">
        <f t="shared" ref="M720:M783" si="153">IF($E720&lt;0,IF($K720&gt;0.5,-$F$5,-$G$5),IF($E720&gt;0,IF($K720&gt;0.67,$I$5,$H$5),0))</f>
        <v>0</v>
      </c>
      <c r="N720" s="168">
        <f t="shared" ref="N720:N783" si="154">IF($E720&lt;0,IF($K720&gt;0.5,-$F$6,-$G$6),IF($E720&gt;0,IF($K720&gt;0.67,$I$6,$H$6),0))</f>
        <v>0</v>
      </c>
    </row>
    <row r="721" spans="1:14">
      <c r="A721">
        <f t="shared" ref="A721:A784" si="155">MONTH(C721)</f>
        <v>11</v>
      </c>
      <c r="B721" t="str">
        <f t="shared" si="149"/>
        <v>Nov</v>
      </c>
      <c r="C721" s="347">
        <f t="shared" si="146"/>
        <v>37212</v>
      </c>
      <c r="D721" s="339">
        <f t="shared" ref="D721:D784" si="156">H720</f>
        <v>2379461</v>
      </c>
      <c r="E721" s="357">
        <v>0</v>
      </c>
      <c r="F721" s="365">
        <v>0</v>
      </c>
      <c r="G721" s="168">
        <f t="shared" si="150"/>
        <v>0</v>
      </c>
      <c r="H721" s="168">
        <f t="shared" si="145"/>
        <v>2379461</v>
      </c>
      <c r="I721" s="111">
        <f t="shared" si="151"/>
        <v>-8261</v>
      </c>
      <c r="J721" s="337">
        <f t="shared" si="147"/>
        <v>1.0034838900134952</v>
      </c>
      <c r="K721" s="348">
        <f t="shared" si="148"/>
        <v>1.0034838900134952</v>
      </c>
      <c r="L721" s="168">
        <f t="shared" si="152"/>
        <v>0</v>
      </c>
      <c r="M721" s="168">
        <f t="shared" si="153"/>
        <v>0</v>
      </c>
      <c r="N721" s="168">
        <f t="shared" si="154"/>
        <v>0</v>
      </c>
    </row>
    <row r="722" spans="1:14">
      <c r="A722">
        <f t="shared" si="155"/>
        <v>11</v>
      </c>
      <c r="B722" t="str">
        <f t="shared" si="149"/>
        <v>Nov</v>
      </c>
      <c r="C722" s="347">
        <f t="shared" si="146"/>
        <v>37213</v>
      </c>
      <c r="D722" s="339">
        <f t="shared" si="156"/>
        <v>2379461</v>
      </c>
      <c r="E722" s="357">
        <v>0</v>
      </c>
      <c r="F722" s="365">
        <v>0</v>
      </c>
      <c r="G722" s="168">
        <f t="shared" si="150"/>
        <v>0</v>
      </c>
      <c r="H722" s="168">
        <f t="shared" si="145"/>
        <v>2379461</v>
      </c>
      <c r="I722" s="111">
        <f t="shared" si="151"/>
        <v>-8261</v>
      </c>
      <c r="J722" s="337">
        <f t="shared" si="147"/>
        <v>1.0034838900134952</v>
      </c>
      <c r="K722" s="348">
        <f t="shared" si="148"/>
        <v>1.0034838900134952</v>
      </c>
      <c r="L722" s="168">
        <f t="shared" si="152"/>
        <v>0</v>
      </c>
      <c r="M722" s="168">
        <f t="shared" si="153"/>
        <v>0</v>
      </c>
      <c r="N722" s="168">
        <f t="shared" si="154"/>
        <v>0</v>
      </c>
    </row>
    <row r="723" spans="1:14">
      <c r="A723">
        <f t="shared" si="155"/>
        <v>11</v>
      </c>
      <c r="B723" t="str">
        <f t="shared" si="149"/>
        <v>Nov</v>
      </c>
      <c r="C723" s="347">
        <f t="shared" si="146"/>
        <v>37214</v>
      </c>
      <c r="D723" s="339">
        <f t="shared" si="156"/>
        <v>2379461</v>
      </c>
      <c r="E723" s="357">
        <v>0</v>
      </c>
      <c r="F723" s="365">
        <v>0</v>
      </c>
      <c r="G723" s="168">
        <f t="shared" si="150"/>
        <v>0</v>
      </c>
      <c r="H723" s="168">
        <f t="shared" si="145"/>
        <v>2379461</v>
      </c>
      <c r="I723" s="111">
        <f t="shared" si="151"/>
        <v>-8261</v>
      </c>
      <c r="J723" s="337">
        <f t="shared" si="147"/>
        <v>1.0034838900134952</v>
      </c>
      <c r="K723" s="348">
        <f t="shared" si="148"/>
        <v>1.0034838900134952</v>
      </c>
      <c r="L723" s="168">
        <f t="shared" si="152"/>
        <v>0</v>
      </c>
      <c r="M723" s="168">
        <f t="shared" si="153"/>
        <v>0</v>
      </c>
      <c r="N723" s="168">
        <f t="shared" si="154"/>
        <v>0</v>
      </c>
    </row>
    <row r="724" spans="1:14">
      <c r="A724">
        <f t="shared" si="155"/>
        <v>11</v>
      </c>
      <c r="B724" t="str">
        <f t="shared" si="149"/>
        <v>Nov</v>
      </c>
      <c r="C724" s="347">
        <f t="shared" si="146"/>
        <v>37215</v>
      </c>
      <c r="D724" s="339">
        <f t="shared" si="156"/>
        <v>2379461</v>
      </c>
      <c r="E724" s="357">
        <v>0</v>
      </c>
      <c r="F724" s="365">
        <v>0</v>
      </c>
      <c r="G724" s="168">
        <f t="shared" si="150"/>
        <v>0</v>
      </c>
      <c r="H724" s="168">
        <f t="shared" si="145"/>
        <v>2379461</v>
      </c>
      <c r="I724" s="111">
        <f t="shared" si="151"/>
        <v>-8261</v>
      </c>
      <c r="J724" s="337">
        <f t="shared" si="147"/>
        <v>1.0034838900134952</v>
      </c>
      <c r="K724" s="348">
        <f t="shared" si="148"/>
        <v>1.0034838900134952</v>
      </c>
      <c r="L724" s="168">
        <f t="shared" si="152"/>
        <v>0</v>
      </c>
      <c r="M724" s="168">
        <f t="shared" si="153"/>
        <v>0</v>
      </c>
      <c r="N724" s="168">
        <f t="shared" si="154"/>
        <v>0</v>
      </c>
    </row>
    <row r="725" spans="1:14">
      <c r="A725">
        <f t="shared" si="155"/>
        <v>11</v>
      </c>
      <c r="B725" t="str">
        <f t="shared" si="149"/>
        <v>Nov</v>
      </c>
      <c r="C725" s="347">
        <f t="shared" si="146"/>
        <v>37216</v>
      </c>
      <c r="D725" s="339">
        <f t="shared" si="156"/>
        <v>2379461</v>
      </c>
      <c r="E725" s="357">
        <v>0</v>
      </c>
      <c r="F725" s="365">
        <v>0</v>
      </c>
      <c r="G725" s="168">
        <f t="shared" si="150"/>
        <v>0</v>
      </c>
      <c r="H725" s="168">
        <f t="shared" si="145"/>
        <v>2379461</v>
      </c>
      <c r="I725" s="111">
        <f t="shared" si="151"/>
        <v>-8261</v>
      </c>
      <c r="J725" s="337">
        <f t="shared" si="147"/>
        <v>1.0034838900134952</v>
      </c>
      <c r="K725" s="348">
        <f t="shared" si="148"/>
        <v>1.0034838900134952</v>
      </c>
      <c r="L725" s="168">
        <f t="shared" si="152"/>
        <v>0</v>
      </c>
      <c r="M725" s="168">
        <f t="shared" si="153"/>
        <v>0</v>
      </c>
      <c r="N725" s="168">
        <f t="shared" si="154"/>
        <v>0</v>
      </c>
    </row>
    <row r="726" spans="1:14">
      <c r="A726">
        <f t="shared" si="155"/>
        <v>11</v>
      </c>
      <c r="B726" t="str">
        <f t="shared" si="149"/>
        <v>Nov</v>
      </c>
      <c r="C726" s="347">
        <f t="shared" si="146"/>
        <v>37217</v>
      </c>
      <c r="D726" s="339">
        <f t="shared" si="156"/>
        <v>2379461</v>
      </c>
      <c r="E726" s="357">
        <v>0</v>
      </c>
      <c r="F726" s="365">
        <v>0</v>
      </c>
      <c r="G726" s="168">
        <f t="shared" si="150"/>
        <v>0</v>
      </c>
      <c r="H726" s="168">
        <f t="shared" si="145"/>
        <v>2379461</v>
      </c>
      <c r="I726" s="111">
        <f t="shared" si="151"/>
        <v>-8261</v>
      </c>
      <c r="J726" s="337">
        <f t="shared" si="147"/>
        <v>1.0034838900134952</v>
      </c>
      <c r="K726" s="348">
        <f t="shared" si="148"/>
        <v>1.0034838900134952</v>
      </c>
      <c r="L726" s="168">
        <f t="shared" si="152"/>
        <v>0</v>
      </c>
      <c r="M726" s="168">
        <f t="shared" si="153"/>
        <v>0</v>
      </c>
      <c r="N726" s="168">
        <f t="shared" si="154"/>
        <v>0</v>
      </c>
    </row>
    <row r="727" spans="1:14">
      <c r="A727">
        <f t="shared" si="155"/>
        <v>11</v>
      </c>
      <c r="B727" t="str">
        <f t="shared" si="149"/>
        <v>Nov</v>
      </c>
      <c r="C727" s="347">
        <f t="shared" si="146"/>
        <v>37218</v>
      </c>
      <c r="D727" s="339">
        <f t="shared" si="156"/>
        <v>2379461</v>
      </c>
      <c r="E727" s="357">
        <v>0</v>
      </c>
      <c r="F727" s="365">
        <v>0</v>
      </c>
      <c r="G727" s="168">
        <f t="shared" si="150"/>
        <v>0</v>
      </c>
      <c r="H727" s="168">
        <f t="shared" si="145"/>
        <v>2379461</v>
      </c>
      <c r="I727" s="111">
        <f t="shared" si="151"/>
        <v>-8261</v>
      </c>
      <c r="J727" s="337">
        <f t="shared" si="147"/>
        <v>1.0034838900134952</v>
      </c>
      <c r="K727" s="348">
        <f t="shared" si="148"/>
        <v>1.0034838900134952</v>
      </c>
      <c r="L727" s="168">
        <f t="shared" si="152"/>
        <v>0</v>
      </c>
      <c r="M727" s="168">
        <f t="shared" si="153"/>
        <v>0</v>
      </c>
      <c r="N727" s="168">
        <f t="shared" si="154"/>
        <v>0</v>
      </c>
    </row>
    <row r="728" spans="1:14">
      <c r="A728">
        <f t="shared" si="155"/>
        <v>11</v>
      </c>
      <c r="B728" t="str">
        <f t="shared" si="149"/>
        <v>Nov</v>
      </c>
      <c r="C728" s="347">
        <f t="shared" si="146"/>
        <v>37219</v>
      </c>
      <c r="D728" s="339">
        <f t="shared" si="156"/>
        <v>2379461</v>
      </c>
      <c r="E728" s="357">
        <v>0</v>
      </c>
      <c r="F728" s="365">
        <v>0</v>
      </c>
      <c r="G728" s="168">
        <f t="shared" si="150"/>
        <v>0</v>
      </c>
      <c r="H728" s="168">
        <f t="shared" si="145"/>
        <v>2379461</v>
      </c>
      <c r="I728" s="111">
        <f t="shared" si="151"/>
        <v>-8261</v>
      </c>
      <c r="J728" s="337">
        <f t="shared" si="147"/>
        <v>1.0034838900134952</v>
      </c>
      <c r="K728" s="348">
        <f t="shared" si="148"/>
        <v>1.0034838900134952</v>
      </c>
      <c r="L728" s="168">
        <f t="shared" si="152"/>
        <v>0</v>
      </c>
      <c r="M728" s="168">
        <f t="shared" si="153"/>
        <v>0</v>
      </c>
      <c r="N728" s="168">
        <f t="shared" si="154"/>
        <v>0</v>
      </c>
    </row>
    <row r="729" spans="1:14">
      <c r="A729">
        <f t="shared" si="155"/>
        <v>11</v>
      </c>
      <c r="B729" t="str">
        <f t="shared" si="149"/>
        <v>Nov</v>
      </c>
      <c r="C729" s="347">
        <f t="shared" si="146"/>
        <v>37220</v>
      </c>
      <c r="D729" s="339">
        <f t="shared" si="156"/>
        <v>2379461</v>
      </c>
      <c r="E729" s="357">
        <v>0</v>
      </c>
      <c r="F729" s="365">
        <v>0</v>
      </c>
      <c r="G729" s="168">
        <f t="shared" si="150"/>
        <v>0</v>
      </c>
      <c r="H729" s="168">
        <f t="shared" si="145"/>
        <v>2379461</v>
      </c>
      <c r="I729" s="111">
        <f t="shared" si="151"/>
        <v>-8261</v>
      </c>
      <c r="J729" s="337">
        <f t="shared" si="147"/>
        <v>1.0034838900134952</v>
      </c>
      <c r="K729" s="348">
        <f t="shared" si="148"/>
        <v>1.0034838900134952</v>
      </c>
      <c r="L729" s="168">
        <f t="shared" si="152"/>
        <v>0</v>
      </c>
      <c r="M729" s="168">
        <f t="shared" si="153"/>
        <v>0</v>
      </c>
      <c r="N729" s="168">
        <f t="shared" si="154"/>
        <v>0</v>
      </c>
    </row>
    <row r="730" spans="1:14">
      <c r="A730">
        <f t="shared" si="155"/>
        <v>11</v>
      </c>
      <c r="B730" t="str">
        <f t="shared" si="149"/>
        <v>Nov</v>
      </c>
      <c r="C730" s="347">
        <f t="shared" si="146"/>
        <v>37221</v>
      </c>
      <c r="D730" s="339">
        <f t="shared" si="156"/>
        <v>2379461</v>
      </c>
      <c r="E730" s="357">
        <v>0</v>
      </c>
      <c r="F730" s="365">
        <v>0</v>
      </c>
      <c r="G730" s="168">
        <f t="shared" si="150"/>
        <v>0</v>
      </c>
      <c r="H730" s="168">
        <f t="shared" si="145"/>
        <v>2379461</v>
      </c>
      <c r="I730" s="111">
        <f t="shared" si="151"/>
        <v>-8261</v>
      </c>
      <c r="J730" s="337">
        <f t="shared" si="147"/>
        <v>1.0034838900134952</v>
      </c>
      <c r="K730" s="348">
        <f t="shared" si="148"/>
        <v>1.0034838900134952</v>
      </c>
      <c r="L730" s="168">
        <f t="shared" si="152"/>
        <v>0</v>
      </c>
      <c r="M730" s="168">
        <f t="shared" si="153"/>
        <v>0</v>
      </c>
      <c r="N730" s="168">
        <f t="shared" si="154"/>
        <v>0</v>
      </c>
    </row>
    <row r="731" spans="1:14">
      <c r="A731">
        <f t="shared" si="155"/>
        <v>11</v>
      </c>
      <c r="B731" t="str">
        <f t="shared" si="149"/>
        <v>Nov</v>
      </c>
      <c r="C731" s="347">
        <f t="shared" si="146"/>
        <v>37222</v>
      </c>
      <c r="D731" s="339">
        <f t="shared" si="156"/>
        <v>2379461</v>
      </c>
      <c r="E731" s="357">
        <v>0</v>
      </c>
      <c r="F731" s="365">
        <v>0</v>
      </c>
      <c r="G731" s="168">
        <f t="shared" si="150"/>
        <v>0</v>
      </c>
      <c r="H731" s="168">
        <f t="shared" si="145"/>
        <v>2379461</v>
      </c>
      <c r="I731" s="111">
        <f t="shared" si="151"/>
        <v>-8261</v>
      </c>
      <c r="J731" s="337">
        <f t="shared" si="147"/>
        <v>1.0034838900134952</v>
      </c>
      <c r="K731" s="348">
        <f t="shared" si="148"/>
        <v>1.0034838900134952</v>
      </c>
      <c r="L731" s="168">
        <f t="shared" si="152"/>
        <v>0</v>
      </c>
      <c r="M731" s="168">
        <f t="shared" si="153"/>
        <v>0</v>
      </c>
      <c r="N731" s="168">
        <f t="shared" si="154"/>
        <v>0</v>
      </c>
    </row>
    <row r="732" spans="1:14">
      <c r="A732">
        <f t="shared" si="155"/>
        <v>11</v>
      </c>
      <c r="B732" t="str">
        <f t="shared" si="149"/>
        <v>Nov</v>
      </c>
      <c r="C732" s="347">
        <f t="shared" si="146"/>
        <v>37223</v>
      </c>
      <c r="D732" s="339">
        <f t="shared" si="156"/>
        <v>2379461</v>
      </c>
      <c r="E732" s="357">
        <v>0</v>
      </c>
      <c r="F732" s="365">
        <v>0</v>
      </c>
      <c r="G732" s="168">
        <f t="shared" si="150"/>
        <v>0</v>
      </c>
      <c r="H732" s="168">
        <f t="shared" si="145"/>
        <v>2379461</v>
      </c>
      <c r="I732" s="111">
        <f t="shared" si="151"/>
        <v>-8261</v>
      </c>
      <c r="J732" s="337">
        <f t="shared" si="147"/>
        <v>1.0034838900134952</v>
      </c>
      <c r="K732" s="348">
        <f t="shared" si="148"/>
        <v>1.0034838900134952</v>
      </c>
      <c r="L732" s="168">
        <f t="shared" si="152"/>
        <v>0</v>
      </c>
      <c r="M732" s="168">
        <f t="shared" si="153"/>
        <v>0</v>
      </c>
      <c r="N732" s="168">
        <f t="shared" si="154"/>
        <v>0</v>
      </c>
    </row>
    <row r="733" spans="1:14">
      <c r="A733">
        <f t="shared" si="155"/>
        <v>11</v>
      </c>
      <c r="B733" t="str">
        <f t="shared" si="149"/>
        <v>Nov</v>
      </c>
      <c r="C733" s="347">
        <f t="shared" si="146"/>
        <v>37224</v>
      </c>
      <c r="D733" s="339">
        <f t="shared" si="156"/>
        <v>2379461</v>
      </c>
      <c r="E733" s="357">
        <v>0</v>
      </c>
      <c r="F733" s="365">
        <v>0</v>
      </c>
      <c r="G733" s="168">
        <f t="shared" si="150"/>
        <v>0</v>
      </c>
      <c r="H733" s="168">
        <f t="shared" si="145"/>
        <v>2379461</v>
      </c>
      <c r="I733" s="111">
        <f t="shared" si="151"/>
        <v>-8261</v>
      </c>
      <c r="J733" s="337">
        <f t="shared" si="147"/>
        <v>1.0034838900134952</v>
      </c>
      <c r="K733" s="348">
        <f t="shared" si="148"/>
        <v>1.0034838900134952</v>
      </c>
      <c r="L733" s="168">
        <f t="shared" si="152"/>
        <v>0</v>
      </c>
      <c r="M733" s="168">
        <f t="shared" si="153"/>
        <v>0</v>
      </c>
      <c r="N733" s="168">
        <f t="shared" si="154"/>
        <v>0</v>
      </c>
    </row>
    <row r="734" spans="1:14">
      <c r="A734">
        <f t="shared" si="155"/>
        <v>11</v>
      </c>
      <c r="B734" t="str">
        <f t="shared" si="149"/>
        <v>Nov</v>
      </c>
      <c r="C734" s="347">
        <f t="shared" si="146"/>
        <v>37225</v>
      </c>
      <c r="D734" s="339">
        <f t="shared" si="156"/>
        <v>2379461</v>
      </c>
      <c r="E734" s="357">
        <v>0</v>
      </c>
      <c r="F734" s="365">
        <v>0</v>
      </c>
      <c r="G734" s="168">
        <f t="shared" si="150"/>
        <v>0</v>
      </c>
      <c r="H734" s="168">
        <f t="shared" si="145"/>
        <v>2379461</v>
      </c>
      <c r="I734" s="111">
        <f t="shared" si="151"/>
        <v>-8261</v>
      </c>
      <c r="J734" s="337">
        <f t="shared" si="147"/>
        <v>1.0034838900134952</v>
      </c>
      <c r="K734" s="348">
        <f t="shared" si="148"/>
        <v>1.0034838900134952</v>
      </c>
      <c r="L734" s="168">
        <f t="shared" si="152"/>
        <v>0</v>
      </c>
      <c r="M734" s="168">
        <f t="shared" si="153"/>
        <v>0</v>
      </c>
      <c r="N734" s="168">
        <f t="shared" si="154"/>
        <v>0</v>
      </c>
    </row>
    <row r="735" spans="1:14">
      <c r="A735">
        <f t="shared" si="155"/>
        <v>12</v>
      </c>
      <c r="B735" t="str">
        <f t="shared" si="149"/>
        <v>Dec</v>
      </c>
      <c r="C735" s="347">
        <f t="shared" si="146"/>
        <v>37226</v>
      </c>
      <c r="D735" s="339">
        <f t="shared" si="156"/>
        <v>2379461</v>
      </c>
      <c r="E735" s="357">
        <f>-12517-19059</f>
        <v>-31576</v>
      </c>
      <c r="F735" s="365">
        <v>0</v>
      </c>
      <c r="G735" s="168">
        <f t="shared" si="150"/>
        <v>-31576</v>
      </c>
      <c r="H735" s="168">
        <f t="shared" si="145"/>
        <v>2347885</v>
      </c>
      <c r="I735" s="111">
        <f t="shared" si="151"/>
        <v>23315</v>
      </c>
      <c r="J735" s="337">
        <f t="shared" si="147"/>
        <v>1.0034838900134952</v>
      </c>
      <c r="K735" s="348">
        <f t="shared" si="148"/>
        <v>0.99016742577597838</v>
      </c>
      <c r="L735" s="168">
        <f t="shared" si="152"/>
        <v>-31576</v>
      </c>
      <c r="M735" s="168">
        <f t="shared" si="153"/>
        <v>-18243</v>
      </c>
      <c r="N735" s="168">
        <f t="shared" si="154"/>
        <v>-13333</v>
      </c>
    </row>
    <row r="736" spans="1:14">
      <c r="A736">
        <f t="shared" si="155"/>
        <v>12</v>
      </c>
      <c r="B736" t="str">
        <f t="shared" si="149"/>
        <v>Dec</v>
      </c>
      <c r="C736" s="347">
        <f t="shared" si="146"/>
        <v>37227</v>
      </c>
      <c r="D736" s="339">
        <f t="shared" si="156"/>
        <v>2347885</v>
      </c>
      <c r="E736" s="357">
        <f t="shared" ref="E736:E796" si="157">-12517-19059</f>
        <v>-31576</v>
      </c>
      <c r="F736" s="365">
        <v>0</v>
      </c>
      <c r="G736" s="168">
        <f t="shared" si="150"/>
        <v>-31576</v>
      </c>
      <c r="H736" s="168">
        <f t="shared" si="145"/>
        <v>2316309</v>
      </c>
      <c r="I736" s="111">
        <f t="shared" si="151"/>
        <v>54891</v>
      </c>
      <c r="J736" s="337">
        <f t="shared" si="147"/>
        <v>0.99016742577597838</v>
      </c>
      <c r="K736" s="348">
        <f t="shared" si="148"/>
        <v>0.97685096153846152</v>
      </c>
      <c r="L736" s="168">
        <f t="shared" si="152"/>
        <v>-31576</v>
      </c>
      <c r="M736" s="168">
        <f t="shared" si="153"/>
        <v>-18243</v>
      </c>
      <c r="N736" s="168">
        <f t="shared" si="154"/>
        <v>-13333</v>
      </c>
    </row>
    <row r="737" spans="1:14">
      <c r="A737">
        <f t="shared" si="155"/>
        <v>12</v>
      </c>
      <c r="B737" t="str">
        <f t="shared" si="149"/>
        <v>Dec</v>
      </c>
      <c r="C737" s="347">
        <f t="shared" si="146"/>
        <v>37228</v>
      </c>
      <c r="D737" s="339">
        <f t="shared" si="156"/>
        <v>2316309</v>
      </c>
      <c r="E737" s="357">
        <f t="shared" si="157"/>
        <v>-31576</v>
      </c>
      <c r="F737" s="365">
        <v>0</v>
      </c>
      <c r="G737" s="168">
        <f t="shared" si="150"/>
        <v>-31576</v>
      </c>
      <c r="H737" s="168">
        <f t="shared" ref="H737:H800" si="158">D737+G737</f>
        <v>2284733</v>
      </c>
      <c r="I737" s="111">
        <f t="shared" si="151"/>
        <v>86467</v>
      </c>
      <c r="J737" s="337">
        <f t="shared" si="147"/>
        <v>0.97685096153846152</v>
      </c>
      <c r="K737" s="348">
        <f t="shared" si="148"/>
        <v>0.96353449730094465</v>
      </c>
      <c r="L737" s="168">
        <f t="shared" si="152"/>
        <v>-31576</v>
      </c>
      <c r="M737" s="168">
        <f t="shared" si="153"/>
        <v>-18243</v>
      </c>
      <c r="N737" s="168">
        <f t="shared" si="154"/>
        <v>-13333</v>
      </c>
    </row>
    <row r="738" spans="1:14">
      <c r="A738">
        <f t="shared" si="155"/>
        <v>12</v>
      </c>
      <c r="B738" t="str">
        <f t="shared" si="149"/>
        <v>Dec</v>
      </c>
      <c r="C738" s="347">
        <f t="shared" si="146"/>
        <v>37229</v>
      </c>
      <c r="D738" s="339">
        <f t="shared" si="156"/>
        <v>2284733</v>
      </c>
      <c r="E738" s="357">
        <f t="shared" si="157"/>
        <v>-31576</v>
      </c>
      <c r="F738" s="365">
        <v>0</v>
      </c>
      <c r="G738" s="168">
        <f t="shared" si="150"/>
        <v>-31576</v>
      </c>
      <c r="H738" s="168">
        <f t="shared" si="158"/>
        <v>2253157</v>
      </c>
      <c r="I738" s="111">
        <f t="shared" si="151"/>
        <v>118043</v>
      </c>
      <c r="J738" s="337">
        <f t="shared" si="147"/>
        <v>0.96353449730094465</v>
      </c>
      <c r="K738" s="348">
        <f t="shared" si="148"/>
        <v>0.95021803306342778</v>
      </c>
      <c r="L738" s="168">
        <f t="shared" si="152"/>
        <v>-31576</v>
      </c>
      <c r="M738" s="168">
        <f t="shared" si="153"/>
        <v>-18243</v>
      </c>
      <c r="N738" s="168">
        <f t="shared" si="154"/>
        <v>-13333</v>
      </c>
    </row>
    <row r="739" spans="1:14">
      <c r="A739">
        <f t="shared" si="155"/>
        <v>12</v>
      </c>
      <c r="B739" t="str">
        <f t="shared" si="149"/>
        <v>Dec</v>
      </c>
      <c r="C739" s="347">
        <f t="shared" si="146"/>
        <v>37230</v>
      </c>
      <c r="D739" s="339">
        <f t="shared" si="156"/>
        <v>2253157</v>
      </c>
      <c r="E739" s="357">
        <f t="shared" si="157"/>
        <v>-31576</v>
      </c>
      <c r="F739" s="365">
        <v>0</v>
      </c>
      <c r="G739" s="168">
        <f t="shared" si="150"/>
        <v>-31576</v>
      </c>
      <c r="H739" s="168">
        <f t="shared" si="158"/>
        <v>2221581</v>
      </c>
      <c r="I739" s="111">
        <f t="shared" si="151"/>
        <v>149619</v>
      </c>
      <c r="J739" s="337">
        <f t="shared" si="147"/>
        <v>0.95021803306342778</v>
      </c>
      <c r="K739" s="348">
        <f t="shared" si="148"/>
        <v>0.93690156882591091</v>
      </c>
      <c r="L739" s="168">
        <f t="shared" si="152"/>
        <v>-31576</v>
      </c>
      <c r="M739" s="168">
        <f t="shared" si="153"/>
        <v>-18243</v>
      </c>
      <c r="N739" s="168">
        <f t="shared" si="154"/>
        <v>-13333</v>
      </c>
    </row>
    <row r="740" spans="1:14">
      <c r="A740">
        <f t="shared" si="155"/>
        <v>12</v>
      </c>
      <c r="B740" t="str">
        <f t="shared" si="149"/>
        <v>Dec</v>
      </c>
      <c r="C740" s="347">
        <f t="shared" si="146"/>
        <v>37231</v>
      </c>
      <c r="D740" s="339">
        <f t="shared" si="156"/>
        <v>2221581</v>
      </c>
      <c r="E740" s="357">
        <f t="shared" si="157"/>
        <v>-31576</v>
      </c>
      <c r="F740" s="365">
        <v>0</v>
      </c>
      <c r="G740" s="168">
        <f t="shared" si="150"/>
        <v>-31576</v>
      </c>
      <c r="H740" s="168">
        <f t="shared" si="158"/>
        <v>2190005</v>
      </c>
      <c r="I740" s="111">
        <f t="shared" si="151"/>
        <v>181195</v>
      </c>
      <c r="J740" s="337">
        <f t="shared" si="147"/>
        <v>0.93690156882591091</v>
      </c>
      <c r="K740" s="348">
        <f t="shared" si="148"/>
        <v>0.92358510458839405</v>
      </c>
      <c r="L740" s="168">
        <f t="shared" si="152"/>
        <v>-31576</v>
      </c>
      <c r="M740" s="168">
        <f t="shared" si="153"/>
        <v>-18243</v>
      </c>
      <c r="N740" s="168">
        <f t="shared" si="154"/>
        <v>-13333</v>
      </c>
    </row>
    <row r="741" spans="1:14">
      <c r="A741">
        <f t="shared" si="155"/>
        <v>12</v>
      </c>
      <c r="B741" t="str">
        <f t="shared" si="149"/>
        <v>Dec</v>
      </c>
      <c r="C741" s="347">
        <f t="shared" ref="C741:C804" si="159">C740+1</f>
        <v>37232</v>
      </c>
      <c r="D741" s="339">
        <f t="shared" si="156"/>
        <v>2190005</v>
      </c>
      <c r="E741" s="357">
        <f t="shared" si="157"/>
        <v>-31576</v>
      </c>
      <c r="F741" s="365">
        <v>0</v>
      </c>
      <c r="G741" s="168">
        <f t="shared" si="150"/>
        <v>-31576</v>
      </c>
      <c r="H741" s="168">
        <f t="shared" si="158"/>
        <v>2158429</v>
      </c>
      <c r="I741" s="111">
        <f t="shared" si="151"/>
        <v>212771</v>
      </c>
      <c r="J741" s="337">
        <f t="shared" si="147"/>
        <v>0.92358510458839405</v>
      </c>
      <c r="K741" s="348">
        <f t="shared" si="148"/>
        <v>0.91026864035087718</v>
      </c>
      <c r="L741" s="168">
        <f t="shared" si="152"/>
        <v>-31576</v>
      </c>
      <c r="M741" s="168">
        <f t="shared" si="153"/>
        <v>-18243</v>
      </c>
      <c r="N741" s="168">
        <f t="shared" si="154"/>
        <v>-13333</v>
      </c>
    </row>
    <row r="742" spans="1:14">
      <c r="A742">
        <f t="shared" si="155"/>
        <v>12</v>
      </c>
      <c r="B742" t="str">
        <f t="shared" si="149"/>
        <v>Dec</v>
      </c>
      <c r="C742" s="347">
        <f t="shared" si="159"/>
        <v>37233</v>
      </c>
      <c r="D742" s="339">
        <f t="shared" si="156"/>
        <v>2158429</v>
      </c>
      <c r="E742" s="357">
        <f t="shared" si="157"/>
        <v>-31576</v>
      </c>
      <c r="F742" s="365">
        <v>0</v>
      </c>
      <c r="G742" s="168">
        <f t="shared" si="150"/>
        <v>-31576</v>
      </c>
      <c r="H742" s="168">
        <f t="shared" si="158"/>
        <v>2126853</v>
      </c>
      <c r="I742" s="111">
        <f t="shared" si="151"/>
        <v>244347</v>
      </c>
      <c r="J742" s="337">
        <f t="shared" si="147"/>
        <v>0.91026864035087718</v>
      </c>
      <c r="K742" s="348">
        <f t="shared" si="148"/>
        <v>0.89695217611336031</v>
      </c>
      <c r="L742" s="168">
        <f t="shared" si="152"/>
        <v>-31576</v>
      </c>
      <c r="M742" s="168">
        <f t="shared" si="153"/>
        <v>-18243</v>
      </c>
      <c r="N742" s="168">
        <f t="shared" si="154"/>
        <v>-13333</v>
      </c>
    </row>
    <row r="743" spans="1:14">
      <c r="A743">
        <f t="shared" si="155"/>
        <v>12</v>
      </c>
      <c r="B743" t="str">
        <f t="shared" si="149"/>
        <v>Dec</v>
      </c>
      <c r="C743" s="347">
        <f t="shared" si="159"/>
        <v>37234</v>
      </c>
      <c r="D743" s="339">
        <f t="shared" si="156"/>
        <v>2126853</v>
      </c>
      <c r="E743" s="357">
        <f t="shared" si="157"/>
        <v>-31576</v>
      </c>
      <c r="F743" s="365">
        <v>0</v>
      </c>
      <c r="G743" s="168">
        <f t="shared" si="150"/>
        <v>-31576</v>
      </c>
      <c r="H743" s="168">
        <f t="shared" si="158"/>
        <v>2095277</v>
      </c>
      <c r="I743" s="111">
        <f t="shared" si="151"/>
        <v>275923</v>
      </c>
      <c r="J743" s="337">
        <f t="shared" si="147"/>
        <v>0.89695217611336031</v>
      </c>
      <c r="K743" s="348">
        <f t="shared" si="148"/>
        <v>0.88363571187584344</v>
      </c>
      <c r="L743" s="168">
        <f t="shared" si="152"/>
        <v>-31576</v>
      </c>
      <c r="M743" s="168">
        <f t="shared" si="153"/>
        <v>-18243</v>
      </c>
      <c r="N743" s="168">
        <f t="shared" si="154"/>
        <v>-13333</v>
      </c>
    </row>
    <row r="744" spans="1:14">
      <c r="A744">
        <f t="shared" si="155"/>
        <v>12</v>
      </c>
      <c r="B744" t="str">
        <f t="shared" si="149"/>
        <v>Dec</v>
      </c>
      <c r="C744" s="347">
        <f t="shared" si="159"/>
        <v>37235</v>
      </c>
      <c r="D744" s="339">
        <f t="shared" si="156"/>
        <v>2095277</v>
      </c>
      <c r="E744" s="357">
        <f t="shared" si="157"/>
        <v>-31576</v>
      </c>
      <c r="F744" s="365">
        <v>0</v>
      </c>
      <c r="G744" s="168">
        <f t="shared" si="150"/>
        <v>-31576</v>
      </c>
      <c r="H744" s="168">
        <f t="shared" si="158"/>
        <v>2063701</v>
      </c>
      <c r="I744" s="111">
        <f t="shared" si="151"/>
        <v>307499</v>
      </c>
      <c r="J744" s="337">
        <f t="shared" si="147"/>
        <v>0.88363571187584344</v>
      </c>
      <c r="K744" s="348">
        <f t="shared" si="148"/>
        <v>0.87031924763832658</v>
      </c>
      <c r="L744" s="168">
        <f t="shared" si="152"/>
        <v>-31576</v>
      </c>
      <c r="M744" s="168">
        <f t="shared" si="153"/>
        <v>-18243</v>
      </c>
      <c r="N744" s="168">
        <f t="shared" si="154"/>
        <v>-13333</v>
      </c>
    </row>
    <row r="745" spans="1:14">
      <c r="A745">
        <f t="shared" si="155"/>
        <v>12</v>
      </c>
      <c r="B745" t="str">
        <f t="shared" si="149"/>
        <v>Dec</v>
      </c>
      <c r="C745" s="347">
        <f t="shared" si="159"/>
        <v>37236</v>
      </c>
      <c r="D745" s="339">
        <f t="shared" si="156"/>
        <v>2063701</v>
      </c>
      <c r="E745" s="357">
        <f t="shared" si="157"/>
        <v>-31576</v>
      </c>
      <c r="F745" s="365">
        <v>0</v>
      </c>
      <c r="G745" s="168">
        <f t="shared" si="150"/>
        <v>-31576</v>
      </c>
      <c r="H745" s="168">
        <f t="shared" si="158"/>
        <v>2032125</v>
      </c>
      <c r="I745" s="111">
        <f t="shared" si="151"/>
        <v>339075</v>
      </c>
      <c r="J745" s="337">
        <f t="shared" si="147"/>
        <v>0.87031924763832658</v>
      </c>
      <c r="K745" s="348">
        <f t="shared" si="148"/>
        <v>0.85700278340080971</v>
      </c>
      <c r="L745" s="168">
        <f t="shared" si="152"/>
        <v>-31576</v>
      </c>
      <c r="M745" s="168">
        <f t="shared" si="153"/>
        <v>-18243</v>
      </c>
      <c r="N745" s="168">
        <f t="shared" si="154"/>
        <v>-13333</v>
      </c>
    </row>
    <row r="746" spans="1:14">
      <c r="A746">
        <f t="shared" si="155"/>
        <v>12</v>
      </c>
      <c r="B746" t="str">
        <f t="shared" si="149"/>
        <v>Dec</v>
      </c>
      <c r="C746" s="347">
        <f t="shared" si="159"/>
        <v>37237</v>
      </c>
      <c r="D746" s="339">
        <f t="shared" si="156"/>
        <v>2032125</v>
      </c>
      <c r="E746" s="357">
        <f t="shared" si="157"/>
        <v>-31576</v>
      </c>
      <c r="F746" s="365">
        <v>0</v>
      </c>
      <c r="G746" s="168">
        <f t="shared" si="150"/>
        <v>-31576</v>
      </c>
      <c r="H746" s="168">
        <f t="shared" si="158"/>
        <v>2000549</v>
      </c>
      <c r="I746" s="111">
        <f t="shared" si="151"/>
        <v>370651</v>
      </c>
      <c r="J746" s="337">
        <f t="shared" si="147"/>
        <v>0.85700278340080971</v>
      </c>
      <c r="K746" s="348">
        <f t="shared" si="148"/>
        <v>0.84368631916329284</v>
      </c>
      <c r="L746" s="168">
        <f t="shared" si="152"/>
        <v>-31576</v>
      </c>
      <c r="M746" s="168">
        <f t="shared" si="153"/>
        <v>-18243</v>
      </c>
      <c r="N746" s="168">
        <f t="shared" si="154"/>
        <v>-13333</v>
      </c>
    </row>
    <row r="747" spans="1:14">
      <c r="A747">
        <f t="shared" si="155"/>
        <v>12</v>
      </c>
      <c r="B747" t="str">
        <f t="shared" si="149"/>
        <v>Dec</v>
      </c>
      <c r="C747" s="347">
        <f t="shared" si="159"/>
        <v>37238</v>
      </c>
      <c r="D747" s="339">
        <f t="shared" si="156"/>
        <v>2000549</v>
      </c>
      <c r="E747" s="357">
        <f t="shared" si="157"/>
        <v>-31576</v>
      </c>
      <c r="F747" s="365">
        <v>0</v>
      </c>
      <c r="G747" s="168">
        <f t="shared" si="150"/>
        <v>-31576</v>
      </c>
      <c r="H747" s="168">
        <f t="shared" si="158"/>
        <v>1968973</v>
      </c>
      <c r="I747" s="111">
        <f t="shared" si="151"/>
        <v>402227</v>
      </c>
      <c r="J747" s="337">
        <f t="shared" si="147"/>
        <v>0.84368631916329284</v>
      </c>
      <c r="K747" s="348">
        <f t="shared" si="148"/>
        <v>0.83036985492577597</v>
      </c>
      <c r="L747" s="168">
        <f t="shared" si="152"/>
        <v>-31576</v>
      </c>
      <c r="M747" s="168">
        <f t="shared" si="153"/>
        <v>-18243</v>
      </c>
      <c r="N747" s="168">
        <f t="shared" si="154"/>
        <v>-13333</v>
      </c>
    </row>
    <row r="748" spans="1:14">
      <c r="A748">
        <f t="shared" si="155"/>
        <v>12</v>
      </c>
      <c r="B748" t="str">
        <f t="shared" si="149"/>
        <v>Dec</v>
      </c>
      <c r="C748" s="347">
        <f t="shared" si="159"/>
        <v>37239</v>
      </c>
      <c r="D748" s="339">
        <f t="shared" si="156"/>
        <v>1968973</v>
      </c>
      <c r="E748" s="357">
        <f t="shared" si="157"/>
        <v>-31576</v>
      </c>
      <c r="F748" s="365">
        <v>0</v>
      </c>
      <c r="G748" s="168">
        <f t="shared" si="150"/>
        <v>-31576</v>
      </c>
      <c r="H748" s="168">
        <f t="shared" si="158"/>
        <v>1937397</v>
      </c>
      <c r="I748" s="111">
        <f t="shared" si="151"/>
        <v>433803</v>
      </c>
      <c r="J748" s="337">
        <f t="shared" si="147"/>
        <v>0.83036985492577597</v>
      </c>
      <c r="K748" s="348">
        <f t="shared" si="148"/>
        <v>0.81705339068825911</v>
      </c>
      <c r="L748" s="168">
        <f t="shared" si="152"/>
        <v>-31576</v>
      </c>
      <c r="M748" s="168">
        <f t="shared" si="153"/>
        <v>-18243</v>
      </c>
      <c r="N748" s="168">
        <f t="shared" si="154"/>
        <v>-13333</v>
      </c>
    </row>
    <row r="749" spans="1:14">
      <c r="A749">
        <f t="shared" si="155"/>
        <v>12</v>
      </c>
      <c r="B749" t="str">
        <f t="shared" si="149"/>
        <v>Dec</v>
      </c>
      <c r="C749" s="347">
        <f t="shared" si="159"/>
        <v>37240</v>
      </c>
      <c r="D749" s="339">
        <f t="shared" si="156"/>
        <v>1937397</v>
      </c>
      <c r="E749" s="357">
        <f t="shared" si="157"/>
        <v>-31576</v>
      </c>
      <c r="F749" s="365">
        <v>0</v>
      </c>
      <c r="G749" s="168">
        <f t="shared" si="150"/>
        <v>-31576</v>
      </c>
      <c r="H749" s="168">
        <f t="shared" si="158"/>
        <v>1905821</v>
      </c>
      <c r="I749" s="111">
        <f t="shared" si="151"/>
        <v>465379</v>
      </c>
      <c r="J749" s="337">
        <f t="shared" si="147"/>
        <v>0.81705339068825911</v>
      </c>
      <c r="K749" s="348">
        <f t="shared" si="148"/>
        <v>0.80373692645074224</v>
      </c>
      <c r="L749" s="168">
        <f t="shared" si="152"/>
        <v>-31576</v>
      </c>
      <c r="M749" s="168">
        <f t="shared" si="153"/>
        <v>-18243</v>
      </c>
      <c r="N749" s="168">
        <f t="shared" si="154"/>
        <v>-13333</v>
      </c>
    </row>
    <row r="750" spans="1:14">
      <c r="A750">
        <f t="shared" si="155"/>
        <v>12</v>
      </c>
      <c r="B750" t="str">
        <f t="shared" si="149"/>
        <v>Dec</v>
      </c>
      <c r="C750" s="347">
        <f t="shared" si="159"/>
        <v>37241</v>
      </c>
      <c r="D750" s="339">
        <f t="shared" si="156"/>
        <v>1905821</v>
      </c>
      <c r="E750" s="357">
        <f t="shared" si="157"/>
        <v>-31576</v>
      </c>
      <c r="F750" s="365">
        <v>0</v>
      </c>
      <c r="G750" s="168">
        <f t="shared" si="150"/>
        <v>-31576</v>
      </c>
      <c r="H750" s="168">
        <f t="shared" si="158"/>
        <v>1874245</v>
      </c>
      <c r="I750" s="111">
        <f t="shared" si="151"/>
        <v>496955</v>
      </c>
      <c r="J750" s="337">
        <f t="shared" si="147"/>
        <v>0.80373692645074224</v>
      </c>
      <c r="K750" s="348">
        <f t="shared" si="148"/>
        <v>0.79042046221322537</v>
      </c>
      <c r="L750" s="168">
        <f t="shared" si="152"/>
        <v>-31576</v>
      </c>
      <c r="M750" s="168">
        <f t="shared" si="153"/>
        <v>-18243</v>
      </c>
      <c r="N750" s="168">
        <f t="shared" si="154"/>
        <v>-13333</v>
      </c>
    </row>
    <row r="751" spans="1:14">
      <c r="A751">
        <f t="shared" si="155"/>
        <v>12</v>
      </c>
      <c r="B751" t="str">
        <f t="shared" si="149"/>
        <v>Dec</v>
      </c>
      <c r="C751" s="347">
        <f t="shared" si="159"/>
        <v>37242</v>
      </c>
      <c r="D751" s="339">
        <f t="shared" si="156"/>
        <v>1874245</v>
      </c>
      <c r="E751" s="357">
        <f t="shared" si="157"/>
        <v>-31576</v>
      </c>
      <c r="F751" s="365">
        <v>0</v>
      </c>
      <c r="G751" s="168">
        <f t="shared" si="150"/>
        <v>-31576</v>
      </c>
      <c r="H751" s="168">
        <f t="shared" si="158"/>
        <v>1842669</v>
      </c>
      <c r="I751" s="111">
        <f t="shared" si="151"/>
        <v>528531</v>
      </c>
      <c r="J751" s="337">
        <f t="shared" si="147"/>
        <v>0.79042046221322537</v>
      </c>
      <c r="K751" s="348">
        <f t="shared" si="148"/>
        <v>0.7771039979757085</v>
      </c>
      <c r="L751" s="168">
        <f t="shared" si="152"/>
        <v>-31576</v>
      </c>
      <c r="M751" s="168">
        <f t="shared" si="153"/>
        <v>-18243</v>
      </c>
      <c r="N751" s="168">
        <f t="shared" si="154"/>
        <v>-13333</v>
      </c>
    </row>
    <row r="752" spans="1:14">
      <c r="A752">
        <f t="shared" si="155"/>
        <v>12</v>
      </c>
      <c r="B752" t="str">
        <f t="shared" si="149"/>
        <v>Dec</v>
      </c>
      <c r="C752" s="347">
        <f t="shared" si="159"/>
        <v>37243</v>
      </c>
      <c r="D752" s="339">
        <f t="shared" si="156"/>
        <v>1842669</v>
      </c>
      <c r="E752" s="357">
        <f t="shared" si="157"/>
        <v>-31576</v>
      </c>
      <c r="F752" s="365">
        <v>0</v>
      </c>
      <c r="G752" s="168">
        <f t="shared" si="150"/>
        <v>-31576</v>
      </c>
      <c r="H752" s="168">
        <f t="shared" si="158"/>
        <v>1811093</v>
      </c>
      <c r="I752" s="111">
        <f t="shared" si="151"/>
        <v>560107</v>
      </c>
      <c r="J752" s="337">
        <f t="shared" si="147"/>
        <v>0.7771039979757085</v>
      </c>
      <c r="K752" s="348">
        <f t="shared" si="148"/>
        <v>0.76378753373819164</v>
      </c>
      <c r="L752" s="168">
        <f t="shared" si="152"/>
        <v>-31576</v>
      </c>
      <c r="M752" s="168">
        <f t="shared" si="153"/>
        <v>-18243</v>
      </c>
      <c r="N752" s="168">
        <f t="shared" si="154"/>
        <v>-13333</v>
      </c>
    </row>
    <row r="753" spans="1:14">
      <c r="A753">
        <f t="shared" si="155"/>
        <v>12</v>
      </c>
      <c r="B753" t="str">
        <f t="shared" si="149"/>
        <v>Dec</v>
      </c>
      <c r="C753" s="347">
        <f t="shared" si="159"/>
        <v>37244</v>
      </c>
      <c r="D753" s="339">
        <f t="shared" si="156"/>
        <v>1811093</v>
      </c>
      <c r="E753" s="357">
        <f t="shared" si="157"/>
        <v>-31576</v>
      </c>
      <c r="F753" s="365">
        <v>0</v>
      </c>
      <c r="G753" s="168">
        <f t="shared" si="150"/>
        <v>-31576</v>
      </c>
      <c r="H753" s="168">
        <f t="shared" si="158"/>
        <v>1779517</v>
      </c>
      <c r="I753" s="111">
        <f t="shared" si="151"/>
        <v>591683</v>
      </c>
      <c r="J753" s="337">
        <f t="shared" si="147"/>
        <v>0.76378753373819164</v>
      </c>
      <c r="K753" s="348">
        <f t="shared" si="148"/>
        <v>0.75047106950067477</v>
      </c>
      <c r="L753" s="168">
        <f t="shared" si="152"/>
        <v>-31576</v>
      </c>
      <c r="M753" s="168">
        <f t="shared" si="153"/>
        <v>-18243</v>
      </c>
      <c r="N753" s="168">
        <f t="shared" si="154"/>
        <v>-13333</v>
      </c>
    </row>
    <row r="754" spans="1:14">
      <c r="A754">
        <f t="shared" si="155"/>
        <v>12</v>
      </c>
      <c r="B754" t="str">
        <f t="shared" si="149"/>
        <v>Dec</v>
      </c>
      <c r="C754" s="347">
        <f t="shared" si="159"/>
        <v>37245</v>
      </c>
      <c r="D754" s="339">
        <f t="shared" si="156"/>
        <v>1779517</v>
      </c>
      <c r="E754" s="357">
        <f t="shared" si="157"/>
        <v>-31576</v>
      </c>
      <c r="F754" s="365">
        <v>0</v>
      </c>
      <c r="G754" s="168">
        <f t="shared" si="150"/>
        <v>-31576</v>
      </c>
      <c r="H754" s="168">
        <f t="shared" si="158"/>
        <v>1747941</v>
      </c>
      <c r="I754" s="111">
        <f t="shared" si="151"/>
        <v>623259</v>
      </c>
      <c r="J754" s="337">
        <f t="shared" si="147"/>
        <v>0.75047106950067477</v>
      </c>
      <c r="K754" s="348">
        <f t="shared" si="148"/>
        <v>0.7371546052631579</v>
      </c>
      <c r="L754" s="168">
        <f t="shared" si="152"/>
        <v>-31576</v>
      </c>
      <c r="M754" s="168">
        <f t="shared" si="153"/>
        <v>-18243</v>
      </c>
      <c r="N754" s="168">
        <f t="shared" si="154"/>
        <v>-13333</v>
      </c>
    </row>
    <row r="755" spans="1:14">
      <c r="A755">
        <f t="shared" si="155"/>
        <v>12</v>
      </c>
      <c r="B755" t="str">
        <f t="shared" si="149"/>
        <v>Dec</v>
      </c>
      <c r="C755" s="347">
        <f t="shared" si="159"/>
        <v>37246</v>
      </c>
      <c r="D755" s="339">
        <f t="shared" si="156"/>
        <v>1747941</v>
      </c>
      <c r="E755" s="357">
        <f t="shared" si="157"/>
        <v>-31576</v>
      </c>
      <c r="F755" s="365">
        <v>0</v>
      </c>
      <c r="G755" s="168">
        <f t="shared" si="150"/>
        <v>-31576</v>
      </c>
      <c r="H755" s="168">
        <f t="shared" si="158"/>
        <v>1716365</v>
      </c>
      <c r="I755" s="111">
        <f t="shared" si="151"/>
        <v>654835</v>
      </c>
      <c r="J755" s="337">
        <f t="shared" si="147"/>
        <v>0.7371546052631579</v>
      </c>
      <c r="K755" s="348">
        <f t="shared" si="148"/>
        <v>0.72383814102564104</v>
      </c>
      <c r="L755" s="168">
        <f t="shared" si="152"/>
        <v>-31576</v>
      </c>
      <c r="M755" s="168">
        <f t="shared" si="153"/>
        <v>-18243</v>
      </c>
      <c r="N755" s="168">
        <f t="shared" si="154"/>
        <v>-13333</v>
      </c>
    </row>
    <row r="756" spans="1:14">
      <c r="A756">
        <f t="shared" si="155"/>
        <v>12</v>
      </c>
      <c r="B756" t="str">
        <f t="shared" si="149"/>
        <v>Dec</v>
      </c>
      <c r="C756" s="347">
        <f t="shared" si="159"/>
        <v>37247</v>
      </c>
      <c r="D756" s="339">
        <f t="shared" si="156"/>
        <v>1716365</v>
      </c>
      <c r="E756" s="357">
        <f t="shared" si="157"/>
        <v>-31576</v>
      </c>
      <c r="F756" s="365">
        <v>0</v>
      </c>
      <c r="G756" s="168">
        <f t="shared" si="150"/>
        <v>-31576</v>
      </c>
      <c r="H756" s="168">
        <f t="shared" si="158"/>
        <v>1684789</v>
      </c>
      <c r="I756" s="111">
        <f t="shared" si="151"/>
        <v>686411</v>
      </c>
      <c r="J756" s="337">
        <f t="shared" si="147"/>
        <v>0.72383814102564104</v>
      </c>
      <c r="K756" s="348">
        <f t="shared" si="148"/>
        <v>0.71052167678812417</v>
      </c>
      <c r="L756" s="168">
        <f t="shared" si="152"/>
        <v>-31576</v>
      </c>
      <c r="M756" s="168">
        <f t="shared" si="153"/>
        <v>-18243</v>
      </c>
      <c r="N756" s="168">
        <f t="shared" si="154"/>
        <v>-13333</v>
      </c>
    </row>
    <row r="757" spans="1:14">
      <c r="A757">
        <f t="shared" si="155"/>
        <v>12</v>
      </c>
      <c r="B757" t="str">
        <f t="shared" si="149"/>
        <v>Dec</v>
      </c>
      <c r="C757" s="347">
        <f t="shared" si="159"/>
        <v>37248</v>
      </c>
      <c r="D757" s="339">
        <f t="shared" si="156"/>
        <v>1684789</v>
      </c>
      <c r="E757" s="357">
        <f t="shared" si="157"/>
        <v>-31576</v>
      </c>
      <c r="F757" s="365">
        <v>0</v>
      </c>
      <c r="G757" s="168">
        <f t="shared" si="150"/>
        <v>-31576</v>
      </c>
      <c r="H757" s="168">
        <f t="shared" si="158"/>
        <v>1653213</v>
      </c>
      <c r="I757" s="111">
        <f t="shared" si="151"/>
        <v>717987</v>
      </c>
      <c r="J757" s="337">
        <f t="shared" si="147"/>
        <v>0.71052167678812417</v>
      </c>
      <c r="K757" s="348">
        <f t="shared" si="148"/>
        <v>0.6972052125506073</v>
      </c>
      <c r="L757" s="168">
        <f t="shared" si="152"/>
        <v>-31576</v>
      </c>
      <c r="M757" s="168">
        <f t="shared" si="153"/>
        <v>-18243</v>
      </c>
      <c r="N757" s="168">
        <f t="shared" si="154"/>
        <v>-13333</v>
      </c>
    </row>
    <row r="758" spans="1:14">
      <c r="A758">
        <f t="shared" si="155"/>
        <v>12</v>
      </c>
      <c r="B758" t="str">
        <f t="shared" si="149"/>
        <v>Dec</v>
      </c>
      <c r="C758" s="347">
        <f t="shared" si="159"/>
        <v>37249</v>
      </c>
      <c r="D758" s="339">
        <f t="shared" si="156"/>
        <v>1653213</v>
      </c>
      <c r="E758" s="357">
        <f t="shared" si="157"/>
        <v>-31576</v>
      </c>
      <c r="F758" s="365">
        <v>0</v>
      </c>
      <c r="G758" s="168">
        <f t="shared" si="150"/>
        <v>-31576</v>
      </c>
      <c r="H758" s="168">
        <f t="shared" si="158"/>
        <v>1621637</v>
      </c>
      <c r="I758" s="111">
        <f t="shared" si="151"/>
        <v>749563</v>
      </c>
      <c r="J758" s="337">
        <f t="shared" si="147"/>
        <v>0.6972052125506073</v>
      </c>
      <c r="K758" s="348">
        <f t="shared" si="148"/>
        <v>0.68388874831309043</v>
      </c>
      <c r="L758" s="168">
        <f t="shared" si="152"/>
        <v>-31576</v>
      </c>
      <c r="M758" s="168">
        <f t="shared" si="153"/>
        <v>-18243</v>
      </c>
      <c r="N758" s="168">
        <f t="shared" si="154"/>
        <v>-13333</v>
      </c>
    </row>
    <row r="759" spans="1:14">
      <c r="A759">
        <f t="shared" si="155"/>
        <v>12</v>
      </c>
      <c r="B759" t="str">
        <f t="shared" si="149"/>
        <v>Dec</v>
      </c>
      <c r="C759" s="347">
        <f t="shared" si="159"/>
        <v>37250</v>
      </c>
      <c r="D759" s="339">
        <f t="shared" si="156"/>
        <v>1621637</v>
      </c>
      <c r="E759" s="357">
        <f t="shared" si="157"/>
        <v>-31576</v>
      </c>
      <c r="F759" s="365">
        <v>0</v>
      </c>
      <c r="G759" s="168">
        <f t="shared" si="150"/>
        <v>-31576</v>
      </c>
      <c r="H759" s="168">
        <f t="shared" si="158"/>
        <v>1590061</v>
      </c>
      <c r="I759" s="111">
        <f t="shared" si="151"/>
        <v>781139</v>
      </c>
      <c r="J759" s="337">
        <f t="shared" si="147"/>
        <v>0.68388874831309043</v>
      </c>
      <c r="K759" s="348">
        <f t="shared" si="148"/>
        <v>0.67057228407557357</v>
      </c>
      <c r="L759" s="168">
        <f t="shared" si="152"/>
        <v>-31576</v>
      </c>
      <c r="M759" s="168">
        <f t="shared" si="153"/>
        <v>-18243</v>
      </c>
      <c r="N759" s="168">
        <f t="shared" si="154"/>
        <v>-13333</v>
      </c>
    </row>
    <row r="760" spans="1:14">
      <c r="A760">
        <f t="shared" si="155"/>
        <v>12</v>
      </c>
      <c r="B760" t="str">
        <f t="shared" si="149"/>
        <v>Dec</v>
      </c>
      <c r="C760" s="347">
        <f t="shared" si="159"/>
        <v>37251</v>
      </c>
      <c r="D760" s="339">
        <f t="shared" si="156"/>
        <v>1590061</v>
      </c>
      <c r="E760" s="357">
        <f t="shared" si="157"/>
        <v>-31576</v>
      </c>
      <c r="F760" s="365">
        <v>0</v>
      </c>
      <c r="G760" s="168">
        <f t="shared" si="150"/>
        <v>-31576</v>
      </c>
      <c r="H760" s="168">
        <f t="shared" si="158"/>
        <v>1558485</v>
      </c>
      <c r="I760" s="111">
        <f t="shared" si="151"/>
        <v>812715</v>
      </c>
      <c r="J760" s="337">
        <f t="shared" si="147"/>
        <v>0.67057228407557357</v>
      </c>
      <c r="K760" s="348">
        <f t="shared" si="148"/>
        <v>0.6572558198380567</v>
      </c>
      <c r="L760" s="168">
        <f t="shared" si="152"/>
        <v>-31576</v>
      </c>
      <c r="M760" s="168">
        <f t="shared" si="153"/>
        <v>-18243</v>
      </c>
      <c r="N760" s="168">
        <f t="shared" si="154"/>
        <v>-13333</v>
      </c>
    </row>
    <row r="761" spans="1:14">
      <c r="A761">
        <f t="shared" si="155"/>
        <v>12</v>
      </c>
      <c r="B761" t="str">
        <f t="shared" si="149"/>
        <v>Dec</v>
      </c>
      <c r="C761" s="347">
        <f t="shared" si="159"/>
        <v>37252</v>
      </c>
      <c r="D761" s="339">
        <f t="shared" si="156"/>
        <v>1558485</v>
      </c>
      <c r="E761" s="357">
        <f t="shared" si="157"/>
        <v>-31576</v>
      </c>
      <c r="F761" s="365">
        <v>0</v>
      </c>
      <c r="G761" s="168">
        <f t="shared" si="150"/>
        <v>-31576</v>
      </c>
      <c r="H761" s="168">
        <f t="shared" si="158"/>
        <v>1526909</v>
      </c>
      <c r="I761" s="111">
        <f t="shared" si="151"/>
        <v>844291</v>
      </c>
      <c r="J761" s="337">
        <f t="shared" si="147"/>
        <v>0.6572558198380567</v>
      </c>
      <c r="K761" s="348">
        <f t="shared" si="148"/>
        <v>0.64393935560053983</v>
      </c>
      <c r="L761" s="168">
        <f t="shared" si="152"/>
        <v>-31576</v>
      </c>
      <c r="M761" s="168">
        <f t="shared" si="153"/>
        <v>-18243</v>
      </c>
      <c r="N761" s="168">
        <f t="shared" si="154"/>
        <v>-13333</v>
      </c>
    </row>
    <row r="762" spans="1:14">
      <c r="A762">
        <f t="shared" si="155"/>
        <v>12</v>
      </c>
      <c r="B762" t="str">
        <f t="shared" si="149"/>
        <v>Dec</v>
      </c>
      <c r="C762" s="347">
        <f t="shared" si="159"/>
        <v>37253</v>
      </c>
      <c r="D762" s="339">
        <f t="shared" si="156"/>
        <v>1526909</v>
      </c>
      <c r="E762" s="357">
        <f t="shared" si="157"/>
        <v>-31576</v>
      </c>
      <c r="F762" s="365">
        <v>0</v>
      </c>
      <c r="G762" s="168">
        <f t="shared" si="150"/>
        <v>-31576</v>
      </c>
      <c r="H762" s="168">
        <f t="shared" si="158"/>
        <v>1495333</v>
      </c>
      <c r="I762" s="111">
        <f t="shared" si="151"/>
        <v>875867</v>
      </c>
      <c r="J762" s="337">
        <f t="shared" si="147"/>
        <v>0.64393935560053983</v>
      </c>
      <c r="K762" s="348">
        <f t="shared" si="148"/>
        <v>0.63062289136302296</v>
      </c>
      <c r="L762" s="168">
        <f t="shared" si="152"/>
        <v>-31576</v>
      </c>
      <c r="M762" s="168">
        <f t="shared" si="153"/>
        <v>-18243</v>
      </c>
      <c r="N762" s="168">
        <f t="shared" si="154"/>
        <v>-13333</v>
      </c>
    </row>
    <row r="763" spans="1:14">
      <c r="A763">
        <f t="shared" si="155"/>
        <v>12</v>
      </c>
      <c r="B763" t="str">
        <f t="shared" si="149"/>
        <v>Dec</v>
      </c>
      <c r="C763" s="347">
        <f t="shared" si="159"/>
        <v>37254</v>
      </c>
      <c r="D763" s="339">
        <f t="shared" si="156"/>
        <v>1495333</v>
      </c>
      <c r="E763" s="357">
        <f t="shared" si="157"/>
        <v>-31576</v>
      </c>
      <c r="F763" s="365">
        <v>0</v>
      </c>
      <c r="G763" s="168">
        <f t="shared" si="150"/>
        <v>-31576</v>
      </c>
      <c r="H763" s="168">
        <f t="shared" si="158"/>
        <v>1463757</v>
      </c>
      <c r="I763" s="111">
        <f t="shared" si="151"/>
        <v>907443</v>
      </c>
      <c r="J763" s="337">
        <f t="shared" si="147"/>
        <v>0.63062289136302296</v>
      </c>
      <c r="K763" s="348">
        <f t="shared" si="148"/>
        <v>0.6173064271255061</v>
      </c>
      <c r="L763" s="168">
        <f t="shared" si="152"/>
        <v>-31576</v>
      </c>
      <c r="M763" s="168">
        <f t="shared" si="153"/>
        <v>-18243</v>
      </c>
      <c r="N763" s="168">
        <f t="shared" si="154"/>
        <v>-13333</v>
      </c>
    </row>
    <row r="764" spans="1:14">
      <c r="A764">
        <f t="shared" si="155"/>
        <v>12</v>
      </c>
      <c r="B764" t="str">
        <f t="shared" si="149"/>
        <v>Dec</v>
      </c>
      <c r="C764" s="347">
        <f t="shared" si="159"/>
        <v>37255</v>
      </c>
      <c r="D764" s="339">
        <f t="shared" si="156"/>
        <v>1463757</v>
      </c>
      <c r="E764" s="357">
        <f t="shared" si="157"/>
        <v>-31576</v>
      </c>
      <c r="F764" s="365">
        <v>0</v>
      </c>
      <c r="G764" s="168">
        <f t="shared" si="150"/>
        <v>-31576</v>
      </c>
      <c r="H764" s="168">
        <f t="shared" si="158"/>
        <v>1432181</v>
      </c>
      <c r="I764" s="111">
        <f t="shared" si="151"/>
        <v>939019</v>
      </c>
      <c r="J764" s="337">
        <f t="shared" si="147"/>
        <v>0.6173064271255061</v>
      </c>
      <c r="K764" s="348">
        <f t="shared" si="148"/>
        <v>0.60398996288798923</v>
      </c>
      <c r="L764" s="168">
        <f t="shared" si="152"/>
        <v>-31576</v>
      </c>
      <c r="M764" s="168">
        <f t="shared" si="153"/>
        <v>-18243</v>
      </c>
      <c r="N764" s="168">
        <f t="shared" si="154"/>
        <v>-13333</v>
      </c>
    </row>
    <row r="765" spans="1:14">
      <c r="A765">
        <f t="shared" si="155"/>
        <v>12</v>
      </c>
      <c r="B765" t="str">
        <f t="shared" si="149"/>
        <v>Dec</v>
      </c>
      <c r="C765" s="347">
        <f t="shared" si="159"/>
        <v>37256</v>
      </c>
      <c r="D765" s="339">
        <f t="shared" si="156"/>
        <v>1432181</v>
      </c>
      <c r="E765" s="357">
        <f t="shared" si="157"/>
        <v>-31576</v>
      </c>
      <c r="F765" s="365">
        <v>0</v>
      </c>
      <c r="G765" s="168">
        <f t="shared" si="150"/>
        <v>-31576</v>
      </c>
      <c r="H765" s="168">
        <f t="shared" si="158"/>
        <v>1400605</v>
      </c>
      <c r="I765" s="111">
        <f t="shared" si="151"/>
        <v>970595</v>
      </c>
      <c r="J765" s="337">
        <f t="shared" si="147"/>
        <v>0.60398996288798923</v>
      </c>
      <c r="K765" s="348">
        <f t="shared" si="148"/>
        <v>0.59067349865047236</v>
      </c>
      <c r="L765" s="168">
        <f t="shared" si="152"/>
        <v>-31576</v>
      </c>
      <c r="M765" s="168">
        <f t="shared" si="153"/>
        <v>-18243</v>
      </c>
      <c r="N765" s="168">
        <f t="shared" si="154"/>
        <v>-13333</v>
      </c>
    </row>
    <row r="766" spans="1:14">
      <c r="A766">
        <f t="shared" si="155"/>
        <v>1</v>
      </c>
      <c r="B766" t="str">
        <f t="shared" si="149"/>
        <v>Jan</v>
      </c>
      <c r="C766" s="347">
        <f t="shared" si="159"/>
        <v>37257</v>
      </c>
      <c r="D766" s="339">
        <f t="shared" si="156"/>
        <v>1400605</v>
      </c>
      <c r="E766" s="357">
        <f t="shared" si="157"/>
        <v>-31576</v>
      </c>
      <c r="F766" s="365">
        <v>0</v>
      </c>
      <c r="G766" s="168">
        <f t="shared" si="150"/>
        <v>-31576</v>
      </c>
      <c r="H766" s="168">
        <f t="shared" si="158"/>
        <v>1369029</v>
      </c>
      <c r="I766" s="111">
        <f t="shared" si="151"/>
        <v>1002171</v>
      </c>
      <c r="J766" s="337">
        <f t="shared" si="147"/>
        <v>0.59067349865047236</v>
      </c>
      <c r="K766" s="348">
        <f t="shared" si="148"/>
        <v>0.57735703441295549</v>
      </c>
      <c r="L766" s="168">
        <f t="shared" si="152"/>
        <v>-31576</v>
      </c>
      <c r="M766" s="168">
        <f t="shared" si="153"/>
        <v>-18243</v>
      </c>
      <c r="N766" s="168">
        <f t="shared" si="154"/>
        <v>-13333</v>
      </c>
    </row>
    <row r="767" spans="1:14">
      <c r="A767">
        <f t="shared" si="155"/>
        <v>1</v>
      </c>
      <c r="B767" t="str">
        <f t="shared" si="149"/>
        <v>Jan</v>
      </c>
      <c r="C767" s="347">
        <f t="shared" si="159"/>
        <v>37258</v>
      </c>
      <c r="D767" s="339">
        <f t="shared" si="156"/>
        <v>1369029</v>
      </c>
      <c r="E767" s="357">
        <f t="shared" si="157"/>
        <v>-31576</v>
      </c>
      <c r="F767" s="365">
        <v>0</v>
      </c>
      <c r="G767" s="168">
        <f t="shared" si="150"/>
        <v>-31576</v>
      </c>
      <c r="H767" s="168">
        <f t="shared" si="158"/>
        <v>1337453</v>
      </c>
      <c r="I767" s="111">
        <f t="shared" si="151"/>
        <v>1033747</v>
      </c>
      <c r="J767" s="337">
        <f t="shared" si="147"/>
        <v>0.57735703441295549</v>
      </c>
      <c r="K767" s="348">
        <f t="shared" si="148"/>
        <v>0.56404057017543863</v>
      </c>
      <c r="L767" s="168">
        <f t="shared" si="152"/>
        <v>-31576</v>
      </c>
      <c r="M767" s="168">
        <f t="shared" si="153"/>
        <v>-18243</v>
      </c>
      <c r="N767" s="168">
        <f t="shared" si="154"/>
        <v>-13333</v>
      </c>
    </row>
    <row r="768" spans="1:14">
      <c r="A768">
        <f t="shared" si="155"/>
        <v>1</v>
      </c>
      <c r="B768" t="str">
        <f t="shared" si="149"/>
        <v>Jan</v>
      </c>
      <c r="C768" s="347">
        <f t="shared" si="159"/>
        <v>37259</v>
      </c>
      <c r="D768" s="339">
        <f t="shared" si="156"/>
        <v>1337453</v>
      </c>
      <c r="E768" s="357">
        <f t="shared" si="157"/>
        <v>-31576</v>
      </c>
      <c r="F768" s="365">
        <v>0</v>
      </c>
      <c r="G768" s="168">
        <f t="shared" si="150"/>
        <v>-31576</v>
      </c>
      <c r="H768" s="168">
        <f t="shared" si="158"/>
        <v>1305877</v>
      </c>
      <c r="I768" s="111">
        <f t="shared" si="151"/>
        <v>1065323</v>
      </c>
      <c r="J768" s="337">
        <f t="shared" si="147"/>
        <v>0.56404057017543863</v>
      </c>
      <c r="K768" s="348">
        <f t="shared" si="148"/>
        <v>0.55072410593792176</v>
      </c>
      <c r="L768" s="168">
        <f t="shared" si="152"/>
        <v>-31576</v>
      </c>
      <c r="M768" s="168">
        <f t="shared" si="153"/>
        <v>-18243</v>
      </c>
      <c r="N768" s="168">
        <f t="shared" si="154"/>
        <v>-13333</v>
      </c>
    </row>
    <row r="769" spans="1:14">
      <c r="A769">
        <f t="shared" si="155"/>
        <v>1</v>
      </c>
      <c r="B769" t="str">
        <f t="shared" si="149"/>
        <v>Jan</v>
      </c>
      <c r="C769" s="347">
        <f t="shared" si="159"/>
        <v>37260</v>
      </c>
      <c r="D769" s="339">
        <f t="shared" si="156"/>
        <v>1305877</v>
      </c>
      <c r="E769" s="357">
        <f t="shared" si="157"/>
        <v>-31576</v>
      </c>
      <c r="F769" s="365">
        <v>0</v>
      </c>
      <c r="G769" s="168">
        <f t="shared" si="150"/>
        <v>-31576</v>
      </c>
      <c r="H769" s="168">
        <f t="shared" si="158"/>
        <v>1274301</v>
      </c>
      <c r="I769" s="111">
        <f t="shared" si="151"/>
        <v>1096899</v>
      </c>
      <c r="J769" s="337">
        <f t="shared" si="147"/>
        <v>0.55072410593792176</v>
      </c>
      <c r="K769" s="348">
        <f t="shared" si="148"/>
        <v>0.53740764170040489</v>
      </c>
      <c r="L769" s="168">
        <f t="shared" si="152"/>
        <v>-31576</v>
      </c>
      <c r="M769" s="168">
        <f t="shared" si="153"/>
        <v>-18243</v>
      </c>
      <c r="N769" s="168">
        <f t="shared" si="154"/>
        <v>-13333</v>
      </c>
    </row>
    <row r="770" spans="1:14">
      <c r="A770">
        <f t="shared" si="155"/>
        <v>1</v>
      </c>
      <c r="B770" t="str">
        <f t="shared" si="149"/>
        <v>Jan</v>
      </c>
      <c r="C770" s="347">
        <f t="shared" si="159"/>
        <v>37261</v>
      </c>
      <c r="D770" s="339">
        <f t="shared" si="156"/>
        <v>1274301</v>
      </c>
      <c r="E770" s="357">
        <f t="shared" si="157"/>
        <v>-31576</v>
      </c>
      <c r="F770" s="365">
        <v>0</v>
      </c>
      <c r="G770" s="168">
        <f t="shared" si="150"/>
        <v>-31576</v>
      </c>
      <c r="H770" s="168">
        <f t="shared" si="158"/>
        <v>1242725</v>
      </c>
      <c r="I770" s="111">
        <f t="shared" si="151"/>
        <v>1128475</v>
      </c>
      <c r="J770" s="337">
        <f t="shared" si="147"/>
        <v>0.53740764170040489</v>
      </c>
      <c r="K770" s="348">
        <f t="shared" si="148"/>
        <v>0.52409117746288802</v>
      </c>
      <c r="L770" s="168">
        <f t="shared" si="152"/>
        <v>-31576</v>
      </c>
      <c r="M770" s="168">
        <f t="shared" si="153"/>
        <v>-18243</v>
      </c>
      <c r="N770" s="168">
        <f t="shared" si="154"/>
        <v>-13333</v>
      </c>
    </row>
    <row r="771" spans="1:14">
      <c r="A771">
        <f t="shared" si="155"/>
        <v>1</v>
      </c>
      <c r="B771" t="str">
        <f t="shared" si="149"/>
        <v>Jan</v>
      </c>
      <c r="C771" s="347">
        <f t="shared" si="159"/>
        <v>37262</v>
      </c>
      <c r="D771" s="339">
        <f t="shared" si="156"/>
        <v>1242725</v>
      </c>
      <c r="E771" s="357">
        <f t="shared" si="157"/>
        <v>-31576</v>
      </c>
      <c r="F771" s="365">
        <v>0</v>
      </c>
      <c r="G771" s="168">
        <f t="shared" si="150"/>
        <v>-31576</v>
      </c>
      <c r="H771" s="168">
        <f t="shared" si="158"/>
        <v>1211149</v>
      </c>
      <c r="I771" s="111">
        <f t="shared" si="151"/>
        <v>1160051</v>
      </c>
      <c r="J771" s="337">
        <f t="shared" si="147"/>
        <v>0.52409117746288802</v>
      </c>
      <c r="K771" s="348">
        <f t="shared" si="148"/>
        <v>0.51077471322537116</v>
      </c>
      <c r="L771" s="168">
        <f t="shared" si="152"/>
        <v>-31576</v>
      </c>
      <c r="M771" s="168">
        <f t="shared" si="153"/>
        <v>-18243</v>
      </c>
      <c r="N771" s="168">
        <f t="shared" si="154"/>
        <v>-13333</v>
      </c>
    </row>
    <row r="772" spans="1:14">
      <c r="A772">
        <f t="shared" si="155"/>
        <v>1</v>
      </c>
      <c r="B772" t="str">
        <f t="shared" si="149"/>
        <v>Jan</v>
      </c>
      <c r="C772" s="347">
        <f t="shared" si="159"/>
        <v>37263</v>
      </c>
      <c r="D772" s="339">
        <f t="shared" si="156"/>
        <v>1211149</v>
      </c>
      <c r="E772" s="357">
        <f t="shared" si="157"/>
        <v>-31576</v>
      </c>
      <c r="F772" s="365">
        <v>0</v>
      </c>
      <c r="G772" s="168">
        <f t="shared" si="150"/>
        <v>-31576</v>
      </c>
      <c r="H772" s="168">
        <f t="shared" si="158"/>
        <v>1179573</v>
      </c>
      <c r="I772" s="111">
        <f t="shared" si="151"/>
        <v>1191627</v>
      </c>
      <c r="J772" s="337">
        <f t="shared" si="147"/>
        <v>0.51077471322537116</v>
      </c>
      <c r="K772" s="348">
        <f t="shared" si="148"/>
        <v>0.49745824898785423</v>
      </c>
      <c r="L772" s="168">
        <f t="shared" si="152"/>
        <v>-22103</v>
      </c>
      <c r="M772" s="168">
        <f t="shared" si="153"/>
        <v>-12770</v>
      </c>
      <c r="N772" s="168">
        <f t="shared" si="154"/>
        <v>-9333</v>
      </c>
    </row>
    <row r="773" spans="1:14">
      <c r="A773">
        <f t="shared" si="155"/>
        <v>1</v>
      </c>
      <c r="B773" t="str">
        <f t="shared" si="149"/>
        <v>Jan</v>
      </c>
      <c r="C773" s="347">
        <f t="shared" si="159"/>
        <v>37264</v>
      </c>
      <c r="D773" s="339">
        <f t="shared" si="156"/>
        <v>1179573</v>
      </c>
      <c r="E773" s="357">
        <f t="shared" si="157"/>
        <v>-31576</v>
      </c>
      <c r="F773" s="365">
        <v>0</v>
      </c>
      <c r="G773" s="168">
        <f t="shared" si="150"/>
        <v>-31576</v>
      </c>
      <c r="H773" s="168">
        <f t="shared" si="158"/>
        <v>1147997</v>
      </c>
      <c r="I773" s="111">
        <f t="shared" si="151"/>
        <v>1223203</v>
      </c>
      <c r="J773" s="337">
        <f t="shared" si="147"/>
        <v>0.49745824898785423</v>
      </c>
      <c r="K773" s="348">
        <f t="shared" si="148"/>
        <v>0.48414178475033737</v>
      </c>
      <c r="L773" s="168">
        <f t="shared" si="152"/>
        <v>-22103</v>
      </c>
      <c r="M773" s="168">
        <f t="shared" si="153"/>
        <v>-12770</v>
      </c>
      <c r="N773" s="168">
        <f t="shared" si="154"/>
        <v>-9333</v>
      </c>
    </row>
    <row r="774" spans="1:14">
      <c r="A774">
        <f t="shared" si="155"/>
        <v>1</v>
      </c>
      <c r="B774" t="str">
        <f t="shared" si="149"/>
        <v>Jan</v>
      </c>
      <c r="C774" s="347">
        <f t="shared" si="159"/>
        <v>37265</v>
      </c>
      <c r="D774" s="339">
        <f t="shared" si="156"/>
        <v>1147997</v>
      </c>
      <c r="E774" s="357">
        <f t="shared" si="157"/>
        <v>-31576</v>
      </c>
      <c r="F774" s="365">
        <v>0</v>
      </c>
      <c r="G774" s="168">
        <f t="shared" si="150"/>
        <v>-31576</v>
      </c>
      <c r="H774" s="168">
        <f t="shared" si="158"/>
        <v>1116421</v>
      </c>
      <c r="I774" s="111">
        <f t="shared" si="151"/>
        <v>1254779</v>
      </c>
      <c r="J774" s="337">
        <f t="shared" si="147"/>
        <v>0.48414178475033737</v>
      </c>
      <c r="K774" s="348">
        <f t="shared" si="148"/>
        <v>0.4708253205128205</v>
      </c>
      <c r="L774" s="168">
        <f t="shared" si="152"/>
        <v>-22103</v>
      </c>
      <c r="M774" s="168">
        <f t="shared" si="153"/>
        <v>-12770</v>
      </c>
      <c r="N774" s="168">
        <f t="shared" si="154"/>
        <v>-9333</v>
      </c>
    </row>
    <row r="775" spans="1:14">
      <c r="A775">
        <f t="shared" si="155"/>
        <v>1</v>
      </c>
      <c r="B775" t="str">
        <f t="shared" si="149"/>
        <v>Jan</v>
      </c>
      <c r="C775" s="347">
        <f t="shared" si="159"/>
        <v>37266</v>
      </c>
      <c r="D775" s="339">
        <f t="shared" si="156"/>
        <v>1116421</v>
      </c>
      <c r="E775" s="357">
        <f t="shared" si="157"/>
        <v>-31576</v>
      </c>
      <c r="F775" s="365">
        <v>0</v>
      </c>
      <c r="G775" s="168">
        <f t="shared" si="150"/>
        <v>-31576</v>
      </c>
      <c r="H775" s="168">
        <f t="shared" si="158"/>
        <v>1084845</v>
      </c>
      <c r="I775" s="111">
        <f t="shared" si="151"/>
        <v>1286355</v>
      </c>
      <c r="J775" s="337">
        <f t="shared" si="147"/>
        <v>0.4708253205128205</v>
      </c>
      <c r="K775" s="348">
        <f t="shared" si="148"/>
        <v>0.45750885627530363</v>
      </c>
      <c r="L775" s="168">
        <f t="shared" si="152"/>
        <v>-22103</v>
      </c>
      <c r="M775" s="168">
        <f t="shared" si="153"/>
        <v>-12770</v>
      </c>
      <c r="N775" s="168">
        <f t="shared" si="154"/>
        <v>-9333</v>
      </c>
    </row>
    <row r="776" spans="1:14">
      <c r="A776">
        <f t="shared" si="155"/>
        <v>1</v>
      </c>
      <c r="B776" t="str">
        <f t="shared" si="149"/>
        <v>Jan</v>
      </c>
      <c r="C776" s="347">
        <f t="shared" si="159"/>
        <v>37267</v>
      </c>
      <c r="D776" s="339">
        <f t="shared" si="156"/>
        <v>1084845</v>
      </c>
      <c r="E776" s="357">
        <f t="shared" si="157"/>
        <v>-31576</v>
      </c>
      <c r="F776" s="365">
        <v>0</v>
      </c>
      <c r="G776" s="168">
        <f t="shared" si="150"/>
        <v>-31576</v>
      </c>
      <c r="H776" s="168">
        <f t="shared" si="158"/>
        <v>1053269</v>
      </c>
      <c r="I776" s="111">
        <f t="shared" si="151"/>
        <v>1317931</v>
      </c>
      <c r="J776" s="337">
        <f t="shared" si="147"/>
        <v>0.45750885627530363</v>
      </c>
      <c r="K776" s="348">
        <f t="shared" si="148"/>
        <v>0.44419239203778677</v>
      </c>
      <c r="L776" s="168">
        <f t="shared" si="152"/>
        <v>-22103</v>
      </c>
      <c r="M776" s="168">
        <f t="shared" si="153"/>
        <v>-12770</v>
      </c>
      <c r="N776" s="168">
        <f t="shared" si="154"/>
        <v>-9333</v>
      </c>
    </row>
    <row r="777" spans="1:14">
      <c r="A777">
        <f t="shared" si="155"/>
        <v>1</v>
      </c>
      <c r="B777" t="str">
        <f t="shared" si="149"/>
        <v>Jan</v>
      </c>
      <c r="C777" s="347">
        <f t="shared" si="159"/>
        <v>37268</v>
      </c>
      <c r="D777" s="339">
        <f t="shared" si="156"/>
        <v>1053269</v>
      </c>
      <c r="E777" s="357">
        <f t="shared" si="157"/>
        <v>-31576</v>
      </c>
      <c r="F777" s="365">
        <v>0</v>
      </c>
      <c r="G777" s="168">
        <f t="shared" si="150"/>
        <v>-31576</v>
      </c>
      <c r="H777" s="168">
        <f t="shared" si="158"/>
        <v>1021693</v>
      </c>
      <c r="I777" s="111">
        <f t="shared" si="151"/>
        <v>1349507</v>
      </c>
      <c r="J777" s="337">
        <f t="shared" si="147"/>
        <v>0.44419239203778677</v>
      </c>
      <c r="K777" s="348">
        <f t="shared" si="148"/>
        <v>0.4308759278002699</v>
      </c>
      <c r="L777" s="168">
        <f t="shared" si="152"/>
        <v>-22103</v>
      </c>
      <c r="M777" s="168">
        <f t="shared" si="153"/>
        <v>-12770</v>
      </c>
      <c r="N777" s="168">
        <f t="shared" si="154"/>
        <v>-9333</v>
      </c>
    </row>
    <row r="778" spans="1:14">
      <c r="A778">
        <f t="shared" si="155"/>
        <v>1</v>
      </c>
      <c r="B778" t="str">
        <f t="shared" si="149"/>
        <v>Jan</v>
      </c>
      <c r="C778" s="347">
        <f t="shared" si="159"/>
        <v>37269</v>
      </c>
      <c r="D778" s="339">
        <f t="shared" si="156"/>
        <v>1021693</v>
      </c>
      <c r="E778" s="357">
        <f t="shared" si="157"/>
        <v>-31576</v>
      </c>
      <c r="F778" s="365">
        <v>0</v>
      </c>
      <c r="G778" s="168">
        <f t="shared" si="150"/>
        <v>-31576</v>
      </c>
      <c r="H778" s="168">
        <f t="shared" si="158"/>
        <v>990117</v>
      </c>
      <c r="I778" s="111">
        <f t="shared" si="151"/>
        <v>1381083</v>
      </c>
      <c r="J778" s="337">
        <f t="shared" si="147"/>
        <v>0.4308759278002699</v>
      </c>
      <c r="K778" s="348">
        <f t="shared" si="148"/>
        <v>0.41755946356275303</v>
      </c>
      <c r="L778" s="168">
        <f t="shared" si="152"/>
        <v>-22103</v>
      </c>
      <c r="M778" s="168">
        <f t="shared" si="153"/>
        <v>-12770</v>
      </c>
      <c r="N778" s="168">
        <f t="shared" si="154"/>
        <v>-9333</v>
      </c>
    </row>
    <row r="779" spans="1:14">
      <c r="A779">
        <f t="shared" si="155"/>
        <v>1</v>
      </c>
      <c r="B779" t="str">
        <f t="shared" si="149"/>
        <v>Jan</v>
      </c>
      <c r="C779" s="347">
        <f t="shared" si="159"/>
        <v>37270</v>
      </c>
      <c r="D779" s="339">
        <f t="shared" si="156"/>
        <v>990117</v>
      </c>
      <c r="E779" s="357">
        <f t="shared" si="157"/>
        <v>-31576</v>
      </c>
      <c r="F779" s="365">
        <v>0</v>
      </c>
      <c r="G779" s="168">
        <f t="shared" si="150"/>
        <v>-31576</v>
      </c>
      <c r="H779" s="168">
        <f t="shared" si="158"/>
        <v>958541</v>
      </c>
      <c r="I779" s="111">
        <f t="shared" si="151"/>
        <v>1412659</v>
      </c>
      <c r="J779" s="337">
        <f t="shared" si="147"/>
        <v>0.41755946356275303</v>
      </c>
      <c r="K779" s="348">
        <f t="shared" si="148"/>
        <v>0.40424299932523616</v>
      </c>
      <c r="L779" s="168">
        <f t="shared" si="152"/>
        <v>-22103</v>
      </c>
      <c r="M779" s="168">
        <f t="shared" si="153"/>
        <v>-12770</v>
      </c>
      <c r="N779" s="168">
        <f t="shared" si="154"/>
        <v>-9333</v>
      </c>
    </row>
    <row r="780" spans="1:14">
      <c r="A780">
        <f t="shared" si="155"/>
        <v>1</v>
      </c>
      <c r="B780" t="str">
        <f t="shared" si="149"/>
        <v>Jan</v>
      </c>
      <c r="C780" s="347">
        <f t="shared" si="159"/>
        <v>37271</v>
      </c>
      <c r="D780" s="339">
        <f t="shared" si="156"/>
        <v>958541</v>
      </c>
      <c r="E780" s="357">
        <f t="shared" si="157"/>
        <v>-31576</v>
      </c>
      <c r="F780" s="365">
        <v>0</v>
      </c>
      <c r="G780" s="168">
        <f t="shared" si="150"/>
        <v>-31576</v>
      </c>
      <c r="H780" s="168">
        <f t="shared" si="158"/>
        <v>926965</v>
      </c>
      <c r="I780" s="111">
        <f t="shared" si="151"/>
        <v>1444235</v>
      </c>
      <c r="J780" s="337">
        <f t="shared" si="147"/>
        <v>0.40424299932523616</v>
      </c>
      <c r="K780" s="348">
        <f t="shared" si="148"/>
        <v>0.3909265350877193</v>
      </c>
      <c r="L780" s="168">
        <f t="shared" si="152"/>
        <v>-22103</v>
      </c>
      <c r="M780" s="168">
        <f t="shared" si="153"/>
        <v>-12770</v>
      </c>
      <c r="N780" s="168">
        <f t="shared" si="154"/>
        <v>-9333</v>
      </c>
    </row>
    <row r="781" spans="1:14">
      <c r="A781">
        <f t="shared" si="155"/>
        <v>1</v>
      </c>
      <c r="B781" t="str">
        <f t="shared" si="149"/>
        <v>Jan</v>
      </c>
      <c r="C781" s="347">
        <f t="shared" si="159"/>
        <v>37272</v>
      </c>
      <c r="D781" s="339">
        <f t="shared" si="156"/>
        <v>926965</v>
      </c>
      <c r="E781" s="357">
        <f t="shared" si="157"/>
        <v>-31576</v>
      </c>
      <c r="F781" s="365">
        <v>0</v>
      </c>
      <c r="G781" s="168">
        <f t="shared" si="150"/>
        <v>-31576</v>
      </c>
      <c r="H781" s="168">
        <f t="shared" si="158"/>
        <v>895389</v>
      </c>
      <c r="I781" s="111">
        <f t="shared" si="151"/>
        <v>1475811</v>
      </c>
      <c r="J781" s="337">
        <f t="shared" si="147"/>
        <v>0.3909265350877193</v>
      </c>
      <c r="K781" s="348">
        <f t="shared" si="148"/>
        <v>0.37761007085020243</v>
      </c>
      <c r="L781" s="168">
        <f t="shared" si="152"/>
        <v>-22103</v>
      </c>
      <c r="M781" s="168">
        <f t="shared" si="153"/>
        <v>-12770</v>
      </c>
      <c r="N781" s="168">
        <f t="shared" si="154"/>
        <v>-9333</v>
      </c>
    </row>
    <row r="782" spans="1:14">
      <c r="A782">
        <f t="shared" si="155"/>
        <v>1</v>
      </c>
      <c r="B782" t="str">
        <f t="shared" si="149"/>
        <v>Jan</v>
      </c>
      <c r="C782" s="347">
        <f t="shared" si="159"/>
        <v>37273</v>
      </c>
      <c r="D782" s="339">
        <f t="shared" si="156"/>
        <v>895389</v>
      </c>
      <c r="E782" s="357">
        <f t="shared" si="157"/>
        <v>-31576</v>
      </c>
      <c r="F782" s="365">
        <v>0</v>
      </c>
      <c r="G782" s="168">
        <f t="shared" si="150"/>
        <v>-31576</v>
      </c>
      <c r="H782" s="168">
        <f t="shared" si="158"/>
        <v>863813</v>
      </c>
      <c r="I782" s="111">
        <f t="shared" si="151"/>
        <v>1507387</v>
      </c>
      <c r="J782" s="337">
        <f t="shared" si="147"/>
        <v>0.37761007085020243</v>
      </c>
      <c r="K782" s="348">
        <f t="shared" si="148"/>
        <v>0.36429360661268556</v>
      </c>
      <c r="L782" s="168">
        <f t="shared" si="152"/>
        <v>-22103</v>
      </c>
      <c r="M782" s="168">
        <f t="shared" si="153"/>
        <v>-12770</v>
      </c>
      <c r="N782" s="168">
        <f t="shared" si="154"/>
        <v>-9333</v>
      </c>
    </row>
    <row r="783" spans="1:14">
      <c r="A783">
        <f t="shared" si="155"/>
        <v>1</v>
      </c>
      <c r="B783" t="str">
        <f t="shared" si="149"/>
        <v>Jan</v>
      </c>
      <c r="C783" s="347">
        <f t="shared" si="159"/>
        <v>37274</v>
      </c>
      <c r="D783" s="339">
        <f t="shared" si="156"/>
        <v>863813</v>
      </c>
      <c r="E783" s="357">
        <f t="shared" si="157"/>
        <v>-31576</v>
      </c>
      <c r="F783" s="365">
        <v>0</v>
      </c>
      <c r="G783" s="168">
        <f t="shared" si="150"/>
        <v>-31576</v>
      </c>
      <c r="H783" s="168">
        <f t="shared" si="158"/>
        <v>832237</v>
      </c>
      <c r="I783" s="111">
        <f t="shared" si="151"/>
        <v>1538963</v>
      </c>
      <c r="J783" s="337">
        <f t="shared" ref="J783:J824" si="160">D783/$D$12</f>
        <v>0.36429360661268556</v>
      </c>
      <c r="K783" s="348">
        <f t="shared" ref="K783:K824" si="161">H783/$D$12</f>
        <v>0.35097714237516869</v>
      </c>
      <c r="L783" s="168">
        <f t="shared" si="152"/>
        <v>-22103</v>
      </c>
      <c r="M783" s="168">
        <f t="shared" si="153"/>
        <v>-12770</v>
      </c>
      <c r="N783" s="168">
        <f t="shared" si="154"/>
        <v>-9333</v>
      </c>
    </row>
    <row r="784" spans="1:14">
      <c r="A784">
        <f t="shared" si="155"/>
        <v>1</v>
      </c>
      <c r="B784" t="str">
        <f t="shared" ref="B784:B824" si="162">VLOOKUP(A784,MonthTable,2,FALSE)</f>
        <v>Jan</v>
      </c>
      <c r="C784" s="347">
        <f t="shared" si="159"/>
        <v>37275</v>
      </c>
      <c r="D784" s="339">
        <f t="shared" si="156"/>
        <v>832237</v>
      </c>
      <c r="E784" s="357">
        <f t="shared" si="157"/>
        <v>-31576</v>
      </c>
      <c r="F784" s="365">
        <v>0</v>
      </c>
      <c r="G784" s="168">
        <f t="shared" ref="G784:G824" si="163">SUM(E784:F784)</f>
        <v>-31576</v>
      </c>
      <c r="H784" s="168">
        <f t="shared" si="158"/>
        <v>800661</v>
      </c>
      <c r="I784" s="111">
        <f t="shared" ref="I784:I824" si="164">$D$12-H784</f>
        <v>1570539</v>
      </c>
      <c r="J784" s="337">
        <f t="shared" si="160"/>
        <v>0.35097714237516869</v>
      </c>
      <c r="K784" s="348">
        <f t="shared" si="161"/>
        <v>0.33766067813765183</v>
      </c>
      <c r="L784" s="168">
        <f t="shared" ref="L784:L824" si="165">IF($E784&lt;0,IF($K784&gt;0.5,-$F$7,-$G$7),IF($E784&gt;0,IF($K784&gt;0.67,$I$7,$H$7),0))</f>
        <v>-22103</v>
      </c>
      <c r="M784" s="168">
        <f t="shared" ref="M784:M824" si="166">IF($E784&lt;0,IF($K784&gt;0.5,-$F$5,-$G$5),IF($E784&gt;0,IF($K784&gt;0.67,$I$5,$H$5),0))</f>
        <v>-12770</v>
      </c>
      <c r="N784" s="168">
        <f t="shared" ref="N784:N824" si="167">IF($E784&lt;0,IF($K784&gt;0.5,-$F$6,-$G$6),IF($E784&gt;0,IF($K784&gt;0.67,$I$6,$H$6),0))</f>
        <v>-9333</v>
      </c>
    </row>
    <row r="785" spans="1:14">
      <c r="A785">
        <f t="shared" ref="A785:A824" si="168">MONTH(C785)</f>
        <v>1</v>
      </c>
      <c r="B785" t="str">
        <f t="shared" si="162"/>
        <v>Jan</v>
      </c>
      <c r="C785" s="347">
        <f t="shared" si="159"/>
        <v>37276</v>
      </c>
      <c r="D785" s="339">
        <f t="shared" ref="D785:D824" si="169">H784</f>
        <v>800661</v>
      </c>
      <c r="E785" s="357">
        <f t="shared" si="157"/>
        <v>-31576</v>
      </c>
      <c r="F785" s="365">
        <v>0</v>
      </c>
      <c r="G785" s="168">
        <f t="shared" si="163"/>
        <v>-31576</v>
      </c>
      <c r="H785" s="168">
        <f t="shared" si="158"/>
        <v>769085</v>
      </c>
      <c r="I785" s="111">
        <f t="shared" si="164"/>
        <v>1602115</v>
      </c>
      <c r="J785" s="337">
        <f t="shared" si="160"/>
        <v>0.33766067813765183</v>
      </c>
      <c r="K785" s="348">
        <f t="shared" si="161"/>
        <v>0.32434421390013496</v>
      </c>
      <c r="L785" s="168">
        <f t="shared" si="165"/>
        <v>-22103</v>
      </c>
      <c r="M785" s="168">
        <f t="shared" si="166"/>
        <v>-12770</v>
      </c>
      <c r="N785" s="168">
        <f t="shared" si="167"/>
        <v>-9333</v>
      </c>
    </row>
    <row r="786" spans="1:14">
      <c r="A786">
        <f t="shared" si="168"/>
        <v>1</v>
      </c>
      <c r="B786" t="str">
        <f t="shared" si="162"/>
        <v>Jan</v>
      </c>
      <c r="C786" s="347">
        <f t="shared" si="159"/>
        <v>37277</v>
      </c>
      <c r="D786" s="339">
        <f t="shared" si="169"/>
        <v>769085</v>
      </c>
      <c r="E786" s="357">
        <f t="shared" si="157"/>
        <v>-31576</v>
      </c>
      <c r="F786" s="365">
        <v>0</v>
      </c>
      <c r="G786" s="168">
        <f t="shared" si="163"/>
        <v>-31576</v>
      </c>
      <c r="H786" s="168">
        <f t="shared" si="158"/>
        <v>737509</v>
      </c>
      <c r="I786" s="111">
        <f t="shared" si="164"/>
        <v>1633691</v>
      </c>
      <c r="J786" s="337">
        <f t="shared" si="160"/>
        <v>0.32434421390013496</v>
      </c>
      <c r="K786" s="348">
        <f t="shared" si="161"/>
        <v>0.31102774966261809</v>
      </c>
      <c r="L786" s="168">
        <f t="shared" si="165"/>
        <v>-22103</v>
      </c>
      <c r="M786" s="168">
        <f t="shared" si="166"/>
        <v>-12770</v>
      </c>
      <c r="N786" s="168">
        <f t="shared" si="167"/>
        <v>-9333</v>
      </c>
    </row>
    <row r="787" spans="1:14">
      <c r="A787">
        <f t="shared" si="168"/>
        <v>1</v>
      </c>
      <c r="B787" t="str">
        <f t="shared" si="162"/>
        <v>Jan</v>
      </c>
      <c r="C787" s="347">
        <f t="shared" si="159"/>
        <v>37278</v>
      </c>
      <c r="D787" s="339">
        <f t="shared" si="169"/>
        <v>737509</v>
      </c>
      <c r="E787" s="357">
        <f t="shared" si="157"/>
        <v>-31576</v>
      </c>
      <c r="F787" s="365">
        <v>0</v>
      </c>
      <c r="G787" s="168">
        <f t="shared" si="163"/>
        <v>-31576</v>
      </c>
      <c r="H787" s="168">
        <f t="shared" si="158"/>
        <v>705933</v>
      </c>
      <c r="I787" s="111">
        <f t="shared" si="164"/>
        <v>1665267</v>
      </c>
      <c r="J787" s="337">
        <f t="shared" si="160"/>
        <v>0.31102774966261809</v>
      </c>
      <c r="K787" s="348">
        <f t="shared" si="161"/>
        <v>0.29771128542510122</v>
      </c>
      <c r="L787" s="168">
        <f t="shared" si="165"/>
        <v>-22103</v>
      </c>
      <c r="M787" s="168">
        <f t="shared" si="166"/>
        <v>-12770</v>
      </c>
      <c r="N787" s="168">
        <f t="shared" si="167"/>
        <v>-9333</v>
      </c>
    </row>
    <row r="788" spans="1:14">
      <c r="A788">
        <f t="shared" si="168"/>
        <v>1</v>
      </c>
      <c r="B788" t="str">
        <f t="shared" si="162"/>
        <v>Jan</v>
      </c>
      <c r="C788" s="347">
        <f t="shared" si="159"/>
        <v>37279</v>
      </c>
      <c r="D788" s="339">
        <f t="shared" si="169"/>
        <v>705933</v>
      </c>
      <c r="E788" s="357">
        <f t="shared" si="157"/>
        <v>-31576</v>
      </c>
      <c r="F788" s="365">
        <v>0</v>
      </c>
      <c r="G788" s="168">
        <f t="shared" si="163"/>
        <v>-31576</v>
      </c>
      <c r="H788" s="168">
        <f t="shared" si="158"/>
        <v>674357</v>
      </c>
      <c r="I788" s="111">
        <f t="shared" si="164"/>
        <v>1696843</v>
      </c>
      <c r="J788" s="337">
        <f t="shared" si="160"/>
        <v>0.29771128542510122</v>
      </c>
      <c r="K788" s="348">
        <f t="shared" si="161"/>
        <v>0.28439482118758436</v>
      </c>
      <c r="L788" s="168">
        <f t="shared" si="165"/>
        <v>-22103</v>
      </c>
      <c r="M788" s="168">
        <f t="shared" si="166"/>
        <v>-12770</v>
      </c>
      <c r="N788" s="168">
        <f t="shared" si="167"/>
        <v>-9333</v>
      </c>
    </row>
    <row r="789" spans="1:14">
      <c r="A789">
        <f t="shared" si="168"/>
        <v>1</v>
      </c>
      <c r="B789" t="str">
        <f t="shared" si="162"/>
        <v>Jan</v>
      </c>
      <c r="C789" s="347">
        <f t="shared" si="159"/>
        <v>37280</v>
      </c>
      <c r="D789" s="339">
        <f t="shared" si="169"/>
        <v>674357</v>
      </c>
      <c r="E789" s="357">
        <f t="shared" si="157"/>
        <v>-31576</v>
      </c>
      <c r="F789" s="365">
        <v>0</v>
      </c>
      <c r="G789" s="168">
        <f t="shared" si="163"/>
        <v>-31576</v>
      </c>
      <c r="H789" s="168">
        <f t="shared" si="158"/>
        <v>642781</v>
      </c>
      <c r="I789" s="111">
        <f t="shared" si="164"/>
        <v>1728419</v>
      </c>
      <c r="J789" s="337">
        <f t="shared" si="160"/>
        <v>0.28439482118758436</v>
      </c>
      <c r="K789" s="348">
        <f t="shared" si="161"/>
        <v>0.27107835695006749</v>
      </c>
      <c r="L789" s="168">
        <f t="shared" si="165"/>
        <v>-22103</v>
      </c>
      <c r="M789" s="168">
        <f t="shared" si="166"/>
        <v>-12770</v>
      </c>
      <c r="N789" s="168">
        <f t="shared" si="167"/>
        <v>-9333</v>
      </c>
    </row>
    <row r="790" spans="1:14">
      <c r="A790">
        <f t="shared" si="168"/>
        <v>1</v>
      </c>
      <c r="B790" t="str">
        <f t="shared" si="162"/>
        <v>Jan</v>
      </c>
      <c r="C790" s="347">
        <f t="shared" si="159"/>
        <v>37281</v>
      </c>
      <c r="D790" s="339">
        <f t="shared" si="169"/>
        <v>642781</v>
      </c>
      <c r="E790" s="357">
        <f t="shared" si="157"/>
        <v>-31576</v>
      </c>
      <c r="F790" s="365">
        <v>0</v>
      </c>
      <c r="G790" s="168">
        <f t="shared" si="163"/>
        <v>-31576</v>
      </c>
      <c r="H790" s="168">
        <f t="shared" si="158"/>
        <v>611205</v>
      </c>
      <c r="I790" s="111">
        <f t="shared" si="164"/>
        <v>1759995</v>
      </c>
      <c r="J790" s="337">
        <f t="shared" si="160"/>
        <v>0.27107835695006749</v>
      </c>
      <c r="K790" s="348">
        <f t="shared" si="161"/>
        <v>0.25776189271255062</v>
      </c>
      <c r="L790" s="168">
        <f t="shared" si="165"/>
        <v>-22103</v>
      </c>
      <c r="M790" s="168">
        <f t="shared" si="166"/>
        <v>-12770</v>
      </c>
      <c r="N790" s="168">
        <f t="shared" si="167"/>
        <v>-9333</v>
      </c>
    </row>
    <row r="791" spans="1:14">
      <c r="A791">
        <f t="shared" si="168"/>
        <v>1</v>
      </c>
      <c r="B791" t="str">
        <f t="shared" si="162"/>
        <v>Jan</v>
      </c>
      <c r="C791" s="347">
        <f t="shared" si="159"/>
        <v>37282</v>
      </c>
      <c r="D791" s="339">
        <f t="shared" si="169"/>
        <v>611205</v>
      </c>
      <c r="E791" s="357">
        <f t="shared" si="157"/>
        <v>-31576</v>
      </c>
      <c r="F791" s="365">
        <v>0</v>
      </c>
      <c r="G791" s="168">
        <f t="shared" si="163"/>
        <v>-31576</v>
      </c>
      <c r="H791" s="168">
        <f t="shared" si="158"/>
        <v>579629</v>
      </c>
      <c r="I791" s="111">
        <f t="shared" si="164"/>
        <v>1791571</v>
      </c>
      <c r="J791" s="337">
        <f t="shared" si="160"/>
        <v>0.25776189271255062</v>
      </c>
      <c r="K791" s="348">
        <f t="shared" si="161"/>
        <v>0.24444542847503373</v>
      </c>
      <c r="L791" s="168">
        <f t="shared" si="165"/>
        <v>-22103</v>
      </c>
      <c r="M791" s="168">
        <f t="shared" si="166"/>
        <v>-12770</v>
      </c>
      <c r="N791" s="168">
        <f t="shared" si="167"/>
        <v>-9333</v>
      </c>
    </row>
    <row r="792" spans="1:14">
      <c r="A792">
        <f t="shared" si="168"/>
        <v>1</v>
      </c>
      <c r="B792" t="str">
        <f t="shared" si="162"/>
        <v>Jan</v>
      </c>
      <c r="C792" s="347">
        <f t="shared" si="159"/>
        <v>37283</v>
      </c>
      <c r="D792" s="339">
        <f t="shared" si="169"/>
        <v>579629</v>
      </c>
      <c r="E792" s="357">
        <f t="shared" si="157"/>
        <v>-31576</v>
      </c>
      <c r="F792" s="365">
        <v>0</v>
      </c>
      <c r="G792" s="168">
        <f t="shared" si="163"/>
        <v>-31576</v>
      </c>
      <c r="H792" s="168">
        <f t="shared" si="158"/>
        <v>548053</v>
      </c>
      <c r="I792" s="111">
        <f t="shared" si="164"/>
        <v>1823147</v>
      </c>
      <c r="J792" s="337">
        <f t="shared" si="160"/>
        <v>0.24444542847503373</v>
      </c>
      <c r="K792" s="348">
        <f t="shared" si="161"/>
        <v>0.23112896423751686</v>
      </c>
      <c r="L792" s="168">
        <f t="shared" si="165"/>
        <v>-22103</v>
      </c>
      <c r="M792" s="168">
        <f t="shared" si="166"/>
        <v>-12770</v>
      </c>
      <c r="N792" s="168">
        <f t="shared" si="167"/>
        <v>-9333</v>
      </c>
    </row>
    <row r="793" spans="1:14">
      <c r="A793">
        <f t="shared" si="168"/>
        <v>1</v>
      </c>
      <c r="B793" t="str">
        <f t="shared" si="162"/>
        <v>Jan</v>
      </c>
      <c r="C793" s="347">
        <f t="shared" si="159"/>
        <v>37284</v>
      </c>
      <c r="D793" s="339">
        <f t="shared" si="169"/>
        <v>548053</v>
      </c>
      <c r="E793" s="357">
        <f t="shared" si="157"/>
        <v>-31576</v>
      </c>
      <c r="F793" s="365">
        <v>0</v>
      </c>
      <c r="G793" s="168">
        <f t="shared" si="163"/>
        <v>-31576</v>
      </c>
      <c r="H793" s="168">
        <f t="shared" si="158"/>
        <v>516477</v>
      </c>
      <c r="I793" s="111">
        <f t="shared" si="164"/>
        <v>1854723</v>
      </c>
      <c r="J793" s="337">
        <f t="shared" si="160"/>
        <v>0.23112896423751686</v>
      </c>
      <c r="K793" s="348">
        <f t="shared" si="161"/>
        <v>0.21781249999999999</v>
      </c>
      <c r="L793" s="168">
        <f t="shared" si="165"/>
        <v>-22103</v>
      </c>
      <c r="M793" s="168">
        <f t="shared" si="166"/>
        <v>-12770</v>
      </c>
      <c r="N793" s="168">
        <f t="shared" si="167"/>
        <v>-9333</v>
      </c>
    </row>
    <row r="794" spans="1:14">
      <c r="A794">
        <f t="shared" si="168"/>
        <v>1</v>
      </c>
      <c r="B794" t="str">
        <f t="shared" si="162"/>
        <v>Jan</v>
      </c>
      <c r="C794" s="347">
        <f t="shared" si="159"/>
        <v>37285</v>
      </c>
      <c r="D794" s="339">
        <f t="shared" si="169"/>
        <v>516477</v>
      </c>
      <c r="E794" s="357">
        <f t="shared" si="157"/>
        <v>-31576</v>
      </c>
      <c r="F794" s="365">
        <v>0</v>
      </c>
      <c r="G794" s="168">
        <f t="shared" si="163"/>
        <v>-31576</v>
      </c>
      <c r="H794" s="168">
        <f t="shared" si="158"/>
        <v>484901</v>
      </c>
      <c r="I794" s="111">
        <f t="shared" si="164"/>
        <v>1886299</v>
      </c>
      <c r="J794" s="337">
        <f t="shared" si="160"/>
        <v>0.21781249999999999</v>
      </c>
      <c r="K794" s="348">
        <f t="shared" si="161"/>
        <v>0.20449603576248312</v>
      </c>
      <c r="L794" s="168">
        <f t="shared" si="165"/>
        <v>-22103</v>
      </c>
      <c r="M794" s="168">
        <f t="shared" si="166"/>
        <v>-12770</v>
      </c>
      <c r="N794" s="168">
        <f t="shared" si="167"/>
        <v>-9333</v>
      </c>
    </row>
    <row r="795" spans="1:14">
      <c r="A795">
        <f t="shared" si="168"/>
        <v>1</v>
      </c>
      <c r="B795" t="str">
        <f t="shared" si="162"/>
        <v>Jan</v>
      </c>
      <c r="C795" s="347">
        <f t="shared" si="159"/>
        <v>37286</v>
      </c>
      <c r="D795" s="339">
        <f t="shared" si="169"/>
        <v>484901</v>
      </c>
      <c r="E795" s="357">
        <f t="shared" si="157"/>
        <v>-31576</v>
      </c>
      <c r="F795" s="365">
        <v>0</v>
      </c>
      <c r="G795" s="168">
        <f t="shared" si="163"/>
        <v>-31576</v>
      </c>
      <c r="H795" s="168">
        <f t="shared" si="158"/>
        <v>453325</v>
      </c>
      <c r="I795" s="111">
        <f t="shared" si="164"/>
        <v>1917875</v>
      </c>
      <c r="J795" s="337">
        <f t="shared" si="160"/>
        <v>0.20449603576248312</v>
      </c>
      <c r="K795" s="348">
        <f t="shared" si="161"/>
        <v>0.19117957152496626</v>
      </c>
      <c r="L795" s="168">
        <f t="shared" si="165"/>
        <v>-22103</v>
      </c>
      <c r="M795" s="168">
        <f t="shared" si="166"/>
        <v>-12770</v>
      </c>
      <c r="N795" s="168">
        <f t="shared" si="167"/>
        <v>-9333</v>
      </c>
    </row>
    <row r="796" spans="1:14">
      <c r="A796">
        <f t="shared" si="168"/>
        <v>1</v>
      </c>
      <c r="B796" t="str">
        <f t="shared" si="162"/>
        <v>Jan</v>
      </c>
      <c r="C796" s="347">
        <f t="shared" si="159"/>
        <v>37287</v>
      </c>
      <c r="D796" s="339">
        <f t="shared" si="169"/>
        <v>453325</v>
      </c>
      <c r="E796" s="357">
        <f t="shared" si="157"/>
        <v>-31576</v>
      </c>
      <c r="F796" s="365">
        <v>0</v>
      </c>
      <c r="G796" s="168">
        <f t="shared" si="163"/>
        <v>-31576</v>
      </c>
      <c r="H796" s="168">
        <f t="shared" si="158"/>
        <v>421749</v>
      </c>
      <c r="I796" s="111">
        <f t="shared" si="164"/>
        <v>1949451</v>
      </c>
      <c r="J796" s="337">
        <f t="shared" si="160"/>
        <v>0.19117957152496626</v>
      </c>
      <c r="K796" s="348">
        <f t="shared" si="161"/>
        <v>0.17786310728744939</v>
      </c>
      <c r="L796" s="168">
        <f t="shared" si="165"/>
        <v>-22103</v>
      </c>
      <c r="M796" s="168">
        <f t="shared" si="166"/>
        <v>-12770</v>
      </c>
      <c r="N796" s="168">
        <f t="shared" si="167"/>
        <v>-9333</v>
      </c>
    </row>
    <row r="797" spans="1:14">
      <c r="A797">
        <f t="shared" si="168"/>
        <v>2</v>
      </c>
      <c r="B797" t="str">
        <f t="shared" si="162"/>
        <v>Feb</v>
      </c>
      <c r="C797" s="347">
        <f t="shared" si="159"/>
        <v>37288</v>
      </c>
      <c r="D797" s="339">
        <f t="shared" si="169"/>
        <v>421749</v>
      </c>
      <c r="E797" s="357">
        <f>-5854-8914</f>
        <v>-14768</v>
      </c>
      <c r="F797" s="365">
        <v>0</v>
      </c>
      <c r="G797" s="168">
        <f t="shared" si="163"/>
        <v>-14768</v>
      </c>
      <c r="H797" s="168">
        <f t="shared" si="158"/>
        <v>406981</v>
      </c>
      <c r="I797" s="111">
        <f t="shared" si="164"/>
        <v>1964219</v>
      </c>
      <c r="J797" s="337">
        <f t="shared" si="160"/>
        <v>0.17786310728744939</v>
      </c>
      <c r="K797" s="348">
        <f t="shared" si="161"/>
        <v>0.17163503711201081</v>
      </c>
      <c r="L797" s="168">
        <f t="shared" si="165"/>
        <v>-22103</v>
      </c>
      <c r="M797" s="168">
        <f t="shared" si="166"/>
        <v>-12770</v>
      </c>
      <c r="N797" s="168">
        <f t="shared" si="167"/>
        <v>-9333</v>
      </c>
    </row>
    <row r="798" spans="1:14">
      <c r="A798">
        <f t="shared" si="168"/>
        <v>2</v>
      </c>
      <c r="B798" t="str">
        <f t="shared" si="162"/>
        <v>Feb</v>
      </c>
      <c r="C798" s="347">
        <f t="shared" si="159"/>
        <v>37289</v>
      </c>
      <c r="D798" s="339">
        <f t="shared" si="169"/>
        <v>406981</v>
      </c>
      <c r="E798" s="357">
        <f t="shared" ref="E798:E824" si="170">-5854-8914</f>
        <v>-14768</v>
      </c>
      <c r="F798" s="365">
        <v>0</v>
      </c>
      <c r="G798" s="168">
        <f t="shared" si="163"/>
        <v>-14768</v>
      </c>
      <c r="H798" s="168">
        <f t="shared" si="158"/>
        <v>392213</v>
      </c>
      <c r="I798" s="111">
        <f t="shared" si="164"/>
        <v>1978987</v>
      </c>
      <c r="J798" s="337">
        <f t="shared" si="160"/>
        <v>0.17163503711201081</v>
      </c>
      <c r="K798" s="348">
        <f t="shared" si="161"/>
        <v>0.1654069669365722</v>
      </c>
      <c r="L798" s="168">
        <f t="shared" si="165"/>
        <v>-22103</v>
      </c>
      <c r="M798" s="168">
        <f t="shared" si="166"/>
        <v>-12770</v>
      </c>
      <c r="N798" s="168">
        <f t="shared" si="167"/>
        <v>-9333</v>
      </c>
    </row>
    <row r="799" spans="1:14">
      <c r="A799">
        <f t="shared" si="168"/>
        <v>2</v>
      </c>
      <c r="B799" t="str">
        <f t="shared" si="162"/>
        <v>Feb</v>
      </c>
      <c r="C799" s="347">
        <f t="shared" si="159"/>
        <v>37290</v>
      </c>
      <c r="D799" s="339">
        <f t="shared" si="169"/>
        <v>392213</v>
      </c>
      <c r="E799" s="357">
        <f t="shared" si="170"/>
        <v>-14768</v>
      </c>
      <c r="F799" s="365">
        <v>0</v>
      </c>
      <c r="G799" s="168">
        <f t="shared" si="163"/>
        <v>-14768</v>
      </c>
      <c r="H799" s="168">
        <f t="shared" si="158"/>
        <v>377445</v>
      </c>
      <c r="I799" s="111">
        <f t="shared" si="164"/>
        <v>1993755</v>
      </c>
      <c r="J799" s="337">
        <f t="shared" si="160"/>
        <v>0.1654069669365722</v>
      </c>
      <c r="K799" s="348">
        <f t="shared" si="161"/>
        <v>0.15917889676113361</v>
      </c>
      <c r="L799" s="168">
        <f t="shared" si="165"/>
        <v>-22103</v>
      </c>
      <c r="M799" s="168">
        <f t="shared" si="166"/>
        <v>-12770</v>
      </c>
      <c r="N799" s="168">
        <f t="shared" si="167"/>
        <v>-9333</v>
      </c>
    </row>
    <row r="800" spans="1:14">
      <c r="A800">
        <f t="shared" si="168"/>
        <v>2</v>
      </c>
      <c r="B800" t="str">
        <f t="shared" si="162"/>
        <v>Feb</v>
      </c>
      <c r="C800" s="347">
        <f t="shared" si="159"/>
        <v>37291</v>
      </c>
      <c r="D800" s="339">
        <f t="shared" si="169"/>
        <v>377445</v>
      </c>
      <c r="E800" s="357">
        <f t="shared" si="170"/>
        <v>-14768</v>
      </c>
      <c r="F800" s="365">
        <v>0</v>
      </c>
      <c r="G800" s="168">
        <f t="shared" si="163"/>
        <v>-14768</v>
      </c>
      <c r="H800" s="168">
        <f t="shared" si="158"/>
        <v>362677</v>
      </c>
      <c r="I800" s="111">
        <f t="shared" si="164"/>
        <v>2008523</v>
      </c>
      <c r="J800" s="337">
        <f t="shared" si="160"/>
        <v>0.15917889676113361</v>
      </c>
      <c r="K800" s="348">
        <f t="shared" si="161"/>
        <v>0.152950826585695</v>
      </c>
      <c r="L800" s="168">
        <f t="shared" si="165"/>
        <v>-22103</v>
      </c>
      <c r="M800" s="168">
        <f t="shared" si="166"/>
        <v>-12770</v>
      </c>
      <c r="N800" s="168">
        <f t="shared" si="167"/>
        <v>-9333</v>
      </c>
    </row>
    <row r="801" spans="1:14">
      <c r="A801">
        <f t="shared" si="168"/>
        <v>2</v>
      </c>
      <c r="B801" t="str">
        <f t="shared" si="162"/>
        <v>Feb</v>
      </c>
      <c r="C801" s="347">
        <f t="shared" si="159"/>
        <v>37292</v>
      </c>
      <c r="D801" s="339">
        <f t="shared" si="169"/>
        <v>362677</v>
      </c>
      <c r="E801" s="357">
        <f t="shared" si="170"/>
        <v>-14768</v>
      </c>
      <c r="F801" s="365">
        <v>0</v>
      </c>
      <c r="G801" s="168">
        <f t="shared" si="163"/>
        <v>-14768</v>
      </c>
      <c r="H801" s="168">
        <f t="shared" ref="H801:H824" si="171">D801+G801</f>
        <v>347909</v>
      </c>
      <c r="I801" s="111">
        <f t="shared" si="164"/>
        <v>2023291</v>
      </c>
      <c r="J801" s="337">
        <f t="shared" si="160"/>
        <v>0.152950826585695</v>
      </c>
      <c r="K801" s="348">
        <f t="shared" si="161"/>
        <v>0.14672275641025642</v>
      </c>
      <c r="L801" s="168">
        <f t="shared" si="165"/>
        <v>-22103</v>
      </c>
      <c r="M801" s="168">
        <f t="shared" si="166"/>
        <v>-12770</v>
      </c>
      <c r="N801" s="168">
        <f t="shared" si="167"/>
        <v>-9333</v>
      </c>
    </row>
    <row r="802" spans="1:14">
      <c r="A802">
        <f t="shared" si="168"/>
        <v>2</v>
      </c>
      <c r="B802" t="str">
        <f t="shared" si="162"/>
        <v>Feb</v>
      </c>
      <c r="C802" s="347">
        <f t="shared" si="159"/>
        <v>37293</v>
      </c>
      <c r="D802" s="339">
        <f t="shared" si="169"/>
        <v>347909</v>
      </c>
      <c r="E802" s="357">
        <f t="shared" si="170"/>
        <v>-14768</v>
      </c>
      <c r="F802" s="365">
        <v>0</v>
      </c>
      <c r="G802" s="168">
        <f t="shared" si="163"/>
        <v>-14768</v>
      </c>
      <c r="H802" s="168">
        <f t="shared" si="171"/>
        <v>333141</v>
      </c>
      <c r="I802" s="111">
        <f t="shared" si="164"/>
        <v>2038059</v>
      </c>
      <c r="J802" s="337">
        <f t="shared" si="160"/>
        <v>0.14672275641025642</v>
      </c>
      <c r="K802" s="348">
        <f t="shared" si="161"/>
        <v>0.14049468623481781</v>
      </c>
      <c r="L802" s="168">
        <f t="shared" si="165"/>
        <v>-22103</v>
      </c>
      <c r="M802" s="168">
        <f t="shared" si="166"/>
        <v>-12770</v>
      </c>
      <c r="N802" s="168">
        <f t="shared" si="167"/>
        <v>-9333</v>
      </c>
    </row>
    <row r="803" spans="1:14">
      <c r="A803">
        <f t="shared" si="168"/>
        <v>2</v>
      </c>
      <c r="B803" t="str">
        <f t="shared" si="162"/>
        <v>Feb</v>
      </c>
      <c r="C803" s="347">
        <f t="shared" si="159"/>
        <v>37294</v>
      </c>
      <c r="D803" s="339">
        <f t="shared" si="169"/>
        <v>333141</v>
      </c>
      <c r="E803" s="357">
        <f t="shared" si="170"/>
        <v>-14768</v>
      </c>
      <c r="F803" s="365">
        <v>0</v>
      </c>
      <c r="G803" s="168">
        <f t="shared" si="163"/>
        <v>-14768</v>
      </c>
      <c r="H803" s="168">
        <f t="shared" si="171"/>
        <v>318373</v>
      </c>
      <c r="I803" s="111">
        <f t="shared" si="164"/>
        <v>2052827</v>
      </c>
      <c r="J803" s="337">
        <f t="shared" si="160"/>
        <v>0.14049468623481781</v>
      </c>
      <c r="K803" s="348">
        <f t="shared" si="161"/>
        <v>0.13426661605937923</v>
      </c>
      <c r="L803" s="168">
        <f t="shared" si="165"/>
        <v>-22103</v>
      </c>
      <c r="M803" s="168">
        <f t="shared" si="166"/>
        <v>-12770</v>
      </c>
      <c r="N803" s="168">
        <f t="shared" si="167"/>
        <v>-9333</v>
      </c>
    </row>
    <row r="804" spans="1:14">
      <c r="A804">
        <f t="shared" si="168"/>
        <v>2</v>
      </c>
      <c r="B804" t="str">
        <f t="shared" si="162"/>
        <v>Feb</v>
      </c>
      <c r="C804" s="347">
        <f t="shared" si="159"/>
        <v>37295</v>
      </c>
      <c r="D804" s="339">
        <f t="shared" si="169"/>
        <v>318373</v>
      </c>
      <c r="E804" s="357">
        <f t="shared" si="170"/>
        <v>-14768</v>
      </c>
      <c r="F804" s="365">
        <v>0</v>
      </c>
      <c r="G804" s="168">
        <f t="shared" si="163"/>
        <v>-14768</v>
      </c>
      <c r="H804" s="168">
        <f t="shared" si="171"/>
        <v>303605</v>
      </c>
      <c r="I804" s="111">
        <f t="shared" si="164"/>
        <v>2067595</v>
      </c>
      <c r="J804" s="337">
        <f t="shared" si="160"/>
        <v>0.13426661605937923</v>
      </c>
      <c r="K804" s="348">
        <f t="shared" si="161"/>
        <v>0.12803854588394062</v>
      </c>
      <c r="L804" s="168">
        <f t="shared" si="165"/>
        <v>-22103</v>
      </c>
      <c r="M804" s="168">
        <f t="shared" si="166"/>
        <v>-12770</v>
      </c>
      <c r="N804" s="168">
        <f t="shared" si="167"/>
        <v>-9333</v>
      </c>
    </row>
    <row r="805" spans="1:14">
      <c r="A805">
        <f t="shared" si="168"/>
        <v>2</v>
      </c>
      <c r="B805" t="str">
        <f t="shared" si="162"/>
        <v>Feb</v>
      </c>
      <c r="C805" s="347">
        <f t="shared" ref="C805:C824" si="172">C804+1</f>
        <v>37296</v>
      </c>
      <c r="D805" s="339">
        <f t="shared" si="169"/>
        <v>303605</v>
      </c>
      <c r="E805" s="357">
        <f t="shared" si="170"/>
        <v>-14768</v>
      </c>
      <c r="F805" s="365">
        <v>0</v>
      </c>
      <c r="G805" s="168">
        <f t="shared" si="163"/>
        <v>-14768</v>
      </c>
      <c r="H805" s="168">
        <f t="shared" si="171"/>
        <v>288837</v>
      </c>
      <c r="I805" s="111">
        <f t="shared" si="164"/>
        <v>2082363</v>
      </c>
      <c r="J805" s="337">
        <f t="shared" si="160"/>
        <v>0.12803854588394062</v>
      </c>
      <c r="K805" s="348">
        <f t="shared" si="161"/>
        <v>0.12181047570850202</v>
      </c>
      <c r="L805" s="168">
        <f t="shared" si="165"/>
        <v>-22103</v>
      </c>
      <c r="M805" s="168">
        <f t="shared" si="166"/>
        <v>-12770</v>
      </c>
      <c r="N805" s="168">
        <f t="shared" si="167"/>
        <v>-9333</v>
      </c>
    </row>
    <row r="806" spans="1:14">
      <c r="A806">
        <f t="shared" si="168"/>
        <v>2</v>
      </c>
      <c r="B806" t="str">
        <f t="shared" si="162"/>
        <v>Feb</v>
      </c>
      <c r="C806" s="347">
        <f t="shared" si="172"/>
        <v>37297</v>
      </c>
      <c r="D806" s="339">
        <f t="shared" si="169"/>
        <v>288837</v>
      </c>
      <c r="E806" s="357">
        <f t="shared" si="170"/>
        <v>-14768</v>
      </c>
      <c r="F806" s="365">
        <v>0</v>
      </c>
      <c r="G806" s="168">
        <f t="shared" si="163"/>
        <v>-14768</v>
      </c>
      <c r="H806" s="168">
        <f t="shared" si="171"/>
        <v>274069</v>
      </c>
      <c r="I806" s="111">
        <f t="shared" si="164"/>
        <v>2097131</v>
      </c>
      <c r="J806" s="337">
        <f t="shared" si="160"/>
        <v>0.12181047570850202</v>
      </c>
      <c r="K806" s="348">
        <f t="shared" si="161"/>
        <v>0.11558240553306343</v>
      </c>
      <c r="L806" s="168">
        <f t="shared" si="165"/>
        <v>-22103</v>
      </c>
      <c r="M806" s="168">
        <f t="shared" si="166"/>
        <v>-12770</v>
      </c>
      <c r="N806" s="168">
        <f t="shared" si="167"/>
        <v>-9333</v>
      </c>
    </row>
    <row r="807" spans="1:14">
      <c r="A807">
        <f t="shared" si="168"/>
        <v>2</v>
      </c>
      <c r="B807" t="str">
        <f t="shared" si="162"/>
        <v>Feb</v>
      </c>
      <c r="C807" s="347">
        <f t="shared" si="172"/>
        <v>37298</v>
      </c>
      <c r="D807" s="339">
        <f t="shared" si="169"/>
        <v>274069</v>
      </c>
      <c r="E807" s="357">
        <f t="shared" si="170"/>
        <v>-14768</v>
      </c>
      <c r="F807" s="365">
        <v>0</v>
      </c>
      <c r="G807" s="168">
        <f t="shared" si="163"/>
        <v>-14768</v>
      </c>
      <c r="H807" s="168">
        <f t="shared" si="171"/>
        <v>259301</v>
      </c>
      <c r="I807" s="111">
        <f t="shared" si="164"/>
        <v>2111899</v>
      </c>
      <c r="J807" s="337">
        <f t="shared" si="160"/>
        <v>0.11558240553306343</v>
      </c>
      <c r="K807" s="348">
        <f t="shared" si="161"/>
        <v>0.10935433535762483</v>
      </c>
      <c r="L807" s="168">
        <f t="shared" si="165"/>
        <v>-22103</v>
      </c>
      <c r="M807" s="168">
        <f t="shared" si="166"/>
        <v>-12770</v>
      </c>
      <c r="N807" s="168">
        <f t="shared" si="167"/>
        <v>-9333</v>
      </c>
    </row>
    <row r="808" spans="1:14">
      <c r="A808">
        <f t="shared" si="168"/>
        <v>2</v>
      </c>
      <c r="B808" t="str">
        <f t="shared" si="162"/>
        <v>Feb</v>
      </c>
      <c r="C808" s="347">
        <f t="shared" si="172"/>
        <v>37299</v>
      </c>
      <c r="D808" s="339">
        <f t="shared" si="169"/>
        <v>259301</v>
      </c>
      <c r="E808" s="357">
        <f t="shared" si="170"/>
        <v>-14768</v>
      </c>
      <c r="F808" s="365">
        <v>0</v>
      </c>
      <c r="G808" s="168">
        <f t="shared" si="163"/>
        <v>-14768</v>
      </c>
      <c r="H808" s="168">
        <f t="shared" si="171"/>
        <v>244533</v>
      </c>
      <c r="I808" s="111">
        <f t="shared" si="164"/>
        <v>2126667</v>
      </c>
      <c r="J808" s="337">
        <f t="shared" si="160"/>
        <v>0.10935433535762483</v>
      </c>
      <c r="K808" s="348">
        <f t="shared" si="161"/>
        <v>0.10312626518218623</v>
      </c>
      <c r="L808" s="168">
        <f t="shared" si="165"/>
        <v>-22103</v>
      </c>
      <c r="M808" s="168">
        <f t="shared" si="166"/>
        <v>-12770</v>
      </c>
      <c r="N808" s="168">
        <f t="shared" si="167"/>
        <v>-9333</v>
      </c>
    </row>
    <row r="809" spans="1:14">
      <c r="A809">
        <f t="shared" si="168"/>
        <v>2</v>
      </c>
      <c r="B809" t="str">
        <f t="shared" si="162"/>
        <v>Feb</v>
      </c>
      <c r="C809" s="347">
        <f t="shared" si="172"/>
        <v>37300</v>
      </c>
      <c r="D809" s="339">
        <f t="shared" si="169"/>
        <v>244533</v>
      </c>
      <c r="E809" s="357">
        <f t="shared" si="170"/>
        <v>-14768</v>
      </c>
      <c r="F809" s="365">
        <v>0</v>
      </c>
      <c r="G809" s="168">
        <f t="shared" si="163"/>
        <v>-14768</v>
      </c>
      <c r="H809" s="168">
        <f t="shared" si="171"/>
        <v>229765</v>
      </c>
      <c r="I809" s="111">
        <f t="shared" si="164"/>
        <v>2141435</v>
      </c>
      <c r="J809" s="337">
        <f t="shared" si="160"/>
        <v>0.10312626518218623</v>
      </c>
      <c r="K809" s="348">
        <f t="shared" si="161"/>
        <v>9.6898195006747637E-2</v>
      </c>
      <c r="L809" s="168">
        <f t="shared" si="165"/>
        <v>-22103</v>
      </c>
      <c r="M809" s="168">
        <f t="shared" si="166"/>
        <v>-12770</v>
      </c>
      <c r="N809" s="168">
        <f t="shared" si="167"/>
        <v>-9333</v>
      </c>
    </row>
    <row r="810" spans="1:14">
      <c r="A810">
        <f t="shared" si="168"/>
        <v>2</v>
      </c>
      <c r="B810" t="str">
        <f t="shared" si="162"/>
        <v>Feb</v>
      </c>
      <c r="C810" s="347">
        <f t="shared" si="172"/>
        <v>37301</v>
      </c>
      <c r="D810" s="339">
        <f t="shared" si="169"/>
        <v>229765</v>
      </c>
      <c r="E810" s="357">
        <f t="shared" si="170"/>
        <v>-14768</v>
      </c>
      <c r="F810" s="365">
        <v>0</v>
      </c>
      <c r="G810" s="168">
        <f t="shared" si="163"/>
        <v>-14768</v>
      </c>
      <c r="H810" s="168">
        <f t="shared" si="171"/>
        <v>214997</v>
      </c>
      <c r="I810" s="111">
        <f t="shared" si="164"/>
        <v>2156203</v>
      </c>
      <c r="J810" s="337">
        <f t="shared" si="160"/>
        <v>9.6898195006747637E-2</v>
      </c>
      <c r="K810" s="348">
        <f t="shared" si="161"/>
        <v>9.067012483130904E-2</v>
      </c>
      <c r="L810" s="168">
        <f t="shared" si="165"/>
        <v>-22103</v>
      </c>
      <c r="M810" s="168">
        <f t="shared" si="166"/>
        <v>-12770</v>
      </c>
      <c r="N810" s="168">
        <f t="shared" si="167"/>
        <v>-9333</v>
      </c>
    </row>
    <row r="811" spans="1:14">
      <c r="A811">
        <f t="shared" si="168"/>
        <v>2</v>
      </c>
      <c r="B811" t="str">
        <f t="shared" si="162"/>
        <v>Feb</v>
      </c>
      <c r="C811" s="347">
        <f t="shared" si="172"/>
        <v>37302</v>
      </c>
      <c r="D811" s="339">
        <f t="shared" si="169"/>
        <v>214997</v>
      </c>
      <c r="E811" s="357">
        <f t="shared" si="170"/>
        <v>-14768</v>
      </c>
      <c r="F811" s="365">
        <v>0</v>
      </c>
      <c r="G811" s="168">
        <f t="shared" si="163"/>
        <v>-14768</v>
      </c>
      <c r="H811" s="168">
        <f t="shared" si="171"/>
        <v>200229</v>
      </c>
      <c r="I811" s="111">
        <f t="shared" si="164"/>
        <v>2170971</v>
      </c>
      <c r="J811" s="337">
        <f t="shared" si="160"/>
        <v>9.067012483130904E-2</v>
      </c>
      <c r="K811" s="348">
        <f t="shared" si="161"/>
        <v>8.4442054655870444E-2</v>
      </c>
      <c r="L811" s="168">
        <f t="shared" si="165"/>
        <v>-22103</v>
      </c>
      <c r="M811" s="168">
        <f t="shared" si="166"/>
        <v>-12770</v>
      </c>
      <c r="N811" s="168">
        <f t="shared" si="167"/>
        <v>-9333</v>
      </c>
    </row>
    <row r="812" spans="1:14">
      <c r="A812">
        <f t="shared" si="168"/>
        <v>2</v>
      </c>
      <c r="B812" t="str">
        <f t="shared" si="162"/>
        <v>Feb</v>
      </c>
      <c r="C812" s="347">
        <f t="shared" si="172"/>
        <v>37303</v>
      </c>
      <c r="D812" s="339">
        <f t="shared" si="169"/>
        <v>200229</v>
      </c>
      <c r="E812" s="357">
        <f t="shared" si="170"/>
        <v>-14768</v>
      </c>
      <c r="F812" s="365">
        <v>0</v>
      </c>
      <c r="G812" s="168">
        <f t="shared" si="163"/>
        <v>-14768</v>
      </c>
      <c r="H812" s="168">
        <f t="shared" si="171"/>
        <v>185461</v>
      </c>
      <c r="I812" s="111">
        <f t="shared" si="164"/>
        <v>2185739</v>
      </c>
      <c r="J812" s="337">
        <f t="shared" si="160"/>
        <v>8.4442054655870444E-2</v>
      </c>
      <c r="K812" s="348">
        <f t="shared" si="161"/>
        <v>7.8213984480431847E-2</v>
      </c>
      <c r="L812" s="168">
        <f t="shared" si="165"/>
        <v>-22103</v>
      </c>
      <c r="M812" s="168">
        <f t="shared" si="166"/>
        <v>-12770</v>
      </c>
      <c r="N812" s="168">
        <f t="shared" si="167"/>
        <v>-9333</v>
      </c>
    </row>
    <row r="813" spans="1:14">
      <c r="A813">
        <f t="shared" si="168"/>
        <v>2</v>
      </c>
      <c r="B813" t="str">
        <f t="shared" si="162"/>
        <v>Feb</v>
      </c>
      <c r="C813" s="347">
        <f t="shared" si="172"/>
        <v>37304</v>
      </c>
      <c r="D813" s="339">
        <f t="shared" si="169"/>
        <v>185461</v>
      </c>
      <c r="E813" s="357">
        <f t="shared" si="170"/>
        <v>-14768</v>
      </c>
      <c r="F813" s="365">
        <v>0</v>
      </c>
      <c r="G813" s="168">
        <f t="shared" si="163"/>
        <v>-14768</v>
      </c>
      <c r="H813" s="168">
        <f t="shared" si="171"/>
        <v>170693</v>
      </c>
      <c r="I813" s="111">
        <f t="shared" si="164"/>
        <v>2200507</v>
      </c>
      <c r="J813" s="337">
        <f t="shared" si="160"/>
        <v>7.8213984480431847E-2</v>
      </c>
      <c r="K813" s="348">
        <f t="shared" si="161"/>
        <v>7.1985914304993251E-2</v>
      </c>
      <c r="L813" s="168">
        <f t="shared" si="165"/>
        <v>-22103</v>
      </c>
      <c r="M813" s="168">
        <f t="shared" si="166"/>
        <v>-12770</v>
      </c>
      <c r="N813" s="168">
        <f t="shared" si="167"/>
        <v>-9333</v>
      </c>
    </row>
    <row r="814" spans="1:14">
      <c r="A814">
        <f t="shared" si="168"/>
        <v>2</v>
      </c>
      <c r="B814" t="str">
        <f t="shared" si="162"/>
        <v>Feb</v>
      </c>
      <c r="C814" s="347">
        <f t="shared" si="172"/>
        <v>37305</v>
      </c>
      <c r="D814" s="339">
        <f t="shared" si="169"/>
        <v>170693</v>
      </c>
      <c r="E814" s="357">
        <f t="shared" si="170"/>
        <v>-14768</v>
      </c>
      <c r="F814" s="365">
        <v>0</v>
      </c>
      <c r="G814" s="168">
        <f t="shared" si="163"/>
        <v>-14768</v>
      </c>
      <c r="H814" s="168">
        <f t="shared" si="171"/>
        <v>155925</v>
      </c>
      <c r="I814" s="111">
        <f t="shared" si="164"/>
        <v>2215275</v>
      </c>
      <c r="J814" s="337">
        <f t="shared" si="160"/>
        <v>7.1985914304993251E-2</v>
      </c>
      <c r="K814" s="348">
        <f t="shared" si="161"/>
        <v>6.5757844129554655E-2</v>
      </c>
      <c r="L814" s="168">
        <f t="shared" si="165"/>
        <v>-22103</v>
      </c>
      <c r="M814" s="168">
        <f t="shared" si="166"/>
        <v>-12770</v>
      </c>
      <c r="N814" s="168">
        <f t="shared" si="167"/>
        <v>-9333</v>
      </c>
    </row>
    <row r="815" spans="1:14">
      <c r="A815">
        <f t="shared" si="168"/>
        <v>2</v>
      </c>
      <c r="B815" t="str">
        <f t="shared" si="162"/>
        <v>Feb</v>
      </c>
      <c r="C815" s="347">
        <f t="shared" si="172"/>
        <v>37306</v>
      </c>
      <c r="D815" s="339">
        <f t="shared" si="169"/>
        <v>155925</v>
      </c>
      <c r="E815" s="357">
        <f t="shared" si="170"/>
        <v>-14768</v>
      </c>
      <c r="F815" s="365">
        <v>0</v>
      </c>
      <c r="G815" s="168">
        <f t="shared" si="163"/>
        <v>-14768</v>
      </c>
      <c r="H815" s="168">
        <f t="shared" si="171"/>
        <v>141157</v>
      </c>
      <c r="I815" s="111">
        <f t="shared" si="164"/>
        <v>2230043</v>
      </c>
      <c r="J815" s="337">
        <f t="shared" si="160"/>
        <v>6.5757844129554655E-2</v>
      </c>
      <c r="K815" s="348">
        <f t="shared" si="161"/>
        <v>5.9529773954116058E-2</v>
      </c>
      <c r="L815" s="168">
        <f t="shared" si="165"/>
        <v>-22103</v>
      </c>
      <c r="M815" s="168">
        <f t="shared" si="166"/>
        <v>-12770</v>
      </c>
      <c r="N815" s="168">
        <f t="shared" si="167"/>
        <v>-9333</v>
      </c>
    </row>
    <row r="816" spans="1:14">
      <c r="A816">
        <f t="shared" si="168"/>
        <v>2</v>
      </c>
      <c r="B816" t="str">
        <f t="shared" si="162"/>
        <v>Feb</v>
      </c>
      <c r="C816" s="347">
        <f t="shared" si="172"/>
        <v>37307</v>
      </c>
      <c r="D816" s="339">
        <f t="shared" si="169"/>
        <v>141157</v>
      </c>
      <c r="E816" s="357">
        <f t="shared" si="170"/>
        <v>-14768</v>
      </c>
      <c r="F816" s="365">
        <v>0</v>
      </c>
      <c r="G816" s="168">
        <f t="shared" si="163"/>
        <v>-14768</v>
      </c>
      <c r="H816" s="168">
        <f t="shared" si="171"/>
        <v>126389</v>
      </c>
      <c r="I816" s="111">
        <f t="shared" si="164"/>
        <v>2244811</v>
      </c>
      <c r="J816" s="337">
        <f t="shared" si="160"/>
        <v>5.9529773954116058E-2</v>
      </c>
      <c r="K816" s="348">
        <f t="shared" si="161"/>
        <v>5.3301703778677462E-2</v>
      </c>
      <c r="L816" s="168">
        <f t="shared" si="165"/>
        <v>-22103</v>
      </c>
      <c r="M816" s="168">
        <f t="shared" si="166"/>
        <v>-12770</v>
      </c>
      <c r="N816" s="168">
        <f t="shared" si="167"/>
        <v>-9333</v>
      </c>
    </row>
    <row r="817" spans="1:14">
      <c r="A817">
        <f t="shared" si="168"/>
        <v>2</v>
      </c>
      <c r="B817" t="str">
        <f t="shared" si="162"/>
        <v>Feb</v>
      </c>
      <c r="C817" s="347">
        <f t="shared" si="172"/>
        <v>37308</v>
      </c>
      <c r="D817" s="339">
        <f t="shared" si="169"/>
        <v>126389</v>
      </c>
      <c r="E817" s="357">
        <f t="shared" si="170"/>
        <v>-14768</v>
      </c>
      <c r="F817" s="365">
        <v>0</v>
      </c>
      <c r="G817" s="168">
        <f t="shared" si="163"/>
        <v>-14768</v>
      </c>
      <c r="H817" s="168">
        <f t="shared" si="171"/>
        <v>111621</v>
      </c>
      <c r="I817" s="111">
        <f t="shared" si="164"/>
        <v>2259579</v>
      </c>
      <c r="J817" s="337">
        <f t="shared" si="160"/>
        <v>5.3301703778677462E-2</v>
      </c>
      <c r="K817" s="348">
        <f t="shared" si="161"/>
        <v>4.7073633603238865E-2</v>
      </c>
      <c r="L817" s="168">
        <f t="shared" si="165"/>
        <v>-22103</v>
      </c>
      <c r="M817" s="168">
        <f t="shared" si="166"/>
        <v>-12770</v>
      </c>
      <c r="N817" s="168">
        <f t="shared" si="167"/>
        <v>-9333</v>
      </c>
    </row>
    <row r="818" spans="1:14">
      <c r="A818">
        <f t="shared" si="168"/>
        <v>2</v>
      </c>
      <c r="B818" t="str">
        <f t="shared" si="162"/>
        <v>Feb</v>
      </c>
      <c r="C818" s="347">
        <f t="shared" si="172"/>
        <v>37309</v>
      </c>
      <c r="D818" s="339">
        <f t="shared" si="169"/>
        <v>111621</v>
      </c>
      <c r="E818" s="357">
        <f t="shared" si="170"/>
        <v>-14768</v>
      </c>
      <c r="F818" s="365">
        <v>0</v>
      </c>
      <c r="G818" s="168">
        <f t="shared" si="163"/>
        <v>-14768</v>
      </c>
      <c r="H818" s="168">
        <f t="shared" si="171"/>
        <v>96853</v>
      </c>
      <c r="I818" s="111">
        <f t="shared" si="164"/>
        <v>2274347</v>
      </c>
      <c r="J818" s="337">
        <f t="shared" si="160"/>
        <v>4.7073633603238865E-2</v>
      </c>
      <c r="K818" s="348">
        <f t="shared" si="161"/>
        <v>4.0845563427800269E-2</v>
      </c>
      <c r="L818" s="168">
        <f t="shared" si="165"/>
        <v>-22103</v>
      </c>
      <c r="M818" s="168">
        <f t="shared" si="166"/>
        <v>-12770</v>
      </c>
      <c r="N818" s="168">
        <f t="shared" si="167"/>
        <v>-9333</v>
      </c>
    </row>
    <row r="819" spans="1:14">
      <c r="A819">
        <f t="shared" si="168"/>
        <v>2</v>
      </c>
      <c r="B819" t="str">
        <f t="shared" si="162"/>
        <v>Feb</v>
      </c>
      <c r="C819" s="347">
        <f t="shared" si="172"/>
        <v>37310</v>
      </c>
      <c r="D819" s="339">
        <f t="shared" si="169"/>
        <v>96853</v>
      </c>
      <c r="E819" s="357">
        <f t="shared" si="170"/>
        <v>-14768</v>
      </c>
      <c r="F819" s="365">
        <v>0</v>
      </c>
      <c r="G819" s="168">
        <f t="shared" si="163"/>
        <v>-14768</v>
      </c>
      <c r="H819" s="168">
        <f t="shared" si="171"/>
        <v>82085</v>
      </c>
      <c r="I819" s="111">
        <f t="shared" si="164"/>
        <v>2289115</v>
      </c>
      <c r="J819" s="337">
        <f t="shared" si="160"/>
        <v>4.0845563427800269E-2</v>
      </c>
      <c r="K819" s="348">
        <f t="shared" si="161"/>
        <v>3.4617493252361672E-2</v>
      </c>
      <c r="L819" s="168">
        <f t="shared" si="165"/>
        <v>-22103</v>
      </c>
      <c r="M819" s="168">
        <f t="shared" si="166"/>
        <v>-12770</v>
      </c>
      <c r="N819" s="168">
        <f t="shared" si="167"/>
        <v>-9333</v>
      </c>
    </row>
    <row r="820" spans="1:14">
      <c r="A820">
        <f t="shared" si="168"/>
        <v>2</v>
      </c>
      <c r="B820" t="str">
        <f t="shared" si="162"/>
        <v>Feb</v>
      </c>
      <c r="C820" s="347">
        <f t="shared" si="172"/>
        <v>37311</v>
      </c>
      <c r="D820" s="339">
        <f t="shared" si="169"/>
        <v>82085</v>
      </c>
      <c r="E820" s="357">
        <f t="shared" si="170"/>
        <v>-14768</v>
      </c>
      <c r="F820" s="365">
        <v>0</v>
      </c>
      <c r="G820" s="168">
        <f t="shared" si="163"/>
        <v>-14768</v>
      </c>
      <c r="H820" s="168">
        <f t="shared" si="171"/>
        <v>67317</v>
      </c>
      <c r="I820" s="111">
        <f t="shared" si="164"/>
        <v>2303883</v>
      </c>
      <c r="J820" s="337">
        <f t="shared" si="160"/>
        <v>3.4617493252361672E-2</v>
      </c>
      <c r="K820" s="348">
        <f t="shared" si="161"/>
        <v>2.8389423076923076E-2</v>
      </c>
      <c r="L820" s="168">
        <f t="shared" si="165"/>
        <v>-22103</v>
      </c>
      <c r="M820" s="168">
        <f t="shared" si="166"/>
        <v>-12770</v>
      </c>
      <c r="N820" s="168">
        <f t="shared" si="167"/>
        <v>-9333</v>
      </c>
    </row>
    <row r="821" spans="1:14">
      <c r="A821">
        <f t="shared" si="168"/>
        <v>2</v>
      </c>
      <c r="B821" t="str">
        <f t="shared" si="162"/>
        <v>Feb</v>
      </c>
      <c r="C821" s="347">
        <f t="shared" si="172"/>
        <v>37312</v>
      </c>
      <c r="D821" s="339">
        <f t="shared" si="169"/>
        <v>67317</v>
      </c>
      <c r="E821" s="357">
        <f t="shared" si="170"/>
        <v>-14768</v>
      </c>
      <c r="F821" s="365">
        <v>0</v>
      </c>
      <c r="G821" s="168">
        <f t="shared" si="163"/>
        <v>-14768</v>
      </c>
      <c r="H821" s="168">
        <f t="shared" si="171"/>
        <v>52549</v>
      </c>
      <c r="I821" s="111">
        <f t="shared" si="164"/>
        <v>2318651</v>
      </c>
      <c r="J821" s="337">
        <f t="shared" si="160"/>
        <v>2.8389423076923076E-2</v>
      </c>
      <c r="K821" s="348">
        <f t="shared" si="161"/>
        <v>2.216135290148448E-2</v>
      </c>
      <c r="L821" s="168">
        <f t="shared" si="165"/>
        <v>-22103</v>
      </c>
      <c r="M821" s="168">
        <f t="shared" si="166"/>
        <v>-12770</v>
      </c>
      <c r="N821" s="168">
        <f t="shared" si="167"/>
        <v>-9333</v>
      </c>
    </row>
    <row r="822" spans="1:14">
      <c r="A822">
        <f t="shared" si="168"/>
        <v>2</v>
      </c>
      <c r="B822" t="str">
        <f t="shared" si="162"/>
        <v>Feb</v>
      </c>
      <c r="C822" s="347">
        <f t="shared" si="172"/>
        <v>37313</v>
      </c>
      <c r="D822" s="339">
        <f t="shared" si="169"/>
        <v>52549</v>
      </c>
      <c r="E822" s="357">
        <f t="shared" si="170"/>
        <v>-14768</v>
      </c>
      <c r="F822" s="365">
        <v>0</v>
      </c>
      <c r="G822" s="168">
        <f t="shared" si="163"/>
        <v>-14768</v>
      </c>
      <c r="H822" s="168">
        <f t="shared" si="171"/>
        <v>37781</v>
      </c>
      <c r="I822" s="111">
        <f t="shared" si="164"/>
        <v>2333419</v>
      </c>
      <c r="J822" s="337">
        <f t="shared" si="160"/>
        <v>2.216135290148448E-2</v>
      </c>
      <c r="K822" s="348">
        <f t="shared" si="161"/>
        <v>1.5933282726045883E-2</v>
      </c>
      <c r="L822" s="168">
        <f t="shared" si="165"/>
        <v>-22103</v>
      </c>
      <c r="M822" s="168">
        <f t="shared" si="166"/>
        <v>-12770</v>
      </c>
      <c r="N822" s="168">
        <f t="shared" si="167"/>
        <v>-9333</v>
      </c>
    </row>
    <row r="823" spans="1:14">
      <c r="A823">
        <f t="shared" si="168"/>
        <v>2</v>
      </c>
      <c r="B823" t="str">
        <f t="shared" si="162"/>
        <v>Feb</v>
      </c>
      <c r="C823" s="347">
        <f t="shared" si="172"/>
        <v>37314</v>
      </c>
      <c r="D823" s="339">
        <f t="shared" si="169"/>
        <v>37781</v>
      </c>
      <c r="E823" s="357">
        <f t="shared" si="170"/>
        <v>-14768</v>
      </c>
      <c r="F823" s="365">
        <v>0</v>
      </c>
      <c r="G823" s="168">
        <f t="shared" si="163"/>
        <v>-14768</v>
      </c>
      <c r="H823" s="168">
        <f t="shared" si="171"/>
        <v>23013</v>
      </c>
      <c r="I823" s="111">
        <f t="shared" si="164"/>
        <v>2348187</v>
      </c>
      <c r="J823" s="337">
        <f t="shared" si="160"/>
        <v>1.5933282726045883E-2</v>
      </c>
      <c r="K823" s="348">
        <f t="shared" si="161"/>
        <v>9.7052125506072867E-3</v>
      </c>
      <c r="L823" s="168">
        <f t="shared" si="165"/>
        <v>-22103</v>
      </c>
      <c r="M823" s="168">
        <f t="shared" si="166"/>
        <v>-12770</v>
      </c>
      <c r="N823" s="168">
        <f t="shared" si="167"/>
        <v>-9333</v>
      </c>
    </row>
    <row r="824" spans="1:14" ht="13.5" thickBot="1">
      <c r="A824">
        <f t="shared" si="168"/>
        <v>2</v>
      </c>
      <c r="B824" t="str">
        <f t="shared" si="162"/>
        <v>Feb</v>
      </c>
      <c r="C824" s="350">
        <f t="shared" si="172"/>
        <v>37315</v>
      </c>
      <c r="D824" s="351">
        <f t="shared" si="169"/>
        <v>23013</v>
      </c>
      <c r="E824" s="358">
        <f t="shared" si="170"/>
        <v>-14768</v>
      </c>
      <c r="F824" s="366">
        <v>0</v>
      </c>
      <c r="G824" s="353">
        <f t="shared" si="163"/>
        <v>-14768</v>
      </c>
      <c r="H824" s="353">
        <f t="shared" si="171"/>
        <v>8245</v>
      </c>
      <c r="I824" s="363">
        <f t="shared" si="164"/>
        <v>2362955</v>
      </c>
      <c r="J824" s="354">
        <f t="shared" si="160"/>
        <v>9.7052125506072867E-3</v>
      </c>
      <c r="K824" s="355">
        <f t="shared" si="161"/>
        <v>3.4771423751686912E-3</v>
      </c>
      <c r="L824" s="168">
        <f t="shared" si="165"/>
        <v>-22103</v>
      </c>
      <c r="M824" s="168">
        <f t="shared" si="166"/>
        <v>-12770</v>
      </c>
      <c r="N824" s="168">
        <f t="shared" si="167"/>
        <v>-9333</v>
      </c>
    </row>
    <row r="825" spans="1:14">
      <c r="C825" s="338"/>
    </row>
    <row r="826" spans="1:14">
      <c r="C826" s="338"/>
    </row>
    <row r="827" spans="1:14">
      <c r="C827" s="338"/>
    </row>
    <row r="828" spans="1:14">
      <c r="C828" s="338"/>
    </row>
    <row r="829" spans="1:14">
      <c r="C829" s="338"/>
    </row>
    <row r="830" spans="1:14">
      <c r="C830" s="338"/>
    </row>
    <row r="831" spans="1:14">
      <c r="C831" s="338"/>
    </row>
    <row r="832" spans="1:14">
      <c r="C832" s="338"/>
    </row>
    <row r="833" spans="3:3">
      <c r="C833" s="338"/>
    </row>
    <row r="834" spans="3:3">
      <c r="C834" s="338"/>
    </row>
    <row r="835" spans="3:3">
      <c r="C835" s="338"/>
    </row>
    <row r="836" spans="3:3">
      <c r="C836" s="338"/>
    </row>
    <row r="837" spans="3:3">
      <c r="C837" s="338"/>
    </row>
    <row r="838" spans="3:3">
      <c r="C838" s="338"/>
    </row>
    <row r="839" spans="3:3">
      <c r="C839" s="338"/>
    </row>
    <row r="840" spans="3:3">
      <c r="C840" s="338"/>
    </row>
    <row r="841" spans="3:3">
      <c r="C841" s="338"/>
    </row>
    <row r="842" spans="3:3">
      <c r="C842" s="338"/>
    </row>
    <row r="843" spans="3:3">
      <c r="C843" s="338"/>
    </row>
    <row r="844" spans="3:3">
      <c r="C844" s="338"/>
    </row>
    <row r="845" spans="3:3">
      <c r="C845" s="338"/>
    </row>
    <row r="846" spans="3:3">
      <c r="C846" s="338"/>
    </row>
    <row r="847" spans="3:3">
      <c r="C847" s="338"/>
    </row>
    <row r="848" spans="3:3">
      <c r="C848" s="338"/>
    </row>
    <row r="849" spans="3:3">
      <c r="C849" s="338"/>
    </row>
    <row r="850" spans="3:3">
      <c r="C850" s="338"/>
    </row>
    <row r="851" spans="3:3">
      <c r="C851" s="338"/>
    </row>
    <row r="852" spans="3:3">
      <c r="C852" s="338"/>
    </row>
    <row r="853" spans="3:3">
      <c r="C853" s="338"/>
    </row>
    <row r="854" spans="3:3">
      <c r="C854" s="338"/>
    </row>
    <row r="855" spans="3:3">
      <c r="C855" s="338"/>
    </row>
    <row r="856" spans="3:3">
      <c r="C856" s="338"/>
    </row>
    <row r="857" spans="3:3">
      <c r="C857" s="338"/>
    </row>
    <row r="858" spans="3:3">
      <c r="C858" s="338"/>
    </row>
    <row r="859" spans="3:3">
      <c r="C859" s="338"/>
    </row>
    <row r="860" spans="3:3">
      <c r="C860" s="338"/>
    </row>
    <row r="861" spans="3:3">
      <c r="C861" s="338"/>
    </row>
    <row r="862" spans="3:3">
      <c r="C862" s="338"/>
    </row>
    <row r="863" spans="3:3">
      <c r="C863" s="338"/>
    </row>
    <row r="864" spans="3:3">
      <c r="C864" s="338"/>
    </row>
    <row r="865" spans="3:3">
      <c r="C865" s="338"/>
    </row>
    <row r="866" spans="3:3">
      <c r="C866" s="338"/>
    </row>
    <row r="867" spans="3:3">
      <c r="C867" s="338"/>
    </row>
    <row r="868" spans="3:3">
      <c r="C868" s="338"/>
    </row>
    <row r="869" spans="3:3">
      <c r="C869" s="338"/>
    </row>
    <row r="870" spans="3:3">
      <c r="C870" s="338"/>
    </row>
    <row r="871" spans="3:3">
      <c r="C871" s="338"/>
    </row>
    <row r="872" spans="3:3">
      <c r="C872" s="338"/>
    </row>
    <row r="873" spans="3:3">
      <c r="C873" s="338"/>
    </row>
    <row r="874" spans="3:3">
      <c r="C874" s="338"/>
    </row>
    <row r="875" spans="3:3">
      <c r="C875" s="338"/>
    </row>
    <row r="876" spans="3:3">
      <c r="C876" s="338"/>
    </row>
    <row r="877" spans="3:3">
      <c r="C877" s="338"/>
    </row>
    <row r="878" spans="3:3">
      <c r="C878" s="338"/>
    </row>
    <row r="879" spans="3:3">
      <c r="C879" s="338"/>
    </row>
    <row r="880" spans="3:3">
      <c r="C880" s="338"/>
    </row>
    <row r="881" spans="3:3">
      <c r="C881" s="338"/>
    </row>
    <row r="882" spans="3:3">
      <c r="C882" s="338"/>
    </row>
    <row r="883" spans="3:3">
      <c r="C883" s="338"/>
    </row>
    <row r="884" spans="3:3">
      <c r="C884" s="338"/>
    </row>
    <row r="885" spans="3:3">
      <c r="C885" s="338"/>
    </row>
    <row r="886" spans="3:3">
      <c r="C886" s="338"/>
    </row>
    <row r="887" spans="3:3">
      <c r="C887" s="338"/>
    </row>
    <row r="888" spans="3:3">
      <c r="C888" s="338"/>
    </row>
    <row r="889" spans="3:3">
      <c r="C889" s="338"/>
    </row>
    <row r="890" spans="3:3">
      <c r="C890" s="338"/>
    </row>
    <row r="891" spans="3:3">
      <c r="C891" s="338"/>
    </row>
    <row r="892" spans="3:3">
      <c r="C892" s="338"/>
    </row>
    <row r="893" spans="3:3">
      <c r="C893" s="338"/>
    </row>
    <row r="894" spans="3:3">
      <c r="C894" s="338"/>
    </row>
    <row r="895" spans="3:3">
      <c r="C895" s="338"/>
    </row>
    <row r="896" spans="3:3">
      <c r="C896" s="338"/>
    </row>
    <row r="897" spans="3:3">
      <c r="C897" s="338"/>
    </row>
    <row r="898" spans="3:3">
      <c r="C898" s="338"/>
    </row>
    <row r="899" spans="3:3">
      <c r="C899" s="338"/>
    </row>
    <row r="900" spans="3:3">
      <c r="C900" s="338"/>
    </row>
    <row r="901" spans="3:3">
      <c r="C901" s="338"/>
    </row>
    <row r="902" spans="3:3">
      <c r="C902" s="338"/>
    </row>
    <row r="903" spans="3:3">
      <c r="C903" s="338"/>
    </row>
    <row r="904" spans="3:3">
      <c r="C904" s="338"/>
    </row>
    <row r="905" spans="3:3">
      <c r="C905" s="338"/>
    </row>
    <row r="906" spans="3:3">
      <c r="C906" s="338"/>
    </row>
    <row r="907" spans="3:3">
      <c r="C907" s="338"/>
    </row>
    <row r="908" spans="3:3">
      <c r="C908" s="338"/>
    </row>
    <row r="909" spans="3:3">
      <c r="C909" s="338"/>
    </row>
    <row r="910" spans="3:3">
      <c r="C910" s="338"/>
    </row>
    <row r="911" spans="3:3">
      <c r="C911" s="338"/>
    </row>
    <row r="912" spans="3:3">
      <c r="C912" s="338"/>
    </row>
    <row r="913" spans="3:3">
      <c r="C913" s="338"/>
    </row>
    <row r="914" spans="3:3">
      <c r="C914" s="338"/>
    </row>
    <row r="915" spans="3:3">
      <c r="C915" s="338"/>
    </row>
    <row r="916" spans="3:3">
      <c r="C916" s="338"/>
    </row>
    <row r="917" spans="3:3">
      <c r="C917" s="338"/>
    </row>
    <row r="918" spans="3:3">
      <c r="C918" s="338"/>
    </row>
    <row r="919" spans="3:3">
      <c r="C919" s="338"/>
    </row>
    <row r="920" spans="3:3">
      <c r="C920" s="338"/>
    </row>
    <row r="921" spans="3:3">
      <c r="C921" s="338"/>
    </row>
    <row r="922" spans="3:3">
      <c r="C922" s="338"/>
    </row>
    <row r="923" spans="3:3">
      <c r="C923" s="338"/>
    </row>
    <row r="924" spans="3:3">
      <c r="C924" s="338"/>
    </row>
    <row r="925" spans="3:3">
      <c r="C925" s="338"/>
    </row>
    <row r="926" spans="3:3">
      <c r="C926" s="338"/>
    </row>
    <row r="927" spans="3:3">
      <c r="C927" s="338"/>
    </row>
    <row r="928" spans="3:3">
      <c r="C928" s="338"/>
    </row>
    <row r="929" spans="3:3">
      <c r="C929" s="338"/>
    </row>
    <row r="930" spans="3:3">
      <c r="C930" s="338"/>
    </row>
    <row r="931" spans="3:3">
      <c r="C931" s="338"/>
    </row>
    <row r="932" spans="3:3">
      <c r="C932" s="338"/>
    </row>
    <row r="933" spans="3:3">
      <c r="C933" s="338"/>
    </row>
    <row r="934" spans="3:3">
      <c r="C934" s="338"/>
    </row>
    <row r="935" spans="3:3">
      <c r="C935" s="338"/>
    </row>
    <row r="936" spans="3:3">
      <c r="C936" s="338"/>
    </row>
    <row r="937" spans="3:3">
      <c r="C937" s="338"/>
    </row>
    <row r="938" spans="3:3">
      <c r="C938" s="338"/>
    </row>
    <row r="939" spans="3:3">
      <c r="C939" s="338"/>
    </row>
    <row r="940" spans="3:3">
      <c r="C940" s="338"/>
    </row>
    <row r="941" spans="3:3">
      <c r="C941" s="338"/>
    </row>
    <row r="942" spans="3:3">
      <c r="C942" s="338"/>
    </row>
    <row r="943" spans="3:3">
      <c r="C943" s="338"/>
    </row>
    <row r="944" spans="3:3">
      <c r="C944" s="338"/>
    </row>
    <row r="945" spans="3:3">
      <c r="C945" s="338"/>
    </row>
    <row r="946" spans="3:3">
      <c r="C946" s="338"/>
    </row>
    <row r="947" spans="3:3">
      <c r="C947" s="338"/>
    </row>
    <row r="948" spans="3:3">
      <c r="C948" s="338"/>
    </row>
    <row r="949" spans="3:3">
      <c r="C949" s="338"/>
    </row>
    <row r="950" spans="3:3">
      <c r="C950" s="338"/>
    </row>
    <row r="951" spans="3:3">
      <c r="C951" s="338"/>
    </row>
    <row r="952" spans="3:3">
      <c r="C952" s="338"/>
    </row>
    <row r="953" spans="3:3">
      <c r="C953" s="338"/>
    </row>
    <row r="954" spans="3:3">
      <c r="C954" s="338"/>
    </row>
    <row r="955" spans="3:3">
      <c r="C955" s="338"/>
    </row>
    <row r="956" spans="3:3">
      <c r="C956" s="338"/>
    </row>
    <row r="957" spans="3:3">
      <c r="C957" s="338"/>
    </row>
    <row r="958" spans="3:3">
      <c r="C958" s="338"/>
    </row>
    <row r="959" spans="3:3">
      <c r="C959" s="338"/>
    </row>
    <row r="960" spans="3:3">
      <c r="C960" s="338"/>
    </row>
    <row r="961" spans="3:3">
      <c r="C961" s="338"/>
    </row>
    <row r="962" spans="3:3">
      <c r="C962" s="338"/>
    </row>
    <row r="963" spans="3:3">
      <c r="C963" s="338"/>
    </row>
    <row r="964" spans="3:3">
      <c r="C964" s="338"/>
    </row>
    <row r="965" spans="3:3">
      <c r="C965" s="338"/>
    </row>
    <row r="966" spans="3:3">
      <c r="C966" s="338"/>
    </row>
    <row r="967" spans="3:3">
      <c r="C967" s="338"/>
    </row>
    <row r="968" spans="3:3">
      <c r="C968" s="338"/>
    </row>
    <row r="969" spans="3:3">
      <c r="C969" s="338"/>
    </row>
    <row r="970" spans="3:3">
      <c r="C970" s="338"/>
    </row>
    <row r="971" spans="3:3">
      <c r="C971" s="338"/>
    </row>
    <row r="972" spans="3:3">
      <c r="C972" s="338"/>
    </row>
    <row r="973" spans="3:3">
      <c r="C973" s="338"/>
    </row>
    <row r="974" spans="3:3">
      <c r="C974" s="338"/>
    </row>
    <row r="975" spans="3:3">
      <c r="C975" s="338"/>
    </row>
    <row r="976" spans="3:3">
      <c r="C976" s="338"/>
    </row>
    <row r="977" spans="3:3">
      <c r="C977" s="338"/>
    </row>
    <row r="978" spans="3:3">
      <c r="C978" s="338"/>
    </row>
    <row r="979" spans="3:3">
      <c r="C979" s="338"/>
    </row>
    <row r="980" spans="3:3">
      <c r="C980" s="338"/>
    </row>
    <row r="981" spans="3:3">
      <c r="C981" s="338"/>
    </row>
    <row r="982" spans="3:3">
      <c r="C982" s="338"/>
    </row>
    <row r="983" spans="3:3">
      <c r="C983" s="338"/>
    </row>
    <row r="984" spans="3:3">
      <c r="C984" s="338"/>
    </row>
    <row r="985" spans="3:3">
      <c r="C985" s="338"/>
    </row>
    <row r="986" spans="3:3">
      <c r="C986" s="338"/>
    </row>
    <row r="987" spans="3:3">
      <c r="C987" s="338"/>
    </row>
    <row r="988" spans="3:3">
      <c r="C988" s="338"/>
    </row>
    <row r="989" spans="3:3">
      <c r="C989" s="338"/>
    </row>
    <row r="990" spans="3:3">
      <c r="C990" s="338"/>
    </row>
    <row r="991" spans="3:3">
      <c r="C991" s="338"/>
    </row>
    <row r="992" spans="3:3">
      <c r="C992" s="338"/>
    </row>
    <row r="993" spans="3:3">
      <c r="C993" s="338"/>
    </row>
    <row r="994" spans="3:3">
      <c r="C994" s="338"/>
    </row>
    <row r="995" spans="3:3">
      <c r="C995" s="338"/>
    </row>
    <row r="996" spans="3:3">
      <c r="C996" s="338"/>
    </row>
    <row r="997" spans="3:3">
      <c r="C997" s="338"/>
    </row>
    <row r="998" spans="3:3">
      <c r="C998" s="338"/>
    </row>
    <row r="999" spans="3:3">
      <c r="C999" s="338"/>
    </row>
    <row r="1000" spans="3:3">
      <c r="C1000" s="338"/>
    </row>
    <row r="1001" spans="3:3">
      <c r="C1001" s="338"/>
    </row>
    <row r="1002" spans="3:3">
      <c r="C1002" s="338"/>
    </row>
    <row r="1003" spans="3:3">
      <c r="C1003" s="338"/>
    </row>
    <row r="1004" spans="3:3">
      <c r="C1004" s="338"/>
    </row>
    <row r="1005" spans="3:3">
      <c r="C1005" s="338"/>
    </row>
    <row r="1006" spans="3:3">
      <c r="C1006" s="338"/>
    </row>
    <row r="1007" spans="3:3">
      <c r="C1007" s="338"/>
    </row>
    <row r="1008" spans="3:3">
      <c r="C1008" s="338"/>
    </row>
    <row r="1009" spans="3:3">
      <c r="C1009" s="338"/>
    </row>
    <row r="1010" spans="3:3">
      <c r="C1010" s="338"/>
    </row>
    <row r="1011" spans="3:3">
      <c r="C1011" s="338"/>
    </row>
    <row r="1012" spans="3:3">
      <c r="C1012" s="338"/>
    </row>
    <row r="1013" spans="3:3">
      <c r="C1013" s="338"/>
    </row>
    <row r="1014" spans="3:3">
      <c r="C1014" s="338"/>
    </row>
    <row r="1015" spans="3:3">
      <c r="C1015" s="338"/>
    </row>
    <row r="1016" spans="3:3">
      <c r="C1016" s="338"/>
    </row>
    <row r="1017" spans="3:3">
      <c r="C1017" s="338"/>
    </row>
    <row r="1018" spans="3:3">
      <c r="C1018" s="338"/>
    </row>
    <row r="1019" spans="3:3">
      <c r="C1019" s="338"/>
    </row>
    <row r="1020" spans="3:3">
      <c r="C1020" s="338"/>
    </row>
    <row r="1021" spans="3:3">
      <c r="C1021" s="338"/>
    </row>
    <row r="1022" spans="3:3">
      <c r="C1022" s="338"/>
    </row>
    <row r="1023" spans="3:3">
      <c r="C1023" s="338"/>
    </row>
    <row r="1024" spans="3:3">
      <c r="C1024" s="338"/>
    </row>
    <row r="1025" spans="3:3">
      <c r="C1025" s="338"/>
    </row>
    <row r="1026" spans="3:3">
      <c r="C1026" s="338"/>
    </row>
    <row r="1027" spans="3:3">
      <c r="C1027" s="338"/>
    </row>
    <row r="1028" spans="3:3">
      <c r="C1028" s="338"/>
    </row>
    <row r="1029" spans="3:3">
      <c r="C1029" s="338"/>
    </row>
    <row r="1030" spans="3:3">
      <c r="C1030" s="338"/>
    </row>
    <row r="1031" spans="3:3">
      <c r="C1031" s="338"/>
    </row>
    <row r="1032" spans="3:3">
      <c r="C1032" s="338"/>
    </row>
    <row r="1033" spans="3:3">
      <c r="C1033" s="338"/>
    </row>
    <row r="1034" spans="3:3">
      <c r="C1034" s="338"/>
    </row>
    <row r="1035" spans="3:3">
      <c r="C1035" s="338"/>
    </row>
    <row r="1036" spans="3:3">
      <c r="C1036" s="338"/>
    </row>
    <row r="1037" spans="3:3">
      <c r="C1037" s="338"/>
    </row>
    <row r="1038" spans="3:3">
      <c r="C1038" s="338"/>
    </row>
    <row r="1039" spans="3:3">
      <c r="C1039" s="338"/>
    </row>
    <row r="1040" spans="3:3">
      <c r="C1040" s="338"/>
    </row>
    <row r="1041" spans="3:3">
      <c r="C1041" s="338"/>
    </row>
    <row r="1042" spans="3:3">
      <c r="C1042" s="338"/>
    </row>
    <row r="1043" spans="3:3">
      <c r="C1043" s="338"/>
    </row>
    <row r="1044" spans="3:3">
      <c r="C1044" s="338"/>
    </row>
    <row r="1045" spans="3:3">
      <c r="C1045" s="338"/>
    </row>
    <row r="1046" spans="3:3">
      <c r="C1046" s="338"/>
    </row>
    <row r="1047" spans="3:3">
      <c r="C1047" s="338"/>
    </row>
    <row r="1048" spans="3:3">
      <c r="C1048" s="338"/>
    </row>
    <row r="1049" spans="3:3">
      <c r="C1049" s="338"/>
    </row>
    <row r="1050" spans="3:3">
      <c r="C1050" s="338"/>
    </row>
    <row r="1051" spans="3:3">
      <c r="C1051" s="338"/>
    </row>
    <row r="1052" spans="3:3">
      <c r="C1052" s="338"/>
    </row>
    <row r="1053" spans="3:3">
      <c r="C1053" s="338"/>
    </row>
    <row r="1054" spans="3:3">
      <c r="C1054" s="338"/>
    </row>
    <row r="1055" spans="3:3">
      <c r="C1055" s="338"/>
    </row>
    <row r="1056" spans="3:3">
      <c r="C1056" s="338"/>
    </row>
    <row r="1057" spans="3:3">
      <c r="C1057" s="338"/>
    </row>
    <row r="1058" spans="3:3">
      <c r="C1058" s="338"/>
    </row>
    <row r="1059" spans="3:3">
      <c r="C1059" s="338"/>
    </row>
    <row r="1060" spans="3:3">
      <c r="C1060" s="338"/>
    </row>
    <row r="1061" spans="3:3">
      <c r="C1061" s="338"/>
    </row>
    <row r="1062" spans="3:3">
      <c r="C1062" s="338"/>
    </row>
    <row r="1063" spans="3:3">
      <c r="C1063" s="338"/>
    </row>
    <row r="1064" spans="3:3">
      <c r="C1064" s="338"/>
    </row>
    <row r="1065" spans="3:3">
      <c r="C1065" s="338"/>
    </row>
    <row r="1066" spans="3:3">
      <c r="C1066" s="338"/>
    </row>
    <row r="1067" spans="3:3">
      <c r="C1067" s="338"/>
    </row>
    <row r="1068" spans="3:3">
      <c r="C1068" s="338"/>
    </row>
    <row r="1069" spans="3:3">
      <c r="C1069" s="338"/>
    </row>
    <row r="1070" spans="3:3">
      <c r="C1070" s="338"/>
    </row>
    <row r="1071" spans="3:3">
      <c r="C1071" s="338"/>
    </row>
    <row r="1072" spans="3:3">
      <c r="C1072" s="338"/>
    </row>
    <row r="1073" spans="3:3">
      <c r="C1073" s="338"/>
    </row>
    <row r="1074" spans="3:3">
      <c r="C1074" s="338"/>
    </row>
    <row r="1075" spans="3:3">
      <c r="C1075" s="338"/>
    </row>
    <row r="1076" spans="3:3">
      <c r="C1076" s="338"/>
    </row>
    <row r="1077" spans="3:3">
      <c r="C1077" s="338"/>
    </row>
    <row r="1078" spans="3:3">
      <c r="C1078" s="338"/>
    </row>
    <row r="1079" spans="3:3">
      <c r="C1079" s="338"/>
    </row>
    <row r="1080" spans="3:3">
      <c r="C1080" s="338"/>
    </row>
    <row r="1081" spans="3:3">
      <c r="C1081" s="338"/>
    </row>
    <row r="1082" spans="3:3">
      <c r="C1082" s="338"/>
    </row>
    <row r="1083" spans="3:3">
      <c r="C1083" s="338"/>
    </row>
    <row r="1084" spans="3:3">
      <c r="C1084" s="338"/>
    </row>
    <row r="1085" spans="3:3">
      <c r="C1085" s="338"/>
    </row>
    <row r="1086" spans="3:3">
      <c r="C1086" s="338"/>
    </row>
    <row r="1087" spans="3:3">
      <c r="C1087" s="338"/>
    </row>
    <row r="1088" spans="3:3">
      <c r="C1088" s="338"/>
    </row>
    <row r="1089" spans="3:3">
      <c r="C1089" s="338"/>
    </row>
    <row r="1090" spans="3:3">
      <c r="C1090" s="338"/>
    </row>
    <row r="1091" spans="3:3">
      <c r="C1091" s="338"/>
    </row>
    <row r="1092" spans="3:3">
      <c r="C1092" s="338"/>
    </row>
    <row r="1093" spans="3:3">
      <c r="C1093" s="338"/>
    </row>
    <row r="1094" spans="3:3">
      <c r="C1094" s="338"/>
    </row>
    <row r="1095" spans="3:3">
      <c r="C1095" s="338"/>
    </row>
    <row r="1096" spans="3:3">
      <c r="C1096" s="338"/>
    </row>
    <row r="1097" spans="3:3">
      <c r="C1097" s="338"/>
    </row>
    <row r="1098" spans="3:3">
      <c r="C1098" s="338"/>
    </row>
    <row r="1099" spans="3:3">
      <c r="C1099" s="338"/>
    </row>
    <row r="1100" spans="3:3">
      <c r="C1100" s="338"/>
    </row>
    <row r="1101" spans="3:3">
      <c r="C1101" s="338"/>
    </row>
    <row r="1102" spans="3:3">
      <c r="C1102" s="338"/>
    </row>
    <row r="1103" spans="3:3">
      <c r="C1103" s="338"/>
    </row>
    <row r="1104" spans="3:3">
      <c r="C1104" s="338"/>
    </row>
    <row r="1105" spans="3:3">
      <c r="C1105" s="338"/>
    </row>
    <row r="1106" spans="3:3">
      <c r="C1106" s="338"/>
    </row>
    <row r="1107" spans="3:3">
      <c r="C1107" s="338"/>
    </row>
    <row r="1108" spans="3:3">
      <c r="C1108" s="338"/>
    </row>
    <row r="1109" spans="3:3">
      <c r="C1109" s="338"/>
    </row>
    <row r="1110" spans="3:3">
      <c r="C1110" s="338"/>
    </row>
    <row r="1111" spans="3:3">
      <c r="C1111" s="338"/>
    </row>
    <row r="1112" spans="3:3">
      <c r="C1112" s="338"/>
    </row>
    <row r="1113" spans="3:3">
      <c r="C1113" s="338"/>
    </row>
    <row r="1114" spans="3:3">
      <c r="C1114" s="338"/>
    </row>
    <row r="1115" spans="3:3">
      <c r="C1115" s="338"/>
    </row>
    <row r="1116" spans="3:3">
      <c r="C1116" s="338"/>
    </row>
    <row r="1117" spans="3:3">
      <c r="C1117" s="338"/>
    </row>
    <row r="1118" spans="3:3">
      <c r="C1118" s="338"/>
    </row>
    <row r="1119" spans="3:3">
      <c r="C1119" s="338"/>
    </row>
    <row r="1120" spans="3:3">
      <c r="C1120" s="338"/>
    </row>
    <row r="1121" spans="3:3">
      <c r="C1121" s="338"/>
    </row>
    <row r="1122" spans="3:3">
      <c r="C1122" s="338"/>
    </row>
    <row r="1123" spans="3:3">
      <c r="C1123" s="338"/>
    </row>
    <row r="1124" spans="3:3">
      <c r="C1124" s="338"/>
    </row>
    <row r="1125" spans="3:3">
      <c r="C1125" s="338"/>
    </row>
    <row r="1126" spans="3:3">
      <c r="C1126" s="338"/>
    </row>
    <row r="1127" spans="3:3">
      <c r="C1127" s="338"/>
    </row>
    <row r="1128" spans="3:3">
      <c r="C1128" s="338"/>
    </row>
    <row r="1129" spans="3:3">
      <c r="C1129" s="338"/>
    </row>
    <row r="1130" spans="3:3">
      <c r="C1130" s="338"/>
    </row>
    <row r="1131" spans="3:3">
      <c r="C1131" s="338"/>
    </row>
    <row r="1132" spans="3:3">
      <c r="C1132" s="338"/>
    </row>
    <row r="1133" spans="3:3">
      <c r="C1133" s="338"/>
    </row>
    <row r="1134" spans="3:3">
      <c r="C1134" s="338"/>
    </row>
    <row r="1135" spans="3:3">
      <c r="C1135" s="338"/>
    </row>
    <row r="1136" spans="3:3">
      <c r="C1136" s="338"/>
    </row>
    <row r="1137" spans="3:3">
      <c r="C1137" s="338"/>
    </row>
    <row r="1138" spans="3:3">
      <c r="C1138" s="338"/>
    </row>
    <row r="1139" spans="3:3">
      <c r="C1139" s="338"/>
    </row>
    <row r="1140" spans="3:3">
      <c r="C1140" s="338"/>
    </row>
    <row r="1141" spans="3:3">
      <c r="C1141" s="338"/>
    </row>
    <row r="1142" spans="3:3">
      <c r="C1142" s="338"/>
    </row>
    <row r="1143" spans="3:3">
      <c r="C1143" s="338"/>
    </row>
    <row r="1144" spans="3:3">
      <c r="C1144" s="338"/>
    </row>
    <row r="1145" spans="3:3">
      <c r="C1145" s="338"/>
    </row>
    <row r="1146" spans="3:3">
      <c r="C1146" s="338"/>
    </row>
    <row r="1147" spans="3:3">
      <c r="C1147" s="338"/>
    </row>
    <row r="1148" spans="3:3">
      <c r="C1148" s="338"/>
    </row>
    <row r="1149" spans="3:3">
      <c r="C1149" s="338"/>
    </row>
    <row r="1150" spans="3:3">
      <c r="C1150" s="338"/>
    </row>
    <row r="1151" spans="3:3">
      <c r="C1151" s="338"/>
    </row>
    <row r="1152" spans="3:3">
      <c r="C1152" s="338"/>
    </row>
    <row r="1153" spans="3:3">
      <c r="C1153" s="338"/>
    </row>
    <row r="1154" spans="3:3">
      <c r="C1154" s="338"/>
    </row>
    <row r="1155" spans="3:3">
      <c r="C1155" s="338"/>
    </row>
    <row r="1156" spans="3:3">
      <c r="C1156" s="338"/>
    </row>
    <row r="1157" spans="3:3">
      <c r="C1157" s="338"/>
    </row>
    <row r="1158" spans="3:3">
      <c r="C1158" s="338"/>
    </row>
    <row r="1159" spans="3:3">
      <c r="C1159" s="338"/>
    </row>
    <row r="1160" spans="3:3">
      <c r="C1160" s="338"/>
    </row>
    <row r="1161" spans="3:3">
      <c r="C1161" s="338"/>
    </row>
    <row r="1162" spans="3:3">
      <c r="C1162" s="338"/>
    </row>
    <row r="1163" spans="3:3">
      <c r="C1163" s="338"/>
    </row>
    <row r="1164" spans="3:3">
      <c r="C1164" s="338"/>
    </row>
    <row r="1165" spans="3:3">
      <c r="C1165" s="338"/>
    </row>
    <row r="1166" spans="3:3">
      <c r="C1166" s="338"/>
    </row>
    <row r="1167" spans="3:3">
      <c r="C1167" s="338"/>
    </row>
    <row r="1168" spans="3:3">
      <c r="C1168" s="338"/>
    </row>
    <row r="1169" spans="3:3">
      <c r="C1169" s="338"/>
    </row>
    <row r="1170" spans="3:3">
      <c r="C1170" s="338"/>
    </row>
    <row r="1171" spans="3:3">
      <c r="C1171" s="338"/>
    </row>
    <row r="1172" spans="3:3">
      <c r="C1172" s="338"/>
    </row>
    <row r="1173" spans="3:3">
      <c r="C1173" s="338"/>
    </row>
    <row r="1174" spans="3:3">
      <c r="C1174" s="338"/>
    </row>
    <row r="1175" spans="3:3">
      <c r="C1175" s="338"/>
    </row>
    <row r="1176" spans="3:3">
      <c r="C1176" s="338"/>
    </row>
    <row r="1177" spans="3:3">
      <c r="C1177" s="338"/>
    </row>
    <row r="1178" spans="3:3">
      <c r="C1178" s="338"/>
    </row>
    <row r="1179" spans="3:3">
      <c r="C1179" s="338"/>
    </row>
    <row r="1180" spans="3:3">
      <c r="C1180" s="338"/>
    </row>
    <row r="1181" spans="3:3">
      <c r="C1181" s="338"/>
    </row>
    <row r="1182" spans="3:3">
      <c r="C1182" s="338"/>
    </row>
    <row r="1183" spans="3:3">
      <c r="C1183" s="338"/>
    </row>
    <row r="1184" spans="3:3">
      <c r="C1184" s="338"/>
    </row>
    <row r="1185" spans="3:3">
      <c r="C1185" s="338"/>
    </row>
    <row r="1186" spans="3:3">
      <c r="C1186" s="338"/>
    </row>
    <row r="1187" spans="3:3">
      <c r="C1187" s="338"/>
    </row>
    <row r="1188" spans="3:3">
      <c r="C1188" s="338"/>
    </row>
    <row r="1189" spans="3:3">
      <c r="C1189" s="338"/>
    </row>
    <row r="1190" spans="3:3">
      <c r="C1190" s="338"/>
    </row>
    <row r="1191" spans="3:3">
      <c r="C1191" s="338"/>
    </row>
    <row r="1192" spans="3:3">
      <c r="C1192" s="338"/>
    </row>
    <row r="1193" spans="3:3">
      <c r="C1193" s="338"/>
    </row>
    <row r="1194" spans="3:3">
      <c r="C1194" s="338"/>
    </row>
    <row r="1195" spans="3:3">
      <c r="C1195" s="338"/>
    </row>
    <row r="1196" spans="3:3">
      <c r="C1196" s="338"/>
    </row>
    <row r="1197" spans="3:3">
      <c r="C1197" s="338"/>
    </row>
    <row r="1198" spans="3:3">
      <c r="C1198" s="338"/>
    </row>
    <row r="1199" spans="3:3">
      <c r="C1199" s="338"/>
    </row>
    <row r="1200" spans="3:3">
      <c r="C1200" s="338"/>
    </row>
    <row r="1201" spans="3:3">
      <c r="C1201" s="338"/>
    </row>
    <row r="1202" spans="3:3">
      <c r="C1202" s="338"/>
    </row>
    <row r="1203" spans="3:3">
      <c r="C1203" s="338"/>
    </row>
    <row r="1204" spans="3:3">
      <c r="C1204" s="338"/>
    </row>
    <row r="1205" spans="3:3">
      <c r="C1205" s="338"/>
    </row>
    <row r="1206" spans="3:3">
      <c r="C1206" s="338"/>
    </row>
    <row r="1207" spans="3:3">
      <c r="C1207" s="338"/>
    </row>
    <row r="1208" spans="3:3">
      <c r="C1208" s="338"/>
    </row>
    <row r="1209" spans="3:3">
      <c r="C1209" s="338"/>
    </row>
    <row r="1210" spans="3:3">
      <c r="C1210" s="338"/>
    </row>
    <row r="1211" spans="3:3">
      <c r="C1211" s="338"/>
    </row>
    <row r="1212" spans="3:3">
      <c r="C1212" s="338"/>
    </row>
    <row r="1213" spans="3:3">
      <c r="C1213" s="338"/>
    </row>
    <row r="1214" spans="3:3">
      <c r="C1214" s="338"/>
    </row>
    <row r="1215" spans="3:3">
      <c r="C1215" s="338"/>
    </row>
    <row r="1216" spans="3:3">
      <c r="C1216" s="338"/>
    </row>
    <row r="1217" spans="3:3">
      <c r="C1217" s="338"/>
    </row>
    <row r="1218" spans="3:3">
      <c r="C1218" s="338"/>
    </row>
    <row r="1219" spans="3:3">
      <c r="C1219" s="338"/>
    </row>
    <row r="1220" spans="3:3">
      <c r="C1220" s="338"/>
    </row>
    <row r="1221" spans="3:3">
      <c r="C1221" s="338"/>
    </row>
    <row r="1222" spans="3:3">
      <c r="C1222" s="338"/>
    </row>
    <row r="1223" spans="3:3">
      <c r="C1223" s="338"/>
    </row>
    <row r="1224" spans="3:3">
      <c r="C1224" s="338"/>
    </row>
    <row r="1225" spans="3:3">
      <c r="C1225" s="338"/>
    </row>
    <row r="1226" spans="3:3">
      <c r="C1226" s="338"/>
    </row>
    <row r="1227" spans="3:3">
      <c r="C1227" s="338"/>
    </row>
    <row r="1228" spans="3:3">
      <c r="C1228" s="338"/>
    </row>
    <row r="1229" spans="3:3">
      <c r="C1229" s="338"/>
    </row>
    <row r="1230" spans="3:3">
      <c r="C1230" s="338"/>
    </row>
    <row r="1231" spans="3:3">
      <c r="C1231" s="338"/>
    </row>
    <row r="1232" spans="3:3">
      <c r="C1232" s="338"/>
    </row>
    <row r="1233" spans="3:3">
      <c r="C1233" s="338"/>
    </row>
    <row r="1234" spans="3:3">
      <c r="C1234" s="338"/>
    </row>
    <row r="1235" spans="3:3">
      <c r="C1235" s="338"/>
    </row>
    <row r="1236" spans="3:3">
      <c r="C1236" s="338"/>
    </row>
    <row r="1237" spans="3:3">
      <c r="C1237" s="338"/>
    </row>
    <row r="1238" spans="3:3">
      <c r="C1238" s="338"/>
    </row>
    <row r="1239" spans="3:3">
      <c r="C1239" s="338"/>
    </row>
    <row r="1240" spans="3:3">
      <c r="C1240" s="338"/>
    </row>
    <row r="1241" spans="3:3">
      <c r="C1241" s="338"/>
    </row>
    <row r="1242" spans="3:3">
      <c r="C1242" s="338"/>
    </row>
    <row r="1243" spans="3:3">
      <c r="C1243" s="338"/>
    </row>
    <row r="1244" spans="3:3">
      <c r="C1244" s="338"/>
    </row>
    <row r="1245" spans="3:3">
      <c r="C1245" s="338"/>
    </row>
    <row r="1246" spans="3:3">
      <c r="C1246" s="338"/>
    </row>
    <row r="1247" spans="3:3">
      <c r="C1247" s="338"/>
    </row>
    <row r="1248" spans="3:3">
      <c r="C1248" s="338"/>
    </row>
    <row r="1249" spans="3:3">
      <c r="C1249" s="338"/>
    </row>
    <row r="1250" spans="3:3">
      <c r="C1250" s="338"/>
    </row>
    <row r="1251" spans="3:3">
      <c r="C1251" s="338"/>
    </row>
    <row r="1252" spans="3:3">
      <c r="C1252" s="338"/>
    </row>
    <row r="1253" spans="3:3">
      <c r="C1253" s="338"/>
    </row>
    <row r="1254" spans="3:3">
      <c r="C1254" s="338"/>
    </row>
    <row r="1255" spans="3:3">
      <c r="C1255" s="338"/>
    </row>
    <row r="1256" spans="3:3">
      <c r="C1256" s="338"/>
    </row>
    <row r="1257" spans="3:3">
      <c r="C1257" s="338"/>
    </row>
    <row r="1258" spans="3:3">
      <c r="C1258" s="338"/>
    </row>
    <row r="1259" spans="3:3">
      <c r="C1259" s="338"/>
    </row>
    <row r="1260" spans="3:3">
      <c r="C1260" s="338"/>
    </row>
    <row r="1261" spans="3:3">
      <c r="C1261" s="338"/>
    </row>
    <row r="1262" spans="3:3">
      <c r="C1262" s="338"/>
    </row>
    <row r="1263" spans="3:3">
      <c r="C1263" s="338"/>
    </row>
    <row r="1264" spans="3:3">
      <c r="C1264" s="338"/>
    </row>
    <row r="1265" spans="3:3">
      <c r="C1265" s="338"/>
    </row>
    <row r="1266" spans="3:3">
      <c r="C1266" s="338"/>
    </row>
    <row r="1267" spans="3:3">
      <c r="C1267" s="338"/>
    </row>
    <row r="1268" spans="3:3">
      <c r="C1268" s="338"/>
    </row>
    <row r="1269" spans="3:3">
      <c r="C1269" s="338"/>
    </row>
    <row r="1270" spans="3:3">
      <c r="C1270" s="338"/>
    </row>
    <row r="1271" spans="3:3">
      <c r="C1271" s="338"/>
    </row>
    <row r="1272" spans="3:3">
      <c r="C1272" s="338"/>
    </row>
    <row r="1273" spans="3:3">
      <c r="C1273" s="338"/>
    </row>
    <row r="1274" spans="3:3">
      <c r="C1274" s="338"/>
    </row>
    <row r="1275" spans="3:3">
      <c r="C1275" s="338"/>
    </row>
    <row r="1276" spans="3:3">
      <c r="C1276" s="338"/>
    </row>
    <row r="1277" spans="3:3">
      <c r="C1277" s="338"/>
    </row>
    <row r="1278" spans="3:3">
      <c r="C1278" s="338"/>
    </row>
    <row r="1279" spans="3:3">
      <c r="C1279" s="338"/>
    </row>
    <row r="1280" spans="3:3">
      <c r="C1280" s="338"/>
    </row>
    <row r="1281" spans="3:3">
      <c r="C1281" s="338"/>
    </row>
    <row r="1282" spans="3:3">
      <c r="C1282" s="338"/>
    </row>
    <row r="1283" spans="3:3">
      <c r="C1283" s="338"/>
    </row>
    <row r="1284" spans="3:3">
      <c r="C1284" s="338"/>
    </row>
    <row r="1285" spans="3:3">
      <c r="C1285" s="338"/>
    </row>
    <row r="1286" spans="3:3">
      <c r="C1286" s="338"/>
    </row>
    <row r="1287" spans="3:3">
      <c r="C1287" s="338"/>
    </row>
    <row r="1288" spans="3:3">
      <c r="C1288" s="338"/>
    </row>
    <row r="1289" spans="3:3">
      <c r="C1289" s="338"/>
    </row>
    <row r="1290" spans="3:3">
      <c r="C1290" s="338"/>
    </row>
    <row r="1291" spans="3:3">
      <c r="C1291" s="338"/>
    </row>
    <row r="1292" spans="3:3">
      <c r="C1292" s="338"/>
    </row>
    <row r="1293" spans="3:3">
      <c r="C1293" s="338"/>
    </row>
    <row r="1294" spans="3:3">
      <c r="C1294" s="338"/>
    </row>
    <row r="1295" spans="3:3">
      <c r="C1295" s="338"/>
    </row>
    <row r="1296" spans="3:3">
      <c r="C1296" s="338"/>
    </row>
    <row r="1297" spans="3:3">
      <c r="C1297" s="338"/>
    </row>
    <row r="1298" spans="3:3">
      <c r="C1298" s="338"/>
    </row>
    <row r="1299" spans="3:3">
      <c r="C1299" s="338"/>
    </row>
    <row r="1300" spans="3:3">
      <c r="C1300" s="338"/>
    </row>
    <row r="1301" spans="3:3">
      <c r="C1301" s="338"/>
    </row>
    <row r="1302" spans="3:3">
      <c r="C1302" s="338"/>
    </row>
    <row r="1303" spans="3:3">
      <c r="C1303" s="338"/>
    </row>
    <row r="1304" spans="3:3">
      <c r="C1304" s="338"/>
    </row>
    <row r="1305" spans="3:3">
      <c r="C1305" s="338"/>
    </row>
    <row r="1306" spans="3:3">
      <c r="C1306" s="338"/>
    </row>
    <row r="1307" spans="3:3">
      <c r="C1307" s="338"/>
    </row>
    <row r="1308" spans="3:3">
      <c r="C1308" s="338"/>
    </row>
    <row r="1309" spans="3:3">
      <c r="C1309" s="338"/>
    </row>
    <row r="1310" spans="3:3">
      <c r="C1310" s="338"/>
    </row>
    <row r="1311" spans="3:3">
      <c r="C1311" s="338"/>
    </row>
    <row r="1312" spans="3:3">
      <c r="C1312" s="338"/>
    </row>
    <row r="1313" spans="3:3">
      <c r="C1313" s="338"/>
    </row>
    <row r="1314" spans="3:3">
      <c r="C1314" s="338"/>
    </row>
    <row r="1315" spans="3:3">
      <c r="C1315" s="338"/>
    </row>
    <row r="1316" spans="3:3">
      <c r="C1316" s="338"/>
    </row>
    <row r="1317" spans="3:3">
      <c r="C1317" s="338"/>
    </row>
    <row r="1318" spans="3:3">
      <c r="C1318" s="338"/>
    </row>
    <row r="1319" spans="3:3">
      <c r="C1319" s="338"/>
    </row>
    <row r="1320" spans="3:3">
      <c r="C1320" s="338"/>
    </row>
    <row r="1321" spans="3:3">
      <c r="C1321" s="338"/>
    </row>
    <row r="1322" spans="3:3">
      <c r="C1322" s="338"/>
    </row>
    <row r="1323" spans="3:3">
      <c r="C1323" s="338"/>
    </row>
    <row r="1324" spans="3:3">
      <c r="C1324" s="338"/>
    </row>
    <row r="1325" spans="3:3">
      <c r="C1325" s="338"/>
    </row>
    <row r="1326" spans="3:3">
      <c r="C1326" s="338"/>
    </row>
    <row r="1327" spans="3:3">
      <c r="C1327" s="338"/>
    </row>
    <row r="1328" spans="3:3">
      <c r="C1328" s="338"/>
    </row>
    <row r="1329" spans="3:3">
      <c r="C1329" s="338"/>
    </row>
    <row r="1330" spans="3:3">
      <c r="C1330" s="338"/>
    </row>
    <row r="1331" spans="3:3">
      <c r="C1331" s="338"/>
    </row>
    <row r="1332" spans="3:3">
      <c r="C1332" s="338"/>
    </row>
    <row r="1333" spans="3:3">
      <c r="C1333" s="338"/>
    </row>
    <row r="1334" spans="3:3">
      <c r="C1334" s="338"/>
    </row>
    <row r="1335" spans="3:3">
      <c r="C1335" s="338"/>
    </row>
    <row r="1336" spans="3:3">
      <c r="C1336" s="338"/>
    </row>
    <row r="1337" spans="3:3">
      <c r="C1337" s="338"/>
    </row>
    <row r="1338" spans="3:3">
      <c r="C1338" s="338"/>
    </row>
    <row r="1339" spans="3:3">
      <c r="C1339" s="338"/>
    </row>
    <row r="1340" spans="3:3">
      <c r="C1340" s="338"/>
    </row>
    <row r="1341" spans="3:3">
      <c r="C1341" s="338"/>
    </row>
    <row r="1342" spans="3:3">
      <c r="C1342" s="338"/>
    </row>
    <row r="1343" spans="3:3">
      <c r="C1343" s="338"/>
    </row>
    <row r="1344" spans="3:3">
      <c r="C1344" s="338"/>
    </row>
    <row r="1345" spans="3:3">
      <c r="C1345" s="338"/>
    </row>
    <row r="1346" spans="3:3">
      <c r="C1346" s="338"/>
    </row>
    <row r="1347" spans="3:3">
      <c r="C1347" s="338"/>
    </row>
    <row r="1348" spans="3:3">
      <c r="C1348" s="338"/>
    </row>
    <row r="1349" spans="3:3">
      <c r="C1349" s="338"/>
    </row>
    <row r="1350" spans="3:3">
      <c r="C1350" s="338"/>
    </row>
    <row r="1351" spans="3:3">
      <c r="C1351" s="338"/>
    </row>
    <row r="1352" spans="3:3">
      <c r="C1352" s="338"/>
    </row>
    <row r="1353" spans="3:3">
      <c r="C1353" s="338"/>
    </row>
    <row r="1354" spans="3:3">
      <c r="C1354" s="338"/>
    </row>
    <row r="1355" spans="3:3">
      <c r="C1355" s="338"/>
    </row>
    <row r="1356" spans="3:3">
      <c r="C1356" s="338"/>
    </row>
    <row r="1357" spans="3:3">
      <c r="C1357" s="338"/>
    </row>
    <row r="1358" spans="3:3">
      <c r="C1358" s="338"/>
    </row>
    <row r="1359" spans="3:3">
      <c r="C1359" s="338"/>
    </row>
    <row r="1360" spans="3:3">
      <c r="C1360" s="338"/>
    </row>
    <row r="1361" spans="3:3">
      <c r="C1361" s="338"/>
    </row>
    <row r="1362" spans="3:3">
      <c r="C1362" s="338"/>
    </row>
    <row r="1363" spans="3:3">
      <c r="C1363" s="338"/>
    </row>
    <row r="1364" spans="3:3">
      <c r="C1364" s="338"/>
    </row>
    <row r="1365" spans="3:3">
      <c r="C1365" s="338"/>
    </row>
    <row r="1366" spans="3:3">
      <c r="C1366" s="338"/>
    </row>
    <row r="1367" spans="3:3">
      <c r="C1367" s="338"/>
    </row>
    <row r="1368" spans="3:3">
      <c r="C1368" s="338"/>
    </row>
    <row r="1369" spans="3:3">
      <c r="C1369" s="338"/>
    </row>
    <row r="1370" spans="3:3">
      <c r="C1370" s="338"/>
    </row>
    <row r="1371" spans="3:3">
      <c r="C1371" s="338"/>
    </row>
    <row r="1372" spans="3:3">
      <c r="C1372" s="338"/>
    </row>
    <row r="1373" spans="3:3">
      <c r="C1373" s="338"/>
    </row>
    <row r="1374" spans="3:3">
      <c r="C1374" s="338"/>
    </row>
    <row r="1375" spans="3:3">
      <c r="C1375" s="338"/>
    </row>
    <row r="1376" spans="3:3">
      <c r="C1376" s="338"/>
    </row>
    <row r="1377" spans="3:3">
      <c r="C1377" s="338"/>
    </row>
    <row r="1378" spans="3:3">
      <c r="C1378" s="338"/>
    </row>
    <row r="1379" spans="3:3">
      <c r="C1379" s="338"/>
    </row>
    <row r="1380" spans="3:3">
      <c r="C1380" s="338"/>
    </row>
    <row r="1381" spans="3:3">
      <c r="C1381" s="338"/>
    </row>
    <row r="1382" spans="3:3">
      <c r="C1382" s="338"/>
    </row>
    <row r="1383" spans="3:3">
      <c r="C1383" s="338"/>
    </row>
    <row r="1384" spans="3:3">
      <c r="C1384" s="338"/>
    </row>
    <row r="1385" spans="3:3">
      <c r="C1385" s="338"/>
    </row>
    <row r="1386" spans="3:3">
      <c r="C1386" s="338"/>
    </row>
    <row r="1387" spans="3:3">
      <c r="C1387" s="338"/>
    </row>
    <row r="1388" spans="3:3">
      <c r="C1388" s="338"/>
    </row>
    <row r="1389" spans="3:3">
      <c r="C1389" s="338"/>
    </row>
    <row r="1390" spans="3:3">
      <c r="C1390" s="338"/>
    </row>
    <row r="1391" spans="3:3">
      <c r="C1391" s="338"/>
    </row>
    <row r="1392" spans="3:3">
      <c r="C1392" s="338"/>
    </row>
    <row r="1393" spans="3:3">
      <c r="C1393" s="338"/>
    </row>
    <row r="1394" spans="3:3">
      <c r="C1394" s="338"/>
    </row>
    <row r="1395" spans="3:3">
      <c r="C1395" s="338"/>
    </row>
    <row r="1396" spans="3:3">
      <c r="C1396" s="338"/>
    </row>
    <row r="1397" spans="3:3">
      <c r="C1397" s="338"/>
    </row>
    <row r="1398" spans="3:3">
      <c r="C1398" s="338"/>
    </row>
    <row r="1399" spans="3:3">
      <c r="C1399" s="338"/>
    </row>
    <row r="1400" spans="3:3">
      <c r="C1400" s="338"/>
    </row>
    <row r="1401" spans="3:3">
      <c r="C1401" s="338"/>
    </row>
    <row r="1402" spans="3:3">
      <c r="C1402" s="338"/>
    </row>
    <row r="1403" spans="3:3">
      <c r="C1403" s="338"/>
    </row>
    <row r="1404" spans="3:3">
      <c r="C1404" s="338"/>
    </row>
    <row r="1405" spans="3:3">
      <c r="C1405" s="338"/>
    </row>
    <row r="1406" spans="3:3">
      <c r="C1406" s="338"/>
    </row>
    <row r="1407" spans="3:3">
      <c r="C1407" s="338"/>
    </row>
    <row r="1408" spans="3:3">
      <c r="C1408" s="338"/>
    </row>
    <row r="1409" spans="3:3">
      <c r="C1409" s="338"/>
    </row>
    <row r="1410" spans="3:3">
      <c r="C1410" s="338"/>
    </row>
    <row r="1411" spans="3:3">
      <c r="C1411" s="338"/>
    </row>
    <row r="1412" spans="3:3">
      <c r="C1412" s="338"/>
    </row>
    <row r="1413" spans="3:3">
      <c r="C1413" s="338"/>
    </row>
    <row r="1414" spans="3:3">
      <c r="C1414" s="338"/>
    </row>
    <row r="1415" spans="3:3">
      <c r="C1415" s="338"/>
    </row>
    <row r="1416" spans="3:3">
      <c r="C1416" s="338"/>
    </row>
    <row r="1417" spans="3:3">
      <c r="C1417" s="338"/>
    </row>
    <row r="1418" spans="3:3">
      <c r="C1418" s="338"/>
    </row>
    <row r="1419" spans="3:3">
      <c r="C1419" s="338"/>
    </row>
    <row r="1420" spans="3:3">
      <c r="C1420" s="338"/>
    </row>
    <row r="1421" spans="3:3">
      <c r="C1421" s="338"/>
    </row>
    <row r="1422" spans="3:3">
      <c r="C1422" s="338"/>
    </row>
    <row r="1423" spans="3:3">
      <c r="C1423" s="338"/>
    </row>
    <row r="1424" spans="3:3">
      <c r="C1424" s="338"/>
    </row>
    <row r="1425" spans="3:3">
      <c r="C1425" s="338"/>
    </row>
    <row r="1426" spans="3:3">
      <c r="C1426" s="338"/>
    </row>
    <row r="1427" spans="3:3">
      <c r="C1427" s="338"/>
    </row>
    <row r="1428" spans="3:3">
      <c r="C1428" s="338"/>
    </row>
    <row r="1429" spans="3:3">
      <c r="C1429" s="338"/>
    </row>
    <row r="1430" spans="3:3">
      <c r="C1430" s="338"/>
    </row>
    <row r="1431" spans="3:3">
      <c r="C1431" s="338"/>
    </row>
    <row r="1432" spans="3:3">
      <c r="C1432" s="338"/>
    </row>
    <row r="1433" spans="3:3">
      <c r="C1433" s="338"/>
    </row>
    <row r="1434" spans="3:3">
      <c r="C1434" s="338"/>
    </row>
    <row r="1435" spans="3:3">
      <c r="C1435" s="338"/>
    </row>
    <row r="1436" spans="3:3">
      <c r="C1436" s="338"/>
    </row>
    <row r="1437" spans="3:3">
      <c r="C1437" s="338"/>
    </row>
    <row r="1438" spans="3:3">
      <c r="C1438" s="338"/>
    </row>
    <row r="1439" spans="3:3">
      <c r="C1439" s="338"/>
    </row>
    <row r="1440" spans="3:3">
      <c r="C1440" s="338"/>
    </row>
    <row r="1441" spans="3:3">
      <c r="C1441" s="338"/>
    </row>
    <row r="1442" spans="3:3">
      <c r="C1442" s="338"/>
    </row>
    <row r="1443" spans="3:3">
      <c r="C1443" s="338"/>
    </row>
    <row r="1444" spans="3:3">
      <c r="C1444" s="338"/>
    </row>
    <row r="1445" spans="3:3">
      <c r="C1445" s="338"/>
    </row>
    <row r="1446" spans="3:3">
      <c r="C1446" s="338"/>
    </row>
    <row r="1447" spans="3:3">
      <c r="C1447" s="338"/>
    </row>
    <row r="1448" spans="3:3">
      <c r="C1448" s="338"/>
    </row>
    <row r="1449" spans="3:3">
      <c r="C1449" s="338"/>
    </row>
    <row r="1450" spans="3:3">
      <c r="C1450" s="338"/>
    </row>
    <row r="1451" spans="3:3">
      <c r="C1451" s="338"/>
    </row>
    <row r="1452" spans="3:3">
      <c r="C1452" s="338"/>
    </row>
    <row r="1453" spans="3:3">
      <c r="C1453" s="338"/>
    </row>
    <row r="1454" spans="3:3">
      <c r="C1454" s="338"/>
    </row>
    <row r="1455" spans="3:3">
      <c r="C1455" s="338"/>
    </row>
    <row r="1456" spans="3:3">
      <c r="C1456" s="338"/>
    </row>
    <row r="1457" spans="3:3">
      <c r="C1457" s="338"/>
    </row>
    <row r="1458" spans="3:3">
      <c r="C1458" s="338"/>
    </row>
    <row r="1459" spans="3:3">
      <c r="C1459" s="338"/>
    </row>
    <row r="1460" spans="3:3">
      <c r="C1460" s="338"/>
    </row>
    <row r="1461" spans="3:3">
      <c r="C1461" s="338"/>
    </row>
    <row r="1462" spans="3:3">
      <c r="C1462" s="338"/>
    </row>
    <row r="1463" spans="3:3">
      <c r="C1463" s="338"/>
    </row>
    <row r="1464" spans="3:3">
      <c r="C1464" s="338"/>
    </row>
    <row r="1465" spans="3:3">
      <c r="C1465" s="338"/>
    </row>
    <row r="1466" spans="3:3">
      <c r="C1466" s="338"/>
    </row>
    <row r="1467" spans="3:3">
      <c r="C1467" s="338"/>
    </row>
    <row r="1468" spans="3:3">
      <c r="C1468" s="338"/>
    </row>
    <row r="1469" spans="3:3">
      <c r="C1469" s="338"/>
    </row>
    <row r="1470" spans="3:3">
      <c r="C1470" s="338"/>
    </row>
    <row r="1471" spans="3:3">
      <c r="C1471" s="338"/>
    </row>
    <row r="1472" spans="3:3">
      <c r="C1472" s="338"/>
    </row>
    <row r="1473" spans="3:3">
      <c r="C1473" s="338"/>
    </row>
    <row r="1474" spans="3:3">
      <c r="C1474" s="338"/>
    </row>
    <row r="1475" spans="3:3">
      <c r="C1475" s="338"/>
    </row>
    <row r="1476" spans="3:3">
      <c r="C1476" s="338"/>
    </row>
    <row r="1477" spans="3:3">
      <c r="C1477" s="338"/>
    </row>
    <row r="1478" spans="3:3">
      <c r="C1478" s="338"/>
    </row>
    <row r="1479" spans="3:3">
      <c r="C1479" s="338"/>
    </row>
    <row r="1480" spans="3:3">
      <c r="C1480" s="338"/>
    </row>
    <row r="1481" spans="3:3">
      <c r="C1481" s="338"/>
    </row>
    <row r="1482" spans="3:3">
      <c r="C1482" s="338"/>
    </row>
    <row r="1483" spans="3:3">
      <c r="C1483" s="338"/>
    </row>
    <row r="1484" spans="3:3">
      <c r="C1484" s="338"/>
    </row>
    <row r="1485" spans="3:3">
      <c r="C1485" s="338"/>
    </row>
    <row r="1486" spans="3:3">
      <c r="C1486" s="338"/>
    </row>
    <row r="1487" spans="3:3">
      <c r="C1487" s="338"/>
    </row>
  </sheetData>
  <mergeCells count="6">
    <mergeCell ref="N2:O2"/>
    <mergeCell ref="N3:O3"/>
    <mergeCell ref="L3:M3"/>
    <mergeCell ref="F2:G2"/>
    <mergeCell ref="H2:I2"/>
    <mergeCell ref="L2:M2"/>
  </mergeCells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26"/>
  <sheetViews>
    <sheetView zoomScale="75" workbookViewId="0">
      <selection activeCell="G9" sqref="G9"/>
    </sheetView>
    <sheetView workbookViewId="1"/>
  </sheetViews>
  <sheetFormatPr defaultRowHeight="12.75"/>
  <cols>
    <col min="2" max="2" width="18.7109375" bestFit="1" customWidth="1"/>
    <col min="3" max="3" width="9.7109375" bestFit="1" customWidth="1"/>
    <col min="9" max="9" width="6.85546875" bestFit="1" customWidth="1"/>
    <col min="10" max="10" width="8.5703125" bestFit="1" customWidth="1"/>
  </cols>
  <sheetData>
    <row r="6" spans="2:31">
      <c r="C6" t="s">
        <v>288</v>
      </c>
    </row>
    <row r="7" spans="2:31">
      <c r="C7" t="s">
        <v>289</v>
      </c>
      <c r="D7" s="368">
        <v>36526</v>
      </c>
      <c r="E7" s="368">
        <f t="shared" ref="E7:AC7" si="0">EDATE(D7,1)</f>
        <v>36557</v>
      </c>
      <c r="F7" s="368">
        <f t="shared" si="0"/>
        <v>36586</v>
      </c>
      <c r="G7" s="368">
        <f t="shared" si="0"/>
        <v>36617</v>
      </c>
      <c r="H7" s="368">
        <f t="shared" si="0"/>
        <v>36647</v>
      </c>
      <c r="I7" s="368">
        <f t="shared" si="0"/>
        <v>36678</v>
      </c>
      <c r="J7" s="368">
        <f t="shared" si="0"/>
        <v>36708</v>
      </c>
      <c r="K7" s="368">
        <f t="shared" si="0"/>
        <v>36739</v>
      </c>
      <c r="L7" s="368">
        <f t="shared" si="0"/>
        <v>36770</v>
      </c>
      <c r="M7" s="368">
        <f t="shared" si="0"/>
        <v>36800</v>
      </c>
      <c r="N7" s="368">
        <f t="shared" si="0"/>
        <v>36831</v>
      </c>
      <c r="O7" s="368">
        <f t="shared" si="0"/>
        <v>36861</v>
      </c>
      <c r="P7" s="368">
        <f t="shared" si="0"/>
        <v>36892</v>
      </c>
      <c r="Q7" s="368">
        <f t="shared" si="0"/>
        <v>36923</v>
      </c>
      <c r="R7" s="368">
        <f t="shared" si="0"/>
        <v>36951</v>
      </c>
      <c r="S7" s="368">
        <f t="shared" si="0"/>
        <v>36982</v>
      </c>
      <c r="T7" s="368">
        <f t="shared" si="0"/>
        <v>37012</v>
      </c>
      <c r="U7" s="368">
        <f t="shared" si="0"/>
        <v>37043</v>
      </c>
      <c r="V7" s="368">
        <f t="shared" si="0"/>
        <v>37073</v>
      </c>
      <c r="W7" s="368">
        <f t="shared" si="0"/>
        <v>37104</v>
      </c>
      <c r="X7" s="368">
        <f t="shared" si="0"/>
        <v>37135</v>
      </c>
      <c r="Y7" s="368">
        <f t="shared" si="0"/>
        <v>37165</v>
      </c>
      <c r="Z7" s="368">
        <f t="shared" si="0"/>
        <v>37196</v>
      </c>
      <c r="AA7" s="368">
        <f t="shared" si="0"/>
        <v>37226</v>
      </c>
      <c r="AB7" s="368">
        <f t="shared" si="0"/>
        <v>37257</v>
      </c>
      <c r="AC7" s="368">
        <f t="shared" si="0"/>
        <v>37288</v>
      </c>
      <c r="AD7" s="368"/>
      <c r="AE7" s="368"/>
    </row>
    <row r="8" spans="2:31">
      <c r="B8" t="s">
        <v>286</v>
      </c>
      <c r="C8" s="139">
        <f>'Phys Test'!D35</f>
        <v>2062562</v>
      </c>
      <c r="D8" s="139">
        <f>SUM('Phys Test'!G35:G65)</f>
        <v>-902906</v>
      </c>
      <c r="E8" s="139">
        <f>SUM('Phys Test'!G66:G94)</f>
        <v>-640987</v>
      </c>
      <c r="F8" s="139">
        <f>SUM('Phys Test'!G95:G125)</f>
        <v>0</v>
      </c>
      <c r="G8" s="139">
        <f>SUM('Phys Test'!G126:G155)</f>
        <v>312630</v>
      </c>
    </row>
    <row r="9" spans="2:31">
      <c r="B9" t="s">
        <v>287</v>
      </c>
    </row>
    <row r="13" spans="2:31">
      <c r="H13" s="152"/>
      <c r="I13" s="152"/>
      <c r="J13" s="152"/>
      <c r="K13" s="152"/>
    </row>
    <row r="14" spans="2:31">
      <c r="H14" s="152"/>
      <c r="I14" s="152"/>
      <c r="J14" s="152"/>
      <c r="K14" s="152"/>
    </row>
    <row r="15" spans="2:31">
      <c r="H15" s="152"/>
      <c r="I15" s="152"/>
      <c r="J15" s="152"/>
      <c r="K15" s="152"/>
    </row>
    <row r="16" spans="2:31">
      <c r="H16" s="152"/>
      <c r="I16" s="152"/>
      <c r="J16" s="367"/>
      <c r="K16" s="152"/>
    </row>
    <row r="17" spans="8:11">
      <c r="H17" s="152"/>
      <c r="I17" s="152"/>
      <c r="J17" s="367"/>
      <c r="K17" s="152"/>
    </row>
    <row r="18" spans="8:11">
      <c r="H18" s="152"/>
      <c r="I18" s="152"/>
      <c r="J18" s="367"/>
      <c r="K18" s="152"/>
    </row>
    <row r="19" spans="8:11">
      <c r="H19" s="152"/>
      <c r="I19" s="152"/>
      <c r="J19" s="367"/>
      <c r="K19" s="152"/>
    </row>
    <row r="20" spans="8:11">
      <c r="H20" s="152"/>
      <c r="I20" s="152"/>
      <c r="J20" s="367"/>
      <c r="K20" s="152"/>
    </row>
    <row r="21" spans="8:11">
      <c r="H21" s="152"/>
      <c r="I21" s="152"/>
      <c r="J21" s="367"/>
      <c r="K21" s="152"/>
    </row>
    <row r="22" spans="8:11">
      <c r="H22" s="152"/>
      <c r="I22" s="152"/>
      <c r="J22" s="367"/>
      <c r="K22" s="152"/>
    </row>
    <row r="23" spans="8:11">
      <c r="H23" s="152"/>
      <c r="I23" s="152"/>
      <c r="J23" s="367"/>
      <c r="K23" s="152"/>
    </row>
    <row r="24" spans="8:11">
      <c r="H24" s="152"/>
      <c r="I24" s="152"/>
      <c r="J24" s="367"/>
      <c r="K24" s="152"/>
    </row>
    <row r="25" spans="8:11">
      <c r="H25" s="152"/>
      <c r="I25" s="152"/>
      <c r="J25" s="367"/>
      <c r="K25" s="152"/>
    </row>
    <row r="26" spans="8:11">
      <c r="H26" s="152"/>
      <c r="I26" s="152"/>
      <c r="J26" s="152"/>
      <c r="K26" s="15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27"/>
  <sheetViews>
    <sheetView zoomScale="75" workbookViewId="0">
      <selection activeCell="I21" sqref="I21"/>
    </sheetView>
    <sheetView workbookViewId="1"/>
  </sheetViews>
  <sheetFormatPr defaultRowHeight="12.75"/>
  <cols>
    <col min="1" max="1" width="13.28515625" customWidth="1"/>
    <col min="2" max="2" width="21.85546875" bestFit="1" customWidth="1"/>
    <col min="3" max="3" width="12.7109375" bestFit="1" customWidth="1"/>
    <col min="4" max="4" width="9.85546875" bestFit="1" customWidth="1"/>
    <col min="5" max="5" width="12.42578125" bestFit="1" customWidth="1"/>
    <col min="6" max="6" width="9.85546875" bestFit="1" customWidth="1"/>
    <col min="7" max="7" width="13.85546875" bestFit="1" customWidth="1"/>
    <col min="9" max="9" width="10.28515625" bestFit="1" customWidth="1"/>
    <col min="10" max="10" width="10.28515625" customWidth="1"/>
    <col min="11" max="11" width="9.85546875" bestFit="1" customWidth="1"/>
    <col min="12" max="13" width="11.140625" bestFit="1" customWidth="1"/>
    <col min="14" max="14" width="10" bestFit="1" customWidth="1"/>
    <col min="15" max="16" width="11.140625" bestFit="1" customWidth="1"/>
    <col min="17" max="17" width="9.7109375" bestFit="1" customWidth="1"/>
    <col min="18" max="18" width="11.140625" bestFit="1" customWidth="1"/>
  </cols>
  <sheetData>
    <row r="2" spans="2:19">
      <c r="B2" s="227" t="s">
        <v>224</v>
      </c>
      <c r="C2" s="44" t="s">
        <v>225</v>
      </c>
    </row>
    <row r="4" spans="2:19">
      <c r="D4" s="383" t="s">
        <v>211</v>
      </c>
      <c r="E4" s="383"/>
      <c r="F4" s="383"/>
      <c r="G4" s="221"/>
      <c r="I4" s="383" t="s">
        <v>212</v>
      </c>
      <c r="J4" s="383"/>
      <c r="K4" s="383"/>
    </row>
    <row r="5" spans="2:19">
      <c r="D5" s="216" t="s">
        <v>208</v>
      </c>
      <c r="E5" s="216" t="s">
        <v>190</v>
      </c>
      <c r="F5" s="216" t="s">
        <v>156</v>
      </c>
      <c r="G5" s="126"/>
      <c r="I5" s="216" t="s">
        <v>208</v>
      </c>
      <c r="J5" s="216" t="s">
        <v>190</v>
      </c>
      <c r="K5" s="216" t="s">
        <v>156</v>
      </c>
      <c r="N5" s="216" t="s">
        <v>208</v>
      </c>
      <c r="O5" s="216" t="s">
        <v>190</v>
      </c>
    </row>
    <row r="6" spans="2:19">
      <c r="C6" s="214" t="s">
        <v>209</v>
      </c>
      <c r="D6" s="218">
        <v>9122</v>
      </c>
      <c r="E6" s="218">
        <v>6667</v>
      </c>
      <c r="F6" s="218">
        <f>SUM(D6:E6)</f>
        <v>15789</v>
      </c>
      <c r="G6" s="102"/>
      <c r="H6" s="216" t="s">
        <v>214</v>
      </c>
      <c r="I6" s="218">
        <v>12770</v>
      </c>
      <c r="J6" s="218">
        <v>9333</v>
      </c>
      <c r="K6" s="218">
        <f>SUM(I6:J6)</f>
        <v>22103</v>
      </c>
      <c r="M6" s="216" t="s">
        <v>155</v>
      </c>
      <c r="N6" s="115">
        <v>18243</v>
      </c>
      <c r="O6" s="115">
        <v>13333</v>
      </c>
    </row>
    <row r="7" spans="2:19">
      <c r="C7" s="215" t="s">
        <v>210</v>
      </c>
      <c r="D7" s="115">
        <v>6020</v>
      </c>
      <c r="E7" s="115">
        <v>4400</v>
      </c>
      <c r="F7" s="115">
        <f>SUM(D7:E7)</f>
        <v>10420</v>
      </c>
      <c r="G7" s="102"/>
      <c r="H7" s="215" t="s">
        <v>213</v>
      </c>
      <c r="I7" s="115">
        <v>18243</v>
      </c>
      <c r="J7" s="115">
        <v>13333</v>
      </c>
      <c r="K7" s="115">
        <f>SUM(I7:J7)</f>
        <v>31576</v>
      </c>
    </row>
    <row r="8" spans="2:19">
      <c r="C8" s="126"/>
      <c r="D8" s="102"/>
      <c r="E8" s="102"/>
      <c r="F8" s="102"/>
      <c r="G8" s="102"/>
      <c r="H8" s="112" t="s">
        <v>215</v>
      </c>
      <c r="I8" s="217">
        <v>37376</v>
      </c>
      <c r="J8" s="217">
        <v>37409</v>
      </c>
    </row>
    <row r="10" spans="2:19">
      <c r="C10" t="s">
        <v>167</v>
      </c>
      <c r="I10" t="s">
        <v>165</v>
      </c>
    </row>
    <row r="12" spans="2:19">
      <c r="D12" s="112" t="s">
        <v>208</v>
      </c>
      <c r="F12" s="112" t="s">
        <v>220</v>
      </c>
      <c r="J12" s="112" t="s">
        <v>208</v>
      </c>
      <c r="L12" s="112" t="s">
        <v>220</v>
      </c>
      <c r="O12" s="112" t="s">
        <v>217</v>
      </c>
      <c r="P12" s="112" t="s">
        <v>156</v>
      </c>
      <c r="Q12" s="112" t="s">
        <v>162</v>
      </c>
      <c r="R12" s="112" t="s">
        <v>219</v>
      </c>
    </row>
    <row r="13" spans="2:19">
      <c r="C13" s="147" t="s">
        <v>208</v>
      </c>
      <c r="D13" s="147" t="s">
        <v>182</v>
      </c>
      <c r="E13" s="147" t="s">
        <v>190</v>
      </c>
      <c r="F13" s="147" t="s">
        <v>182</v>
      </c>
      <c r="G13" s="147" t="s">
        <v>167</v>
      </c>
      <c r="I13" s="147" t="s">
        <v>208</v>
      </c>
      <c r="J13" s="147" t="s">
        <v>182</v>
      </c>
      <c r="K13" s="147" t="s">
        <v>190</v>
      </c>
      <c r="L13" s="147" t="s">
        <v>182</v>
      </c>
      <c r="M13" s="147" t="s">
        <v>165</v>
      </c>
      <c r="O13" s="147" t="s">
        <v>218</v>
      </c>
      <c r="P13" s="147" t="s">
        <v>216</v>
      </c>
      <c r="Q13" s="147" t="s">
        <v>163</v>
      </c>
      <c r="R13" s="147" t="s">
        <v>216</v>
      </c>
    </row>
    <row r="14" spans="2:19">
      <c r="B14" s="44" t="s">
        <v>223</v>
      </c>
      <c r="C14" s="134">
        <f>'Contract Discrep'!I7+119799</f>
        <v>549000</v>
      </c>
      <c r="D14" s="205"/>
      <c r="E14" s="238">
        <f>'Contract Discrep'!K7</f>
        <v>333276</v>
      </c>
      <c r="F14" s="205"/>
      <c r="G14" s="123">
        <f>C14+E14</f>
        <v>882276</v>
      </c>
      <c r="I14" s="237">
        <f>'Contract Discrep'!I8+((6020-4131)*28)</f>
        <v>541583</v>
      </c>
      <c r="J14" s="224"/>
      <c r="K14" s="238">
        <f>'Contract Discrep'!K8</f>
        <v>672328</v>
      </c>
      <c r="L14" s="224"/>
      <c r="M14" s="123">
        <f>I14+K14</f>
        <v>1213911</v>
      </c>
      <c r="O14" s="139">
        <f>G14+M14</f>
        <v>2096187</v>
      </c>
      <c r="P14" s="139">
        <f>'Contract Discrep'!M11</f>
        <v>2371200</v>
      </c>
      <c r="Q14" s="220">
        <f>O14/P14</f>
        <v>0.88401948380566797</v>
      </c>
      <c r="R14" s="139">
        <f>P14-O14</f>
        <v>275013</v>
      </c>
    </row>
    <row r="15" spans="2:19">
      <c r="B15" s="225" t="s">
        <v>221</v>
      </c>
      <c r="C15" s="144">
        <f>(C14/(C14+I14))*$I$7</f>
        <v>9183.5348616290539</v>
      </c>
      <c r="D15" s="169"/>
      <c r="E15" s="144">
        <f>((E14/(E14+K14))*$J$7)</f>
        <v>4418.805919626413</v>
      </c>
      <c r="F15" s="169"/>
      <c r="G15" s="125"/>
      <c r="H15" s="2"/>
      <c r="I15" s="144">
        <f>(I14/(I14+C14))*$I$7</f>
        <v>9059.4651383709443</v>
      </c>
      <c r="J15" s="125"/>
      <c r="K15" s="144">
        <f>(K14/(E14+K14)*$J$7)</f>
        <v>8914.194080373587</v>
      </c>
      <c r="L15" s="125"/>
      <c r="M15" s="222"/>
      <c r="P15" s="139"/>
      <c r="Q15" s="139"/>
      <c r="R15" s="220"/>
      <c r="S15" s="139"/>
    </row>
    <row r="16" spans="2:19">
      <c r="B16" s="225" t="s">
        <v>222</v>
      </c>
      <c r="C16" s="144">
        <f>(C14/(C14+I14))*$I$6</f>
        <v>6428.4240630928589</v>
      </c>
      <c r="D16" s="169"/>
      <c r="E16" s="144">
        <f>((E14/(E14+K14))*$J$6)</f>
        <v>3093.1310018655454</v>
      </c>
      <c r="F16" s="169"/>
      <c r="G16" s="125"/>
      <c r="H16" s="2"/>
      <c r="I16" s="144">
        <f>(I14/(I14+C14))*$I$6</f>
        <v>6341.5759369071402</v>
      </c>
      <c r="J16" s="125"/>
      <c r="K16" s="144">
        <f>(K14/(E14+K14)*$J$6)</f>
        <v>6239.8689981344551</v>
      </c>
      <c r="L16" s="125"/>
      <c r="M16" s="222"/>
      <c r="P16" s="139"/>
      <c r="Q16" s="139"/>
      <c r="R16" s="220"/>
      <c r="S16" s="139"/>
    </row>
    <row r="17" spans="1:19">
      <c r="B17" s="225"/>
      <c r="C17" s="125"/>
      <c r="D17" s="169"/>
      <c r="E17" s="125"/>
      <c r="F17" s="169"/>
      <c r="G17" s="125"/>
      <c r="H17" s="2"/>
      <c r="I17" s="125"/>
      <c r="J17" s="125"/>
      <c r="K17" s="125"/>
      <c r="L17" s="125"/>
      <c r="M17" s="222"/>
      <c r="P17" s="139"/>
      <c r="Q17" s="139"/>
      <c r="R17" s="220"/>
      <c r="S17" s="139"/>
    </row>
    <row r="18" spans="1:19">
      <c r="B18" s="225"/>
      <c r="C18" s="125"/>
      <c r="D18" s="169"/>
      <c r="E18" s="125"/>
      <c r="F18" s="169"/>
      <c r="G18" s="125"/>
      <c r="H18" s="2"/>
      <c r="I18" s="125"/>
      <c r="J18" s="125"/>
      <c r="K18" s="125"/>
      <c r="L18" s="125"/>
      <c r="M18" s="222"/>
      <c r="P18" s="139"/>
      <c r="Q18" s="139"/>
      <c r="R18" s="220"/>
      <c r="S18" s="139"/>
    </row>
    <row r="19" spans="1:19">
      <c r="B19" s="225"/>
      <c r="C19" s="125"/>
      <c r="D19" s="169"/>
      <c r="E19" s="125"/>
      <c r="F19" s="169"/>
      <c r="G19" s="125"/>
      <c r="H19" s="2"/>
      <c r="I19" s="125"/>
      <c r="J19" s="125"/>
      <c r="K19" s="125"/>
      <c r="L19" s="125"/>
      <c r="M19" s="222"/>
      <c r="P19" s="139"/>
      <c r="Q19" s="139"/>
      <c r="R19" s="220"/>
      <c r="S19" s="139"/>
    </row>
    <row r="20" spans="1:19">
      <c r="A20" t="s">
        <v>241</v>
      </c>
      <c r="B20" s="55" t="s">
        <v>242</v>
      </c>
      <c r="C20" s="311"/>
      <c r="D20" s="2"/>
      <c r="E20" s="312"/>
      <c r="F20" s="2"/>
      <c r="G20" s="2"/>
      <c r="H20" s="2"/>
      <c r="I20" s="311"/>
      <c r="J20" s="2"/>
      <c r="K20" s="312">
        <f>I20*1</f>
        <v>0</v>
      </c>
      <c r="P20" s="220"/>
    </row>
    <row r="21" spans="1:19">
      <c r="B21" s="213">
        <v>36526</v>
      </c>
      <c r="C21" s="111">
        <f>C15</f>
        <v>9183.5348616290539</v>
      </c>
      <c r="D21" s="139">
        <f>$C$14-C21</f>
        <v>539816.46513837099</v>
      </c>
      <c r="E21" s="111">
        <f>E15</f>
        <v>4418.805919626413</v>
      </c>
      <c r="F21" s="139">
        <f>$E$14-E21</f>
        <v>328857.19408037356</v>
      </c>
      <c r="G21" s="111">
        <f>D21+F21</f>
        <v>868673.65921874461</v>
      </c>
      <c r="I21" s="111">
        <f>I15</f>
        <v>9059.4651383709443</v>
      </c>
      <c r="J21" s="139">
        <f>$I$14-I21</f>
        <v>532523.53486162901</v>
      </c>
      <c r="K21" s="139">
        <f>K15</f>
        <v>8914.194080373587</v>
      </c>
      <c r="L21" s="111">
        <f>$K$14-K15</f>
        <v>663413.80591962638</v>
      </c>
      <c r="M21" s="111">
        <f>J21+L21</f>
        <v>1195937.3407812554</v>
      </c>
      <c r="O21" s="139">
        <f>G21+M21</f>
        <v>2064611</v>
      </c>
      <c r="P21" s="111">
        <f>$P$14</f>
        <v>2371200</v>
      </c>
      <c r="Q21" s="220">
        <f>O21/P21</f>
        <v>0.8707030195681511</v>
      </c>
      <c r="R21" s="139">
        <f>P21-O21</f>
        <v>306589</v>
      </c>
    </row>
    <row r="22" spans="1:19">
      <c r="B22" s="213">
        <f>B21+1</f>
        <v>36527</v>
      </c>
      <c r="C22" s="111">
        <f>C21</f>
        <v>9183.5348616290539</v>
      </c>
      <c r="D22" s="139">
        <f>D21-C22</f>
        <v>530632.93027674197</v>
      </c>
      <c r="E22" s="111">
        <f>E21</f>
        <v>4418.805919626413</v>
      </c>
      <c r="F22" s="139">
        <f>F21-E22</f>
        <v>324438.38816074713</v>
      </c>
      <c r="G22" s="111">
        <f t="shared" ref="G22:G51" si="0">D22+F22</f>
        <v>855071.3184374891</v>
      </c>
      <c r="I22" s="111">
        <f>I21</f>
        <v>9059.4651383709443</v>
      </c>
      <c r="J22" s="139">
        <f>J21-I22</f>
        <v>523464.06972325809</v>
      </c>
      <c r="K22" s="139">
        <f>K21</f>
        <v>8914.194080373587</v>
      </c>
      <c r="L22" s="111">
        <f>L21-K22</f>
        <v>654499.61183925276</v>
      </c>
      <c r="M22" s="111">
        <f t="shared" ref="M22:M51" si="1">J22+L22</f>
        <v>1177963.6815625108</v>
      </c>
      <c r="O22" s="139">
        <f t="shared" ref="O22:O51" si="2">G22+M22</f>
        <v>2033035</v>
      </c>
      <c r="P22" s="111">
        <f t="shared" ref="P22:P51" si="3">$P$14</f>
        <v>2371200</v>
      </c>
      <c r="Q22" s="220">
        <f t="shared" ref="Q22:Q51" si="4">O22/P22</f>
        <v>0.85738655533063424</v>
      </c>
      <c r="R22" s="139">
        <f t="shared" ref="R22:R51" si="5">P22-O22</f>
        <v>338165</v>
      </c>
    </row>
    <row r="23" spans="1:19">
      <c r="B23" s="213">
        <f t="shared" ref="B23:B51" si="6">B22+1</f>
        <v>36528</v>
      </c>
      <c r="C23" s="111">
        <f t="shared" ref="C23:C51" si="7">C22</f>
        <v>9183.5348616290539</v>
      </c>
      <c r="D23" s="139">
        <f t="shared" ref="D23:D51" si="8">D22-C23</f>
        <v>521449.3954151129</v>
      </c>
      <c r="E23" s="111">
        <f t="shared" ref="E23:E51" si="9">E22</f>
        <v>4418.805919626413</v>
      </c>
      <c r="F23" s="139">
        <f t="shared" ref="F23:F51" si="10">F22-E23</f>
        <v>320019.58224112069</v>
      </c>
      <c r="G23" s="111">
        <f t="shared" si="0"/>
        <v>841468.97765623359</v>
      </c>
      <c r="I23" s="111">
        <f t="shared" ref="I23:I51" si="11">I22</f>
        <v>9059.4651383709443</v>
      </c>
      <c r="J23" s="139">
        <f t="shared" ref="J23:J51" si="12">J22-I23</f>
        <v>514404.60458488716</v>
      </c>
      <c r="K23" s="139">
        <f t="shared" ref="K23:K51" si="13">K22</f>
        <v>8914.194080373587</v>
      </c>
      <c r="L23" s="111">
        <f t="shared" ref="L23:L51" si="14">L22-K23</f>
        <v>645585.41775887914</v>
      </c>
      <c r="M23" s="111">
        <f t="shared" si="1"/>
        <v>1159990.0223437664</v>
      </c>
      <c r="O23" s="139">
        <f t="shared" si="2"/>
        <v>2001459</v>
      </c>
      <c r="P23" s="111">
        <f t="shared" si="3"/>
        <v>2371200</v>
      </c>
      <c r="Q23" s="220">
        <f t="shared" si="4"/>
        <v>0.84407009109311737</v>
      </c>
      <c r="R23" s="139">
        <f t="shared" si="5"/>
        <v>369741</v>
      </c>
    </row>
    <row r="24" spans="1:19">
      <c r="B24" s="213">
        <f t="shared" si="6"/>
        <v>36529</v>
      </c>
      <c r="C24" s="111">
        <f t="shared" si="7"/>
        <v>9183.5348616290539</v>
      </c>
      <c r="D24" s="139">
        <f t="shared" si="8"/>
        <v>512265.86055348383</v>
      </c>
      <c r="E24" s="111">
        <f t="shared" si="9"/>
        <v>4418.805919626413</v>
      </c>
      <c r="F24" s="139">
        <f t="shared" si="10"/>
        <v>315600.77632149425</v>
      </c>
      <c r="G24" s="111">
        <f t="shared" si="0"/>
        <v>827866.63687497808</v>
      </c>
      <c r="I24" s="111">
        <f t="shared" si="11"/>
        <v>9059.4651383709443</v>
      </c>
      <c r="J24" s="139">
        <f t="shared" si="12"/>
        <v>505345.13944651623</v>
      </c>
      <c r="K24" s="139">
        <f t="shared" si="13"/>
        <v>8914.194080373587</v>
      </c>
      <c r="L24" s="111">
        <f t="shared" si="14"/>
        <v>636671.22367850551</v>
      </c>
      <c r="M24" s="111">
        <f t="shared" si="1"/>
        <v>1142016.3631250218</v>
      </c>
      <c r="O24" s="139">
        <f t="shared" si="2"/>
        <v>1969883</v>
      </c>
      <c r="P24" s="111">
        <f t="shared" si="3"/>
        <v>2371200</v>
      </c>
      <c r="Q24" s="220">
        <f t="shared" si="4"/>
        <v>0.8307536268556005</v>
      </c>
      <c r="R24" s="139">
        <f t="shared" si="5"/>
        <v>401317</v>
      </c>
    </row>
    <row r="25" spans="1:19">
      <c r="B25" s="213">
        <f t="shared" si="6"/>
        <v>36530</v>
      </c>
      <c r="C25" s="111">
        <f t="shared" si="7"/>
        <v>9183.5348616290539</v>
      </c>
      <c r="D25" s="139">
        <f t="shared" si="8"/>
        <v>503082.32569185476</v>
      </c>
      <c r="E25" s="111">
        <f t="shared" si="9"/>
        <v>4418.805919626413</v>
      </c>
      <c r="F25" s="139">
        <f t="shared" si="10"/>
        <v>311181.97040186782</v>
      </c>
      <c r="G25" s="111">
        <f t="shared" si="0"/>
        <v>814264.29609372257</v>
      </c>
      <c r="I25" s="111">
        <f t="shared" si="11"/>
        <v>9059.4651383709443</v>
      </c>
      <c r="J25" s="139">
        <f t="shared" si="12"/>
        <v>496285.6743081453</v>
      </c>
      <c r="K25" s="139">
        <f t="shared" si="13"/>
        <v>8914.194080373587</v>
      </c>
      <c r="L25" s="111">
        <f t="shared" si="14"/>
        <v>627757.02959813189</v>
      </c>
      <c r="M25" s="111">
        <f t="shared" si="1"/>
        <v>1124042.7039062772</v>
      </c>
      <c r="O25" s="139">
        <f t="shared" si="2"/>
        <v>1938306.9999999998</v>
      </c>
      <c r="P25" s="111">
        <f t="shared" si="3"/>
        <v>2371200</v>
      </c>
      <c r="Q25" s="220">
        <f t="shared" si="4"/>
        <v>0.81743716261808352</v>
      </c>
      <c r="R25" s="139">
        <f t="shared" si="5"/>
        <v>432893.00000000023</v>
      </c>
    </row>
    <row r="26" spans="1:19">
      <c r="B26" s="213">
        <f t="shared" si="6"/>
        <v>36531</v>
      </c>
      <c r="C26" s="111">
        <f t="shared" si="7"/>
        <v>9183.5348616290539</v>
      </c>
      <c r="D26" s="139">
        <f t="shared" si="8"/>
        <v>493898.79083022568</v>
      </c>
      <c r="E26" s="111">
        <f t="shared" si="9"/>
        <v>4418.805919626413</v>
      </c>
      <c r="F26" s="139">
        <f t="shared" si="10"/>
        <v>306763.16448224138</v>
      </c>
      <c r="G26" s="111">
        <f t="shared" si="0"/>
        <v>800661.95531246706</v>
      </c>
      <c r="I26" s="111">
        <f t="shared" si="11"/>
        <v>9059.4651383709443</v>
      </c>
      <c r="J26" s="139">
        <f t="shared" si="12"/>
        <v>487226.20916977437</v>
      </c>
      <c r="K26" s="139">
        <f t="shared" si="13"/>
        <v>8914.194080373587</v>
      </c>
      <c r="L26" s="111">
        <f t="shared" si="14"/>
        <v>618842.83551775827</v>
      </c>
      <c r="M26" s="111">
        <f t="shared" si="1"/>
        <v>1106069.0446875326</v>
      </c>
      <c r="O26" s="139">
        <f t="shared" si="2"/>
        <v>1906730.9999999995</v>
      </c>
      <c r="P26" s="111">
        <f t="shared" si="3"/>
        <v>2371200</v>
      </c>
      <c r="Q26" s="220">
        <f t="shared" si="4"/>
        <v>0.80412069838056666</v>
      </c>
      <c r="R26" s="139">
        <f t="shared" si="5"/>
        <v>464469.00000000047</v>
      </c>
    </row>
    <row r="27" spans="1:19">
      <c r="B27" s="213">
        <f t="shared" si="6"/>
        <v>36532</v>
      </c>
      <c r="C27" s="111">
        <f t="shared" si="7"/>
        <v>9183.5348616290539</v>
      </c>
      <c r="D27" s="139">
        <f t="shared" si="8"/>
        <v>484715.25596859661</v>
      </c>
      <c r="E27" s="111">
        <f t="shared" si="9"/>
        <v>4418.805919626413</v>
      </c>
      <c r="F27" s="139">
        <f t="shared" si="10"/>
        <v>302344.35856261494</v>
      </c>
      <c r="G27" s="111">
        <f t="shared" si="0"/>
        <v>787059.61453121156</v>
      </c>
      <c r="I27" s="111">
        <f t="shared" si="11"/>
        <v>9059.4651383709443</v>
      </c>
      <c r="J27" s="139">
        <f t="shared" si="12"/>
        <v>478166.74403140345</v>
      </c>
      <c r="K27" s="139">
        <f t="shared" si="13"/>
        <v>8914.194080373587</v>
      </c>
      <c r="L27" s="111">
        <f t="shared" si="14"/>
        <v>609928.64143738465</v>
      </c>
      <c r="M27" s="111">
        <f t="shared" si="1"/>
        <v>1088095.385468788</v>
      </c>
      <c r="O27" s="139">
        <f t="shared" si="2"/>
        <v>1875154.9999999995</v>
      </c>
      <c r="P27" s="111">
        <f t="shared" si="3"/>
        <v>2371200</v>
      </c>
      <c r="Q27" s="220">
        <f t="shared" si="4"/>
        <v>0.79080423414304979</v>
      </c>
      <c r="R27" s="139">
        <f t="shared" si="5"/>
        <v>496045.00000000047</v>
      </c>
    </row>
    <row r="28" spans="1:19">
      <c r="B28" s="213">
        <f t="shared" si="6"/>
        <v>36533</v>
      </c>
      <c r="C28" s="111">
        <f t="shared" si="7"/>
        <v>9183.5348616290539</v>
      </c>
      <c r="D28" s="139">
        <f t="shared" si="8"/>
        <v>475531.72110696754</v>
      </c>
      <c r="E28" s="111">
        <f t="shared" si="9"/>
        <v>4418.805919626413</v>
      </c>
      <c r="F28" s="139">
        <f t="shared" si="10"/>
        <v>297925.55264298851</v>
      </c>
      <c r="G28" s="111">
        <f t="shared" si="0"/>
        <v>773457.27374995605</v>
      </c>
      <c r="I28" s="111">
        <f t="shared" si="11"/>
        <v>9059.4651383709443</v>
      </c>
      <c r="J28" s="139">
        <f t="shared" si="12"/>
        <v>469107.27889303252</v>
      </c>
      <c r="K28" s="139">
        <f t="shared" si="13"/>
        <v>8914.194080373587</v>
      </c>
      <c r="L28" s="111">
        <f t="shared" si="14"/>
        <v>601014.44735701103</v>
      </c>
      <c r="M28" s="111">
        <f t="shared" si="1"/>
        <v>1070121.7262500436</v>
      </c>
      <c r="O28" s="139">
        <f t="shared" si="2"/>
        <v>1843578.9999999995</v>
      </c>
      <c r="P28" s="111">
        <f t="shared" si="3"/>
        <v>2371200</v>
      </c>
      <c r="Q28" s="220">
        <f t="shared" si="4"/>
        <v>0.77748776990553292</v>
      </c>
      <c r="R28" s="139">
        <f t="shared" si="5"/>
        <v>527621.00000000047</v>
      </c>
    </row>
    <row r="29" spans="1:19">
      <c r="B29" s="213">
        <f t="shared" si="6"/>
        <v>36534</v>
      </c>
      <c r="C29" s="111">
        <f t="shared" si="7"/>
        <v>9183.5348616290539</v>
      </c>
      <c r="D29" s="139">
        <f t="shared" si="8"/>
        <v>466348.18624533847</v>
      </c>
      <c r="E29" s="111">
        <f t="shared" si="9"/>
        <v>4418.805919626413</v>
      </c>
      <c r="F29" s="139">
        <f t="shared" si="10"/>
        <v>293506.74672336207</v>
      </c>
      <c r="G29" s="111">
        <f t="shared" si="0"/>
        <v>759854.93296870054</v>
      </c>
      <c r="I29" s="111">
        <f t="shared" si="11"/>
        <v>9059.4651383709443</v>
      </c>
      <c r="J29" s="139">
        <f t="shared" si="12"/>
        <v>460047.81375466159</v>
      </c>
      <c r="K29" s="139">
        <f t="shared" si="13"/>
        <v>8914.194080373587</v>
      </c>
      <c r="L29" s="111">
        <f t="shared" si="14"/>
        <v>592100.25327663741</v>
      </c>
      <c r="M29" s="111">
        <f t="shared" si="1"/>
        <v>1052148.067031299</v>
      </c>
      <c r="O29" s="139">
        <f t="shared" si="2"/>
        <v>1812002.9999999995</v>
      </c>
      <c r="P29" s="111">
        <f t="shared" si="3"/>
        <v>2371200</v>
      </c>
      <c r="Q29" s="220">
        <f t="shared" si="4"/>
        <v>0.76417130566801594</v>
      </c>
      <c r="R29" s="139">
        <f t="shared" si="5"/>
        <v>559197.00000000047</v>
      </c>
    </row>
    <row r="30" spans="1:19">
      <c r="B30" s="213">
        <f t="shared" si="6"/>
        <v>36535</v>
      </c>
      <c r="C30" s="111">
        <f t="shared" si="7"/>
        <v>9183.5348616290539</v>
      </c>
      <c r="D30" s="139">
        <f t="shared" si="8"/>
        <v>457164.6513837094</v>
      </c>
      <c r="E30" s="111">
        <f t="shared" si="9"/>
        <v>4418.805919626413</v>
      </c>
      <c r="F30" s="139">
        <f t="shared" si="10"/>
        <v>289087.94080373563</v>
      </c>
      <c r="G30" s="111">
        <f t="shared" si="0"/>
        <v>746252.59218744503</v>
      </c>
      <c r="I30" s="111">
        <f t="shared" si="11"/>
        <v>9059.4651383709443</v>
      </c>
      <c r="J30" s="139">
        <f t="shared" si="12"/>
        <v>450988.34861629066</v>
      </c>
      <c r="K30" s="139">
        <f t="shared" si="13"/>
        <v>8914.194080373587</v>
      </c>
      <c r="L30" s="111">
        <f t="shared" si="14"/>
        <v>583186.05919626378</v>
      </c>
      <c r="M30" s="111">
        <f t="shared" si="1"/>
        <v>1034174.4078125544</v>
      </c>
      <c r="O30" s="139">
        <f t="shared" si="2"/>
        <v>1780426.9999999995</v>
      </c>
      <c r="P30" s="111">
        <f t="shared" si="3"/>
        <v>2371200</v>
      </c>
      <c r="Q30" s="220">
        <f t="shared" si="4"/>
        <v>0.75085484143049908</v>
      </c>
      <c r="R30" s="139">
        <f t="shared" si="5"/>
        <v>590773.00000000047</v>
      </c>
    </row>
    <row r="31" spans="1:19">
      <c r="B31" s="213">
        <f t="shared" si="6"/>
        <v>36536</v>
      </c>
      <c r="C31" s="111">
        <f t="shared" si="7"/>
        <v>9183.5348616290539</v>
      </c>
      <c r="D31" s="139">
        <f t="shared" si="8"/>
        <v>447981.11652208032</v>
      </c>
      <c r="E31" s="111">
        <f t="shared" si="9"/>
        <v>4418.805919626413</v>
      </c>
      <c r="F31" s="139">
        <f t="shared" si="10"/>
        <v>284669.1348841092</v>
      </c>
      <c r="G31" s="111">
        <f t="shared" si="0"/>
        <v>732650.25140618952</v>
      </c>
      <c r="I31" s="111">
        <f t="shared" si="11"/>
        <v>9059.4651383709443</v>
      </c>
      <c r="J31" s="139">
        <f t="shared" si="12"/>
        <v>441928.88347791974</v>
      </c>
      <c r="K31" s="139">
        <f t="shared" si="13"/>
        <v>8914.194080373587</v>
      </c>
      <c r="L31" s="111">
        <f t="shared" si="14"/>
        <v>574271.86511589016</v>
      </c>
      <c r="M31" s="111">
        <f t="shared" si="1"/>
        <v>1016200.7485938099</v>
      </c>
      <c r="O31" s="139">
        <f t="shared" si="2"/>
        <v>1748850.9999999995</v>
      </c>
      <c r="P31" s="111">
        <f t="shared" si="3"/>
        <v>2371200</v>
      </c>
      <c r="Q31" s="220">
        <f t="shared" si="4"/>
        <v>0.73753837719298221</v>
      </c>
      <c r="R31" s="139">
        <f t="shared" si="5"/>
        <v>622349.00000000047</v>
      </c>
    </row>
    <row r="32" spans="1:19">
      <c r="B32" s="213">
        <f t="shared" si="6"/>
        <v>36537</v>
      </c>
      <c r="C32" s="111">
        <f t="shared" si="7"/>
        <v>9183.5348616290539</v>
      </c>
      <c r="D32" s="139">
        <f t="shared" si="8"/>
        <v>438797.58166045125</v>
      </c>
      <c r="E32" s="111">
        <f t="shared" si="9"/>
        <v>4418.805919626413</v>
      </c>
      <c r="F32" s="139">
        <f t="shared" si="10"/>
        <v>280250.32896448276</v>
      </c>
      <c r="G32" s="111">
        <f t="shared" si="0"/>
        <v>719047.91062493401</v>
      </c>
      <c r="I32" s="111">
        <f t="shared" si="11"/>
        <v>9059.4651383709443</v>
      </c>
      <c r="J32" s="139">
        <f t="shared" si="12"/>
        <v>432869.41833954881</v>
      </c>
      <c r="K32" s="139">
        <f t="shared" si="13"/>
        <v>8914.194080373587</v>
      </c>
      <c r="L32" s="111">
        <f t="shared" si="14"/>
        <v>565357.67103551654</v>
      </c>
      <c r="M32" s="111">
        <f t="shared" si="1"/>
        <v>998227.08937506541</v>
      </c>
      <c r="O32" s="139">
        <f t="shared" si="2"/>
        <v>1717274.9999999995</v>
      </c>
      <c r="P32" s="111">
        <f t="shared" si="3"/>
        <v>2371200</v>
      </c>
      <c r="Q32" s="220">
        <f t="shared" si="4"/>
        <v>0.72422191295546534</v>
      </c>
      <c r="R32" s="139">
        <f t="shared" si="5"/>
        <v>653925.00000000047</v>
      </c>
    </row>
    <row r="33" spans="2:18">
      <c r="B33" s="213">
        <f t="shared" si="6"/>
        <v>36538</v>
      </c>
      <c r="C33" s="111">
        <f t="shared" si="7"/>
        <v>9183.5348616290539</v>
      </c>
      <c r="D33" s="139">
        <f t="shared" si="8"/>
        <v>429614.04679882218</v>
      </c>
      <c r="E33" s="111">
        <f t="shared" si="9"/>
        <v>4418.805919626413</v>
      </c>
      <c r="F33" s="139">
        <f t="shared" si="10"/>
        <v>275831.52304485632</v>
      </c>
      <c r="G33" s="111">
        <f t="shared" si="0"/>
        <v>705445.5698436785</v>
      </c>
      <c r="I33" s="111">
        <f t="shared" si="11"/>
        <v>9059.4651383709443</v>
      </c>
      <c r="J33" s="139">
        <f t="shared" si="12"/>
        <v>423809.95320117788</v>
      </c>
      <c r="K33" s="139">
        <f t="shared" si="13"/>
        <v>8914.194080373587</v>
      </c>
      <c r="L33" s="111">
        <f t="shared" si="14"/>
        <v>556443.47695514292</v>
      </c>
      <c r="M33" s="111">
        <f t="shared" si="1"/>
        <v>980253.4301563208</v>
      </c>
      <c r="O33" s="139">
        <f t="shared" si="2"/>
        <v>1685698.9999999993</v>
      </c>
      <c r="P33" s="111">
        <f t="shared" si="3"/>
        <v>2371200</v>
      </c>
      <c r="Q33" s="220">
        <f t="shared" si="4"/>
        <v>0.71090544871794847</v>
      </c>
      <c r="R33" s="139">
        <f t="shared" si="5"/>
        <v>685501.0000000007</v>
      </c>
    </row>
    <row r="34" spans="2:18">
      <c r="B34" s="213">
        <f t="shared" si="6"/>
        <v>36539</v>
      </c>
      <c r="C34" s="111">
        <f t="shared" si="7"/>
        <v>9183.5348616290539</v>
      </c>
      <c r="D34" s="139">
        <f t="shared" si="8"/>
        <v>420430.51193719311</v>
      </c>
      <c r="E34" s="111">
        <f t="shared" si="9"/>
        <v>4418.805919626413</v>
      </c>
      <c r="F34" s="139">
        <f t="shared" si="10"/>
        <v>271412.71712522989</v>
      </c>
      <c r="G34" s="111">
        <f t="shared" si="0"/>
        <v>691843.22906242299</v>
      </c>
      <c r="I34" s="111">
        <f t="shared" si="11"/>
        <v>9059.4651383709443</v>
      </c>
      <c r="J34" s="139">
        <f t="shared" si="12"/>
        <v>414750.48806280695</v>
      </c>
      <c r="K34" s="139">
        <f t="shared" si="13"/>
        <v>8914.194080373587</v>
      </c>
      <c r="L34" s="111">
        <f t="shared" si="14"/>
        <v>547529.2828747693</v>
      </c>
      <c r="M34" s="111">
        <f t="shared" si="1"/>
        <v>962279.77093757619</v>
      </c>
      <c r="O34" s="139">
        <f t="shared" si="2"/>
        <v>1654122.9999999991</v>
      </c>
      <c r="P34" s="111">
        <f t="shared" si="3"/>
        <v>2371200</v>
      </c>
      <c r="Q34" s="220">
        <f t="shared" si="4"/>
        <v>0.6975889844804315</v>
      </c>
      <c r="R34" s="139">
        <f t="shared" si="5"/>
        <v>717077.00000000093</v>
      </c>
    </row>
    <row r="35" spans="2:18">
      <c r="B35" s="213">
        <f t="shared" si="6"/>
        <v>36540</v>
      </c>
      <c r="C35" s="111">
        <f t="shared" si="7"/>
        <v>9183.5348616290539</v>
      </c>
      <c r="D35" s="139">
        <f t="shared" si="8"/>
        <v>411246.97707556403</v>
      </c>
      <c r="E35" s="111">
        <f t="shared" si="9"/>
        <v>4418.805919626413</v>
      </c>
      <c r="F35" s="139">
        <f t="shared" si="10"/>
        <v>266993.91120560345</v>
      </c>
      <c r="G35" s="111">
        <f t="shared" si="0"/>
        <v>678240.88828116748</v>
      </c>
      <c r="I35" s="111">
        <f t="shared" si="11"/>
        <v>9059.4651383709443</v>
      </c>
      <c r="J35" s="139">
        <f t="shared" si="12"/>
        <v>405691.02292443602</v>
      </c>
      <c r="K35" s="139">
        <f t="shared" si="13"/>
        <v>8914.194080373587</v>
      </c>
      <c r="L35" s="111">
        <f t="shared" si="14"/>
        <v>538615.08879439568</v>
      </c>
      <c r="M35" s="111">
        <f t="shared" si="1"/>
        <v>944306.1117188317</v>
      </c>
      <c r="O35" s="139">
        <f t="shared" si="2"/>
        <v>1622546.9999999991</v>
      </c>
      <c r="P35" s="111">
        <f t="shared" si="3"/>
        <v>2371200</v>
      </c>
      <c r="Q35" s="220">
        <f t="shared" si="4"/>
        <v>0.68427252024291463</v>
      </c>
      <c r="R35" s="139">
        <f t="shared" si="5"/>
        <v>748653.00000000093</v>
      </c>
    </row>
    <row r="36" spans="2:18">
      <c r="B36" s="213">
        <f t="shared" si="6"/>
        <v>36541</v>
      </c>
      <c r="C36" s="111">
        <f t="shared" si="7"/>
        <v>9183.5348616290539</v>
      </c>
      <c r="D36" s="139">
        <f t="shared" si="8"/>
        <v>402063.44221393496</v>
      </c>
      <c r="E36" s="111">
        <f t="shared" si="9"/>
        <v>4418.805919626413</v>
      </c>
      <c r="F36" s="139">
        <f t="shared" si="10"/>
        <v>262575.10528597701</v>
      </c>
      <c r="G36" s="111">
        <f t="shared" si="0"/>
        <v>664638.54749991198</v>
      </c>
      <c r="I36" s="111">
        <f t="shared" si="11"/>
        <v>9059.4651383709443</v>
      </c>
      <c r="J36" s="139">
        <f t="shared" si="12"/>
        <v>396631.5577860651</v>
      </c>
      <c r="K36" s="139">
        <f t="shared" si="13"/>
        <v>8914.194080373587</v>
      </c>
      <c r="L36" s="111">
        <f t="shared" si="14"/>
        <v>529700.89471402206</v>
      </c>
      <c r="M36" s="111">
        <f t="shared" si="1"/>
        <v>926332.45250008721</v>
      </c>
      <c r="O36" s="139">
        <f t="shared" si="2"/>
        <v>1590970.9999999991</v>
      </c>
      <c r="P36" s="111">
        <f t="shared" si="3"/>
        <v>2371200</v>
      </c>
      <c r="Q36" s="220">
        <f t="shared" si="4"/>
        <v>0.67095605600539776</v>
      </c>
      <c r="R36" s="139">
        <f t="shared" si="5"/>
        <v>780229.00000000093</v>
      </c>
    </row>
    <row r="37" spans="2:18">
      <c r="B37" s="213">
        <f t="shared" si="6"/>
        <v>36542</v>
      </c>
      <c r="C37" s="111">
        <f t="shared" si="7"/>
        <v>9183.5348616290539</v>
      </c>
      <c r="D37" s="139">
        <f t="shared" si="8"/>
        <v>392879.90735230589</v>
      </c>
      <c r="E37" s="111">
        <f t="shared" si="9"/>
        <v>4418.805919626413</v>
      </c>
      <c r="F37" s="139">
        <f t="shared" si="10"/>
        <v>258156.29936635061</v>
      </c>
      <c r="G37" s="111">
        <f t="shared" si="0"/>
        <v>651036.20671865647</v>
      </c>
      <c r="I37" s="111">
        <f t="shared" si="11"/>
        <v>9059.4651383709443</v>
      </c>
      <c r="J37" s="139">
        <f t="shared" si="12"/>
        <v>387572.09264769417</v>
      </c>
      <c r="K37" s="139">
        <f t="shared" si="13"/>
        <v>8914.194080373587</v>
      </c>
      <c r="L37" s="111">
        <f t="shared" si="14"/>
        <v>520786.70063364849</v>
      </c>
      <c r="M37" s="111">
        <f t="shared" si="1"/>
        <v>908358.7932813426</v>
      </c>
      <c r="O37" s="139">
        <f t="shared" si="2"/>
        <v>1559394.9999999991</v>
      </c>
      <c r="P37" s="111">
        <f t="shared" si="3"/>
        <v>2371200</v>
      </c>
      <c r="Q37" s="220">
        <f t="shared" si="4"/>
        <v>0.65763959176788089</v>
      </c>
      <c r="R37" s="139">
        <f t="shared" si="5"/>
        <v>811805.00000000093</v>
      </c>
    </row>
    <row r="38" spans="2:18">
      <c r="B38" s="213">
        <f t="shared" si="6"/>
        <v>36543</v>
      </c>
      <c r="C38" s="111">
        <f t="shared" si="7"/>
        <v>9183.5348616290539</v>
      </c>
      <c r="D38" s="139">
        <f t="shared" si="8"/>
        <v>383696.37249067682</v>
      </c>
      <c r="E38" s="111">
        <f t="shared" si="9"/>
        <v>4418.805919626413</v>
      </c>
      <c r="F38" s="139">
        <f t="shared" si="10"/>
        <v>253737.4934467242</v>
      </c>
      <c r="G38" s="111">
        <f t="shared" si="0"/>
        <v>637433.86593740107</v>
      </c>
      <c r="I38" s="111">
        <f t="shared" si="11"/>
        <v>9059.4651383709443</v>
      </c>
      <c r="J38" s="139">
        <f t="shared" si="12"/>
        <v>378512.62750932324</v>
      </c>
      <c r="K38" s="139">
        <f t="shared" si="13"/>
        <v>8914.194080373587</v>
      </c>
      <c r="L38" s="111">
        <f t="shared" si="14"/>
        <v>511872.50655327493</v>
      </c>
      <c r="M38" s="111">
        <f t="shared" si="1"/>
        <v>890385.13406259823</v>
      </c>
      <c r="O38" s="139">
        <f t="shared" si="2"/>
        <v>1527818.9999999993</v>
      </c>
      <c r="P38" s="111">
        <f t="shared" si="3"/>
        <v>2371200</v>
      </c>
      <c r="Q38" s="220">
        <f t="shared" si="4"/>
        <v>0.64432312753036403</v>
      </c>
      <c r="R38" s="139">
        <f t="shared" si="5"/>
        <v>843381.0000000007</v>
      </c>
    </row>
    <row r="39" spans="2:18">
      <c r="B39" s="213">
        <f>B38+1</f>
        <v>36544</v>
      </c>
      <c r="C39" s="111">
        <f t="shared" si="7"/>
        <v>9183.5348616290539</v>
      </c>
      <c r="D39" s="139">
        <f t="shared" si="8"/>
        <v>374512.83762904775</v>
      </c>
      <c r="E39" s="111">
        <f t="shared" si="9"/>
        <v>4418.805919626413</v>
      </c>
      <c r="F39" s="139">
        <f t="shared" si="10"/>
        <v>249318.68752709779</v>
      </c>
      <c r="G39" s="111">
        <f t="shared" si="0"/>
        <v>623831.52515614557</v>
      </c>
      <c r="I39" s="111">
        <f t="shared" si="11"/>
        <v>9059.4651383709443</v>
      </c>
      <c r="J39" s="139">
        <f t="shared" si="12"/>
        <v>369453.16237095231</v>
      </c>
      <c r="K39" s="139">
        <f t="shared" si="13"/>
        <v>8914.194080373587</v>
      </c>
      <c r="L39" s="111">
        <f t="shared" si="14"/>
        <v>502958.31247290137</v>
      </c>
      <c r="M39" s="111">
        <f t="shared" si="1"/>
        <v>872411.47484385362</v>
      </c>
      <c r="O39" s="139">
        <f t="shared" si="2"/>
        <v>1496242.9999999991</v>
      </c>
      <c r="P39" s="111">
        <f t="shared" si="3"/>
        <v>2371200</v>
      </c>
      <c r="Q39" s="220">
        <f t="shared" si="4"/>
        <v>0.63100666329284716</v>
      </c>
      <c r="R39" s="139">
        <f t="shared" si="5"/>
        <v>874957.00000000093</v>
      </c>
    </row>
    <row r="40" spans="2:18">
      <c r="B40" s="213">
        <f t="shared" si="6"/>
        <v>36545</v>
      </c>
      <c r="C40" s="111">
        <f t="shared" si="7"/>
        <v>9183.5348616290539</v>
      </c>
      <c r="D40" s="139">
        <f t="shared" si="8"/>
        <v>365329.30276741867</v>
      </c>
      <c r="E40" s="111">
        <f t="shared" si="9"/>
        <v>4418.805919626413</v>
      </c>
      <c r="F40" s="139">
        <f t="shared" si="10"/>
        <v>244899.88160747138</v>
      </c>
      <c r="G40" s="111">
        <f t="shared" si="0"/>
        <v>610229.18437489006</v>
      </c>
      <c r="I40" s="111">
        <f t="shared" si="11"/>
        <v>9059.4651383709443</v>
      </c>
      <c r="J40" s="139">
        <f t="shared" si="12"/>
        <v>360393.69723258138</v>
      </c>
      <c r="K40" s="139">
        <f t="shared" si="13"/>
        <v>8914.194080373587</v>
      </c>
      <c r="L40" s="111">
        <f t="shared" si="14"/>
        <v>494044.1183925278</v>
      </c>
      <c r="M40" s="111">
        <f t="shared" si="1"/>
        <v>854437.81562510924</v>
      </c>
      <c r="O40" s="139">
        <f t="shared" si="2"/>
        <v>1464666.9999999993</v>
      </c>
      <c r="P40" s="111">
        <f t="shared" si="3"/>
        <v>2371200</v>
      </c>
      <c r="Q40" s="220">
        <f t="shared" si="4"/>
        <v>0.61769019905533029</v>
      </c>
      <c r="R40" s="139">
        <f t="shared" si="5"/>
        <v>906533.0000000007</v>
      </c>
    </row>
    <row r="41" spans="2:18">
      <c r="B41" s="213">
        <f t="shared" si="6"/>
        <v>36546</v>
      </c>
      <c r="C41" s="111">
        <f t="shared" si="7"/>
        <v>9183.5348616290539</v>
      </c>
      <c r="D41" s="139">
        <f t="shared" si="8"/>
        <v>356145.7679057896</v>
      </c>
      <c r="E41" s="111">
        <f t="shared" si="9"/>
        <v>4418.805919626413</v>
      </c>
      <c r="F41" s="139">
        <f t="shared" si="10"/>
        <v>240481.07568784498</v>
      </c>
      <c r="G41" s="111">
        <f t="shared" si="0"/>
        <v>596626.84359363455</v>
      </c>
      <c r="I41" s="111">
        <f t="shared" si="11"/>
        <v>9059.4651383709443</v>
      </c>
      <c r="J41" s="139">
        <f t="shared" si="12"/>
        <v>351334.23209421046</v>
      </c>
      <c r="K41" s="139">
        <f t="shared" si="13"/>
        <v>8914.194080373587</v>
      </c>
      <c r="L41" s="111">
        <f t="shared" si="14"/>
        <v>485129.92431215424</v>
      </c>
      <c r="M41" s="111">
        <f t="shared" si="1"/>
        <v>836464.15640636464</v>
      </c>
      <c r="O41" s="139">
        <f t="shared" si="2"/>
        <v>1433090.9999999991</v>
      </c>
      <c r="P41" s="111">
        <f t="shared" si="3"/>
        <v>2371200</v>
      </c>
      <c r="Q41" s="220">
        <f t="shared" si="4"/>
        <v>0.60437373481781342</v>
      </c>
      <c r="R41" s="139">
        <f t="shared" si="5"/>
        <v>938109.00000000093</v>
      </c>
    </row>
    <row r="42" spans="2:18">
      <c r="B42" s="213">
        <f t="shared" si="6"/>
        <v>36547</v>
      </c>
      <c r="C42" s="111">
        <f t="shared" si="7"/>
        <v>9183.5348616290539</v>
      </c>
      <c r="D42" s="139">
        <f t="shared" si="8"/>
        <v>346962.23304416053</v>
      </c>
      <c r="E42" s="111">
        <f t="shared" si="9"/>
        <v>4418.805919626413</v>
      </c>
      <c r="F42" s="139">
        <f t="shared" si="10"/>
        <v>236062.26976821857</v>
      </c>
      <c r="G42" s="111">
        <f t="shared" si="0"/>
        <v>583024.50281237904</v>
      </c>
      <c r="I42" s="111">
        <f t="shared" si="11"/>
        <v>9059.4651383709443</v>
      </c>
      <c r="J42" s="139">
        <f t="shared" si="12"/>
        <v>342274.76695583953</v>
      </c>
      <c r="K42" s="139">
        <f t="shared" si="13"/>
        <v>8914.194080373587</v>
      </c>
      <c r="L42" s="111">
        <f t="shared" si="14"/>
        <v>476215.73023178068</v>
      </c>
      <c r="M42" s="111">
        <f t="shared" si="1"/>
        <v>818490.49718762026</v>
      </c>
      <c r="O42" s="139">
        <f t="shared" si="2"/>
        <v>1401514.9999999993</v>
      </c>
      <c r="P42" s="111">
        <f t="shared" si="3"/>
        <v>2371200</v>
      </c>
      <c r="Q42" s="220">
        <f t="shared" si="4"/>
        <v>0.59105727058029656</v>
      </c>
      <c r="R42" s="139">
        <f t="shared" si="5"/>
        <v>969685.0000000007</v>
      </c>
    </row>
    <row r="43" spans="2:18">
      <c r="B43" s="213">
        <f t="shared" si="6"/>
        <v>36548</v>
      </c>
      <c r="C43" s="111">
        <f t="shared" si="7"/>
        <v>9183.5348616290539</v>
      </c>
      <c r="D43" s="139">
        <f t="shared" si="8"/>
        <v>337778.69818253146</v>
      </c>
      <c r="E43" s="111">
        <f t="shared" si="9"/>
        <v>4418.805919626413</v>
      </c>
      <c r="F43" s="139">
        <f t="shared" si="10"/>
        <v>231643.46384859216</v>
      </c>
      <c r="G43" s="111">
        <f t="shared" si="0"/>
        <v>569422.16203112365</v>
      </c>
      <c r="I43" s="111">
        <f t="shared" si="11"/>
        <v>9059.4651383709443</v>
      </c>
      <c r="J43" s="139">
        <f t="shared" si="12"/>
        <v>333215.3018174686</v>
      </c>
      <c r="K43" s="139">
        <f t="shared" si="13"/>
        <v>8914.194080373587</v>
      </c>
      <c r="L43" s="111">
        <f t="shared" si="14"/>
        <v>467301.53615140711</v>
      </c>
      <c r="M43" s="111">
        <f t="shared" si="1"/>
        <v>800516.83796887565</v>
      </c>
      <c r="O43" s="139">
        <f t="shared" si="2"/>
        <v>1369938.9999999993</v>
      </c>
      <c r="P43" s="111">
        <f t="shared" si="3"/>
        <v>2371200</v>
      </c>
      <c r="Q43" s="220">
        <f t="shared" si="4"/>
        <v>0.57774080634277969</v>
      </c>
      <c r="R43" s="139">
        <f t="shared" si="5"/>
        <v>1001261.0000000007</v>
      </c>
    </row>
    <row r="44" spans="2:18">
      <c r="B44" s="213">
        <f t="shared" si="6"/>
        <v>36549</v>
      </c>
      <c r="C44" s="111">
        <f t="shared" si="7"/>
        <v>9183.5348616290539</v>
      </c>
      <c r="D44" s="139">
        <f t="shared" si="8"/>
        <v>328595.16332090239</v>
      </c>
      <c r="E44" s="111">
        <f t="shared" si="9"/>
        <v>4418.805919626413</v>
      </c>
      <c r="F44" s="139">
        <f t="shared" si="10"/>
        <v>227224.65792896575</v>
      </c>
      <c r="G44" s="111">
        <f t="shared" si="0"/>
        <v>555819.82124986814</v>
      </c>
      <c r="I44" s="111">
        <f t="shared" si="11"/>
        <v>9059.4651383709443</v>
      </c>
      <c r="J44" s="139">
        <f t="shared" si="12"/>
        <v>324155.83667909767</v>
      </c>
      <c r="K44" s="139">
        <f t="shared" si="13"/>
        <v>8914.194080373587</v>
      </c>
      <c r="L44" s="111">
        <f t="shared" si="14"/>
        <v>458387.34207103355</v>
      </c>
      <c r="M44" s="111">
        <f t="shared" si="1"/>
        <v>782543.17875013128</v>
      </c>
      <c r="O44" s="139">
        <f t="shared" si="2"/>
        <v>1338362.9999999995</v>
      </c>
      <c r="P44" s="111">
        <f t="shared" si="3"/>
        <v>2371200</v>
      </c>
      <c r="Q44" s="220">
        <f t="shared" si="4"/>
        <v>0.56442434210526293</v>
      </c>
      <c r="R44" s="139">
        <f t="shared" si="5"/>
        <v>1032837.0000000005</v>
      </c>
    </row>
    <row r="45" spans="2:18">
      <c r="B45" s="213">
        <f t="shared" si="6"/>
        <v>36550</v>
      </c>
      <c r="C45" s="111">
        <f t="shared" si="7"/>
        <v>9183.5348616290539</v>
      </c>
      <c r="D45" s="139">
        <f t="shared" si="8"/>
        <v>319411.62845927331</v>
      </c>
      <c r="E45" s="111">
        <f>E44</f>
        <v>4418.805919626413</v>
      </c>
      <c r="F45" s="139">
        <f t="shared" si="10"/>
        <v>222805.85200933935</v>
      </c>
      <c r="G45" s="111">
        <f t="shared" si="0"/>
        <v>542217.48046861263</v>
      </c>
      <c r="I45" s="111">
        <f t="shared" si="11"/>
        <v>9059.4651383709443</v>
      </c>
      <c r="J45" s="139">
        <f t="shared" si="12"/>
        <v>315096.37154072674</v>
      </c>
      <c r="K45" s="139">
        <f t="shared" si="13"/>
        <v>8914.194080373587</v>
      </c>
      <c r="L45" s="111">
        <f t="shared" si="14"/>
        <v>449473.14799065999</v>
      </c>
      <c r="M45" s="111">
        <f t="shared" si="1"/>
        <v>764569.51953138667</v>
      </c>
      <c r="O45" s="139">
        <f t="shared" si="2"/>
        <v>1306786.9999999993</v>
      </c>
      <c r="P45" s="111">
        <f t="shared" si="3"/>
        <v>2371200</v>
      </c>
      <c r="Q45" s="220">
        <f t="shared" si="4"/>
        <v>0.55110787786774595</v>
      </c>
      <c r="R45" s="139">
        <f t="shared" si="5"/>
        <v>1064413.0000000007</v>
      </c>
    </row>
    <row r="46" spans="2:18">
      <c r="B46" s="213">
        <f t="shared" si="6"/>
        <v>36551</v>
      </c>
      <c r="C46" s="111">
        <f t="shared" si="7"/>
        <v>9183.5348616290539</v>
      </c>
      <c r="D46" s="139">
        <f t="shared" si="8"/>
        <v>310228.09359764424</v>
      </c>
      <c r="E46" s="111">
        <f>E45</f>
        <v>4418.805919626413</v>
      </c>
      <c r="F46" s="139">
        <f t="shared" si="10"/>
        <v>218387.04608971294</v>
      </c>
      <c r="G46" s="111">
        <f t="shared" si="0"/>
        <v>528615.13968735724</v>
      </c>
      <c r="I46" s="111">
        <f t="shared" si="11"/>
        <v>9059.4651383709443</v>
      </c>
      <c r="J46" s="139">
        <f t="shared" si="12"/>
        <v>306036.90640235582</v>
      </c>
      <c r="K46" s="139">
        <f t="shared" si="13"/>
        <v>8914.194080373587</v>
      </c>
      <c r="L46" s="111">
        <f t="shared" si="14"/>
        <v>440558.95391028642</v>
      </c>
      <c r="M46" s="111">
        <f t="shared" si="1"/>
        <v>746595.8603126423</v>
      </c>
      <c r="O46" s="139">
        <f t="shared" si="2"/>
        <v>1275210.9999999995</v>
      </c>
      <c r="P46" s="111">
        <f t="shared" si="3"/>
        <v>2371200</v>
      </c>
      <c r="Q46" s="220">
        <f t="shared" si="4"/>
        <v>0.5377914136302292</v>
      </c>
      <c r="R46" s="139">
        <f t="shared" si="5"/>
        <v>1095989.0000000005</v>
      </c>
    </row>
    <row r="47" spans="2:18">
      <c r="B47" s="213">
        <f t="shared" si="6"/>
        <v>36552</v>
      </c>
      <c r="C47" s="111">
        <f t="shared" si="7"/>
        <v>9183.5348616290539</v>
      </c>
      <c r="D47" s="139">
        <f t="shared" si="8"/>
        <v>301044.55873601517</v>
      </c>
      <c r="E47" s="111">
        <f>E46</f>
        <v>4418.805919626413</v>
      </c>
      <c r="F47" s="139">
        <f t="shared" si="10"/>
        <v>213968.24017008653</v>
      </c>
      <c r="G47" s="111">
        <f t="shared" si="0"/>
        <v>515012.79890610173</v>
      </c>
      <c r="I47" s="111">
        <f t="shared" si="11"/>
        <v>9059.4651383709443</v>
      </c>
      <c r="J47" s="139">
        <f t="shared" si="12"/>
        <v>296977.44126398489</v>
      </c>
      <c r="K47" s="139">
        <f t="shared" si="13"/>
        <v>8914.194080373587</v>
      </c>
      <c r="L47" s="111">
        <f t="shared" si="14"/>
        <v>431644.75982991286</v>
      </c>
      <c r="M47" s="111">
        <f t="shared" si="1"/>
        <v>728622.20109389769</v>
      </c>
      <c r="O47" s="139">
        <f t="shared" si="2"/>
        <v>1243634.9999999995</v>
      </c>
      <c r="P47" s="111">
        <f t="shared" si="3"/>
        <v>2371200</v>
      </c>
      <c r="Q47" s="220">
        <f t="shared" si="4"/>
        <v>0.52447494939271233</v>
      </c>
      <c r="R47" s="139">
        <f t="shared" si="5"/>
        <v>1127565.0000000005</v>
      </c>
    </row>
    <row r="48" spans="2:18">
      <c r="B48" s="213">
        <f t="shared" si="6"/>
        <v>36553</v>
      </c>
      <c r="C48" s="111">
        <f t="shared" si="7"/>
        <v>9183.5348616290539</v>
      </c>
      <c r="D48" s="139">
        <f t="shared" si="8"/>
        <v>291861.0238743861</v>
      </c>
      <c r="E48" s="111">
        <f t="shared" si="9"/>
        <v>4418.805919626413</v>
      </c>
      <c r="F48" s="139">
        <f t="shared" si="10"/>
        <v>209549.43425046012</v>
      </c>
      <c r="G48" s="111">
        <f t="shared" si="0"/>
        <v>501410.45812484622</v>
      </c>
      <c r="I48" s="111">
        <f t="shared" si="11"/>
        <v>9059.4651383709443</v>
      </c>
      <c r="J48" s="139">
        <f t="shared" si="12"/>
        <v>287917.97612561396</v>
      </c>
      <c r="K48" s="139">
        <f t="shared" si="13"/>
        <v>8914.194080373587</v>
      </c>
      <c r="L48" s="111">
        <f t="shared" si="14"/>
        <v>422730.5657495393</v>
      </c>
      <c r="M48" s="111">
        <f t="shared" si="1"/>
        <v>710648.54187515331</v>
      </c>
      <c r="O48" s="139">
        <f t="shared" si="2"/>
        <v>1212058.9999999995</v>
      </c>
      <c r="P48" s="111">
        <f t="shared" si="3"/>
        <v>2371200</v>
      </c>
      <c r="Q48" s="220">
        <f t="shared" si="4"/>
        <v>0.51115848515519546</v>
      </c>
      <c r="R48" s="139">
        <f t="shared" si="5"/>
        <v>1159141.0000000005</v>
      </c>
    </row>
    <row r="49" spans="2:18">
      <c r="B49" s="213">
        <f t="shared" si="6"/>
        <v>36554</v>
      </c>
      <c r="C49" s="313">
        <f>C48</f>
        <v>9183.5348616290539</v>
      </c>
      <c r="D49" s="139">
        <f t="shared" si="8"/>
        <v>282677.48901275703</v>
      </c>
      <c r="E49" s="313">
        <f>E48</f>
        <v>4418.805919626413</v>
      </c>
      <c r="F49" s="139">
        <f t="shared" si="10"/>
        <v>205130.62833083372</v>
      </c>
      <c r="G49" s="313">
        <f t="shared" si="0"/>
        <v>487808.11734359071</v>
      </c>
      <c r="I49" s="313">
        <f>I48</f>
        <v>9059.4651383709443</v>
      </c>
      <c r="J49" s="139">
        <f t="shared" si="12"/>
        <v>278858.51098724303</v>
      </c>
      <c r="K49" s="317">
        <f>K48</f>
        <v>8914.194080373587</v>
      </c>
      <c r="L49" s="111">
        <f t="shared" si="14"/>
        <v>413816.37166916573</v>
      </c>
      <c r="M49" s="313">
        <f t="shared" si="1"/>
        <v>692674.88265640871</v>
      </c>
      <c r="O49" s="139">
        <f t="shared" si="2"/>
        <v>1180482.9999999995</v>
      </c>
      <c r="P49" s="111">
        <f t="shared" si="3"/>
        <v>2371200</v>
      </c>
      <c r="Q49" s="220">
        <f t="shared" si="4"/>
        <v>0.4978420209176786</v>
      </c>
      <c r="R49" s="139">
        <f t="shared" si="5"/>
        <v>1190717.0000000005</v>
      </c>
    </row>
    <row r="50" spans="2:18">
      <c r="B50" s="213">
        <f t="shared" si="6"/>
        <v>36555</v>
      </c>
      <c r="C50" s="314">
        <f t="shared" si="7"/>
        <v>9183.5348616290539</v>
      </c>
      <c r="D50" s="139">
        <f t="shared" si="8"/>
        <v>273493.95415112795</v>
      </c>
      <c r="E50" s="314">
        <f t="shared" si="9"/>
        <v>4418.805919626413</v>
      </c>
      <c r="F50" s="139">
        <f t="shared" si="10"/>
        <v>200711.82241120731</v>
      </c>
      <c r="G50" s="314">
        <f t="shared" si="0"/>
        <v>474205.77656233526</v>
      </c>
      <c r="I50" s="314">
        <f t="shared" si="11"/>
        <v>9059.4651383709443</v>
      </c>
      <c r="J50" s="139">
        <f t="shared" si="12"/>
        <v>269799.04584887211</v>
      </c>
      <c r="K50" s="204">
        <f t="shared" si="13"/>
        <v>8914.194080373587</v>
      </c>
      <c r="L50" s="111">
        <f t="shared" si="14"/>
        <v>404902.17758879217</v>
      </c>
      <c r="M50" s="314">
        <f t="shared" si="1"/>
        <v>674701.22343766433</v>
      </c>
      <c r="O50" s="139">
        <f t="shared" si="2"/>
        <v>1148906.9999999995</v>
      </c>
      <c r="P50" s="111">
        <f t="shared" si="3"/>
        <v>2371200</v>
      </c>
      <c r="Q50" s="220">
        <f t="shared" si="4"/>
        <v>0.48452555668016173</v>
      </c>
      <c r="R50" s="139">
        <f t="shared" si="5"/>
        <v>1222293.0000000005</v>
      </c>
    </row>
    <row r="51" spans="2:18">
      <c r="B51" s="213">
        <f t="shared" si="6"/>
        <v>36556</v>
      </c>
      <c r="C51" s="315">
        <f t="shared" si="7"/>
        <v>9183.5348616290539</v>
      </c>
      <c r="D51" s="139">
        <f t="shared" si="8"/>
        <v>264310.41928949888</v>
      </c>
      <c r="E51" s="315">
        <f t="shared" si="9"/>
        <v>4418.805919626413</v>
      </c>
      <c r="F51" s="139">
        <f t="shared" si="10"/>
        <v>196293.0164915809</v>
      </c>
      <c r="G51" s="315">
        <f t="shared" si="0"/>
        <v>460603.43578107981</v>
      </c>
      <c r="I51" s="315">
        <f t="shared" si="11"/>
        <v>9059.4651383709443</v>
      </c>
      <c r="J51" s="139">
        <f t="shared" si="12"/>
        <v>260739.58071050115</v>
      </c>
      <c r="K51" s="316">
        <f t="shared" si="13"/>
        <v>8914.194080373587</v>
      </c>
      <c r="L51" s="111">
        <f t="shared" si="14"/>
        <v>395987.98350841861</v>
      </c>
      <c r="M51" s="315">
        <f t="shared" si="1"/>
        <v>656727.56421891972</v>
      </c>
      <c r="O51" s="139">
        <f t="shared" si="2"/>
        <v>1117330.9999999995</v>
      </c>
      <c r="P51" s="111">
        <f t="shared" si="3"/>
        <v>2371200</v>
      </c>
      <c r="Q51" s="220">
        <f t="shared" si="4"/>
        <v>0.47120909244264486</v>
      </c>
      <c r="R51" s="139">
        <f t="shared" si="5"/>
        <v>1253869.0000000005</v>
      </c>
    </row>
    <row r="52" spans="2:18">
      <c r="B52" s="212"/>
      <c r="C52" s="235">
        <f>SUM(C21:C51)</f>
        <v>284689.5807105006</v>
      </c>
      <c r="E52" s="235">
        <f>SUM(E21:E51)</f>
        <v>136982.98350841875</v>
      </c>
      <c r="G52" s="134">
        <f>C52+E52</f>
        <v>421672.56421891937</v>
      </c>
      <c r="I52" s="235">
        <f>SUM(I21:I51)</f>
        <v>280843.4192894994</v>
      </c>
      <c r="K52" s="235">
        <f>SUM(K21:K51)</f>
        <v>276340.01649158128</v>
      </c>
      <c r="M52" s="134">
        <f>I52+K52</f>
        <v>557183.43578108074</v>
      </c>
      <c r="P52" s="111"/>
      <c r="Q52" s="220"/>
    </row>
    <row r="53" spans="2:18">
      <c r="B53" s="212"/>
      <c r="P53" s="111"/>
      <c r="Q53" s="220"/>
    </row>
    <row r="54" spans="2:18">
      <c r="P54" s="111"/>
      <c r="Q54" s="220"/>
    </row>
    <row r="55" spans="2:18">
      <c r="C55" s="237">
        <f>C51</f>
        <v>9183.5348616290539</v>
      </c>
      <c r="D55" s="229">
        <f>D51</f>
        <v>264310.41928949888</v>
      </c>
      <c r="E55" s="318">
        <f>C55*0.5</f>
        <v>4591.767430814527</v>
      </c>
      <c r="F55" s="229">
        <f>F51</f>
        <v>196293.0164915809</v>
      </c>
      <c r="G55" s="231">
        <f>G51</f>
        <v>460603.43578107981</v>
      </c>
      <c r="I55" s="237">
        <f>I51</f>
        <v>9059.4651383709443</v>
      </c>
      <c r="J55" s="229">
        <f>J51</f>
        <v>260739.58071050115</v>
      </c>
      <c r="K55" s="318">
        <f>I55</f>
        <v>9059.4651383709443</v>
      </c>
      <c r="L55" s="229">
        <f>L51</f>
        <v>395987.98350841861</v>
      </c>
      <c r="M55" s="231">
        <f>M51</f>
        <v>656727.56421891972</v>
      </c>
      <c r="O55" s="228">
        <f>G55+M55</f>
        <v>1117330.9999999995</v>
      </c>
      <c r="P55" s="229">
        <f t="shared" ref="P55:P84" si="15">$P$14</f>
        <v>2371200</v>
      </c>
      <c r="Q55" s="230">
        <f>O55/P55</f>
        <v>0.47120909244264486</v>
      </c>
      <c r="R55" s="231">
        <f>P55-O55</f>
        <v>1253869.0000000005</v>
      </c>
    </row>
    <row r="56" spans="2:18">
      <c r="B56" s="213">
        <f>B51+1</f>
        <v>36557</v>
      </c>
      <c r="C56" s="111">
        <f>C55</f>
        <v>9183.5348616290539</v>
      </c>
      <c r="D56" s="111">
        <f t="shared" ref="D56:D84" si="16">D55-C56</f>
        <v>255126.88442786984</v>
      </c>
      <c r="E56" s="111">
        <f>E55</f>
        <v>4591.767430814527</v>
      </c>
      <c r="F56" s="111">
        <f t="shared" ref="F56:F84" si="17">F55-E56</f>
        <v>191701.24906076636</v>
      </c>
      <c r="G56" s="232">
        <f t="shared" ref="G56:G84" si="18">D56+F56</f>
        <v>446828.13348863623</v>
      </c>
      <c r="I56" s="139">
        <f>I55</f>
        <v>9059.4651383709443</v>
      </c>
      <c r="J56" s="139">
        <f t="shared" ref="J56:J84" si="19">J55-I56</f>
        <v>251680.11557213019</v>
      </c>
      <c r="K56" s="139">
        <f>K55</f>
        <v>9059.4651383709443</v>
      </c>
      <c r="L56" s="111">
        <f t="shared" ref="L56:L84" si="20">L55-K56</f>
        <v>386928.51837004768</v>
      </c>
      <c r="M56" s="232">
        <f t="shared" ref="M56:M84" si="21">J56+L56</f>
        <v>638608.63394217787</v>
      </c>
      <c r="O56" s="127">
        <f>G56+M56</f>
        <v>1085436.767430814</v>
      </c>
      <c r="P56" s="127">
        <f t="shared" si="15"/>
        <v>2371200</v>
      </c>
      <c r="Q56" s="119">
        <f>O56/P56</f>
        <v>0.45775842081259022</v>
      </c>
      <c r="R56" s="127">
        <f>P56-O56</f>
        <v>1285763.232569186</v>
      </c>
    </row>
    <row r="57" spans="2:18">
      <c r="B57" s="213">
        <f t="shared" ref="B57:B84" si="22">B56+1</f>
        <v>36558</v>
      </c>
      <c r="C57" s="111">
        <f t="shared" ref="C57:C84" si="23">C56</f>
        <v>9183.5348616290539</v>
      </c>
      <c r="D57" s="111">
        <f t="shared" si="16"/>
        <v>245943.34956624079</v>
      </c>
      <c r="E57" s="111">
        <f t="shared" ref="E57:E84" si="24">E56</f>
        <v>4591.767430814527</v>
      </c>
      <c r="F57" s="111">
        <f t="shared" si="17"/>
        <v>187109.48162995183</v>
      </c>
      <c r="G57" s="168">
        <f t="shared" si="18"/>
        <v>433052.83119619265</v>
      </c>
      <c r="I57" s="139">
        <f t="shared" ref="I57:I84" si="25">I56</f>
        <v>9059.4651383709443</v>
      </c>
      <c r="J57" s="139">
        <f t="shared" si="19"/>
        <v>242620.65043375923</v>
      </c>
      <c r="K57" s="139">
        <f t="shared" ref="K57:K84" si="26">K56</f>
        <v>9059.4651383709443</v>
      </c>
      <c r="L57" s="111">
        <f t="shared" si="20"/>
        <v>377869.05323167675</v>
      </c>
      <c r="M57" s="168">
        <f t="shared" si="21"/>
        <v>620489.70366543601</v>
      </c>
      <c r="O57" s="124">
        <f>G57+M57</f>
        <v>1053542.5348616287</v>
      </c>
      <c r="P57" s="124">
        <f t="shared" si="15"/>
        <v>2371200</v>
      </c>
      <c r="Q57" s="120">
        <f>O57/P57</f>
        <v>0.44430774918253568</v>
      </c>
      <c r="R57" s="124">
        <f>P57-O57</f>
        <v>1317657.4651383713</v>
      </c>
    </row>
    <row r="58" spans="2:18">
      <c r="B58" s="213">
        <f t="shared" si="22"/>
        <v>36559</v>
      </c>
      <c r="C58" s="111">
        <f t="shared" si="23"/>
        <v>9183.5348616290539</v>
      </c>
      <c r="D58" s="111">
        <f t="shared" si="16"/>
        <v>236759.81470461175</v>
      </c>
      <c r="E58" s="111">
        <f t="shared" si="24"/>
        <v>4591.767430814527</v>
      </c>
      <c r="F58" s="111">
        <f t="shared" si="17"/>
        <v>182517.71419913729</v>
      </c>
      <c r="G58" s="168">
        <f t="shared" si="18"/>
        <v>419277.52890374907</v>
      </c>
      <c r="I58" s="139">
        <f t="shared" si="25"/>
        <v>9059.4651383709443</v>
      </c>
      <c r="J58" s="139">
        <f t="shared" si="19"/>
        <v>233561.18529538828</v>
      </c>
      <c r="K58" s="139">
        <f t="shared" si="26"/>
        <v>9059.4651383709443</v>
      </c>
      <c r="L58" s="111">
        <f t="shared" si="20"/>
        <v>368809.58809330582</v>
      </c>
      <c r="M58" s="168">
        <f t="shared" si="21"/>
        <v>602370.77338869404</v>
      </c>
      <c r="O58" s="124">
        <f t="shared" ref="O58:O84" si="27">G58+M58</f>
        <v>1021648.3022924431</v>
      </c>
      <c r="P58" s="124">
        <f t="shared" si="15"/>
        <v>2371200</v>
      </c>
      <c r="Q58" s="120">
        <f t="shared" ref="Q58:Q84" si="28">O58/P58</f>
        <v>0.43085707755248109</v>
      </c>
      <c r="R58" s="124">
        <f t="shared" ref="R58:R84" si="29">P58-O58</f>
        <v>1349551.6977075569</v>
      </c>
    </row>
    <row r="59" spans="2:18">
      <c r="B59" s="213">
        <f t="shared" si="22"/>
        <v>36560</v>
      </c>
      <c r="C59" s="111">
        <f t="shared" si="23"/>
        <v>9183.5348616290539</v>
      </c>
      <c r="D59" s="111">
        <f t="shared" si="16"/>
        <v>227576.27984298271</v>
      </c>
      <c r="E59" s="111">
        <f t="shared" si="24"/>
        <v>4591.767430814527</v>
      </c>
      <c r="F59" s="111">
        <f t="shared" si="17"/>
        <v>177925.94676832276</v>
      </c>
      <c r="G59" s="168">
        <f t="shared" si="18"/>
        <v>405502.22661130549</v>
      </c>
      <c r="I59" s="139">
        <f t="shared" si="25"/>
        <v>9059.4651383709443</v>
      </c>
      <c r="J59" s="139">
        <f t="shared" si="19"/>
        <v>224501.72015701732</v>
      </c>
      <c r="K59" s="139">
        <f t="shared" si="26"/>
        <v>9059.4651383709443</v>
      </c>
      <c r="L59" s="111">
        <f t="shared" si="20"/>
        <v>359750.12295493489</v>
      </c>
      <c r="M59" s="168">
        <f t="shared" si="21"/>
        <v>584251.84311195218</v>
      </c>
      <c r="O59" s="124">
        <f t="shared" si="27"/>
        <v>989754.06972325768</v>
      </c>
      <c r="P59" s="124">
        <f t="shared" si="15"/>
        <v>2371200</v>
      </c>
      <c r="Q59" s="120">
        <f t="shared" si="28"/>
        <v>0.4174064059224265</v>
      </c>
      <c r="R59" s="124">
        <f t="shared" si="29"/>
        <v>1381445.9302767422</v>
      </c>
    </row>
    <row r="60" spans="2:18">
      <c r="B60" s="213">
        <f t="shared" si="22"/>
        <v>36561</v>
      </c>
      <c r="C60" s="111">
        <f t="shared" si="23"/>
        <v>9183.5348616290539</v>
      </c>
      <c r="D60" s="111">
        <f t="shared" si="16"/>
        <v>218392.74498135367</v>
      </c>
      <c r="E60" s="111">
        <f t="shared" si="24"/>
        <v>4591.767430814527</v>
      </c>
      <c r="F60" s="111">
        <f t="shared" si="17"/>
        <v>173334.17933750822</v>
      </c>
      <c r="G60" s="168">
        <f t="shared" si="18"/>
        <v>391726.92431886191</v>
      </c>
      <c r="I60" s="139">
        <f t="shared" si="25"/>
        <v>9059.4651383709443</v>
      </c>
      <c r="J60" s="139">
        <f t="shared" si="19"/>
        <v>215442.25501864636</v>
      </c>
      <c r="K60" s="139">
        <f t="shared" si="26"/>
        <v>9059.4651383709443</v>
      </c>
      <c r="L60" s="111">
        <f t="shared" si="20"/>
        <v>350690.65781656397</v>
      </c>
      <c r="M60" s="168">
        <f t="shared" si="21"/>
        <v>566132.91283521033</v>
      </c>
      <c r="O60" s="124">
        <f t="shared" si="27"/>
        <v>957859.83715407224</v>
      </c>
      <c r="P60" s="124">
        <f t="shared" si="15"/>
        <v>2371200</v>
      </c>
      <c r="Q60" s="120">
        <f t="shared" si="28"/>
        <v>0.40395573429237192</v>
      </c>
      <c r="R60" s="124">
        <f t="shared" si="29"/>
        <v>1413340.1628459278</v>
      </c>
    </row>
    <row r="61" spans="2:18">
      <c r="B61" s="213">
        <f t="shared" si="22"/>
        <v>36562</v>
      </c>
      <c r="C61" s="111">
        <f t="shared" si="23"/>
        <v>9183.5348616290539</v>
      </c>
      <c r="D61" s="111">
        <f t="shared" si="16"/>
        <v>209209.21011972462</v>
      </c>
      <c r="E61" s="111">
        <f t="shared" si="24"/>
        <v>4591.767430814527</v>
      </c>
      <c r="F61" s="111">
        <f t="shared" si="17"/>
        <v>168742.41190669368</v>
      </c>
      <c r="G61" s="168">
        <f t="shared" si="18"/>
        <v>377951.62202641834</v>
      </c>
      <c r="I61" s="139">
        <f t="shared" si="25"/>
        <v>9059.4651383709443</v>
      </c>
      <c r="J61" s="139">
        <f t="shared" si="19"/>
        <v>206382.78988027541</v>
      </c>
      <c r="K61" s="139">
        <f t="shared" si="26"/>
        <v>9059.4651383709443</v>
      </c>
      <c r="L61" s="111">
        <f t="shared" si="20"/>
        <v>341631.19267819304</v>
      </c>
      <c r="M61" s="168">
        <f t="shared" si="21"/>
        <v>548013.98255846847</v>
      </c>
      <c r="O61" s="124">
        <f t="shared" si="27"/>
        <v>925965.60458488681</v>
      </c>
      <c r="P61" s="124">
        <f t="shared" si="15"/>
        <v>2371200</v>
      </c>
      <c r="Q61" s="120">
        <f t="shared" si="28"/>
        <v>0.39050506266231733</v>
      </c>
      <c r="R61" s="124">
        <f t="shared" si="29"/>
        <v>1445234.3954151133</v>
      </c>
    </row>
    <row r="62" spans="2:18">
      <c r="B62" s="213">
        <f t="shared" si="22"/>
        <v>36563</v>
      </c>
      <c r="C62" s="111">
        <f t="shared" si="23"/>
        <v>9183.5348616290539</v>
      </c>
      <c r="D62" s="111">
        <f t="shared" si="16"/>
        <v>200025.67525809558</v>
      </c>
      <c r="E62" s="111">
        <f t="shared" si="24"/>
        <v>4591.767430814527</v>
      </c>
      <c r="F62" s="111">
        <f t="shared" si="17"/>
        <v>164150.64447587915</v>
      </c>
      <c r="G62" s="168">
        <f t="shared" si="18"/>
        <v>364176.31973397476</v>
      </c>
      <c r="I62" s="139">
        <f t="shared" si="25"/>
        <v>9059.4651383709443</v>
      </c>
      <c r="J62" s="139">
        <f t="shared" si="19"/>
        <v>197323.32474190445</v>
      </c>
      <c r="K62" s="139">
        <f t="shared" si="26"/>
        <v>9059.4651383709443</v>
      </c>
      <c r="L62" s="111">
        <f t="shared" si="20"/>
        <v>332571.72753982211</v>
      </c>
      <c r="M62" s="168">
        <f t="shared" si="21"/>
        <v>529895.05228172662</v>
      </c>
      <c r="O62" s="124">
        <f t="shared" si="27"/>
        <v>894071.37201570137</v>
      </c>
      <c r="P62" s="124">
        <f t="shared" si="15"/>
        <v>2371200</v>
      </c>
      <c r="Q62" s="120">
        <f t="shared" si="28"/>
        <v>0.37705439103226274</v>
      </c>
      <c r="R62" s="124">
        <f t="shared" si="29"/>
        <v>1477128.6279842986</v>
      </c>
    </row>
    <row r="63" spans="2:18">
      <c r="B63" s="213">
        <f t="shared" si="22"/>
        <v>36564</v>
      </c>
      <c r="C63" s="111">
        <f t="shared" si="23"/>
        <v>9183.5348616290539</v>
      </c>
      <c r="D63" s="111">
        <f t="shared" si="16"/>
        <v>190842.14039646654</v>
      </c>
      <c r="E63" s="111">
        <f t="shared" si="24"/>
        <v>4591.767430814527</v>
      </c>
      <c r="F63" s="111">
        <f t="shared" si="17"/>
        <v>159558.87704506461</v>
      </c>
      <c r="G63" s="168">
        <f t="shared" si="18"/>
        <v>350401.01744153118</v>
      </c>
      <c r="I63" s="139">
        <f t="shared" si="25"/>
        <v>9059.4651383709443</v>
      </c>
      <c r="J63" s="139">
        <f t="shared" si="19"/>
        <v>188263.85960353349</v>
      </c>
      <c r="K63" s="139">
        <f t="shared" si="26"/>
        <v>9059.4651383709443</v>
      </c>
      <c r="L63" s="111">
        <f t="shared" si="20"/>
        <v>323512.26240145118</v>
      </c>
      <c r="M63" s="168">
        <f t="shared" si="21"/>
        <v>511776.12200498465</v>
      </c>
      <c r="O63" s="124">
        <f t="shared" si="27"/>
        <v>862177.13944651582</v>
      </c>
      <c r="P63" s="124">
        <f t="shared" si="15"/>
        <v>2371200</v>
      </c>
      <c r="Q63" s="120">
        <f t="shared" si="28"/>
        <v>0.36360371940220809</v>
      </c>
      <c r="R63" s="124">
        <f t="shared" si="29"/>
        <v>1509022.8605534842</v>
      </c>
    </row>
    <row r="64" spans="2:18">
      <c r="B64" s="213">
        <f t="shared" si="22"/>
        <v>36565</v>
      </c>
      <c r="C64" s="111">
        <f t="shared" si="23"/>
        <v>9183.5348616290539</v>
      </c>
      <c r="D64" s="111">
        <f t="shared" si="16"/>
        <v>181658.60553483749</v>
      </c>
      <c r="E64" s="111">
        <f t="shared" si="24"/>
        <v>4591.767430814527</v>
      </c>
      <c r="F64" s="111">
        <f t="shared" si="17"/>
        <v>154967.10961425008</v>
      </c>
      <c r="G64" s="168">
        <f t="shared" si="18"/>
        <v>336625.7151490876</v>
      </c>
      <c r="I64" s="139">
        <f t="shared" si="25"/>
        <v>9059.4651383709443</v>
      </c>
      <c r="J64" s="139">
        <f t="shared" si="19"/>
        <v>179204.39446516254</v>
      </c>
      <c r="K64" s="139">
        <f t="shared" si="26"/>
        <v>9059.4651383709443</v>
      </c>
      <c r="L64" s="111">
        <f t="shared" si="20"/>
        <v>314452.79726308025</v>
      </c>
      <c r="M64" s="168">
        <f t="shared" si="21"/>
        <v>493657.19172824279</v>
      </c>
      <c r="O64" s="124">
        <f t="shared" si="27"/>
        <v>830282.90687733039</v>
      </c>
      <c r="P64" s="124">
        <f t="shared" si="15"/>
        <v>2371200</v>
      </c>
      <c r="Q64" s="120">
        <f t="shared" si="28"/>
        <v>0.3501530477721535</v>
      </c>
      <c r="R64" s="124">
        <f t="shared" si="29"/>
        <v>1540917.0931226695</v>
      </c>
    </row>
    <row r="65" spans="2:18">
      <c r="B65" s="213">
        <f t="shared" si="22"/>
        <v>36566</v>
      </c>
      <c r="C65" s="111">
        <f t="shared" si="23"/>
        <v>9183.5348616290539</v>
      </c>
      <c r="D65" s="111">
        <f t="shared" si="16"/>
        <v>172475.07067320845</v>
      </c>
      <c r="E65" s="111">
        <f t="shared" si="24"/>
        <v>4591.767430814527</v>
      </c>
      <c r="F65" s="111">
        <f t="shared" si="17"/>
        <v>150375.34218343554</v>
      </c>
      <c r="G65" s="168">
        <f t="shared" si="18"/>
        <v>322850.41285664402</v>
      </c>
      <c r="I65" s="139">
        <f t="shared" si="25"/>
        <v>9059.4651383709443</v>
      </c>
      <c r="J65" s="139">
        <f t="shared" si="19"/>
        <v>170144.92932679158</v>
      </c>
      <c r="K65" s="139">
        <f t="shared" si="26"/>
        <v>9059.4651383709443</v>
      </c>
      <c r="L65" s="111">
        <f t="shared" si="20"/>
        <v>305393.33212470933</v>
      </c>
      <c r="M65" s="168">
        <f t="shared" si="21"/>
        <v>475538.26145150093</v>
      </c>
      <c r="O65" s="124">
        <f t="shared" si="27"/>
        <v>798388.67430814495</v>
      </c>
      <c r="P65" s="124">
        <f t="shared" si="15"/>
        <v>2371200</v>
      </c>
      <c r="Q65" s="120">
        <f t="shared" si="28"/>
        <v>0.33670237614209891</v>
      </c>
      <c r="R65" s="124">
        <f t="shared" si="29"/>
        <v>1572811.325691855</v>
      </c>
    </row>
    <row r="66" spans="2:18">
      <c r="B66" s="213">
        <f t="shared" si="22"/>
        <v>36567</v>
      </c>
      <c r="C66" s="111">
        <f t="shared" si="23"/>
        <v>9183.5348616290539</v>
      </c>
      <c r="D66" s="111">
        <f t="shared" si="16"/>
        <v>163291.53581157941</v>
      </c>
      <c r="E66" s="111">
        <f t="shared" si="24"/>
        <v>4591.767430814527</v>
      </c>
      <c r="F66" s="111">
        <f t="shared" si="17"/>
        <v>145783.574752621</v>
      </c>
      <c r="G66" s="168">
        <f t="shared" si="18"/>
        <v>309075.11056420044</v>
      </c>
      <c r="I66" s="139">
        <f t="shared" si="25"/>
        <v>9059.4651383709443</v>
      </c>
      <c r="J66" s="139">
        <f t="shared" si="19"/>
        <v>161085.46418842062</v>
      </c>
      <c r="K66" s="139">
        <f t="shared" si="26"/>
        <v>9059.4651383709443</v>
      </c>
      <c r="L66" s="111">
        <f t="shared" si="20"/>
        <v>296333.8669863384</v>
      </c>
      <c r="M66" s="168">
        <f t="shared" si="21"/>
        <v>457419.33117475902</v>
      </c>
      <c r="O66" s="124">
        <f t="shared" si="27"/>
        <v>766494.4417389594</v>
      </c>
      <c r="P66" s="124">
        <f t="shared" si="15"/>
        <v>2371200</v>
      </c>
      <c r="Q66" s="120">
        <f t="shared" si="28"/>
        <v>0.32325170451204427</v>
      </c>
      <c r="R66" s="124">
        <f t="shared" si="29"/>
        <v>1604705.5582610406</v>
      </c>
    </row>
    <row r="67" spans="2:18">
      <c r="B67" s="213">
        <f t="shared" si="22"/>
        <v>36568</v>
      </c>
      <c r="C67" s="111">
        <f t="shared" si="23"/>
        <v>9183.5348616290539</v>
      </c>
      <c r="D67" s="111">
        <f t="shared" si="16"/>
        <v>154108.00094995036</v>
      </c>
      <c r="E67" s="111">
        <f t="shared" si="24"/>
        <v>4591.767430814527</v>
      </c>
      <c r="F67" s="111">
        <f t="shared" si="17"/>
        <v>141191.80732180647</v>
      </c>
      <c r="G67" s="168">
        <f t="shared" si="18"/>
        <v>295299.80827175686</v>
      </c>
      <c r="I67" s="139">
        <f t="shared" si="25"/>
        <v>9059.4651383709443</v>
      </c>
      <c r="J67" s="139">
        <f t="shared" si="19"/>
        <v>152025.99905004966</v>
      </c>
      <c r="K67" s="139">
        <f t="shared" si="26"/>
        <v>9059.4651383709443</v>
      </c>
      <c r="L67" s="111">
        <f t="shared" si="20"/>
        <v>287274.40184796747</v>
      </c>
      <c r="M67" s="168">
        <f t="shared" si="21"/>
        <v>439300.40089801711</v>
      </c>
      <c r="O67" s="124">
        <f t="shared" si="27"/>
        <v>734600.20916977397</v>
      </c>
      <c r="P67" s="124">
        <f t="shared" si="15"/>
        <v>2371200</v>
      </c>
      <c r="Q67" s="120">
        <f t="shared" si="28"/>
        <v>0.30980103288198968</v>
      </c>
      <c r="R67" s="124">
        <f t="shared" si="29"/>
        <v>1636599.7908302261</v>
      </c>
    </row>
    <row r="68" spans="2:18">
      <c r="B68" s="213">
        <f t="shared" si="22"/>
        <v>36569</v>
      </c>
      <c r="C68" s="111">
        <f t="shared" si="23"/>
        <v>9183.5348616290539</v>
      </c>
      <c r="D68" s="111">
        <f t="shared" si="16"/>
        <v>144924.46608832132</v>
      </c>
      <c r="E68" s="111">
        <f t="shared" si="24"/>
        <v>4591.767430814527</v>
      </c>
      <c r="F68" s="111">
        <f t="shared" si="17"/>
        <v>136600.03989099193</v>
      </c>
      <c r="G68" s="168">
        <f t="shared" si="18"/>
        <v>281524.50597931328</v>
      </c>
      <c r="I68" s="139">
        <f t="shared" si="25"/>
        <v>9059.4651383709443</v>
      </c>
      <c r="J68" s="139">
        <f t="shared" si="19"/>
        <v>142966.53391167871</v>
      </c>
      <c r="K68" s="139">
        <f t="shared" si="26"/>
        <v>9059.4651383709443</v>
      </c>
      <c r="L68" s="111">
        <f t="shared" si="20"/>
        <v>278214.93670959654</v>
      </c>
      <c r="M68" s="168">
        <f t="shared" si="21"/>
        <v>421181.47062127525</v>
      </c>
      <c r="O68" s="124">
        <f t="shared" si="27"/>
        <v>702705.97660058853</v>
      </c>
      <c r="P68" s="124">
        <f t="shared" si="15"/>
        <v>2371200</v>
      </c>
      <c r="Q68" s="120">
        <f t="shared" si="28"/>
        <v>0.29635036125193509</v>
      </c>
      <c r="R68" s="124">
        <f t="shared" si="29"/>
        <v>1668494.0233994115</v>
      </c>
    </row>
    <row r="69" spans="2:18">
      <c r="B69" s="213">
        <f t="shared" si="22"/>
        <v>36570</v>
      </c>
      <c r="C69" s="111">
        <f t="shared" si="23"/>
        <v>9183.5348616290539</v>
      </c>
      <c r="D69" s="111">
        <f t="shared" si="16"/>
        <v>135740.93122669228</v>
      </c>
      <c r="E69" s="111">
        <f t="shared" si="24"/>
        <v>4591.767430814527</v>
      </c>
      <c r="F69" s="111">
        <f t="shared" si="17"/>
        <v>132008.2724601774</v>
      </c>
      <c r="G69" s="168">
        <f t="shared" si="18"/>
        <v>267749.2036868697</v>
      </c>
      <c r="I69" s="139">
        <f t="shared" si="25"/>
        <v>9059.4651383709443</v>
      </c>
      <c r="J69" s="139">
        <f t="shared" si="19"/>
        <v>133907.06877330775</v>
      </c>
      <c r="K69" s="139">
        <f t="shared" si="26"/>
        <v>9059.4651383709443</v>
      </c>
      <c r="L69" s="111">
        <f t="shared" si="20"/>
        <v>269155.47157122561</v>
      </c>
      <c r="M69" s="168">
        <f t="shared" si="21"/>
        <v>403062.54034453339</v>
      </c>
      <c r="O69" s="124">
        <f t="shared" si="27"/>
        <v>670811.7440314031</v>
      </c>
      <c r="P69" s="124">
        <f t="shared" si="15"/>
        <v>2371200</v>
      </c>
      <c r="Q69" s="120">
        <f t="shared" si="28"/>
        <v>0.2828996896218805</v>
      </c>
      <c r="R69" s="124">
        <f t="shared" si="29"/>
        <v>1700388.2559685968</v>
      </c>
    </row>
    <row r="70" spans="2:18">
      <c r="B70" s="213">
        <f t="shared" si="22"/>
        <v>36571</v>
      </c>
      <c r="C70" s="111">
        <f t="shared" si="23"/>
        <v>9183.5348616290539</v>
      </c>
      <c r="D70" s="111">
        <f t="shared" si="16"/>
        <v>126557.39636506322</v>
      </c>
      <c r="E70" s="111">
        <f t="shared" si="24"/>
        <v>4591.767430814527</v>
      </c>
      <c r="F70" s="111">
        <f t="shared" si="17"/>
        <v>127416.50502936287</v>
      </c>
      <c r="G70" s="168">
        <f t="shared" si="18"/>
        <v>253973.9013944261</v>
      </c>
      <c r="I70" s="139">
        <f t="shared" si="25"/>
        <v>9059.4651383709443</v>
      </c>
      <c r="J70" s="139">
        <f t="shared" si="19"/>
        <v>124847.60363493681</v>
      </c>
      <c r="K70" s="139">
        <f t="shared" si="26"/>
        <v>9059.4651383709443</v>
      </c>
      <c r="L70" s="111">
        <f t="shared" si="20"/>
        <v>260096.00643285466</v>
      </c>
      <c r="M70" s="168">
        <f t="shared" si="21"/>
        <v>384943.61006779148</v>
      </c>
      <c r="O70" s="124">
        <f t="shared" si="27"/>
        <v>638917.51146221755</v>
      </c>
      <c r="P70" s="124">
        <f t="shared" si="15"/>
        <v>2371200</v>
      </c>
      <c r="Q70" s="120">
        <f t="shared" si="28"/>
        <v>0.26944901799182591</v>
      </c>
      <c r="R70" s="124">
        <f t="shared" si="29"/>
        <v>1732282.4885377823</v>
      </c>
    </row>
    <row r="71" spans="2:18">
      <c r="B71" s="213">
        <f t="shared" si="22"/>
        <v>36572</v>
      </c>
      <c r="C71" s="111">
        <f t="shared" si="23"/>
        <v>9183.5348616290539</v>
      </c>
      <c r="D71" s="111">
        <f t="shared" si="16"/>
        <v>117373.86150343416</v>
      </c>
      <c r="E71" s="111">
        <f t="shared" si="24"/>
        <v>4591.767430814527</v>
      </c>
      <c r="F71" s="111">
        <f t="shared" si="17"/>
        <v>122824.73759854835</v>
      </c>
      <c r="G71" s="168">
        <f t="shared" si="18"/>
        <v>240198.59910198252</v>
      </c>
      <c r="I71" s="139">
        <f t="shared" si="25"/>
        <v>9059.4651383709443</v>
      </c>
      <c r="J71" s="139">
        <f t="shared" si="19"/>
        <v>115788.13849656587</v>
      </c>
      <c r="K71" s="139">
        <f t="shared" si="26"/>
        <v>9059.4651383709443</v>
      </c>
      <c r="L71" s="111">
        <f t="shared" si="20"/>
        <v>251036.5412944837</v>
      </c>
      <c r="M71" s="168">
        <f t="shared" si="21"/>
        <v>366824.67979104957</v>
      </c>
      <c r="O71" s="124">
        <f t="shared" si="27"/>
        <v>607023.27889303211</v>
      </c>
      <c r="P71" s="124">
        <f t="shared" si="15"/>
        <v>2371200</v>
      </c>
      <c r="Q71" s="120">
        <f t="shared" si="28"/>
        <v>0.25599834636177132</v>
      </c>
      <c r="R71" s="124">
        <f t="shared" si="29"/>
        <v>1764176.7211069679</v>
      </c>
    </row>
    <row r="72" spans="2:18">
      <c r="B72" s="213">
        <f t="shared" si="22"/>
        <v>36573</v>
      </c>
      <c r="C72" s="111">
        <f t="shared" si="23"/>
        <v>9183.5348616290539</v>
      </c>
      <c r="D72" s="111">
        <f t="shared" si="16"/>
        <v>108190.32664180511</v>
      </c>
      <c r="E72" s="111">
        <f t="shared" si="24"/>
        <v>4591.767430814527</v>
      </c>
      <c r="F72" s="111">
        <f t="shared" si="17"/>
        <v>118232.97016773383</v>
      </c>
      <c r="G72" s="168">
        <f t="shared" si="18"/>
        <v>226423.29680953894</v>
      </c>
      <c r="I72" s="139">
        <f t="shared" si="25"/>
        <v>9059.4651383709443</v>
      </c>
      <c r="J72" s="139">
        <f t="shared" si="19"/>
        <v>106728.67335819492</v>
      </c>
      <c r="K72" s="139">
        <f t="shared" si="26"/>
        <v>9059.4651383709443</v>
      </c>
      <c r="L72" s="111">
        <f t="shared" si="20"/>
        <v>241977.07615611274</v>
      </c>
      <c r="M72" s="168">
        <f t="shared" si="21"/>
        <v>348705.74951430765</v>
      </c>
      <c r="O72" s="124">
        <f t="shared" si="27"/>
        <v>575129.04632384656</v>
      </c>
      <c r="P72" s="124">
        <f t="shared" si="15"/>
        <v>2371200</v>
      </c>
      <c r="Q72" s="120">
        <f t="shared" si="28"/>
        <v>0.24254767473171668</v>
      </c>
      <c r="R72" s="124">
        <f t="shared" si="29"/>
        <v>1796070.9536761534</v>
      </c>
    </row>
    <row r="73" spans="2:18">
      <c r="B73" s="213">
        <f t="shared" si="22"/>
        <v>36574</v>
      </c>
      <c r="C73" s="111">
        <f t="shared" si="23"/>
        <v>9183.5348616290539</v>
      </c>
      <c r="D73" s="111">
        <f t="shared" si="16"/>
        <v>99006.791780176049</v>
      </c>
      <c r="E73" s="111">
        <f t="shared" si="24"/>
        <v>4591.767430814527</v>
      </c>
      <c r="F73" s="111">
        <f t="shared" si="17"/>
        <v>113641.20273691931</v>
      </c>
      <c r="G73" s="168">
        <f t="shared" si="18"/>
        <v>212647.99451709536</v>
      </c>
      <c r="I73" s="139">
        <f t="shared" si="25"/>
        <v>9059.4651383709443</v>
      </c>
      <c r="J73" s="139">
        <f t="shared" si="19"/>
        <v>97669.20821982398</v>
      </c>
      <c r="K73" s="139">
        <f t="shared" si="26"/>
        <v>9059.4651383709443</v>
      </c>
      <c r="L73" s="111">
        <f t="shared" si="20"/>
        <v>232917.61101774179</v>
      </c>
      <c r="M73" s="168">
        <f t="shared" si="21"/>
        <v>330586.81923756574</v>
      </c>
      <c r="O73" s="124">
        <f t="shared" si="27"/>
        <v>543234.81375466113</v>
      </c>
      <c r="P73" s="124">
        <f t="shared" si="15"/>
        <v>2371200</v>
      </c>
      <c r="Q73" s="120">
        <f t="shared" si="28"/>
        <v>0.22909700310166209</v>
      </c>
      <c r="R73" s="124">
        <f t="shared" si="29"/>
        <v>1827965.186245339</v>
      </c>
    </row>
    <row r="74" spans="2:18">
      <c r="B74" s="213">
        <f t="shared" si="22"/>
        <v>36575</v>
      </c>
      <c r="C74" s="111">
        <f t="shared" si="23"/>
        <v>9183.5348616290539</v>
      </c>
      <c r="D74" s="111">
        <f t="shared" si="16"/>
        <v>89823.256918546991</v>
      </c>
      <c r="E74" s="111">
        <f t="shared" si="24"/>
        <v>4591.767430814527</v>
      </c>
      <c r="F74" s="111">
        <f t="shared" si="17"/>
        <v>109049.43530610479</v>
      </c>
      <c r="G74" s="168">
        <f t="shared" si="18"/>
        <v>198872.69222465178</v>
      </c>
      <c r="I74" s="139">
        <f t="shared" si="25"/>
        <v>9059.4651383709443</v>
      </c>
      <c r="J74" s="139">
        <f t="shared" si="19"/>
        <v>88609.743081453038</v>
      </c>
      <c r="K74" s="139">
        <f t="shared" si="26"/>
        <v>9059.4651383709443</v>
      </c>
      <c r="L74" s="111">
        <f t="shared" si="20"/>
        <v>223858.14587937083</v>
      </c>
      <c r="M74" s="168">
        <f t="shared" si="21"/>
        <v>312467.88896082388</v>
      </c>
      <c r="O74" s="124">
        <f t="shared" si="27"/>
        <v>511340.58118547569</v>
      </c>
      <c r="P74" s="124">
        <f t="shared" si="15"/>
        <v>2371200</v>
      </c>
      <c r="Q74" s="120">
        <f t="shared" si="28"/>
        <v>0.2156463314716075</v>
      </c>
      <c r="R74" s="124">
        <f t="shared" si="29"/>
        <v>1859859.4188145243</v>
      </c>
    </row>
    <row r="75" spans="2:18">
      <c r="B75" s="213">
        <f t="shared" si="22"/>
        <v>36576</v>
      </c>
      <c r="C75" s="111">
        <f t="shared" si="23"/>
        <v>9183.5348616290539</v>
      </c>
      <c r="D75" s="111">
        <f t="shared" si="16"/>
        <v>80639.722056917934</v>
      </c>
      <c r="E75" s="111">
        <f t="shared" si="24"/>
        <v>4591.767430814527</v>
      </c>
      <c r="F75" s="111">
        <f t="shared" si="17"/>
        <v>104457.66787529027</v>
      </c>
      <c r="G75" s="168">
        <f t="shared" si="18"/>
        <v>185097.3899322082</v>
      </c>
      <c r="I75" s="139">
        <f t="shared" si="25"/>
        <v>9059.4651383709443</v>
      </c>
      <c r="J75" s="139">
        <f t="shared" si="19"/>
        <v>79550.277943082096</v>
      </c>
      <c r="K75" s="139">
        <f t="shared" si="26"/>
        <v>9059.4651383709443</v>
      </c>
      <c r="L75" s="111">
        <f t="shared" si="20"/>
        <v>214798.68074099987</v>
      </c>
      <c r="M75" s="168">
        <f t="shared" si="21"/>
        <v>294348.95868408197</v>
      </c>
      <c r="O75" s="124">
        <f t="shared" si="27"/>
        <v>479446.34861629014</v>
      </c>
      <c r="P75" s="124">
        <f t="shared" si="15"/>
        <v>2371200</v>
      </c>
      <c r="Q75" s="120">
        <f t="shared" si="28"/>
        <v>0.20219565984155285</v>
      </c>
      <c r="R75" s="124">
        <f t="shared" si="29"/>
        <v>1891753.6513837099</v>
      </c>
    </row>
    <row r="76" spans="2:18">
      <c r="B76" s="213">
        <f t="shared" si="22"/>
        <v>36577</v>
      </c>
      <c r="C76" s="111">
        <f t="shared" si="23"/>
        <v>9183.5348616290539</v>
      </c>
      <c r="D76" s="111">
        <f t="shared" si="16"/>
        <v>71456.187195288876</v>
      </c>
      <c r="E76" s="111">
        <f t="shared" si="24"/>
        <v>4591.767430814527</v>
      </c>
      <c r="F76" s="111">
        <f t="shared" si="17"/>
        <v>99865.900444475745</v>
      </c>
      <c r="G76" s="168">
        <f t="shared" si="18"/>
        <v>171322.08763976462</v>
      </c>
      <c r="I76" s="139">
        <f t="shared" si="25"/>
        <v>9059.4651383709443</v>
      </c>
      <c r="J76" s="139">
        <f t="shared" si="19"/>
        <v>70490.812804711153</v>
      </c>
      <c r="K76" s="139">
        <f t="shared" si="26"/>
        <v>9059.4651383709443</v>
      </c>
      <c r="L76" s="111">
        <f t="shared" si="20"/>
        <v>205739.21560262892</v>
      </c>
      <c r="M76" s="168">
        <f t="shared" si="21"/>
        <v>276230.02840734005</v>
      </c>
      <c r="O76" s="124">
        <f t="shared" si="27"/>
        <v>447552.1160471047</v>
      </c>
      <c r="P76" s="124">
        <f t="shared" si="15"/>
        <v>2371200</v>
      </c>
      <c r="Q76" s="120">
        <f t="shared" si="28"/>
        <v>0.18874498821149827</v>
      </c>
      <c r="R76" s="124">
        <f t="shared" si="29"/>
        <v>1923647.8839528952</v>
      </c>
    </row>
    <row r="77" spans="2:18">
      <c r="B77" s="213">
        <f t="shared" si="22"/>
        <v>36578</v>
      </c>
      <c r="C77" s="111">
        <f t="shared" si="23"/>
        <v>9183.5348616290539</v>
      </c>
      <c r="D77" s="111">
        <f t="shared" si="16"/>
        <v>62272.652333659818</v>
      </c>
      <c r="E77" s="111">
        <f t="shared" si="24"/>
        <v>4591.767430814527</v>
      </c>
      <c r="F77" s="111">
        <f t="shared" si="17"/>
        <v>95274.133013661223</v>
      </c>
      <c r="G77" s="168">
        <f t="shared" si="18"/>
        <v>157546.78534732104</v>
      </c>
      <c r="I77" s="139">
        <f t="shared" si="25"/>
        <v>9059.4651383709443</v>
      </c>
      <c r="J77" s="139">
        <f t="shared" si="19"/>
        <v>61431.347666340211</v>
      </c>
      <c r="K77" s="139">
        <f t="shared" si="26"/>
        <v>9059.4651383709443</v>
      </c>
      <c r="L77" s="111">
        <f t="shared" si="20"/>
        <v>196679.75046425796</v>
      </c>
      <c r="M77" s="168">
        <f t="shared" si="21"/>
        <v>258111.09813059817</v>
      </c>
      <c r="O77" s="124">
        <f t="shared" si="27"/>
        <v>415657.88347791921</v>
      </c>
      <c r="P77" s="124">
        <f t="shared" si="15"/>
        <v>2371200</v>
      </c>
      <c r="Q77" s="120">
        <f t="shared" si="28"/>
        <v>0.17529431658144365</v>
      </c>
      <c r="R77" s="124">
        <f t="shared" si="29"/>
        <v>1955542.1165220807</v>
      </c>
    </row>
    <row r="78" spans="2:18">
      <c r="B78" s="213">
        <f t="shared" si="22"/>
        <v>36579</v>
      </c>
      <c r="C78" s="111">
        <f t="shared" si="23"/>
        <v>9183.5348616290539</v>
      </c>
      <c r="D78" s="111">
        <f t="shared" si="16"/>
        <v>53089.117472030761</v>
      </c>
      <c r="E78" s="111">
        <f t="shared" si="24"/>
        <v>4591.767430814527</v>
      </c>
      <c r="F78" s="111">
        <f t="shared" si="17"/>
        <v>90682.365582846702</v>
      </c>
      <c r="G78" s="168">
        <f t="shared" si="18"/>
        <v>143771.48305487746</v>
      </c>
      <c r="I78" s="139">
        <f t="shared" si="25"/>
        <v>9059.4651383709443</v>
      </c>
      <c r="J78" s="139">
        <f t="shared" si="19"/>
        <v>52371.882527969268</v>
      </c>
      <c r="K78" s="139">
        <f t="shared" si="26"/>
        <v>9059.4651383709443</v>
      </c>
      <c r="L78" s="111">
        <f t="shared" si="20"/>
        <v>187620.285325887</v>
      </c>
      <c r="M78" s="168">
        <f t="shared" si="21"/>
        <v>239992.16785385628</v>
      </c>
      <c r="O78" s="124">
        <f t="shared" si="27"/>
        <v>383763.65090873372</v>
      </c>
      <c r="P78" s="124">
        <f t="shared" si="15"/>
        <v>2371200</v>
      </c>
      <c r="Q78" s="120">
        <f t="shared" si="28"/>
        <v>0.16184364495138906</v>
      </c>
      <c r="R78" s="124">
        <f t="shared" si="29"/>
        <v>1987436.3490912663</v>
      </c>
    </row>
    <row r="79" spans="2:18">
      <c r="B79" s="213">
        <f t="shared" si="22"/>
        <v>36580</v>
      </c>
      <c r="C79" s="111">
        <f t="shared" si="23"/>
        <v>9183.5348616290539</v>
      </c>
      <c r="D79" s="111">
        <f t="shared" si="16"/>
        <v>43905.582610401703</v>
      </c>
      <c r="E79" s="111">
        <f t="shared" si="24"/>
        <v>4591.767430814527</v>
      </c>
      <c r="F79" s="111">
        <f t="shared" si="17"/>
        <v>86090.59815203218</v>
      </c>
      <c r="G79" s="168">
        <f t="shared" si="18"/>
        <v>129996.18076243388</v>
      </c>
      <c r="I79" s="139">
        <f t="shared" si="25"/>
        <v>9059.4651383709443</v>
      </c>
      <c r="J79" s="139">
        <f t="shared" si="19"/>
        <v>43312.417389598326</v>
      </c>
      <c r="K79" s="139">
        <f t="shared" si="26"/>
        <v>9059.4651383709443</v>
      </c>
      <c r="L79" s="111">
        <f t="shared" si="20"/>
        <v>178560.82018751604</v>
      </c>
      <c r="M79" s="168">
        <f t="shared" si="21"/>
        <v>221873.23757711437</v>
      </c>
      <c r="O79" s="124">
        <f t="shared" si="27"/>
        <v>351869.41833954828</v>
      </c>
      <c r="P79" s="124">
        <f t="shared" si="15"/>
        <v>2371200</v>
      </c>
      <c r="Q79" s="120">
        <f t="shared" si="28"/>
        <v>0.14839297332133447</v>
      </c>
      <c r="R79" s="124">
        <f t="shared" si="29"/>
        <v>2019330.5816604518</v>
      </c>
    </row>
    <row r="80" spans="2:18">
      <c r="B80" s="213">
        <f t="shared" si="22"/>
        <v>36581</v>
      </c>
      <c r="C80" s="111">
        <f t="shared" si="23"/>
        <v>9183.5348616290539</v>
      </c>
      <c r="D80" s="111">
        <f t="shared" si="16"/>
        <v>34722.047748772646</v>
      </c>
      <c r="E80" s="111">
        <f t="shared" si="24"/>
        <v>4591.767430814527</v>
      </c>
      <c r="F80" s="111">
        <f t="shared" si="17"/>
        <v>81498.830721217659</v>
      </c>
      <c r="G80" s="168">
        <f t="shared" si="18"/>
        <v>116220.8784699903</v>
      </c>
      <c r="I80" s="139">
        <f t="shared" si="25"/>
        <v>9059.4651383709443</v>
      </c>
      <c r="J80" s="139">
        <f t="shared" si="19"/>
        <v>34252.952251227383</v>
      </c>
      <c r="K80" s="139">
        <f t="shared" si="26"/>
        <v>9059.4651383709443</v>
      </c>
      <c r="L80" s="111">
        <f t="shared" si="20"/>
        <v>169501.35504914509</v>
      </c>
      <c r="M80" s="168">
        <f t="shared" si="21"/>
        <v>203754.30730037246</v>
      </c>
      <c r="O80" s="124">
        <f t="shared" si="27"/>
        <v>319975.18577036273</v>
      </c>
      <c r="P80" s="124">
        <f t="shared" si="15"/>
        <v>2371200</v>
      </c>
      <c r="Q80" s="120">
        <f t="shared" si="28"/>
        <v>0.13494230169127983</v>
      </c>
      <c r="R80" s="124">
        <f t="shared" si="29"/>
        <v>2051224.8142296374</v>
      </c>
    </row>
    <row r="81" spans="2:18">
      <c r="B81" s="213">
        <f t="shared" si="22"/>
        <v>36582</v>
      </c>
      <c r="C81" s="111">
        <f t="shared" si="23"/>
        <v>9183.5348616290539</v>
      </c>
      <c r="D81" s="111">
        <f t="shared" si="16"/>
        <v>25538.512887143592</v>
      </c>
      <c r="E81" s="111">
        <f t="shared" si="24"/>
        <v>4591.767430814527</v>
      </c>
      <c r="F81" s="111">
        <f t="shared" si="17"/>
        <v>76907.063290403137</v>
      </c>
      <c r="G81" s="168">
        <f t="shared" si="18"/>
        <v>102445.57617754673</v>
      </c>
      <c r="I81" s="139">
        <f t="shared" si="25"/>
        <v>9059.4651383709443</v>
      </c>
      <c r="J81" s="139">
        <f t="shared" si="19"/>
        <v>25193.487112856441</v>
      </c>
      <c r="K81" s="139">
        <f t="shared" si="26"/>
        <v>9059.4651383709443</v>
      </c>
      <c r="L81" s="111">
        <f t="shared" si="20"/>
        <v>160441.88991077413</v>
      </c>
      <c r="M81" s="168">
        <f t="shared" si="21"/>
        <v>185635.37702363057</v>
      </c>
      <c r="O81" s="124">
        <f t="shared" si="27"/>
        <v>288080.9532011773</v>
      </c>
      <c r="P81" s="124">
        <f t="shared" si="15"/>
        <v>2371200</v>
      </c>
      <c r="Q81" s="120">
        <f t="shared" si="28"/>
        <v>0.12149163006122525</v>
      </c>
      <c r="R81" s="124">
        <f t="shared" si="29"/>
        <v>2083119.0467988227</v>
      </c>
    </row>
    <row r="82" spans="2:18">
      <c r="B82" s="213">
        <f t="shared" si="22"/>
        <v>36583</v>
      </c>
      <c r="C82" s="111">
        <f t="shared" si="23"/>
        <v>9183.5348616290539</v>
      </c>
      <c r="D82" s="111">
        <f t="shared" si="16"/>
        <v>16354.978025514538</v>
      </c>
      <c r="E82" s="111">
        <f t="shared" si="24"/>
        <v>4591.767430814527</v>
      </c>
      <c r="F82" s="111">
        <f t="shared" si="17"/>
        <v>72315.295859588616</v>
      </c>
      <c r="G82" s="168">
        <f t="shared" si="18"/>
        <v>88670.273885103146</v>
      </c>
      <c r="I82" s="139">
        <f t="shared" si="25"/>
        <v>9059.4651383709443</v>
      </c>
      <c r="J82" s="139">
        <f t="shared" si="19"/>
        <v>16134.021974485497</v>
      </c>
      <c r="K82" s="139">
        <f t="shared" si="26"/>
        <v>9059.4651383709443</v>
      </c>
      <c r="L82" s="111">
        <f t="shared" si="20"/>
        <v>151382.42477240317</v>
      </c>
      <c r="M82" s="168">
        <f t="shared" si="21"/>
        <v>167516.44674688866</v>
      </c>
      <c r="O82" s="124">
        <f t="shared" si="27"/>
        <v>256186.7206319918</v>
      </c>
      <c r="P82" s="124">
        <f t="shared" si="15"/>
        <v>2371200</v>
      </c>
      <c r="Q82" s="120">
        <f t="shared" si="28"/>
        <v>0.10804095843117063</v>
      </c>
      <c r="R82" s="124">
        <f t="shared" si="29"/>
        <v>2115013.279368008</v>
      </c>
    </row>
    <row r="83" spans="2:18">
      <c r="B83" s="213">
        <f t="shared" si="22"/>
        <v>36584</v>
      </c>
      <c r="C83" s="111">
        <f t="shared" si="23"/>
        <v>9183.5348616290539</v>
      </c>
      <c r="D83" s="111">
        <f t="shared" si="16"/>
        <v>7171.443163885484</v>
      </c>
      <c r="E83" s="111">
        <f t="shared" si="24"/>
        <v>4591.767430814527</v>
      </c>
      <c r="F83" s="111">
        <f t="shared" si="17"/>
        <v>67723.528428774094</v>
      </c>
      <c r="G83" s="168">
        <f t="shared" si="18"/>
        <v>74894.971592659582</v>
      </c>
      <c r="I83" s="139">
        <f t="shared" si="25"/>
        <v>9059.4651383709443</v>
      </c>
      <c r="J83" s="139">
        <f t="shared" si="19"/>
        <v>7074.5568361145524</v>
      </c>
      <c r="K83" s="139">
        <f t="shared" si="26"/>
        <v>9059.4651383709443</v>
      </c>
      <c r="L83" s="111">
        <f t="shared" si="20"/>
        <v>142322.95963403222</v>
      </c>
      <c r="M83" s="168">
        <f t="shared" si="21"/>
        <v>149397.51647014677</v>
      </c>
      <c r="O83" s="124">
        <f t="shared" si="27"/>
        <v>224292.48806280637</v>
      </c>
      <c r="P83" s="124">
        <f t="shared" si="15"/>
        <v>2371200</v>
      </c>
      <c r="Q83" s="120">
        <f t="shared" si="28"/>
        <v>9.4590286801116044E-2</v>
      </c>
      <c r="R83" s="124">
        <f t="shared" si="29"/>
        <v>2146907.5119371936</v>
      </c>
    </row>
    <row r="84" spans="2:18">
      <c r="B84" s="213">
        <f t="shared" si="22"/>
        <v>36585</v>
      </c>
      <c r="C84" s="111">
        <f t="shared" si="23"/>
        <v>9183.5348616290539</v>
      </c>
      <c r="D84" s="111">
        <f t="shared" si="16"/>
        <v>-2012.09169774357</v>
      </c>
      <c r="E84" s="111">
        <f t="shared" si="24"/>
        <v>4591.767430814527</v>
      </c>
      <c r="F84" s="111">
        <f t="shared" si="17"/>
        <v>63131.760997959565</v>
      </c>
      <c r="G84" s="168">
        <f t="shared" si="18"/>
        <v>61119.669300215995</v>
      </c>
      <c r="I84" s="139">
        <f t="shared" si="25"/>
        <v>9059.4651383709443</v>
      </c>
      <c r="J84" s="139">
        <f t="shared" si="19"/>
        <v>-1984.9083022563918</v>
      </c>
      <c r="K84" s="139">
        <f t="shared" si="26"/>
        <v>9059.4651383709443</v>
      </c>
      <c r="L84" s="111">
        <f t="shared" si="20"/>
        <v>133263.49449566126</v>
      </c>
      <c r="M84" s="168">
        <f t="shared" si="21"/>
        <v>131278.58619340486</v>
      </c>
      <c r="O84" s="124">
        <f t="shared" si="27"/>
        <v>192398.25549362085</v>
      </c>
      <c r="P84" s="124">
        <f t="shared" si="15"/>
        <v>2371200</v>
      </c>
      <c r="Q84" s="120">
        <f t="shared" si="28"/>
        <v>8.1139615171061427E-2</v>
      </c>
      <c r="R84" s="124">
        <f t="shared" si="29"/>
        <v>2178801.7445063791</v>
      </c>
    </row>
    <row r="85" spans="2:18">
      <c r="C85" s="235">
        <f>SUM(C56:C84)</f>
        <v>266322.51098724245</v>
      </c>
      <c r="E85" s="235">
        <f>SUM(E56:E84)</f>
        <v>133161.25549362123</v>
      </c>
      <c r="G85" s="235">
        <f>C85+E85</f>
        <v>399483.76648086368</v>
      </c>
      <c r="I85" s="235">
        <f>SUM(I56:I84)</f>
        <v>262724.48901275755</v>
      </c>
      <c r="K85" s="235">
        <f>SUM(K56:K84)</f>
        <v>262724.48901275755</v>
      </c>
      <c r="M85" s="235">
        <f>I85+K85</f>
        <v>525448.9780255151</v>
      </c>
      <c r="Q85" s="220"/>
    </row>
    <row r="86" spans="2:18">
      <c r="Q86" s="220"/>
    </row>
    <row r="87" spans="2:18">
      <c r="Q87" s="220"/>
    </row>
    <row r="88" spans="2:18">
      <c r="C88" s="237">
        <f>C84</f>
        <v>9183.5348616290539</v>
      </c>
      <c r="D88" s="229">
        <f>D84</f>
        <v>-2012.09169774357</v>
      </c>
      <c r="E88" s="318">
        <f>E84</f>
        <v>4591.767430814527</v>
      </c>
      <c r="F88" s="229">
        <f>F84</f>
        <v>63131.760997959565</v>
      </c>
      <c r="G88" s="231">
        <f>G84</f>
        <v>61119.669300215995</v>
      </c>
      <c r="I88" s="228">
        <f>I84</f>
        <v>9059.4651383709443</v>
      </c>
      <c r="J88" s="229">
        <f>J84</f>
        <v>-1984.9083022563918</v>
      </c>
      <c r="K88" s="229">
        <f>K84</f>
        <v>9059.4651383709443</v>
      </c>
      <c r="L88" s="229">
        <f>L84</f>
        <v>133263.49449566126</v>
      </c>
      <c r="M88" s="231">
        <f>M84</f>
        <v>131278.58619340486</v>
      </c>
      <c r="O88" s="228">
        <f>G88+M88</f>
        <v>192398.25549362085</v>
      </c>
      <c r="P88" s="229">
        <f t="shared" ref="P88:P119" si="30">$P$14</f>
        <v>2371200</v>
      </c>
      <c r="Q88" s="230">
        <f>O88/P88</f>
        <v>8.1139615171061427E-2</v>
      </c>
      <c r="R88" s="231">
        <f>P88-O88</f>
        <v>2178801.7445063791</v>
      </c>
    </row>
    <row r="89" spans="2:18">
      <c r="B89" s="213">
        <f>B84+1</f>
        <v>36586</v>
      </c>
      <c r="C89" s="111">
        <f>C88</f>
        <v>9183.5348616290539</v>
      </c>
      <c r="D89" s="111">
        <f>D88-C89</f>
        <v>-11195.626559372624</v>
      </c>
      <c r="E89" s="111">
        <f>E88</f>
        <v>4591.767430814527</v>
      </c>
      <c r="F89" s="111">
        <f>F88-E89</f>
        <v>58539.993567145037</v>
      </c>
      <c r="G89" s="232">
        <f>D89+F89</f>
        <v>47344.367007772409</v>
      </c>
      <c r="I89" s="154">
        <f>I88</f>
        <v>9059.4651383709443</v>
      </c>
      <c r="J89" s="154">
        <f>J88-I89</f>
        <v>-11044.373440627336</v>
      </c>
      <c r="K89" s="154">
        <f>K88</f>
        <v>9059.4651383709443</v>
      </c>
      <c r="L89" s="101">
        <f>L88-K89</f>
        <v>124204.02935729032</v>
      </c>
      <c r="M89" s="232">
        <f>J89+L89</f>
        <v>113159.65591666297</v>
      </c>
      <c r="O89" s="127">
        <f>G89+M89</f>
        <v>160504.02292443538</v>
      </c>
      <c r="P89" s="127">
        <f t="shared" si="30"/>
        <v>2371200</v>
      </c>
      <c r="Q89" s="119">
        <f>O89/P89</f>
        <v>6.7688943541006824E-2</v>
      </c>
      <c r="R89" s="127">
        <f>P89-O89</f>
        <v>2210695.9770755647</v>
      </c>
    </row>
    <row r="90" spans="2:18">
      <c r="B90" s="213">
        <f>B89+1</f>
        <v>36587</v>
      </c>
      <c r="C90" s="111">
        <f t="shared" ref="C90:C101" si="31">C89</f>
        <v>9183.5348616290539</v>
      </c>
      <c r="D90" s="111">
        <f t="shared" ref="D90:D102" si="32">D89-C90</f>
        <v>-20379.161421001678</v>
      </c>
      <c r="E90" s="111">
        <f t="shared" ref="E90:E102" si="33">E89</f>
        <v>4591.767430814527</v>
      </c>
      <c r="F90" s="111">
        <f t="shared" ref="F90:F102" si="34">F89-E90</f>
        <v>53948.226136330508</v>
      </c>
      <c r="G90" s="168">
        <f t="shared" ref="G90:G102" si="35">D90+F90</f>
        <v>33569.06471532883</v>
      </c>
      <c r="I90" s="155">
        <f t="shared" ref="I90:I101" si="36">I89</f>
        <v>9059.4651383709443</v>
      </c>
      <c r="J90" s="155">
        <f t="shared" ref="J90:J102" si="37">J89-I90</f>
        <v>-20103.838578998279</v>
      </c>
      <c r="K90" s="155">
        <f t="shared" ref="K90:K102" si="38">K89</f>
        <v>9059.4651383709443</v>
      </c>
      <c r="L90" s="102">
        <f t="shared" ref="L90:L102" si="39">L89-K90</f>
        <v>115144.56421891937</v>
      </c>
      <c r="M90" s="168">
        <f t="shared" ref="M90:M102" si="40">J90+L90</f>
        <v>95040.725639921089</v>
      </c>
      <c r="O90" s="124">
        <f t="shared" ref="O90:O102" si="41">G90+M90</f>
        <v>128609.79035524992</v>
      </c>
      <c r="P90" s="124">
        <f t="shared" si="30"/>
        <v>2371200</v>
      </c>
      <c r="Q90" s="120">
        <f t="shared" ref="Q90:Q102" si="42">O90/P90</f>
        <v>5.4238271910952228E-2</v>
      </c>
      <c r="R90" s="124">
        <f t="shared" ref="R90:R102" si="43">P90-O90</f>
        <v>2242590.2096447502</v>
      </c>
    </row>
    <row r="91" spans="2:18">
      <c r="B91" s="213">
        <f t="shared" ref="B91:B119" si="44">B90+1</f>
        <v>36588</v>
      </c>
      <c r="C91" s="111">
        <f t="shared" si="31"/>
        <v>9183.5348616290539</v>
      </c>
      <c r="D91" s="111">
        <f t="shared" si="32"/>
        <v>-29562.696282630732</v>
      </c>
      <c r="E91" s="111">
        <f t="shared" si="33"/>
        <v>4591.767430814527</v>
      </c>
      <c r="F91" s="111">
        <f t="shared" si="34"/>
        <v>49356.458705515979</v>
      </c>
      <c r="G91" s="168">
        <f t="shared" si="35"/>
        <v>19793.762422885247</v>
      </c>
      <c r="I91" s="155">
        <f t="shared" si="36"/>
        <v>9059.4651383709443</v>
      </c>
      <c r="J91" s="155">
        <f t="shared" si="37"/>
        <v>-29163.303717369221</v>
      </c>
      <c r="K91" s="155">
        <f t="shared" si="38"/>
        <v>9059.4651383709443</v>
      </c>
      <c r="L91" s="102">
        <f t="shared" si="39"/>
        <v>106085.09908054843</v>
      </c>
      <c r="M91" s="168">
        <f t="shared" si="40"/>
        <v>76921.795363179204</v>
      </c>
      <c r="O91" s="124">
        <f t="shared" si="41"/>
        <v>96715.557786064455</v>
      </c>
      <c r="P91" s="124">
        <f t="shared" si="30"/>
        <v>2371200</v>
      </c>
      <c r="Q91" s="120">
        <f t="shared" si="42"/>
        <v>4.0787600280897625E-2</v>
      </c>
      <c r="R91" s="124">
        <f t="shared" si="43"/>
        <v>2274484.4422139358</v>
      </c>
    </row>
    <row r="92" spans="2:18">
      <c r="B92" s="213">
        <f t="shared" si="44"/>
        <v>36589</v>
      </c>
      <c r="C92" s="111">
        <f t="shared" si="31"/>
        <v>9183.5348616290539</v>
      </c>
      <c r="D92" s="111">
        <f t="shared" si="32"/>
        <v>-38746.231144259786</v>
      </c>
      <c r="E92" s="111">
        <f t="shared" si="33"/>
        <v>4591.767430814527</v>
      </c>
      <c r="F92" s="111">
        <f t="shared" si="34"/>
        <v>44764.69127470145</v>
      </c>
      <c r="G92" s="168">
        <f t="shared" si="35"/>
        <v>6018.4601304416647</v>
      </c>
      <c r="I92" s="155">
        <f t="shared" si="36"/>
        <v>9059.4651383709443</v>
      </c>
      <c r="J92" s="155">
        <f t="shared" si="37"/>
        <v>-38222.768855740163</v>
      </c>
      <c r="K92" s="155">
        <f t="shared" si="38"/>
        <v>9059.4651383709443</v>
      </c>
      <c r="L92" s="102">
        <f t="shared" si="39"/>
        <v>97025.63394217749</v>
      </c>
      <c r="M92" s="168">
        <f t="shared" si="40"/>
        <v>58802.865086437327</v>
      </c>
      <c r="O92" s="124">
        <f t="shared" si="41"/>
        <v>64821.325216878991</v>
      </c>
      <c r="P92" s="124">
        <f t="shared" si="30"/>
        <v>2371200</v>
      </c>
      <c r="Q92" s="120">
        <f t="shared" si="42"/>
        <v>2.7336928650843029E-2</v>
      </c>
      <c r="R92" s="124">
        <f t="shared" si="43"/>
        <v>2306378.6747831209</v>
      </c>
    </row>
    <row r="93" spans="2:18">
      <c r="B93" s="213">
        <f t="shared" si="44"/>
        <v>36590</v>
      </c>
      <c r="C93" s="111">
        <f t="shared" si="31"/>
        <v>9183.5348616290539</v>
      </c>
      <c r="D93" s="111">
        <f t="shared" si="32"/>
        <v>-47929.766005888843</v>
      </c>
      <c r="E93" s="111">
        <f t="shared" si="33"/>
        <v>4591.767430814527</v>
      </c>
      <c r="F93" s="111">
        <f t="shared" si="34"/>
        <v>40172.923843886922</v>
      </c>
      <c r="G93" s="168">
        <f t="shared" si="35"/>
        <v>-7756.8421620019217</v>
      </c>
      <c r="I93" s="155">
        <f t="shared" si="36"/>
        <v>9059.4651383709443</v>
      </c>
      <c r="J93" s="155">
        <f t="shared" si="37"/>
        <v>-47282.233994111106</v>
      </c>
      <c r="K93" s="155">
        <f t="shared" si="38"/>
        <v>9059.4651383709443</v>
      </c>
      <c r="L93" s="102">
        <f t="shared" si="39"/>
        <v>87966.168803806548</v>
      </c>
      <c r="M93" s="168">
        <f t="shared" si="40"/>
        <v>40683.934809695442</v>
      </c>
      <c r="O93" s="124">
        <f t="shared" si="41"/>
        <v>32927.09264769352</v>
      </c>
      <c r="P93" s="124">
        <f t="shared" si="30"/>
        <v>2371200</v>
      </c>
      <c r="Q93" s="120">
        <f t="shared" si="42"/>
        <v>1.3886257020788427E-2</v>
      </c>
      <c r="R93" s="124">
        <f t="shared" si="43"/>
        <v>2338272.9073523064</v>
      </c>
    </row>
    <row r="94" spans="2:18">
      <c r="B94" s="213">
        <f t="shared" si="44"/>
        <v>36591</v>
      </c>
      <c r="C94" s="111">
        <f t="shared" si="31"/>
        <v>9183.5348616290539</v>
      </c>
      <c r="D94" s="111">
        <f t="shared" si="32"/>
        <v>-57113.300867517901</v>
      </c>
      <c r="E94" s="111">
        <f t="shared" si="33"/>
        <v>4591.767430814527</v>
      </c>
      <c r="F94" s="111">
        <f t="shared" si="34"/>
        <v>35581.156413072393</v>
      </c>
      <c r="G94" s="168">
        <f t="shared" si="35"/>
        <v>-21532.144454445508</v>
      </c>
      <c r="I94" s="155">
        <f t="shared" si="36"/>
        <v>9059.4651383709443</v>
      </c>
      <c r="J94" s="155">
        <f t="shared" si="37"/>
        <v>-56341.699132482048</v>
      </c>
      <c r="K94" s="155">
        <f t="shared" si="38"/>
        <v>9059.4651383709443</v>
      </c>
      <c r="L94" s="102">
        <f t="shared" si="39"/>
        <v>78906.703665435605</v>
      </c>
      <c r="M94" s="168">
        <f t="shared" si="40"/>
        <v>22565.004532953557</v>
      </c>
      <c r="O94" s="124">
        <f t="shared" si="41"/>
        <v>1032.8600785080489</v>
      </c>
      <c r="P94" s="124">
        <f t="shared" si="30"/>
        <v>2371200</v>
      </c>
      <c r="Q94" s="120">
        <f t="shared" si="42"/>
        <v>4.3558539073382631E-4</v>
      </c>
      <c r="R94" s="124">
        <f t="shared" si="43"/>
        <v>2370167.139921492</v>
      </c>
    </row>
    <row r="95" spans="2:18">
      <c r="B95" s="213">
        <f t="shared" si="44"/>
        <v>36592</v>
      </c>
      <c r="C95" s="111">
        <f t="shared" si="31"/>
        <v>9183.5348616290539</v>
      </c>
      <c r="D95" s="111">
        <f t="shared" si="32"/>
        <v>-66296.835729146958</v>
      </c>
      <c r="E95" s="111">
        <f t="shared" si="33"/>
        <v>4591.767430814527</v>
      </c>
      <c r="F95" s="111">
        <f t="shared" si="34"/>
        <v>30989.388982257864</v>
      </c>
      <c r="G95" s="168">
        <f t="shared" si="35"/>
        <v>-35307.446746889094</v>
      </c>
      <c r="I95" s="155">
        <f t="shared" si="36"/>
        <v>9059.4651383709443</v>
      </c>
      <c r="J95" s="155">
        <f t="shared" si="37"/>
        <v>-65401.164270852991</v>
      </c>
      <c r="K95" s="155">
        <f t="shared" si="38"/>
        <v>9059.4651383709443</v>
      </c>
      <c r="L95" s="102">
        <f t="shared" si="39"/>
        <v>69847.238527064663</v>
      </c>
      <c r="M95" s="168">
        <f t="shared" si="40"/>
        <v>4446.074256211672</v>
      </c>
      <c r="O95" s="124" t="s">
        <v>240</v>
      </c>
      <c r="P95" s="124">
        <f t="shared" si="30"/>
        <v>2371200</v>
      </c>
      <c r="Q95" s="120" t="e">
        <f t="shared" si="42"/>
        <v>#VALUE!</v>
      </c>
      <c r="R95" s="124" t="e">
        <f t="shared" si="43"/>
        <v>#VALUE!</v>
      </c>
    </row>
    <row r="96" spans="2:18">
      <c r="B96" s="213">
        <f t="shared" si="44"/>
        <v>36593</v>
      </c>
      <c r="C96" s="111">
        <f t="shared" si="31"/>
        <v>9183.5348616290539</v>
      </c>
      <c r="D96" s="111">
        <f t="shared" si="32"/>
        <v>-75480.370590776016</v>
      </c>
      <c r="E96" s="111">
        <f t="shared" si="33"/>
        <v>4591.767430814527</v>
      </c>
      <c r="F96" s="111">
        <f t="shared" si="34"/>
        <v>26397.621551443335</v>
      </c>
      <c r="G96" s="168">
        <f t="shared" si="35"/>
        <v>-49082.749039332681</v>
      </c>
      <c r="I96" s="155">
        <f t="shared" si="36"/>
        <v>9059.4651383709443</v>
      </c>
      <c r="J96" s="155">
        <f t="shared" si="37"/>
        <v>-74460.62940922394</v>
      </c>
      <c r="K96" s="155">
        <f t="shared" si="38"/>
        <v>9059.4651383709443</v>
      </c>
      <c r="L96" s="102">
        <f t="shared" si="39"/>
        <v>60787.77338869372</v>
      </c>
      <c r="M96" s="168">
        <f t="shared" si="40"/>
        <v>-13672.85602053022</v>
      </c>
      <c r="O96" s="124">
        <f t="shared" si="41"/>
        <v>-62755.605059862901</v>
      </c>
      <c r="P96" s="124">
        <f t="shared" si="30"/>
        <v>2371200</v>
      </c>
      <c r="Q96" s="120">
        <f t="shared" si="42"/>
        <v>-2.646575786937538E-2</v>
      </c>
      <c r="R96" s="124">
        <f t="shared" si="43"/>
        <v>2433955.6050598631</v>
      </c>
    </row>
    <row r="97" spans="2:18">
      <c r="B97" s="213">
        <f t="shared" si="44"/>
        <v>36594</v>
      </c>
      <c r="C97" s="111">
        <f t="shared" si="31"/>
        <v>9183.5348616290539</v>
      </c>
      <c r="D97" s="111">
        <f t="shared" si="32"/>
        <v>-84663.905452405073</v>
      </c>
      <c r="E97" s="111">
        <f t="shared" si="33"/>
        <v>4591.767430814527</v>
      </c>
      <c r="F97" s="111">
        <f t="shared" si="34"/>
        <v>21805.854120628806</v>
      </c>
      <c r="G97" s="168">
        <f t="shared" si="35"/>
        <v>-62858.051331776267</v>
      </c>
      <c r="I97" s="155">
        <f t="shared" si="36"/>
        <v>9059.4651383709443</v>
      </c>
      <c r="J97" s="155">
        <f t="shared" si="37"/>
        <v>-83520.094547594883</v>
      </c>
      <c r="K97" s="155">
        <f t="shared" si="38"/>
        <v>9059.4651383709443</v>
      </c>
      <c r="L97" s="102">
        <f t="shared" si="39"/>
        <v>51728.308250322778</v>
      </c>
      <c r="M97" s="168">
        <f t="shared" si="40"/>
        <v>-31791.786297272105</v>
      </c>
      <c r="O97" s="124">
        <f t="shared" si="41"/>
        <v>-94649.837629048372</v>
      </c>
      <c r="P97" s="124">
        <f t="shared" si="30"/>
        <v>2371200</v>
      </c>
      <c r="Q97" s="120">
        <f t="shared" si="42"/>
        <v>-3.991642949942998E-2</v>
      </c>
      <c r="R97" s="124">
        <f t="shared" si="43"/>
        <v>2465849.8376290482</v>
      </c>
    </row>
    <row r="98" spans="2:18">
      <c r="B98" s="213">
        <f t="shared" si="44"/>
        <v>36595</v>
      </c>
      <c r="C98" s="111">
        <f t="shared" si="31"/>
        <v>9183.5348616290539</v>
      </c>
      <c r="D98" s="111">
        <f t="shared" si="32"/>
        <v>-93847.440314034131</v>
      </c>
      <c r="E98" s="111">
        <f t="shared" si="33"/>
        <v>4591.767430814527</v>
      </c>
      <c r="F98" s="111">
        <f t="shared" si="34"/>
        <v>17214.086689814278</v>
      </c>
      <c r="G98" s="168">
        <f t="shared" si="35"/>
        <v>-76633.353624219861</v>
      </c>
      <c r="I98" s="155">
        <f t="shared" si="36"/>
        <v>9059.4651383709443</v>
      </c>
      <c r="J98" s="155">
        <f t="shared" si="37"/>
        <v>-92579.559685965825</v>
      </c>
      <c r="K98" s="155">
        <f t="shared" si="38"/>
        <v>9059.4651383709443</v>
      </c>
      <c r="L98" s="102">
        <f t="shared" si="39"/>
        <v>42668.843111951835</v>
      </c>
      <c r="M98" s="168">
        <f t="shared" si="40"/>
        <v>-49910.71657401399</v>
      </c>
      <c r="O98" s="124">
        <f t="shared" si="41"/>
        <v>-126544.07019823385</v>
      </c>
      <c r="P98" s="124">
        <f t="shared" si="30"/>
        <v>2371200</v>
      </c>
      <c r="Q98" s="120">
        <f t="shared" si="42"/>
        <v>-5.3367101129484583E-2</v>
      </c>
      <c r="R98" s="124">
        <f t="shared" si="43"/>
        <v>2497744.0701982337</v>
      </c>
    </row>
    <row r="99" spans="2:18">
      <c r="B99" s="213">
        <f t="shared" si="44"/>
        <v>36596</v>
      </c>
      <c r="C99" s="111">
        <f t="shared" si="31"/>
        <v>9183.5348616290539</v>
      </c>
      <c r="D99" s="111">
        <f t="shared" si="32"/>
        <v>-103030.97517566319</v>
      </c>
      <c r="E99" s="111">
        <f t="shared" si="33"/>
        <v>4591.767430814527</v>
      </c>
      <c r="F99" s="111">
        <f t="shared" si="34"/>
        <v>12622.319258999751</v>
      </c>
      <c r="G99" s="168">
        <f t="shared" si="35"/>
        <v>-90408.65591666344</v>
      </c>
      <c r="I99" s="155">
        <f t="shared" si="36"/>
        <v>9059.4651383709443</v>
      </c>
      <c r="J99" s="155">
        <f t="shared" si="37"/>
        <v>-101639.02482433677</v>
      </c>
      <c r="K99" s="155">
        <f t="shared" si="38"/>
        <v>9059.4651383709443</v>
      </c>
      <c r="L99" s="102">
        <f t="shared" si="39"/>
        <v>33609.377973580893</v>
      </c>
      <c r="M99" s="168">
        <f t="shared" si="40"/>
        <v>-68029.646850755875</v>
      </c>
      <c r="O99" s="124">
        <f t="shared" si="41"/>
        <v>-158438.30276741931</v>
      </c>
      <c r="P99" s="124">
        <f t="shared" si="30"/>
        <v>2371200</v>
      </c>
      <c r="Q99" s="120">
        <f t="shared" si="42"/>
        <v>-6.6817772759539179E-2</v>
      </c>
      <c r="R99" s="124">
        <f t="shared" si="43"/>
        <v>2529638.3027674193</v>
      </c>
    </row>
    <row r="100" spans="2:18">
      <c r="B100" s="213">
        <f t="shared" si="44"/>
        <v>36597</v>
      </c>
      <c r="C100" s="111">
        <f t="shared" si="31"/>
        <v>9183.5348616290539</v>
      </c>
      <c r="D100" s="111">
        <f t="shared" si="32"/>
        <v>-112214.51003729225</v>
      </c>
      <c r="E100" s="111">
        <f t="shared" si="33"/>
        <v>4591.767430814527</v>
      </c>
      <c r="F100" s="111">
        <f t="shared" si="34"/>
        <v>8030.5518281852237</v>
      </c>
      <c r="G100" s="168">
        <f t="shared" si="35"/>
        <v>-104183.95820910702</v>
      </c>
      <c r="I100" s="155">
        <f t="shared" si="36"/>
        <v>9059.4651383709443</v>
      </c>
      <c r="J100" s="155">
        <f t="shared" si="37"/>
        <v>-110698.48996270771</v>
      </c>
      <c r="K100" s="155">
        <f t="shared" si="38"/>
        <v>9059.4651383709443</v>
      </c>
      <c r="L100" s="102">
        <f t="shared" si="39"/>
        <v>24549.912835209951</v>
      </c>
      <c r="M100" s="168">
        <f t="shared" si="40"/>
        <v>-86148.57712749776</v>
      </c>
      <c r="O100" s="124">
        <f t="shared" si="41"/>
        <v>-190332.53533660478</v>
      </c>
      <c r="P100" s="124">
        <f t="shared" si="30"/>
        <v>2371200</v>
      </c>
      <c r="Q100" s="120">
        <f t="shared" si="42"/>
        <v>-8.0268444389593782E-2</v>
      </c>
      <c r="R100" s="124">
        <f t="shared" si="43"/>
        <v>2561532.5353366048</v>
      </c>
    </row>
    <row r="101" spans="2:18">
      <c r="B101" s="213">
        <f t="shared" si="44"/>
        <v>36598</v>
      </c>
      <c r="C101" s="111">
        <f t="shared" si="31"/>
        <v>9183.5348616290539</v>
      </c>
      <c r="D101" s="111">
        <f t="shared" si="32"/>
        <v>-121398.0448989213</v>
      </c>
      <c r="E101" s="111">
        <f t="shared" si="33"/>
        <v>4591.767430814527</v>
      </c>
      <c r="F101" s="111">
        <f t="shared" si="34"/>
        <v>3438.7843973706968</v>
      </c>
      <c r="G101" s="168">
        <f t="shared" si="35"/>
        <v>-117959.26050155061</v>
      </c>
      <c r="I101" s="155">
        <f t="shared" si="36"/>
        <v>9059.4651383709443</v>
      </c>
      <c r="J101" s="155">
        <f t="shared" si="37"/>
        <v>-119757.95510107865</v>
      </c>
      <c r="K101" s="155">
        <f t="shared" si="38"/>
        <v>9059.4651383709443</v>
      </c>
      <c r="L101" s="102">
        <f t="shared" si="39"/>
        <v>15490.447696839006</v>
      </c>
      <c r="M101" s="168">
        <f t="shared" si="40"/>
        <v>-104267.50740423964</v>
      </c>
      <c r="O101" s="124">
        <f t="shared" si="41"/>
        <v>-222226.76790579024</v>
      </c>
      <c r="P101" s="124">
        <f t="shared" si="30"/>
        <v>2371200</v>
      </c>
      <c r="Q101" s="120">
        <f t="shared" si="42"/>
        <v>-9.3719116019648385E-2</v>
      </c>
      <c r="R101" s="124">
        <f t="shared" si="43"/>
        <v>2593426.7679057904</v>
      </c>
    </row>
    <row r="102" spans="2:18">
      <c r="B102" s="213">
        <f t="shared" si="44"/>
        <v>36599</v>
      </c>
      <c r="C102" s="111">
        <v>2582</v>
      </c>
      <c r="D102" s="111">
        <f t="shared" si="32"/>
        <v>-123980.0448989213</v>
      </c>
      <c r="E102" s="111">
        <f t="shared" si="33"/>
        <v>4591.767430814527</v>
      </c>
      <c r="F102" s="111">
        <f t="shared" si="34"/>
        <v>-1152.9830334438302</v>
      </c>
      <c r="G102" s="168">
        <f t="shared" si="35"/>
        <v>-125133.02793236513</v>
      </c>
      <c r="I102" s="155">
        <v>2547</v>
      </c>
      <c r="J102" s="155">
        <f t="shared" si="37"/>
        <v>-122304.95510107865</v>
      </c>
      <c r="K102" s="155">
        <f t="shared" si="38"/>
        <v>9059.4651383709443</v>
      </c>
      <c r="L102" s="102">
        <f t="shared" si="39"/>
        <v>6430.9825584680621</v>
      </c>
      <c r="M102" s="168">
        <f t="shared" si="40"/>
        <v>-115873.97254261059</v>
      </c>
      <c r="O102" s="124">
        <f t="shared" si="41"/>
        <v>-241007.00047497574</v>
      </c>
      <c r="P102" s="124">
        <f t="shared" si="30"/>
        <v>2371200</v>
      </c>
      <c r="Q102" s="120">
        <f t="shared" si="42"/>
        <v>-0.10163925458627519</v>
      </c>
      <c r="R102" s="124">
        <f t="shared" si="43"/>
        <v>2612207.0004749759</v>
      </c>
    </row>
    <row r="103" spans="2:18">
      <c r="B103" s="213">
        <f t="shared" si="44"/>
        <v>36600</v>
      </c>
      <c r="C103" s="111"/>
      <c r="D103" s="111"/>
      <c r="E103" s="111">
        <f t="shared" ref="E103:E119" si="45">E102</f>
        <v>4591.767430814527</v>
      </c>
      <c r="F103" s="111">
        <f t="shared" ref="F103:F119" si="46">F102-E103</f>
        <v>-5744.7504642583572</v>
      </c>
      <c r="G103" s="168">
        <f t="shared" ref="G103:G119" si="47">D103+F103</f>
        <v>-5744.7504642583572</v>
      </c>
      <c r="I103" s="155"/>
      <c r="J103" s="155"/>
      <c r="K103" s="155">
        <f t="shared" ref="K103:K119" si="48">K102</f>
        <v>9059.4651383709443</v>
      </c>
      <c r="L103" s="102">
        <f t="shared" ref="L103:L119" si="49">L102-K103</f>
        <v>-2628.4825799028822</v>
      </c>
      <c r="M103" s="168">
        <f t="shared" ref="M103:M119" si="50">J103+L103</f>
        <v>-2628.4825799028822</v>
      </c>
      <c r="O103" s="124">
        <f t="shared" ref="O103:O118" si="51">G103+M103</f>
        <v>-8373.2330441612394</v>
      </c>
      <c r="P103" s="124">
        <f t="shared" si="30"/>
        <v>2371200</v>
      </c>
      <c r="Q103" s="120">
        <f t="shared" ref="Q103:Q118" si="52">O103/P103</f>
        <v>-3.5312217628885121E-3</v>
      </c>
      <c r="R103" s="124">
        <f t="shared" ref="R103:R118" si="53">P103-O103</f>
        <v>2379573.2330441615</v>
      </c>
    </row>
    <row r="104" spans="2:18">
      <c r="B104" s="213">
        <f t="shared" si="44"/>
        <v>36601</v>
      </c>
      <c r="C104" s="111"/>
      <c r="D104" s="111"/>
      <c r="E104" s="111">
        <f t="shared" si="45"/>
        <v>4591.767430814527</v>
      </c>
      <c r="F104" s="111">
        <f t="shared" si="46"/>
        <v>-10336.517895072884</v>
      </c>
      <c r="G104" s="168">
        <f t="shared" si="47"/>
        <v>-10336.517895072884</v>
      </c>
      <c r="I104" s="155"/>
      <c r="J104" s="155"/>
      <c r="K104" s="155">
        <f t="shared" si="48"/>
        <v>9059.4651383709443</v>
      </c>
      <c r="L104" s="102">
        <f t="shared" si="49"/>
        <v>-11687.947718273826</v>
      </c>
      <c r="M104" s="168">
        <f t="shared" si="50"/>
        <v>-11687.947718273826</v>
      </c>
      <c r="O104" s="124">
        <f t="shared" si="51"/>
        <v>-22024.465613346711</v>
      </c>
      <c r="P104" s="124">
        <f t="shared" si="30"/>
        <v>2371200</v>
      </c>
      <c r="Q104" s="120">
        <f t="shared" si="52"/>
        <v>-9.2883205184491856E-3</v>
      </c>
      <c r="R104" s="124">
        <f t="shared" si="53"/>
        <v>2393224.4656133465</v>
      </c>
    </row>
    <row r="105" spans="2:18">
      <c r="B105" s="213">
        <f t="shared" si="44"/>
        <v>36602</v>
      </c>
      <c r="C105" s="111"/>
      <c r="D105" s="111"/>
      <c r="E105" s="111">
        <f t="shared" si="45"/>
        <v>4591.767430814527</v>
      </c>
      <c r="F105" s="111">
        <f t="shared" si="46"/>
        <v>-14928.285325887411</v>
      </c>
      <c r="G105" s="168">
        <f t="shared" si="47"/>
        <v>-14928.285325887411</v>
      </c>
      <c r="I105" s="155"/>
      <c r="J105" s="155"/>
      <c r="K105" s="155">
        <f t="shared" si="48"/>
        <v>9059.4651383709443</v>
      </c>
      <c r="L105" s="102">
        <f t="shared" si="49"/>
        <v>-20747.412856644769</v>
      </c>
      <c r="M105" s="168">
        <f t="shared" si="50"/>
        <v>-20747.412856644769</v>
      </c>
      <c r="O105" s="124">
        <f t="shared" si="51"/>
        <v>-35675.698182532178</v>
      </c>
      <c r="P105" s="124">
        <f t="shared" si="30"/>
        <v>2371200</v>
      </c>
      <c r="Q105" s="120">
        <f t="shared" si="52"/>
        <v>-1.5045419274009859E-2</v>
      </c>
      <c r="R105" s="124">
        <f t="shared" si="53"/>
        <v>2406875.6981825321</v>
      </c>
    </row>
    <row r="106" spans="2:18">
      <c r="B106" s="213">
        <f t="shared" si="44"/>
        <v>36603</v>
      </c>
      <c r="C106" s="111"/>
      <c r="D106" s="111"/>
      <c r="E106" s="111">
        <f t="shared" si="45"/>
        <v>4591.767430814527</v>
      </c>
      <c r="F106" s="111">
        <f t="shared" si="46"/>
        <v>-19520.052756701938</v>
      </c>
      <c r="G106" s="168">
        <f t="shared" si="47"/>
        <v>-19520.052756701938</v>
      </c>
      <c r="I106" s="155"/>
      <c r="J106" s="155"/>
      <c r="K106" s="155">
        <f t="shared" si="48"/>
        <v>9059.4651383709443</v>
      </c>
      <c r="L106" s="102">
        <f t="shared" si="49"/>
        <v>-29806.877995015711</v>
      </c>
      <c r="M106" s="168">
        <f t="shared" si="50"/>
        <v>-29806.877995015711</v>
      </c>
      <c r="O106" s="124">
        <f t="shared" si="51"/>
        <v>-49326.930751717649</v>
      </c>
      <c r="P106" s="124">
        <f t="shared" si="30"/>
        <v>2371200</v>
      </c>
      <c r="Q106" s="120">
        <f t="shared" si="52"/>
        <v>-2.0802518029570533E-2</v>
      </c>
      <c r="R106" s="124">
        <f t="shared" si="53"/>
        <v>2420526.9307517176</v>
      </c>
    </row>
    <row r="107" spans="2:18">
      <c r="B107" s="213">
        <f t="shared" si="44"/>
        <v>36604</v>
      </c>
      <c r="C107" s="111"/>
      <c r="D107" s="111"/>
      <c r="E107" s="111">
        <f t="shared" si="45"/>
        <v>4591.767430814527</v>
      </c>
      <c r="F107" s="111">
        <f t="shared" si="46"/>
        <v>-24111.820187516467</v>
      </c>
      <c r="G107" s="168">
        <f t="shared" si="47"/>
        <v>-24111.820187516467</v>
      </c>
      <c r="I107" s="155"/>
      <c r="J107" s="155"/>
      <c r="K107" s="155">
        <f t="shared" si="48"/>
        <v>9059.4651383709443</v>
      </c>
      <c r="L107" s="102">
        <f t="shared" si="49"/>
        <v>-38866.343133386654</v>
      </c>
      <c r="M107" s="168">
        <f t="shared" si="50"/>
        <v>-38866.343133386654</v>
      </c>
      <c r="O107" s="124">
        <f t="shared" si="51"/>
        <v>-62978.163320903121</v>
      </c>
      <c r="P107" s="124">
        <f t="shared" si="30"/>
        <v>2371200</v>
      </c>
      <c r="Q107" s="120">
        <f t="shared" si="52"/>
        <v>-2.6559616785131208E-2</v>
      </c>
      <c r="R107" s="124">
        <f t="shared" si="53"/>
        <v>2434178.1633209032</v>
      </c>
    </row>
    <row r="108" spans="2:18">
      <c r="B108" s="213">
        <f t="shared" si="44"/>
        <v>36605</v>
      </c>
      <c r="C108" s="111"/>
      <c r="D108" s="111"/>
      <c r="E108" s="111">
        <f t="shared" si="45"/>
        <v>4591.767430814527</v>
      </c>
      <c r="F108" s="111">
        <f t="shared" si="46"/>
        <v>-28703.587618330996</v>
      </c>
      <c r="G108" s="168">
        <f t="shared" si="47"/>
        <v>-28703.587618330996</v>
      </c>
      <c r="I108" s="155"/>
      <c r="J108" s="155"/>
      <c r="K108" s="155">
        <f t="shared" si="48"/>
        <v>9059.4651383709443</v>
      </c>
      <c r="L108" s="102">
        <f t="shared" si="49"/>
        <v>-47925.808271757596</v>
      </c>
      <c r="M108" s="168">
        <f t="shared" si="50"/>
        <v>-47925.808271757596</v>
      </c>
      <c r="O108" s="124">
        <f t="shared" si="51"/>
        <v>-76629.395890088592</v>
      </c>
      <c r="P108" s="124">
        <f t="shared" si="30"/>
        <v>2371200</v>
      </c>
      <c r="Q108" s="120">
        <f t="shared" si="52"/>
        <v>-3.2316715540691883E-2</v>
      </c>
      <c r="R108" s="124">
        <f t="shared" si="53"/>
        <v>2447829.3958900888</v>
      </c>
    </row>
    <row r="109" spans="2:18">
      <c r="B109" s="213">
        <f t="shared" si="44"/>
        <v>36606</v>
      </c>
      <c r="C109" s="111"/>
      <c r="D109" s="111"/>
      <c r="E109" s="111">
        <f t="shared" si="45"/>
        <v>4591.767430814527</v>
      </c>
      <c r="F109" s="111">
        <f t="shared" si="46"/>
        <v>-33295.355049145524</v>
      </c>
      <c r="G109" s="168">
        <f t="shared" si="47"/>
        <v>-33295.355049145524</v>
      </c>
      <c r="I109" s="155"/>
      <c r="J109" s="155"/>
      <c r="K109" s="155">
        <f t="shared" si="48"/>
        <v>9059.4651383709443</v>
      </c>
      <c r="L109" s="102">
        <f t="shared" si="49"/>
        <v>-56985.273410128539</v>
      </c>
      <c r="M109" s="168">
        <f t="shared" si="50"/>
        <v>-56985.273410128539</v>
      </c>
      <c r="O109" s="124">
        <f t="shared" si="51"/>
        <v>-90280.62845927407</v>
      </c>
      <c r="P109" s="124">
        <f t="shared" si="30"/>
        <v>2371200</v>
      </c>
      <c r="Q109" s="120">
        <f t="shared" si="52"/>
        <v>-3.8073814296252562E-2</v>
      </c>
      <c r="R109" s="124">
        <f t="shared" si="53"/>
        <v>2461480.6284592738</v>
      </c>
    </row>
    <row r="110" spans="2:18">
      <c r="B110" s="213">
        <f t="shared" si="44"/>
        <v>36607</v>
      </c>
      <c r="C110" s="111"/>
      <c r="D110" s="111"/>
      <c r="E110" s="111">
        <f t="shared" si="45"/>
        <v>4591.767430814527</v>
      </c>
      <c r="F110" s="111">
        <f t="shared" si="46"/>
        <v>-37887.122479960053</v>
      </c>
      <c r="G110" s="168">
        <f t="shared" si="47"/>
        <v>-37887.122479960053</v>
      </c>
      <c r="I110" s="155"/>
      <c r="J110" s="155"/>
      <c r="K110" s="155">
        <f t="shared" si="48"/>
        <v>9059.4651383709443</v>
      </c>
      <c r="L110" s="102">
        <f t="shared" si="49"/>
        <v>-66044.738548499488</v>
      </c>
      <c r="M110" s="168">
        <f t="shared" si="50"/>
        <v>-66044.738548499488</v>
      </c>
      <c r="O110" s="124">
        <f t="shared" si="51"/>
        <v>-103931.86102845953</v>
      </c>
      <c r="P110" s="124">
        <f t="shared" si="30"/>
        <v>2371200</v>
      </c>
      <c r="Q110" s="120">
        <f t="shared" si="52"/>
        <v>-4.3830913051813233E-2</v>
      </c>
      <c r="R110" s="124">
        <f t="shared" si="53"/>
        <v>2475131.8610284594</v>
      </c>
    </row>
    <row r="111" spans="2:18">
      <c r="B111" s="213">
        <f t="shared" si="44"/>
        <v>36608</v>
      </c>
      <c r="C111" s="111"/>
      <c r="D111" s="111"/>
      <c r="E111" s="111">
        <f t="shared" si="45"/>
        <v>4591.767430814527</v>
      </c>
      <c r="F111" s="111">
        <f t="shared" si="46"/>
        <v>-42478.889910774582</v>
      </c>
      <c r="G111" s="168">
        <f t="shared" si="47"/>
        <v>-42478.889910774582</v>
      </c>
      <c r="I111" s="155"/>
      <c r="J111" s="155"/>
      <c r="K111" s="155">
        <f t="shared" si="48"/>
        <v>9059.4651383709443</v>
      </c>
      <c r="L111" s="102">
        <f t="shared" si="49"/>
        <v>-75104.203686870431</v>
      </c>
      <c r="M111" s="168">
        <f t="shared" si="50"/>
        <v>-75104.203686870431</v>
      </c>
      <c r="O111" s="124">
        <f t="shared" si="51"/>
        <v>-117583.09359764501</v>
      </c>
      <c r="P111" s="124">
        <f t="shared" si="30"/>
        <v>2371200</v>
      </c>
      <c r="Q111" s="120">
        <f t="shared" si="52"/>
        <v>-4.9588011807373912E-2</v>
      </c>
      <c r="R111" s="124">
        <f t="shared" si="53"/>
        <v>2488783.0935976449</v>
      </c>
    </row>
    <row r="112" spans="2:18">
      <c r="B112" s="213">
        <f t="shared" si="44"/>
        <v>36609</v>
      </c>
      <c r="C112" s="111"/>
      <c r="D112" s="111"/>
      <c r="E112" s="111">
        <f t="shared" si="45"/>
        <v>4591.767430814527</v>
      </c>
      <c r="F112" s="111">
        <f t="shared" si="46"/>
        <v>-47070.657341589111</v>
      </c>
      <c r="G112" s="168">
        <f t="shared" si="47"/>
        <v>-47070.657341589111</v>
      </c>
      <c r="I112" s="155"/>
      <c r="J112" s="155"/>
      <c r="K112" s="155">
        <f t="shared" si="48"/>
        <v>9059.4651383709443</v>
      </c>
      <c r="L112" s="102">
        <f t="shared" si="49"/>
        <v>-84163.668825241373</v>
      </c>
      <c r="M112" s="168">
        <f t="shared" si="50"/>
        <v>-84163.668825241373</v>
      </c>
      <c r="O112" s="124">
        <f t="shared" si="51"/>
        <v>-131234.32616683049</v>
      </c>
      <c r="P112" s="124">
        <f t="shared" si="30"/>
        <v>2371200</v>
      </c>
      <c r="Q112" s="120">
        <f t="shared" si="52"/>
        <v>-5.5345110562934584E-2</v>
      </c>
      <c r="R112" s="124">
        <f t="shared" si="53"/>
        <v>2502434.3261668305</v>
      </c>
    </row>
    <row r="113" spans="2:18">
      <c r="B113" s="213">
        <f t="shared" si="44"/>
        <v>36610</v>
      </c>
      <c r="C113" s="111"/>
      <c r="D113" s="111"/>
      <c r="E113" s="111">
        <f t="shared" si="45"/>
        <v>4591.767430814527</v>
      </c>
      <c r="F113" s="111">
        <f t="shared" si="46"/>
        <v>-51662.42477240364</v>
      </c>
      <c r="G113" s="168">
        <f t="shared" si="47"/>
        <v>-51662.42477240364</v>
      </c>
      <c r="I113" s="155"/>
      <c r="J113" s="155"/>
      <c r="K113" s="155">
        <f t="shared" si="48"/>
        <v>9059.4651383709443</v>
      </c>
      <c r="L113" s="102">
        <f t="shared" si="49"/>
        <v>-93223.133963612316</v>
      </c>
      <c r="M113" s="168">
        <f t="shared" si="50"/>
        <v>-93223.133963612316</v>
      </c>
      <c r="O113" s="124">
        <f t="shared" si="51"/>
        <v>-144885.55873601596</v>
      </c>
      <c r="P113" s="124">
        <f t="shared" si="30"/>
        <v>2371200</v>
      </c>
      <c r="Q113" s="120">
        <f t="shared" si="52"/>
        <v>-6.1102209318495256E-2</v>
      </c>
      <c r="R113" s="124">
        <f t="shared" si="53"/>
        <v>2516085.558736016</v>
      </c>
    </row>
    <row r="114" spans="2:18">
      <c r="B114" s="213">
        <f t="shared" si="44"/>
        <v>36611</v>
      </c>
      <c r="C114" s="111"/>
      <c r="D114" s="111"/>
      <c r="E114" s="111">
        <f t="shared" si="45"/>
        <v>4591.767430814527</v>
      </c>
      <c r="F114" s="111">
        <f t="shared" si="46"/>
        <v>-56254.192203218168</v>
      </c>
      <c r="G114" s="168">
        <f t="shared" si="47"/>
        <v>-56254.192203218168</v>
      </c>
      <c r="I114" s="155"/>
      <c r="J114" s="155"/>
      <c r="K114" s="155">
        <f t="shared" si="48"/>
        <v>9059.4651383709443</v>
      </c>
      <c r="L114" s="102">
        <f t="shared" si="49"/>
        <v>-102282.59910198326</v>
      </c>
      <c r="M114" s="168">
        <f t="shared" si="50"/>
        <v>-102282.59910198326</v>
      </c>
      <c r="O114" s="124">
        <f t="shared" si="51"/>
        <v>-158536.79130520142</v>
      </c>
      <c r="P114" s="124">
        <f t="shared" si="30"/>
        <v>2371200</v>
      </c>
      <c r="Q114" s="120">
        <f t="shared" si="52"/>
        <v>-6.6859308074055934E-2</v>
      </c>
      <c r="R114" s="124">
        <f t="shared" si="53"/>
        <v>2529736.7913052016</v>
      </c>
    </row>
    <row r="115" spans="2:18">
      <c r="B115" s="213">
        <f t="shared" si="44"/>
        <v>36612</v>
      </c>
      <c r="C115" s="111"/>
      <c r="D115" s="111"/>
      <c r="E115" s="111">
        <f t="shared" si="45"/>
        <v>4591.767430814527</v>
      </c>
      <c r="F115" s="111">
        <f t="shared" si="46"/>
        <v>-60845.959634032697</v>
      </c>
      <c r="G115" s="168">
        <f t="shared" si="47"/>
        <v>-60845.959634032697</v>
      </c>
      <c r="I115" s="155"/>
      <c r="J115" s="155"/>
      <c r="K115" s="155">
        <f t="shared" si="48"/>
        <v>9059.4651383709443</v>
      </c>
      <c r="L115" s="102">
        <f t="shared" si="49"/>
        <v>-111342.0642403542</v>
      </c>
      <c r="M115" s="168">
        <f t="shared" si="50"/>
        <v>-111342.0642403542</v>
      </c>
      <c r="O115" s="124">
        <f t="shared" si="51"/>
        <v>-172188.02387438691</v>
      </c>
      <c r="P115" s="124">
        <f t="shared" si="30"/>
        <v>2371200</v>
      </c>
      <c r="Q115" s="120">
        <f t="shared" si="52"/>
        <v>-7.2616406829616606E-2</v>
      </c>
      <c r="R115" s="124">
        <f t="shared" si="53"/>
        <v>2543388.0238743871</v>
      </c>
    </row>
    <row r="116" spans="2:18">
      <c r="B116" s="213">
        <f>B115+1</f>
        <v>36613</v>
      </c>
      <c r="C116" s="111"/>
      <c r="D116" s="111"/>
      <c r="E116" s="111">
        <f t="shared" si="45"/>
        <v>4591.767430814527</v>
      </c>
      <c r="F116" s="111">
        <f t="shared" si="46"/>
        <v>-65437.727064847226</v>
      </c>
      <c r="G116" s="168">
        <f t="shared" si="47"/>
        <v>-65437.727064847226</v>
      </c>
      <c r="I116" s="155"/>
      <c r="J116" s="155"/>
      <c r="K116" s="155">
        <f t="shared" si="48"/>
        <v>9059.4651383709443</v>
      </c>
      <c r="L116" s="102">
        <f t="shared" si="49"/>
        <v>-120401.52937872514</v>
      </c>
      <c r="M116" s="168">
        <f t="shared" si="50"/>
        <v>-120401.52937872514</v>
      </c>
      <c r="O116" s="124">
        <f t="shared" si="51"/>
        <v>-185839.25644357238</v>
      </c>
      <c r="P116" s="124">
        <f t="shared" si="30"/>
        <v>2371200</v>
      </c>
      <c r="Q116" s="120">
        <f t="shared" si="52"/>
        <v>-7.8373505585177278E-2</v>
      </c>
      <c r="R116" s="124">
        <f t="shared" si="53"/>
        <v>2557039.2564435722</v>
      </c>
    </row>
    <row r="117" spans="2:18">
      <c r="B117" s="213">
        <f t="shared" si="44"/>
        <v>36614</v>
      </c>
      <c r="C117" s="111"/>
      <c r="D117" s="111"/>
      <c r="E117" s="111">
        <f t="shared" si="45"/>
        <v>4591.767430814527</v>
      </c>
      <c r="F117" s="111">
        <f t="shared" si="46"/>
        <v>-70029.494495661755</v>
      </c>
      <c r="G117" s="168">
        <f t="shared" si="47"/>
        <v>-70029.494495661755</v>
      </c>
      <c r="I117" s="155"/>
      <c r="J117" s="155"/>
      <c r="K117" s="155">
        <f t="shared" si="48"/>
        <v>9059.4651383709443</v>
      </c>
      <c r="L117" s="102">
        <f t="shared" si="49"/>
        <v>-129460.99451709609</v>
      </c>
      <c r="M117" s="168">
        <f t="shared" si="50"/>
        <v>-129460.99451709609</v>
      </c>
      <c r="O117" s="124">
        <f t="shared" si="51"/>
        <v>-199490.48901275784</v>
      </c>
      <c r="P117" s="124">
        <f t="shared" si="30"/>
        <v>2371200</v>
      </c>
      <c r="Q117" s="120">
        <f t="shared" si="52"/>
        <v>-8.4130604340737949E-2</v>
      </c>
      <c r="R117" s="124">
        <f t="shared" si="53"/>
        <v>2570690.4890127578</v>
      </c>
    </row>
    <row r="118" spans="2:18">
      <c r="B118" s="213">
        <f t="shared" si="44"/>
        <v>36615</v>
      </c>
      <c r="C118" s="111"/>
      <c r="D118" s="111"/>
      <c r="E118" s="111">
        <f t="shared" si="45"/>
        <v>4591.767430814527</v>
      </c>
      <c r="F118" s="111">
        <f t="shared" si="46"/>
        <v>-74621.261926476276</v>
      </c>
      <c r="G118" s="168">
        <f t="shared" si="47"/>
        <v>-74621.261926476276</v>
      </c>
      <c r="I118" s="155"/>
      <c r="J118" s="155"/>
      <c r="K118" s="155">
        <f t="shared" si="48"/>
        <v>9059.4651383709443</v>
      </c>
      <c r="L118" s="102">
        <f t="shared" si="49"/>
        <v>-138520.45965546704</v>
      </c>
      <c r="M118" s="168">
        <f t="shared" si="50"/>
        <v>-138520.45965546704</v>
      </c>
      <c r="O118" s="124">
        <f t="shared" si="51"/>
        <v>-213141.72158194333</v>
      </c>
      <c r="P118" s="124">
        <f t="shared" si="30"/>
        <v>2371200</v>
      </c>
      <c r="Q118" s="120">
        <f t="shared" si="52"/>
        <v>-8.9887703096298635E-2</v>
      </c>
      <c r="R118" s="124">
        <f t="shared" si="53"/>
        <v>2584341.7215819433</v>
      </c>
    </row>
    <row r="119" spans="2:18">
      <c r="B119" s="213">
        <f t="shared" si="44"/>
        <v>36616</v>
      </c>
      <c r="C119" s="111"/>
      <c r="D119" s="111"/>
      <c r="E119" s="111">
        <f t="shared" si="45"/>
        <v>4591.767430814527</v>
      </c>
      <c r="F119" s="111">
        <f t="shared" si="46"/>
        <v>-79213.029357290798</v>
      </c>
      <c r="G119" s="168">
        <f t="shared" si="47"/>
        <v>-79213.029357290798</v>
      </c>
      <c r="I119" s="155"/>
      <c r="J119" s="155"/>
      <c r="K119" s="155">
        <f t="shared" si="48"/>
        <v>9059.4651383709443</v>
      </c>
      <c r="L119" s="102">
        <f t="shared" si="49"/>
        <v>-147579.924793838</v>
      </c>
      <c r="M119" s="168">
        <f t="shared" si="50"/>
        <v>-147579.924793838</v>
      </c>
      <c r="O119" s="124">
        <f>G119+M119</f>
        <v>-226792.9541511288</v>
      </c>
      <c r="P119" s="124">
        <f t="shared" si="30"/>
        <v>2371200</v>
      </c>
      <c r="Q119" s="120">
        <f>O119/P119</f>
        <v>-9.5644801851859307E-2</v>
      </c>
      <c r="R119" s="124">
        <f>P119-O119</f>
        <v>2597992.9541511289</v>
      </c>
    </row>
    <row r="120" spans="2:18">
      <c r="C120" s="235">
        <f>SUM(C91:C119)</f>
        <v>103600.88347791962</v>
      </c>
      <c r="E120" s="235">
        <f>SUM(E91:E119)</f>
        <v>133161.25549362123</v>
      </c>
      <c r="G120" s="235">
        <f>C120+E120</f>
        <v>236762.13897154084</v>
      </c>
      <c r="I120" s="235">
        <f>SUM(I91:I119)</f>
        <v>102201.11652208038</v>
      </c>
      <c r="K120" s="235">
        <f>SUM(K91:K119)</f>
        <v>262724.48901275755</v>
      </c>
      <c r="M120" s="235">
        <f>I120+K120</f>
        <v>364925.60553483793</v>
      </c>
    </row>
    <row r="123" spans="2:18">
      <c r="C123" s="144">
        <f>$D$6*0.3964</f>
        <v>3615.9607999999998</v>
      </c>
      <c r="D123" s="229">
        <f>D119</f>
        <v>0</v>
      </c>
      <c r="E123" s="144">
        <f>$E$6*0.3964</f>
        <v>2642.7988</v>
      </c>
      <c r="F123" s="229">
        <f>F119</f>
        <v>-79213.029357290798</v>
      </c>
      <c r="G123" s="231">
        <f>G119</f>
        <v>-79213.029357290798</v>
      </c>
      <c r="I123" s="144">
        <f>$D$6*(1-0.3964)</f>
        <v>5506.0392000000002</v>
      </c>
      <c r="J123" s="229">
        <f>J119</f>
        <v>0</v>
      </c>
      <c r="K123" s="144">
        <f>$E$6*(1-0.3964)</f>
        <v>4024.2012</v>
      </c>
      <c r="L123" s="229">
        <f>L119</f>
        <v>-147579.924793838</v>
      </c>
      <c r="M123" s="231">
        <f>M119</f>
        <v>-147579.924793838</v>
      </c>
      <c r="O123" s="228">
        <f>G123+M123</f>
        <v>-226792.9541511288</v>
      </c>
      <c r="P123" s="229">
        <f>$P$14</f>
        <v>2371200</v>
      </c>
      <c r="Q123" s="230">
        <f>O123/P123</f>
        <v>-9.5644801851859307E-2</v>
      </c>
      <c r="R123" s="231">
        <f>P123-O123</f>
        <v>2597992.9541511289</v>
      </c>
    </row>
    <row r="124" spans="2:18">
      <c r="B124" s="213">
        <f>B119+1</f>
        <v>36617</v>
      </c>
      <c r="C124" s="239">
        <f>C123</f>
        <v>3615.9607999999998</v>
      </c>
      <c r="D124" s="239">
        <f>D123+C124</f>
        <v>3615.9607999999998</v>
      </c>
      <c r="E124" s="139">
        <f>E123</f>
        <v>2642.7988</v>
      </c>
      <c r="F124" s="139">
        <f>F123+E124</f>
        <v>-76570.230557290794</v>
      </c>
      <c r="G124" s="139">
        <f>D124+F124</f>
        <v>-72954.269757290793</v>
      </c>
      <c r="I124" s="139">
        <f>I123</f>
        <v>5506.0392000000002</v>
      </c>
      <c r="J124" s="139">
        <f>J123+I124</f>
        <v>5506.0392000000002</v>
      </c>
      <c r="K124" s="139">
        <f>K123</f>
        <v>4024.2012</v>
      </c>
      <c r="L124" s="139">
        <f>L123+K124</f>
        <v>-143555.72359383799</v>
      </c>
      <c r="M124" s="139">
        <f>L124+J124</f>
        <v>-138049.68439383799</v>
      </c>
      <c r="O124" s="139">
        <f>G124+M124</f>
        <v>-211003.95415112877</v>
      </c>
      <c r="P124" s="139">
        <f>P123</f>
        <v>2371200</v>
      </c>
      <c r="Q124" s="219">
        <f>O124/P124</f>
        <v>-8.8986148005705451E-2</v>
      </c>
      <c r="R124" s="139">
        <f>P124-O124</f>
        <v>2582203.9541511289</v>
      </c>
    </row>
    <row r="125" spans="2:18">
      <c r="B125" s="213">
        <f>B124+1</f>
        <v>36618</v>
      </c>
      <c r="C125" s="139">
        <f>C124</f>
        <v>3615.9607999999998</v>
      </c>
      <c r="D125" s="139">
        <f t="shared" ref="D125:D153" si="54">D124+C125</f>
        <v>7231.9215999999997</v>
      </c>
      <c r="E125" s="139">
        <f>E124</f>
        <v>2642.7988</v>
      </c>
      <c r="F125" s="139">
        <f t="shared" ref="F125:F153" si="55">F124+E125</f>
        <v>-73927.431757290789</v>
      </c>
      <c r="G125" s="139">
        <f t="shared" ref="G125:G153" si="56">D125+F125</f>
        <v>-66695.510157290788</v>
      </c>
      <c r="I125" s="139">
        <f t="shared" ref="I125:I153" si="57">I124</f>
        <v>5506.0392000000002</v>
      </c>
      <c r="J125" s="139">
        <f t="shared" ref="J125:J153" si="58">J124+I125</f>
        <v>11012.0784</v>
      </c>
      <c r="K125" s="139">
        <f t="shared" ref="K125:K153" si="59">K124</f>
        <v>4024.2012</v>
      </c>
      <c r="L125" s="139">
        <f t="shared" ref="L125:L153" si="60">L124+K125</f>
        <v>-139531.52239383798</v>
      </c>
      <c r="M125" s="139">
        <f t="shared" ref="M125:M153" si="61">L125+J125</f>
        <v>-128519.44399383798</v>
      </c>
      <c r="O125" s="139">
        <f>G125+M125</f>
        <v>-195214.95415112877</v>
      </c>
      <c r="P125" s="139">
        <f>P124</f>
        <v>2371200</v>
      </c>
      <c r="Q125" s="219">
        <f>O125/P125</f>
        <v>-8.2327494159551609E-2</v>
      </c>
      <c r="R125" s="139">
        <f>P125-O125</f>
        <v>2566414.9541511289</v>
      </c>
    </row>
    <row r="126" spans="2:18">
      <c r="B126" s="213">
        <f t="shared" ref="B126:B153" si="62">B125+1</f>
        <v>36619</v>
      </c>
      <c r="C126" s="139">
        <f t="shared" ref="C126:C153" si="63">C125</f>
        <v>3615.9607999999998</v>
      </c>
      <c r="D126" s="139">
        <f t="shared" si="54"/>
        <v>10847.882399999999</v>
      </c>
      <c r="E126" s="139">
        <f t="shared" ref="E126:E153" si="64">E125</f>
        <v>2642.7988</v>
      </c>
      <c r="F126" s="139">
        <f t="shared" si="55"/>
        <v>-71284.632957290785</v>
      </c>
      <c r="G126" s="139">
        <f t="shared" si="56"/>
        <v>-60436.750557290783</v>
      </c>
      <c r="I126" s="139">
        <f t="shared" si="57"/>
        <v>5506.0392000000002</v>
      </c>
      <c r="J126" s="139">
        <f t="shared" si="58"/>
        <v>16518.117600000001</v>
      </c>
      <c r="K126" s="139">
        <f t="shared" si="59"/>
        <v>4024.2012</v>
      </c>
      <c r="L126" s="139">
        <f t="shared" si="60"/>
        <v>-135507.32119383797</v>
      </c>
      <c r="M126" s="139">
        <f t="shared" si="61"/>
        <v>-118989.20359383797</v>
      </c>
      <c r="O126" s="139">
        <f t="shared" ref="O126:O153" si="65">G126+M126</f>
        <v>-179425.95415112877</v>
      </c>
      <c r="P126" s="139">
        <f t="shared" ref="P126:P153" si="66">P125</f>
        <v>2371200</v>
      </c>
      <c r="Q126" s="219">
        <f t="shared" ref="Q126:Q153" si="67">O126/P126</f>
        <v>-7.5668840313397753E-2</v>
      </c>
      <c r="R126" s="139">
        <f t="shared" ref="R126:R153" si="68">P126-O126</f>
        <v>2550625.9541511289</v>
      </c>
    </row>
    <row r="127" spans="2:18">
      <c r="B127" s="213">
        <f t="shared" si="62"/>
        <v>36620</v>
      </c>
      <c r="C127" s="139">
        <f t="shared" si="63"/>
        <v>3615.9607999999998</v>
      </c>
      <c r="D127" s="139">
        <f t="shared" si="54"/>
        <v>14463.843199999999</v>
      </c>
      <c r="E127" s="139">
        <f t="shared" si="64"/>
        <v>2642.7988</v>
      </c>
      <c r="F127" s="139">
        <f t="shared" si="55"/>
        <v>-68641.834157290781</v>
      </c>
      <c r="G127" s="139">
        <f t="shared" si="56"/>
        <v>-54177.990957290778</v>
      </c>
      <c r="I127" s="139">
        <f t="shared" si="57"/>
        <v>5506.0392000000002</v>
      </c>
      <c r="J127" s="139">
        <f t="shared" si="58"/>
        <v>22024.156800000001</v>
      </c>
      <c r="K127" s="139">
        <f t="shared" si="59"/>
        <v>4024.2012</v>
      </c>
      <c r="L127" s="139">
        <f t="shared" si="60"/>
        <v>-131483.11999383796</v>
      </c>
      <c r="M127" s="139">
        <f t="shared" si="61"/>
        <v>-109458.96319383796</v>
      </c>
      <c r="O127" s="139">
        <f t="shared" si="65"/>
        <v>-163636.95415112874</v>
      </c>
      <c r="P127" s="139">
        <f t="shared" si="66"/>
        <v>2371200</v>
      </c>
      <c r="Q127" s="219">
        <f t="shared" si="67"/>
        <v>-6.9010186467243897E-2</v>
      </c>
      <c r="R127" s="139">
        <f t="shared" si="68"/>
        <v>2534836.9541511289</v>
      </c>
    </row>
    <row r="128" spans="2:18">
      <c r="B128" s="213">
        <f t="shared" si="62"/>
        <v>36621</v>
      </c>
      <c r="C128" s="139">
        <f t="shared" si="63"/>
        <v>3615.9607999999998</v>
      </c>
      <c r="D128" s="139">
        <f t="shared" si="54"/>
        <v>18079.804</v>
      </c>
      <c r="E128" s="139">
        <f t="shared" si="64"/>
        <v>2642.7988</v>
      </c>
      <c r="F128" s="139">
        <f t="shared" si="55"/>
        <v>-65999.035357290777</v>
      </c>
      <c r="G128" s="139">
        <f t="shared" si="56"/>
        <v>-47919.231357290773</v>
      </c>
      <c r="I128" s="139">
        <f t="shared" si="57"/>
        <v>5506.0392000000002</v>
      </c>
      <c r="J128" s="139">
        <f t="shared" si="58"/>
        <v>27530.196</v>
      </c>
      <c r="K128" s="139">
        <f t="shared" si="59"/>
        <v>4024.2012</v>
      </c>
      <c r="L128" s="139">
        <f t="shared" si="60"/>
        <v>-127458.91879383796</v>
      </c>
      <c r="M128" s="139">
        <f t="shared" si="61"/>
        <v>-99928.722793837966</v>
      </c>
      <c r="O128" s="139">
        <f t="shared" si="65"/>
        <v>-147847.95415112874</v>
      </c>
      <c r="P128" s="139">
        <f t="shared" si="66"/>
        <v>2371200</v>
      </c>
      <c r="Q128" s="219">
        <f t="shared" si="67"/>
        <v>-6.2351532621090056E-2</v>
      </c>
      <c r="R128" s="139">
        <f t="shared" si="68"/>
        <v>2519047.9541511289</v>
      </c>
    </row>
    <row r="129" spans="2:18">
      <c r="B129" s="213">
        <f t="shared" si="62"/>
        <v>36622</v>
      </c>
      <c r="C129" s="139">
        <f t="shared" si="63"/>
        <v>3615.9607999999998</v>
      </c>
      <c r="D129" s="139">
        <f t="shared" si="54"/>
        <v>21695.764800000001</v>
      </c>
      <c r="E129" s="139">
        <f t="shared" si="64"/>
        <v>2642.7988</v>
      </c>
      <c r="F129" s="139">
        <f t="shared" si="55"/>
        <v>-63356.23655729078</v>
      </c>
      <c r="G129" s="139">
        <f t="shared" si="56"/>
        <v>-41660.471757290783</v>
      </c>
      <c r="I129" s="139">
        <f t="shared" si="57"/>
        <v>5506.0392000000002</v>
      </c>
      <c r="J129" s="139">
        <f t="shared" si="58"/>
        <v>33036.235200000003</v>
      </c>
      <c r="K129" s="139">
        <f t="shared" si="59"/>
        <v>4024.2012</v>
      </c>
      <c r="L129" s="139">
        <f t="shared" si="60"/>
        <v>-123434.71759383797</v>
      </c>
      <c r="M129" s="139">
        <f t="shared" si="61"/>
        <v>-90398.48239383797</v>
      </c>
      <c r="O129" s="139">
        <f t="shared" si="65"/>
        <v>-132058.95415112877</v>
      </c>
      <c r="P129" s="139">
        <f t="shared" si="66"/>
        <v>2371200</v>
      </c>
      <c r="Q129" s="219">
        <f t="shared" si="67"/>
        <v>-5.5692878774936221E-2</v>
      </c>
      <c r="R129" s="139">
        <f t="shared" si="68"/>
        <v>2503258.9541511289</v>
      </c>
    </row>
    <row r="130" spans="2:18">
      <c r="B130" s="213">
        <f t="shared" si="62"/>
        <v>36623</v>
      </c>
      <c r="C130" s="139">
        <f t="shared" si="63"/>
        <v>3615.9607999999998</v>
      </c>
      <c r="D130" s="139">
        <f t="shared" si="54"/>
        <v>25311.725600000002</v>
      </c>
      <c r="E130" s="139">
        <f t="shared" si="64"/>
        <v>2642.7988</v>
      </c>
      <c r="F130" s="139">
        <f t="shared" si="55"/>
        <v>-60713.437757290783</v>
      </c>
      <c r="G130" s="139">
        <f t="shared" si="56"/>
        <v>-35401.712157290778</v>
      </c>
      <c r="I130" s="139">
        <f t="shared" si="57"/>
        <v>5506.0392000000002</v>
      </c>
      <c r="J130" s="139">
        <f t="shared" si="58"/>
        <v>38542.274400000002</v>
      </c>
      <c r="K130" s="139">
        <f t="shared" si="59"/>
        <v>4024.2012</v>
      </c>
      <c r="L130" s="139">
        <f t="shared" si="60"/>
        <v>-119410.51639383797</v>
      </c>
      <c r="M130" s="139">
        <f t="shared" si="61"/>
        <v>-80868.241993837961</v>
      </c>
      <c r="O130" s="139">
        <f t="shared" si="65"/>
        <v>-116269.95415112874</v>
      </c>
      <c r="P130" s="139">
        <f t="shared" si="66"/>
        <v>2371200</v>
      </c>
      <c r="Q130" s="219">
        <f t="shared" si="67"/>
        <v>-4.9034224928782365E-2</v>
      </c>
      <c r="R130" s="139">
        <f t="shared" si="68"/>
        <v>2487469.9541511289</v>
      </c>
    </row>
    <row r="131" spans="2:18">
      <c r="B131" s="213">
        <f t="shared" si="62"/>
        <v>36624</v>
      </c>
      <c r="C131" s="139">
        <f t="shared" si="63"/>
        <v>3615.9607999999998</v>
      </c>
      <c r="D131" s="139">
        <f t="shared" si="54"/>
        <v>28927.686400000002</v>
      </c>
      <c r="E131" s="139">
        <f t="shared" si="64"/>
        <v>2642.7988</v>
      </c>
      <c r="F131" s="139">
        <f t="shared" si="55"/>
        <v>-58070.638957290786</v>
      </c>
      <c r="G131" s="139">
        <f t="shared" si="56"/>
        <v>-29142.952557290784</v>
      </c>
      <c r="I131" s="139">
        <f t="shared" si="57"/>
        <v>5506.0392000000002</v>
      </c>
      <c r="J131" s="139">
        <f t="shared" si="58"/>
        <v>44048.313600000001</v>
      </c>
      <c r="K131" s="139">
        <f t="shared" si="59"/>
        <v>4024.2012</v>
      </c>
      <c r="L131" s="139">
        <f t="shared" si="60"/>
        <v>-115386.31519383797</v>
      </c>
      <c r="M131" s="139">
        <f t="shared" si="61"/>
        <v>-71338.00159383798</v>
      </c>
      <c r="O131" s="139">
        <f t="shared" si="65"/>
        <v>-100480.95415112877</v>
      </c>
      <c r="P131" s="139">
        <f t="shared" si="66"/>
        <v>2371200</v>
      </c>
      <c r="Q131" s="219">
        <f t="shared" si="67"/>
        <v>-4.237557108262853E-2</v>
      </c>
      <c r="R131" s="139">
        <f t="shared" si="68"/>
        <v>2471680.9541511289</v>
      </c>
    </row>
    <row r="132" spans="2:18">
      <c r="B132" s="213">
        <f t="shared" si="62"/>
        <v>36625</v>
      </c>
      <c r="C132" s="139">
        <f t="shared" si="63"/>
        <v>3615.9607999999998</v>
      </c>
      <c r="D132" s="139">
        <f t="shared" si="54"/>
        <v>32543.647200000003</v>
      </c>
      <c r="E132" s="139">
        <f t="shared" si="64"/>
        <v>2642.7988</v>
      </c>
      <c r="F132" s="139">
        <f t="shared" si="55"/>
        <v>-55427.84015729079</v>
      </c>
      <c r="G132" s="139">
        <f t="shared" si="56"/>
        <v>-22884.192957290787</v>
      </c>
      <c r="I132" s="139">
        <f t="shared" si="57"/>
        <v>5506.0392000000002</v>
      </c>
      <c r="J132" s="139">
        <f t="shared" si="58"/>
        <v>49554.352800000001</v>
      </c>
      <c r="K132" s="139">
        <f t="shared" si="59"/>
        <v>4024.2012</v>
      </c>
      <c r="L132" s="139">
        <f t="shared" si="60"/>
        <v>-111362.11399383798</v>
      </c>
      <c r="M132" s="139">
        <f t="shared" si="61"/>
        <v>-61807.761193837978</v>
      </c>
      <c r="O132" s="139">
        <f t="shared" si="65"/>
        <v>-84691.954151128768</v>
      </c>
      <c r="P132" s="139">
        <f t="shared" si="66"/>
        <v>2371200</v>
      </c>
      <c r="Q132" s="219">
        <f t="shared" si="67"/>
        <v>-3.5716917236474681E-2</v>
      </c>
      <c r="R132" s="139">
        <f t="shared" si="68"/>
        <v>2455891.9541511289</v>
      </c>
    </row>
    <row r="133" spans="2:18">
      <c r="B133" s="213">
        <f t="shared" si="62"/>
        <v>36626</v>
      </c>
      <c r="C133" s="139">
        <f t="shared" si="63"/>
        <v>3615.9607999999998</v>
      </c>
      <c r="D133" s="139">
        <f t="shared" si="54"/>
        <v>36159.608</v>
      </c>
      <c r="E133" s="139">
        <f t="shared" si="64"/>
        <v>2642.7988</v>
      </c>
      <c r="F133" s="139">
        <f t="shared" si="55"/>
        <v>-52785.041357290793</v>
      </c>
      <c r="G133" s="139">
        <f t="shared" si="56"/>
        <v>-16625.433357290793</v>
      </c>
      <c r="I133" s="139">
        <f t="shared" si="57"/>
        <v>5506.0392000000002</v>
      </c>
      <c r="J133" s="139">
        <f t="shared" si="58"/>
        <v>55060.392</v>
      </c>
      <c r="K133" s="139">
        <f t="shared" si="59"/>
        <v>4024.2012</v>
      </c>
      <c r="L133" s="139">
        <f t="shared" si="60"/>
        <v>-107337.91279383798</v>
      </c>
      <c r="M133" s="139">
        <f t="shared" si="61"/>
        <v>-52277.520793837983</v>
      </c>
      <c r="O133" s="139">
        <f t="shared" si="65"/>
        <v>-68902.954151128768</v>
      </c>
      <c r="P133" s="139">
        <f t="shared" si="66"/>
        <v>2371200</v>
      </c>
      <c r="Q133" s="219">
        <f t="shared" si="67"/>
        <v>-2.9058263390320836E-2</v>
      </c>
      <c r="R133" s="139">
        <f t="shared" si="68"/>
        <v>2440102.9541511289</v>
      </c>
    </row>
    <row r="134" spans="2:18">
      <c r="B134" s="213">
        <f t="shared" si="62"/>
        <v>36627</v>
      </c>
      <c r="C134" s="139">
        <f t="shared" si="63"/>
        <v>3615.9607999999998</v>
      </c>
      <c r="D134" s="139">
        <f t="shared" si="54"/>
        <v>39775.568800000001</v>
      </c>
      <c r="E134" s="139">
        <f t="shared" si="64"/>
        <v>2642.7988</v>
      </c>
      <c r="F134" s="139">
        <f t="shared" si="55"/>
        <v>-50142.242557290796</v>
      </c>
      <c r="G134" s="139">
        <f t="shared" si="56"/>
        <v>-10366.673757290795</v>
      </c>
      <c r="I134" s="139">
        <f t="shared" si="57"/>
        <v>5506.0392000000002</v>
      </c>
      <c r="J134" s="139">
        <f t="shared" si="58"/>
        <v>60566.431199999999</v>
      </c>
      <c r="K134" s="139">
        <f t="shared" si="59"/>
        <v>4024.2012</v>
      </c>
      <c r="L134" s="139">
        <f t="shared" si="60"/>
        <v>-103313.71159383799</v>
      </c>
      <c r="M134" s="139">
        <f t="shared" si="61"/>
        <v>-42747.280393837988</v>
      </c>
      <c r="O134" s="139">
        <f t="shared" si="65"/>
        <v>-53113.954151128783</v>
      </c>
      <c r="P134" s="139">
        <f t="shared" si="66"/>
        <v>2371200</v>
      </c>
      <c r="Q134" s="219">
        <f t="shared" si="67"/>
        <v>-2.2399609544166997E-2</v>
      </c>
      <c r="R134" s="139">
        <f t="shared" si="68"/>
        <v>2424313.9541511289</v>
      </c>
    </row>
    <row r="135" spans="2:18">
      <c r="B135" s="213">
        <f t="shared" si="62"/>
        <v>36628</v>
      </c>
      <c r="C135" s="139">
        <f t="shared" si="63"/>
        <v>3615.9607999999998</v>
      </c>
      <c r="D135" s="139">
        <f t="shared" si="54"/>
        <v>43391.529600000002</v>
      </c>
      <c r="E135" s="139">
        <f t="shared" si="64"/>
        <v>2642.7988</v>
      </c>
      <c r="F135" s="139">
        <f t="shared" si="55"/>
        <v>-47499.443757290799</v>
      </c>
      <c r="G135" s="139">
        <f t="shared" si="56"/>
        <v>-4107.9141572907974</v>
      </c>
      <c r="I135" s="139">
        <f t="shared" si="57"/>
        <v>5506.0392000000002</v>
      </c>
      <c r="J135" s="139">
        <f t="shared" si="58"/>
        <v>66072.470400000006</v>
      </c>
      <c r="K135" s="139">
        <f t="shared" si="59"/>
        <v>4024.2012</v>
      </c>
      <c r="L135" s="139">
        <f t="shared" si="60"/>
        <v>-99289.510393837991</v>
      </c>
      <c r="M135" s="139">
        <f t="shared" si="61"/>
        <v>-33217.039993837985</v>
      </c>
      <c r="O135" s="139">
        <f t="shared" si="65"/>
        <v>-37324.954151128783</v>
      </c>
      <c r="P135" s="139">
        <f t="shared" si="66"/>
        <v>2371200</v>
      </c>
      <c r="Q135" s="219">
        <f t="shared" si="67"/>
        <v>-1.5740955698013152E-2</v>
      </c>
      <c r="R135" s="139">
        <f t="shared" si="68"/>
        <v>2408524.9541511289</v>
      </c>
    </row>
    <row r="136" spans="2:18">
      <c r="B136" s="213">
        <f t="shared" si="62"/>
        <v>36629</v>
      </c>
      <c r="C136" s="139">
        <f t="shared" si="63"/>
        <v>3615.9607999999998</v>
      </c>
      <c r="D136" s="139">
        <f t="shared" si="54"/>
        <v>47007.490400000002</v>
      </c>
      <c r="E136" s="139">
        <f t="shared" si="64"/>
        <v>2642.7988</v>
      </c>
      <c r="F136" s="139">
        <f t="shared" si="55"/>
        <v>-44856.644957290802</v>
      </c>
      <c r="G136" s="139">
        <f t="shared" si="56"/>
        <v>2150.8454427092001</v>
      </c>
      <c r="I136" s="139">
        <f t="shared" si="57"/>
        <v>5506.0392000000002</v>
      </c>
      <c r="J136" s="139">
        <f t="shared" si="58"/>
        <v>71578.509600000005</v>
      </c>
      <c r="K136" s="139">
        <f t="shared" si="59"/>
        <v>4024.2012</v>
      </c>
      <c r="L136" s="139">
        <f t="shared" si="60"/>
        <v>-95265.309193837995</v>
      </c>
      <c r="M136" s="139">
        <f t="shared" si="61"/>
        <v>-23686.79959383799</v>
      </c>
      <c r="O136" s="139">
        <f t="shared" si="65"/>
        <v>-21535.95415112879</v>
      </c>
      <c r="P136" s="139">
        <f t="shared" si="66"/>
        <v>2371200</v>
      </c>
      <c r="Q136" s="219">
        <f t="shared" si="67"/>
        <v>-9.082301851859308E-3</v>
      </c>
      <c r="R136" s="139">
        <f t="shared" si="68"/>
        <v>2392735.9541511289</v>
      </c>
    </row>
    <row r="137" spans="2:18">
      <c r="B137" s="213">
        <f t="shared" si="62"/>
        <v>36630</v>
      </c>
      <c r="C137" s="139">
        <f t="shared" si="63"/>
        <v>3615.9607999999998</v>
      </c>
      <c r="D137" s="139">
        <f t="shared" si="54"/>
        <v>50623.451200000003</v>
      </c>
      <c r="E137" s="139">
        <f t="shared" si="64"/>
        <v>2642.7988</v>
      </c>
      <c r="F137" s="139">
        <f t="shared" si="55"/>
        <v>-42213.846157290805</v>
      </c>
      <c r="G137" s="139">
        <f t="shared" si="56"/>
        <v>8409.6050427091977</v>
      </c>
      <c r="I137" s="139">
        <f t="shared" si="57"/>
        <v>5506.0392000000002</v>
      </c>
      <c r="J137" s="139">
        <f t="shared" si="58"/>
        <v>77084.548800000004</v>
      </c>
      <c r="K137" s="139">
        <f t="shared" si="59"/>
        <v>4024.2012</v>
      </c>
      <c r="L137" s="139">
        <f t="shared" si="60"/>
        <v>-91241.107993837999</v>
      </c>
      <c r="M137" s="139">
        <f t="shared" si="61"/>
        <v>-14156.559193837995</v>
      </c>
      <c r="O137" s="139">
        <f t="shared" si="65"/>
        <v>-5746.9541511287971</v>
      </c>
      <c r="P137" s="139">
        <f t="shared" si="66"/>
        <v>2371200</v>
      </c>
      <c r="Q137" s="219">
        <f t="shared" si="67"/>
        <v>-2.4236480057054643E-3</v>
      </c>
      <c r="R137" s="139">
        <f t="shared" si="68"/>
        <v>2376946.9541511289</v>
      </c>
    </row>
    <row r="138" spans="2:18">
      <c r="B138" s="213">
        <f t="shared" si="62"/>
        <v>36631</v>
      </c>
      <c r="C138" s="139">
        <f t="shared" si="63"/>
        <v>3615.9607999999998</v>
      </c>
      <c r="D138" s="139">
        <f t="shared" si="54"/>
        <v>54239.412000000004</v>
      </c>
      <c r="E138" s="139">
        <f t="shared" si="64"/>
        <v>2642.7988</v>
      </c>
      <c r="F138" s="139">
        <f t="shared" si="55"/>
        <v>-39571.047357290809</v>
      </c>
      <c r="G138" s="139">
        <f t="shared" si="56"/>
        <v>14668.364642709195</v>
      </c>
      <c r="I138" s="139">
        <f t="shared" si="57"/>
        <v>5506.0392000000002</v>
      </c>
      <c r="J138" s="139">
        <f t="shared" si="58"/>
        <v>82590.588000000003</v>
      </c>
      <c r="K138" s="139">
        <f t="shared" si="59"/>
        <v>4024.2012</v>
      </c>
      <c r="L138" s="139">
        <f t="shared" si="60"/>
        <v>-87216.906793838003</v>
      </c>
      <c r="M138" s="139">
        <f t="shared" si="61"/>
        <v>-4626.3187938379997</v>
      </c>
      <c r="O138" s="139">
        <f t="shared" si="65"/>
        <v>10042.045848871196</v>
      </c>
      <c r="P138" s="139">
        <f t="shared" si="66"/>
        <v>2371200</v>
      </c>
      <c r="Q138" s="219">
        <f t="shared" si="67"/>
        <v>4.2350058404483784E-3</v>
      </c>
      <c r="R138" s="139">
        <f t="shared" si="68"/>
        <v>2361157.9541511289</v>
      </c>
    </row>
    <row r="139" spans="2:18">
      <c r="B139" s="213">
        <f t="shared" si="62"/>
        <v>36632</v>
      </c>
      <c r="C139" s="139">
        <f t="shared" si="63"/>
        <v>3615.9607999999998</v>
      </c>
      <c r="D139" s="139">
        <f t="shared" si="54"/>
        <v>57855.372800000005</v>
      </c>
      <c r="E139" s="139">
        <f t="shared" si="64"/>
        <v>2642.7988</v>
      </c>
      <c r="F139" s="139">
        <f t="shared" si="55"/>
        <v>-36928.248557290812</v>
      </c>
      <c r="G139" s="139">
        <f t="shared" si="56"/>
        <v>20927.124242709193</v>
      </c>
      <c r="I139" s="139">
        <f t="shared" si="57"/>
        <v>5506.0392000000002</v>
      </c>
      <c r="J139" s="139">
        <f t="shared" si="58"/>
        <v>88096.627200000003</v>
      </c>
      <c r="K139" s="139">
        <f t="shared" si="59"/>
        <v>4024.2012</v>
      </c>
      <c r="L139" s="139">
        <f t="shared" si="60"/>
        <v>-83192.705593838007</v>
      </c>
      <c r="M139" s="139">
        <f t="shared" si="61"/>
        <v>4903.9216061619954</v>
      </c>
      <c r="O139" s="139">
        <f t="shared" si="65"/>
        <v>25831.045848871188</v>
      </c>
      <c r="P139" s="139">
        <f t="shared" si="66"/>
        <v>2371200</v>
      </c>
      <c r="Q139" s="219">
        <f t="shared" si="67"/>
        <v>1.0893659686602221E-2</v>
      </c>
      <c r="R139" s="139">
        <f t="shared" si="68"/>
        <v>2345368.9541511289</v>
      </c>
    </row>
    <row r="140" spans="2:18">
      <c r="B140" s="213">
        <f t="shared" si="62"/>
        <v>36633</v>
      </c>
      <c r="C140" s="139">
        <f t="shared" si="63"/>
        <v>3615.9607999999998</v>
      </c>
      <c r="D140" s="139">
        <f t="shared" si="54"/>
        <v>61471.333600000005</v>
      </c>
      <c r="E140" s="139">
        <f t="shared" si="64"/>
        <v>2642.7988</v>
      </c>
      <c r="F140" s="139">
        <f t="shared" si="55"/>
        <v>-34285.449757290815</v>
      </c>
      <c r="G140" s="139">
        <f t="shared" si="56"/>
        <v>27185.883842709191</v>
      </c>
      <c r="I140" s="139">
        <f t="shared" si="57"/>
        <v>5506.0392000000002</v>
      </c>
      <c r="J140" s="139">
        <f t="shared" si="58"/>
        <v>93602.666400000002</v>
      </c>
      <c r="K140" s="139">
        <f t="shared" si="59"/>
        <v>4024.2012</v>
      </c>
      <c r="L140" s="139">
        <f t="shared" si="60"/>
        <v>-79168.504393838011</v>
      </c>
      <c r="M140" s="139">
        <f t="shared" si="61"/>
        <v>14434.162006161991</v>
      </c>
      <c r="O140" s="139">
        <f t="shared" si="65"/>
        <v>41620.045848871181</v>
      </c>
      <c r="P140" s="139">
        <f t="shared" si="66"/>
        <v>2371200</v>
      </c>
      <c r="Q140" s="219">
        <f t="shared" si="67"/>
        <v>1.7552313532756065E-2</v>
      </c>
      <c r="R140" s="139">
        <f t="shared" si="68"/>
        <v>2329579.9541511289</v>
      </c>
    </row>
    <row r="141" spans="2:18">
      <c r="B141" s="213">
        <f t="shared" si="62"/>
        <v>36634</v>
      </c>
      <c r="C141" s="139">
        <f t="shared" si="63"/>
        <v>3615.9607999999998</v>
      </c>
      <c r="D141" s="139">
        <f t="shared" si="54"/>
        <v>65087.294400000006</v>
      </c>
      <c r="E141" s="139">
        <f t="shared" si="64"/>
        <v>2642.7988</v>
      </c>
      <c r="F141" s="139">
        <f t="shared" si="55"/>
        <v>-31642.650957290814</v>
      </c>
      <c r="G141" s="139">
        <f t="shared" si="56"/>
        <v>33444.643442709188</v>
      </c>
      <c r="I141" s="139">
        <f t="shared" si="57"/>
        <v>5506.0392000000002</v>
      </c>
      <c r="J141" s="139">
        <f t="shared" si="58"/>
        <v>99108.705600000001</v>
      </c>
      <c r="K141" s="139">
        <f t="shared" si="59"/>
        <v>4024.2012</v>
      </c>
      <c r="L141" s="139">
        <f t="shared" si="60"/>
        <v>-75144.303193838015</v>
      </c>
      <c r="M141" s="139">
        <f t="shared" si="61"/>
        <v>23964.402406161986</v>
      </c>
      <c r="O141" s="139">
        <f t="shared" si="65"/>
        <v>57409.045848871174</v>
      </c>
      <c r="P141" s="139">
        <f t="shared" si="66"/>
        <v>2371200</v>
      </c>
      <c r="Q141" s="219">
        <f t="shared" si="67"/>
        <v>2.4210967378909907E-2</v>
      </c>
      <c r="R141" s="139">
        <f t="shared" si="68"/>
        <v>2313790.9541511289</v>
      </c>
    </row>
    <row r="142" spans="2:18">
      <c r="B142" s="213">
        <f t="shared" si="62"/>
        <v>36635</v>
      </c>
      <c r="C142" s="139">
        <f t="shared" si="63"/>
        <v>3615.9607999999998</v>
      </c>
      <c r="D142" s="139">
        <f t="shared" si="54"/>
        <v>68703.2552</v>
      </c>
      <c r="E142" s="139">
        <f t="shared" si="64"/>
        <v>2642.7988</v>
      </c>
      <c r="F142" s="139">
        <f t="shared" si="55"/>
        <v>-28999.852157290814</v>
      </c>
      <c r="G142" s="139">
        <f t="shared" si="56"/>
        <v>39703.403042709186</v>
      </c>
      <c r="I142" s="139">
        <f t="shared" si="57"/>
        <v>5506.0392000000002</v>
      </c>
      <c r="J142" s="139">
        <f t="shared" si="58"/>
        <v>104614.7448</v>
      </c>
      <c r="K142" s="139">
        <f t="shared" si="59"/>
        <v>4024.2012</v>
      </c>
      <c r="L142" s="139">
        <f t="shared" si="60"/>
        <v>-71120.10199383802</v>
      </c>
      <c r="M142" s="139">
        <f t="shared" si="61"/>
        <v>33494.642806161981</v>
      </c>
      <c r="O142" s="139">
        <f t="shared" si="65"/>
        <v>73198.045848871174</v>
      </c>
      <c r="P142" s="139">
        <f t="shared" si="66"/>
        <v>2371200</v>
      </c>
      <c r="Q142" s="219">
        <f t="shared" si="67"/>
        <v>3.0869621225063756E-2</v>
      </c>
      <c r="R142" s="139">
        <f t="shared" si="68"/>
        <v>2298001.9541511289</v>
      </c>
    </row>
    <row r="143" spans="2:18">
      <c r="B143" s="213">
        <f t="shared" si="62"/>
        <v>36636</v>
      </c>
      <c r="C143" s="139">
        <f t="shared" si="63"/>
        <v>3615.9607999999998</v>
      </c>
      <c r="D143" s="139">
        <f t="shared" si="54"/>
        <v>72319.216</v>
      </c>
      <c r="E143" s="139">
        <f t="shared" si="64"/>
        <v>2642.7988</v>
      </c>
      <c r="F143" s="139">
        <f t="shared" si="55"/>
        <v>-26357.053357290813</v>
      </c>
      <c r="G143" s="139">
        <f t="shared" si="56"/>
        <v>45962.162642709183</v>
      </c>
      <c r="I143" s="139">
        <f t="shared" si="57"/>
        <v>5506.0392000000002</v>
      </c>
      <c r="J143" s="139">
        <f t="shared" si="58"/>
        <v>110120.784</v>
      </c>
      <c r="K143" s="139">
        <f t="shared" si="59"/>
        <v>4024.2012</v>
      </c>
      <c r="L143" s="139">
        <f t="shared" si="60"/>
        <v>-67095.900793838024</v>
      </c>
      <c r="M143" s="139">
        <f t="shared" si="61"/>
        <v>43024.883206161976</v>
      </c>
      <c r="O143" s="139">
        <f t="shared" si="65"/>
        <v>88987.045848871159</v>
      </c>
      <c r="P143" s="139">
        <f t="shared" si="66"/>
        <v>2371200</v>
      </c>
      <c r="Q143" s="219">
        <f t="shared" si="67"/>
        <v>3.7528275071217594E-2</v>
      </c>
      <c r="R143" s="139">
        <f t="shared" si="68"/>
        <v>2282212.9541511289</v>
      </c>
    </row>
    <row r="144" spans="2:18">
      <c r="B144" s="213">
        <f t="shared" si="62"/>
        <v>36637</v>
      </c>
      <c r="C144" s="139">
        <f t="shared" si="63"/>
        <v>3615.9607999999998</v>
      </c>
      <c r="D144" s="139">
        <f t="shared" si="54"/>
        <v>75935.176800000001</v>
      </c>
      <c r="E144" s="139">
        <f t="shared" si="64"/>
        <v>2642.7988</v>
      </c>
      <c r="F144" s="139">
        <f t="shared" si="55"/>
        <v>-23714.254557290813</v>
      </c>
      <c r="G144" s="139">
        <f t="shared" si="56"/>
        <v>52220.922242709188</v>
      </c>
      <c r="I144" s="139">
        <f t="shared" si="57"/>
        <v>5506.0392000000002</v>
      </c>
      <c r="J144" s="139">
        <f t="shared" si="58"/>
        <v>115626.8232</v>
      </c>
      <c r="K144" s="139">
        <f t="shared" si="59"/>
        <v>4024.2012</v>
      </c>
      <c r="L144" s="139">
        <f t="shared" si="60"/>
        <v>-63071.699593838021</v>
      </c>
      <c r="M144" s="139">
        <f t="shared" si="61"/>
        <v>52555.123606161978</v>
      </c>
      <c r="O144" s="139">
        <f t="shared" si="65"/>
        <v>104776.04584887117</v>
      </c>
      <c r="P144" s="139">
        <f t="shared" si="66"/>
        <v>2371200</v>
      </c>
      <c r="Q144" s="219">
        <f t="shared" si="67"/>
        <v>4.4186928917371443E-2</v>
      </c>
      <c r="R144" s="139">
        <f t="shared" si="68"/>
        <v>2266423.9541511289</v>
      </c>
    </row>
    <row r="145" spans="2:18">
      <c r="B145" s="213">
        <f t="shared" si="62"/>
        <v>36638</v>
      </c>
      <c r="C145" s="139">
        <f t="shared" si="63"/>
        <v>3615.9607999999998</v>
      </c>
      <c r="D145" s="139">
        <f t="shared" si="54"/>
        <v>79551.137600000002</v>
      </c>
      <c r="E145" s="139">
        <f t="shared" si="64"/>
        <v>2642.7988</v>
      </c>
      <c r="F145" s="139">
        <f t="shared" si="55"/>
        <v>-21071.455757290812</v>
      </c>
      <c r="G145" s="139">
        <f t="shared" si="56"/>
        <v>58479.681842709193</v>
      </c>
      <c r="I145" s="139">
        <f t="shared" si="57"/>
        <v>5506.0392000000002</v>
      </c>
      <c r="J145" s="139">
        <f t="shared" si="58"/>
        <v>121132.8624</v>
      </c>
      <c r="K145" s="139">
        <f t="shared" si="59"/>
        <v>4024.2012</v>
      </c>
      <c r="L145" s="139">
        <f t="shared" si="60"/>
        <v>-59047.498393838017</v>
      </c>
      <c r="M145" s="139">
        <f t="shared" si="61"/>
        <v>62085.364006161981</v>
      </c>
      <c r="O145" s="139">
        <f t="shared" si="65"/>
        <v>120565.04584887117</v>
      </c>
      <c r="P145" s="139">
        <f t="shared" si="66"/>
        <v>2371200</v>
      </c>
      <c r="Q145" s="219">
        <f t="shared" si="67"/>
        <v>5.0845582763525292E-2</v>
      </c>
      <c r="R145" s="139">
        <f t="shared" si="68"/>
        <v>2250634.9541511289</v>
      </c>
    </row>
    <row r="146" spans="2:18">
      <c r="B146" s="213">
        <f t="shared" si="62"/>
        <v>36639</v>
      </c>
      <c r="C146" s="139">
        <f t="shared" si="63"/>
        <v>3615.9607999999998</v>
      </c>
      <c r="D146" s="139">
        <f t="shared" si="54"/>
        <v>83167.098400000003</v>
      </c>
      <c r="E146" s="139">
        <f t="shared" si="64"/>
        <v>2642.7988</v>
      </c>
      <c r="F146" s="139">
        <f t="shared" si="55"/>
        <v>-18428.656957290812</v>
      </c>
      <c r="G146" s="139">
        <f t="shared" si="56"/>
        <v>64738.441442709191</v>
      </c>
      <c r="I146" s="139">
        <f t="shared" si="57"/>
        <v>5506.0392000000002</v>
      </c>
      <c r="J146" s="139">
        <f t="shared" si="58"/>
        <v>126638.9016</v>
      </c>
      <c r="K146" s="139">
        <f t="shared" si="59"/>
        <v>4024.2012</v>
      </c>
      <c r="L146" s="139">
        <f t="shared" si="60"/>
        <v>-55023.297193838014</v>
      </c>
      <c r="M146" s="139">
        <f t="shared" si="61"/>
        <v>71615.60440616199</v>
      </c>
      <c r="O146" s="139">
        <f t="shared" si="65"/>
        <v>136354.04584887117</v>
      </c>
      <c r="P146" s="139">
        <f t="shared" si="66"/>
        <v>2371200</v>
      </c>
      <c r="Q146" s="219">
        <f t="shared" si="67"/>
        <v>5.7504236609679141E-2</v>
      </c>
      <c r="R146" s="139">
        <f t="shared" si="68"/>
        <v>2234845.9541511289</v>
      </c>
    </row>
    <row r="147" spans="2:18">
      <c r="B147" s="213">
        <f t="shared" si="62"/>
        <v>36640</v>
      </c>
      <c r="C147" s="139">
        <f t="shared" si="63"/>
        <v>3615.9607999999998</v>
      </c>
      <c r="D147" s="139">
        <f t="shared" si="54"/>
        <v>86783.059200000003</v>
      </c>
      <c r="E147" s="139">
        <f t="shared" si="64"/>
        <v>2642.7988</v>
      </c>
      <c r="F147" s="139">
        <f t="shared" si="55"/>
        <v>-15785.858157290812</v>
      </c>
      <c r="G147" s="139">
        <f t="shared" si="56"/>
        <v>70997.201042709188</v>
      </c>
      <c r="I147" s="139">
        <f t="shared" si="57"/>
        <v>5506.0392000000002</v>
      </c>
      <c r="J147" s="139">
        <f t="shared" si="58"/>
        <v>132144.94080000001</v>
      </c>
      <c r="K147" s="139">
        <f t="shared" si="59"/>
        <v>4024.2012</v>
      </c>
      <c r="L147" s="139">
        <f t="shared" si="60"/>
        <v>-50999.095993838011</v>
      </c>
      <c r="M147" s="139">
        <f t="shared" si="61"/>
        <v>81145.844806162</v>
      </c>
      <c r="O147" s="139">
        <f t="shared" si="65"/>
        <v>152143.04584887117</v>
      </c>
      <c r="P147" s="139">
        <f t="shared" si="66"/>
        <v>2371200</v>
      </c>
      <c r="Q147" s="219">
        <f t="shared" si="67"/>
        <v>6.4162890455832983E-2</v>
      </c>
      <c r="R147" s="139">
        <f t="shared" si="68"/>
        <v>2219056.9541511289</v>
      </c>
    </row>
    <row r="148" spans="2:18">
      <c r="B148" s="213">
        <f t="shared" si="62"/>
        <v>36641</v>
      </c>
      <c r="C148" s="139">
        <f t="shared" si="63"/>
        <v>3615.9607999999998</v>
      </c>
      <c r="D148" s="139">
        <f t="shared" si="54"/>
        <v>90399.02</v>
      </c>
      <c r="E148" s="139">
        <f t="shared" si="64"/>
        <v>2642.7988</v>
      </c>
      <c r="F148" s="139">
        <f t="shared" si="55"/>
        <v>-13143.059357290811</v>
      </c>
      <c r="G148" s="139">
        <f t="shared" si="56"/>
        <v>77255.960642709193</v>
      </c>
      <c r="I148" s="139">
        <f t="shared" si="57"/>
        <v>5506.0392000000002</v>
      </c>
      <c r="J148" s="139">
        <f t="shared" si="58"/>
        <v>137650.98000000001</v>
      </c>
      <c r="K148" s="139">
        <f t="shared" si="59"/>
        <v>4024.2012</v>
      </c>
      <c r="L148" s="139">
        <f t="shared" si="60"/>
        <v>-46974.894793838008</v>
      </c>
      <c r="M148" s="139">
        <f t="shared" si="61"/>
        <v>90676.08520616201</v>
      </c>
      <c r="O148" s="139">
        <f t="shared" si="65"/>
        <v>167932.0458488712</v>
      </c>
      <c r="P148" s="139">
        <f t="shared" si="66"/>
        <v>2371200</v>
      </c>
      <c r="Q148" s="219">
        <f t="shared" si="67"/>
        <v>7.0821544301986838E-2</v>
      </c>
      <c r="R148" s="139">
        <f t="shared" si="68"/>
        <v>2203267.9541511289</v>
      </c>
    </row>
    <row r="149" spans="2:18">
      <c r="B149" s="213">
        <f t="shared" si="62"/>
        <v>36642</v>
      </c>
      <c r="C149" s="139">
        <f t="shared" si="63"/>
        <v>3615.9607999999998</v>
      </c>
      <c r="D149" s="139">
        <f t="shared" si="54"/>
        <v>94014.980800000005</v>
      </c>
      <c r="E149" s="139">
        <f t="shared" si="64"/>
        <v>2642.7988</v>
      </c>
      <c r="F149" s="139">
        <f t="shared" si="55"/>
        <v>-10500.260557290811</v>
      </c>
      <c r="G149" s="139">
        <f t="shared" si="56"/>
        <v>83514.720242709198</v>
      </c>
      <c r="I149" s="139">
        <f t="shared" si="57"/>
        <v>5506.0392000000002</v>
      </c>
      <c r="J149" s="139">
        <f t="shared" si="58"/>
        <v>143157.01920000001</v>
      </c>
      <c r="K149" s="139">
        <f t="shared" si="59"/>
        <v>4024.2012</v>
      </c>
      <c r="L149" s="139">
        <f t="shared" si="60"/>
        <v>-42950.693593838005</v>
      </c>
      <c r="M149" s="139">
        <f t="shared" si="61"/>
        <v>100206.325606162</v>
      </c>
      <c r="O149" s="139">
        <f t="shared" si="65"/>
        <v>183721.0458488712</v>
      </c>
      <c r="P149" s="139">
        <f t="shared" si="66"/>
        <v>2371200</v>
      </c>
      <c r="Q149" s="219">
        <f t="shared" si="67"/>
        <v>7.7480198148140694E-2</v>
      </c>
      <c r="R149" s="139">
        <f t="shared" si="68"/>
        <v>2187478.9541511289</v>
      </c>
    </row>
    <row r="150" spans="2:18">
      <c r="B150" s="213">
        <f t="shared" si="62"/>
        <v>36643</v>
      </c>
      <c r="C150" s="139">
        <f t="shared" si="63"/>
        <v>3615.9607999999998</v>
      </c>
      <c r="D150" s="139">
        <f t="shared" si="54"/>
        <v>97630.941600000006</v>
      </c>
      <c r="E150" s="139">
        <f t="shared" si="64"/>
        <v>2642.7988</v>
      </c>
      <c r="F150" s="139">
        <f t="shared" si="55"/>
        <v>-7857.4617572908101</v>
      </c>
      <c r="G150" s="139">
        <f t="shared" si="56"/>
        <v>89773.479842709203</v>
      </c>
      <c r="I150" s="139">
        <f t="shared" si="57"/>
        <v>5506.0392000000002</v>
      </c>
      <c r="J150" s="139">
        <f t="shared" si="58"/>
        <v>148663.05840000001</v>
      </c>
      <c r="K150" s="139">
        <f t="shared" si="59"/>
        <v>4024.2012</v>
      </c>
      <c r="L150" s="139">
        <f t="shared" si="60"/>
        <v>-38926.492393838002</v>
      </c>
      <c r="M150" s="139">
        <f t="shared" si="61"/>
        <v>109736.566006162</v>
      </c>
      <c r="O150" s="139">
        <f t="shared" si="65"/>
        <v>199510.0458488712</v>
      </c>
      <c r="P150" s="139">
        <f t="shared" si="66"/>
        <v>2371200</v>
      </c>
      <c r="Q150" s="219">
        <f t="shared" si="67"/>
        <v>8.4138851994294536E-2</v>
      </c>
      <c r="R150" s="139">
        <f t="shared" si="68"/>
        <v>2171689.9541511289</v>
      </c>
    </row>
    <row r="151" spans="2:18">
      <c r="B151" s="213">
        <f t="shared" si="62"/>
        <v>36644</v>
      </c>
      <c r="C151" s="139">
        <f t="shared" si="63"/>
        <v>3615.9607999999998</v>
      </c>
      <c r="D151" s="139">
        <f t="shared" si="54"/>
        <v>101246.90240000001</v>
      </c>
      <c r="E151" s="139">
        <f t="shared" si="64"/>
        <v>2642.7988</v>
      </c>
      <c r="F151" s="139">
        <f t="shared" si="55"/>
        <v>-5214.6629572908096</v>
      </c>
      <c r="G151" s="139">
        <f t="shared" si="56"/>
        <v>96032.239442709193</v>
      </c>
      <c r="I151" s="139">
        <f t="shared" si="57"/>
        <v>5506.0392000000002</v>
      </c>
      <c r="J151" s="139">
        <f t="shared" si="58"/>
        <v>154169.09760000001</v>
      </c>
      <c r="K151" s="139">
        <f t="shared" si="59"/>
        <v>4024.2012</v>
      </c>
      <c r="L151" s="139">
        <f t="shared" si="60"/>
        <v>-34902.291193837998</v>
      </c>
      <c r="M151" s="139">
        <f t="shared" si="61"/>
        <v>119266.80640616201</v>
      </c>
      <c r="O151" s="139">
        <f t="shared" si="65"/>
        <v>215299.0458488712</v>
      </c>
      <c r="P151" s="139">
        <f t="shared" si="66"/>
        <v>2371200</v>
      </c>
      <c r="Q151" s="219">
        <f t="shared" si="67"/>
        <v>9.0797505840448378E-2</v>
      </c>
      <c r="R151" s="139">
        <f t="shared" si="68"/>
        <v>2155900.9541511289</v>
      </c>
    </row>
    <row r="152" spans="2:18">
      <c r="B152" s="213">
        <f t="shared" si="62"/>
        <v>36645</v>
      </c>
      <c r="C152" s="139">
        <f t="shared" si="63"/>
        <v>3615.9607999999998</v>
      </c>
      <c r="D152" s="139">
        <f t="shared" si="54"/>
        <v>104862.86320000001</v>
      </c>
      <c r="E152" s="139">
        <f t="shared" si="64"/>
        <v>2642.7988</v>
      </c>
      <c r="F152" s="139">
        <f t="shared" si="55"/>
        <v>-2571.8641572908095</v>
      </c>
      <c r="G152" s="139">
        <f t="shared" si="56"/>
        <v>102290.9990427092</v>
      </c>
      <c r="I152" s="139">
        <f t="shared" si="57"/>
        <v>5506.0392000000002</v>
      </c>
      <c r="J152" s="139">
        <f t="shared" si="58"/>
        <v>159675.13680000001</v>
      </c>
      <c r="K152" s="139">
        <f t="shared" si="59"/>
        <v>4024.2012</v>
      </c>
      <c r="L152" s="139">
        <f t="shared" si="60"/>
        <v>-30878.089993837999</v>
      </c>
      <c r="M152" s="139">
        <f t="shared" si="61"/>
        <v>128797.046806162</v>
      </c>
      <c r="O152" s="139">
        <f t="shared" si="65"/>
        <v>231088.0458488712</v>
      </c>
      <c r="P152" s="139">
        <f t="shared" si="66"/>
        <v>2371200</v>
      </c>
      <c r="Q152" s="219">
        <f t="shared" si="67"/>
        <v>9.7456159686602234E-2</v>
      </c>
      <c r="R152" s="139">
        <f t="shared" si="68"/>
        <v>2140111.9541511289</v>
      </c>
    </row>
    <row r="153" spans="2:18">
      <c r="B153" s="213">
        <f t="shared" si="62"/>
        <v>36646</v>
      </c>
      <c r="C153" s="139">
        <f t="shared" si="63"/>
        <v>3615.9607999999998</v>
      </c>
      <c r="D153" s="139">
        <f t="shared" si="54"/>
        <v>108478.82400000001</v>
      </c>
      <c r="E153" s="139">
        <f t="shared" si="64"/>
        <v>2642.7988</v>
      </c>
      <c r="F153" s="139">
        <f t="shared" si="55"/>
        <v>70.934642709190484</v>
      </c>
      <c r="G153" s="139">
        <f t="shared" si="56"/>
        <v>108549.7586427092</v>
      </c>
      <c r="I153" s="139">
        <f t="shared" si="57"/>
        <v>5506.0392000000002</v>
      </c>
      <c r="J153" s="139">
        <f t="shared" si="58"/>
        <v>165181.17600000001</v>
      </c>
      <c r="K153" s="139">
        <f t="shared" si="59"/>
        <v>4024.2012</v>
      </c>
      <c r="L153" s="139">
        <f t="shared" si="60"/>
        <v>-26853.888793837999</v>
      </c>
      <c r="M153" s="139">
        <f t="shared" si="61"/>
        <v>138327.287206162</v>
      </c>
      <c r="O153" s="139">
        <f t="shared" si="65"/>
        <v>246877.0458488712</v>
      </c>
      <c r="P153" s="139">
        <f t="shared" si="66"/>
        <v>2371200</v>
      </c>
      <c r="Q153" s="219">
        <f t="shared" si="67"/>
        <v>0.10411481353275608</v>
      </c>
      <c r="R153" s="139">
        <f t="shared" si="68"/>
        <v>2124322.9541511289</v>
      </c>
    </row>
    <row r="154" spans="2:18">
      <c r="B154" s="213"/>
      <c r="C154" s="236">
        <f>SUM(C124:C153)</f>
        <v>108478.82400000001</v>
      </c>
      <c r="E154" s="236">
        <f>SUM(E124:E153)</f>
        <v>79283.963999999993</v>
      </c>
      <c r="G154" s="236">
        <f>C154+E154</f>
        <v>187762.788</v>
      </c>
      <c r="I154" s="236">
        <f>SUM(I124:I153)</f>
        <v>165181.17600000001</v>
      </c>
      <c r="K154" s="236">
        <f>SUM(K124:K153)</f>
        <v>120726.03599999996</v>
      </c>
      <c r="M154" s="236">
        <f>I154+K154</f>
        <v>285907.21199999994</v>
      </c>
    </row>
    <row r="155" spans="2:18">
      <c r="B155" s="213"/>
    </row>
    <row r="156" spans="2:18">
      <c r="B156" s="213"/>
    </row>
    <row r="157" spans="2:18">
      <c r="B157" s="213"/>
      <c r="C157" s="144">
        <f>$D$6*0.3964</f>
        <v>3615.9607999999998</v>
      </c>
      <c r="D157" s="229">
        <f>D153</f>
        <v>108478.82400000001</v>
      </c>
      <c r="E157" s="144">
        <f>$E$6*0.3964</f>
        <v>2642.7988</v>
      </c>
      <c r="F157" s="229">
        <f>F153</f>
        <v>70.934642709190484</v>
      </c>
      <c r="G157" s="231">
        <f>G153</f>
        <v>108549.7586427092</v>
      </c>
      <c r="I157" s="144">
        <f>$D$6*(1-0.3964)</f>
        <v>5506.0392000000002</v>
      </c>
      <c r="J157" s="229">
        <f>J153</f>
        <v>165181.17600000001</v>
      </c>
      <c r="K157" s="144">
        <f>$E$6*(1-0.3964)</f>
        <v>4024.2012</v>
      </c>
      <c r="L157" s="229">
        <f>L153</f>
        <v>-26853.888793837999</v>
      </c>
      <c r="M157" s="231">
        <f>M153</f>
        <v>138327.287206162</v>
      </c>
      <c r="O157" s="228">
        <f>G157+M157</f>
        <v>246877.0458488712</v>
      </c>
      <c r="P157" s="229">
        <f>$P$14</f>
        <v>2371200</v>
      </c>
      <c r="Q157" s="230">
        <f>O157/P157</f>
        <v>0.10411481353275608</v>
      </c>
      <c r="R157" s="231">
        <f>P157-O157</f>
        <v>2124322.9541511289</v>
      </c>
    </row>
    <row r="158" spans="2:18">
      <c r="B158" s="213">
        <f>B153+1</f>
        <v>36647</v>
      </c>
      <c r="C158" s="139">
        <f>C157</f>
        <v>3615.9607999999998</v>
      </c>
      <c r="D158" s="139">
        <f>D157+C158</f>
        <v>112094.78480000001</v>
      </c>
      <c r="E158" s="139">
        <f>E157</f>
        <v>2642.7988</v>
      </c>
      <c r="F158" s="139">
        <f>F157+E158</f>
        <v>2713.7334427091905</v>
      </c>
      <c r="G158" s="139">
        <f>D158+F158</f>
        <v>114808.51824270919</v>
      </c>
      <c r="I158" s="139">
        <f>I157</f>
        <v>5506.0392000000002</v>
      </c>
      <c r="J158" s="139">
        <f>J157+I158</f>
        <v>170687.21520000001</v>
      </c>
      <c r="K158" s="139">
        <f>K157</f>
        <v>4024.2012</v>
      </c>
      <c r="L158" s="139">
        <f>L157+K158</f>
        <v>-22829.687593838</v>
      </c>
      <c r="M158" s="139">
        <f>J158+L158</f>
        <v>147857.52760616201</v>
      </c>
      <c r="O158" s="139">
        <f>G158+M158</f>
        <v>262666.04584887123</v>
      </c>
      <c r="P158" s="139">
        <f>P157</f>
        <v>2371200</v>
      </c>
      <c r="Q158" s="219">
        <f>O158/P158</f>
        <v>0.11077346737890993</v>
      </c>
      <c r="R158" s="139">
        <f>P158-O158</f>
        <v>2108533.9541511289</v>
      </c>
    </row>
    <row r="159" spans="2:18">
      <c r="B159" s="213">
        <f>B158+1</f>
        <v>36648</v>
      </c>
      <c r="C159" s="139">
        <f t="shared" ref="C159:C188" si="69">C158</f>
        <v>3615.9607999999998</v>
      </c>
      <c r="D159" s="139">
        <f t="shared" ref="D159:D188" si="70">D158+C159</f>
        <v>115710.74560000001</v>
      </c>
      <c r="E159" s="139">
        <f t="shared" ref="E159:E188" si="71">E158</f>
        <v>2642.7988</v>
      </c>
      <c r="F159" s="139">
        <f t="shared" ref="F159:F188" si="72">F158+E159</f>
        <v>5356.5322427091905</v>
      </c>
      <c r="G159" s="139">
        <f t="shared" ref="G159:G188" si="73">D159+F159</f>
        <v>121067.2778427092</v>
      </c>
      <c r="I159" s="139">
        <f t="shared" ref="I159:I188" si="74">I158</f>
        <v>5506.0392000000002</v>
      </c>
      <c r="J159" s="139">
        <f t="shared" ref="J159:J188" si="75">J158+I159</f>
        <v>176193.25440000001</v>
      </c>
      <c r="K159" s="139">
        <f t="shared" ref="K159:K188" si="76">K158</f>
        <v>4024.2012</v>
      </c>
      <c r="L159" s="139">
        <f t="shared" ref="L159:L188" si="77">L158+K159</f>
        <v>-18805.486393838</v>
      </c>
      <c r="M159" s="139">
        <f t="shared" ref="M159:M188" si="78">J159+L159</f>
        <v>157387.76800616202</v>
      </c>
      <c r="O159" s="139">
        <f t="shared" ref="O159:O188" si="79">G159+M159</f>
        <v>278455.04584887123</v>
      </c>
      <c r="P159" s="139">
        <f t="shared" ref="P159:P188" si="80">P158</f>
        <v>2371200</v>
      </c>
      <c r="Q159" s="219">
        <f t="shared" ref="Q159:Q188" si="81">O159/P159</f>
        <v>0.11743212122506377</v>
      </c>
      <c r="R159" s="139">
        <f t="shared" ref="R159:R188" si="82">P159-O159</f>
        <v>2092744.9541511289</v>
      </c>
    </row>
    <row r="160" spans="2:18">
      <c r="B160" s="213">
        <f t="shared" ref="B160:B188" si="83">B159+1</f>
        <v>36649</v>
      </c>
      <c r="C160" s="139">
        <f t="shared" si="69"/>
        <v>3615.9607999999998</v>
      </c>
      <c r="D160" s="139">
        <f t="shared" si="70"/>
        <v>119326.70640000001</v>
      </c>
      <c r="E160" s="139">
        <f t="shared" si="71"/>
        <v>2642.7988</v>
      </c>
      <c r="F160" s="139">
        <f t="shared" si="72"/>
        <v>7999.331042709191</v>
      </c>
      <c r="G160" s="139">
        <f t="shared" si="73"/>
        <v>127326.0374427092</v>
      </c>
      <c r="I160" s="139">
        <f t="shared" si="74"/>
        <v>5506.0392000000002</v>
      </c>
      <c r="J160" s="139">
        <f t="shared" si="75"/>
        <v>181699.2936</v>
      </c>
      <c r="K160" s="139">
        <f t="shared" si="76"/>
        <v>4024.2012</v>
      </c>
      <c r="L160" s="139">
        <f t="shared" si="77"/>
        <v>-14781.285193838001</v>
      </c>
      <c r="M160" s="139">
        <f t="shared" si="78"/>
        <v>166918.008406162</v>
      </c>
      <c r="O160" s="139">
        <f t="shared" si="79"/>
        <v>294244.04584887123</v>
      </c>
      <c r="P160" s="139">
        <f t="shared" si="80"/>
        <v>2371200</v>
      </c>
      <c r="Q160" s="219">
        <f t="shared" si="81"/>
        <v>0.12409077507121763</v>
      </c>
      <c r="R160" s="139">
        <f t="shared" si="82"/>
        <v>2076955.9541511289</v>
      </c>
    </row>
    <row r="161" spans="2:18">
      <c r="B161" s="213">
        <f t="shared" si="83"/>
        <v>36650</v>
      </c>
      <c r="C161" s="139">
        <f t="shared" si="69"/>
        <v>3615.9607999999998</v>
      </c>
      <c r="D161" s="139">
        <f t="shared" si="70"/>
        <v>122942.66720000001</v>
      </c>
      <c r="E161" s="139">
        <f t="shared" si="71"/>
        <v>2642.7988</v>
      </c>
      <c r="F161" s="139">
        <f t="shared" si="72"/>
        <v>10642.129842709192</v>
      </c>
      <c r="G161" s="139">
        <f t="shared" si="73"/>
        <v>133584.79704270919</v>
      </c>
      <c r="I161" s="139">
        <f t="shared" si="74"/>
        <v>5506.0392000000002</v>
      </c>
      <c r="J161" s="139">
        <f t="shared" si="75"/>
        <v>187205.3328</v>
      </c>
      <c r="K161" s="139">
        <f t="shared" si="76"/>
        <v>4024.2012</v>
      </c>
      <c r="L161" s="139">
        <f t="shared" si="77"/>
        <v>-10757.083993838001</v>
      </c>
      <c r="M161" s="139">
        <f t="shared" si="78"/>
        <v>176448.24880616201</v>
      </c>
      <c r="O161" s="139">
        <f t="shared" si="79"/>
        <v>310033.04584887123</v>
      </c>
      <c r="P161" s="139">
        <f t="shared" si="80"/>
        <v>2371200</v>
      </c>
      <c r="Q161" s="219">
        <f t="shared" si="81"/>
        <v>0.13074942891737146</v>
      </c>
      <c r="R161" s="139">
        <f t="shared" si="82"/>
        <v>2061166.9541511289</v>
      </c>
    </row>
    <row r="162" spans="2:18">
      <c r="B162" s="213">
        <f t="shared" si="83"/>
        <v>36651</v>
      </c>
      <c r="C162" s="139">
        <f t="shared" si="69"/>
        <v>3615.9607999999998</v>
      </c>
      <c r="D162" s="139">
        <f t="shared" si="70"/>
        <v>126558.62800000001</v>
      </c>
      <c r="E162" s="139">
        <f t="shared" si="71"/>
        <v>2642.7988</v>
      </c>
      <c r="F162" s="139">
        <f t="shared" si="72"/>
        <v>13284.928642709192</v>
      </c>
      <c r="G162" s="139">
        <f t="shared" si="73"/>
        <v>139843.55664270921</v>
      </c>
      <c r="I162" s="139">
        <f t="shared" si="74"/>
        <v>5506.0392000000002</v>
      </c>
      <c r="J162" s="139">
        <f t="shared" si="75"/>
        <v>192711.372</v>
      </c>
      <c r="K162" s="139">
        <f t="shared" si="76"/>
        <v>4024.2012</v>
      </c>
      <c r="L162" s="139">
        <f t="shared" si="77"/>
        <v>-6732.8827938380018</v>
      </c>
      <c r="M162" s="139">
        <f t="shared" si="78"/>
        <v>185978.48920616199</v>
      </c>
      <c r="O162" s="139">
        <f t="shared" si="79"/>
        <v>325822.04584887123</v>
      </c>
      <c r="P162" s="139">
        <f t="shared" si="80"/>
        <v>2371200</v>
      </c>
      <c r="Q162" s="219">
        <f t="shared" si="81"/>
        <v>0.13740808276352531</v>
      </c>
      <c r="R162" s="139">
        <f t="shared" si="82"/>
        <v>2045377.9541511289</v>
      </c>
    </row>
    <row r="163" spans="2:18">
      <c r="B163" s="213">
        <f t="shared" si="83"/>
        <v>36652</v>
      </c>
      <c r="C163" s="139">
        <f t="shared" si="69"/>
        <v>3615.9607999999998</v>
      </c>
      <c r="D163" s="139">
        <f t="shared" si="70"/>
        <v>130174.58880000001</v>
      </c>
      <c r="E163" s="139">
        <f t="shared" si="71"/>
        <v>2642.7988</v>
      </c>
      <c r="F163" s="139">
        <f t="shared" si="72"/>
        <v>15927.727442709192</v>
      </c>
      <c r="G163" s="139">
        <f t="shared" si="73"/>
        <v>146102.3162427092</v>
      </c>
      <c r="I163" s="139">
        <f t="shared" si="74"/>
        <v>5506.0392000000002</v>
      </c>
      <c r="J163" s="139">
        <f t="shared" si="75"/>
        <v>198217.4112</v>
      </c>
      <c r="K163" s="139">
        <f t="shared" si="76"/>
        <v>4024.2012</v>
      </c>
      <c r="L163" s="139">
        <f t="shared" si="77"/>
        <v>-2708.6815938380018</v>
      </c>
      <c r="M163" s="139">
        <f t="shared" si="78"/>
        <v>195508.729606162</v>
      </c>
      <c r="O163" s="139">
        <f t="shared" si="79"/>
        <v>341611.04584887123</v>
      </c>
      <c r="P163" s="139">
        <f t="shared" si="80"/>
        <v>2371200</v>
      </c>
      <c r="Q163" s="219">
        <f t="shared" si="81"/>
        <v>0.14406673660967917</v>
      </c>
      <c r="R163" s="139">
        <f t="shared" si="82"/>
        <v>2029588.9541511289</v>
      </c>
    </row>
    <row r="164" spans="2:18">
      <c r="B164" s="213">
        <f t="shared" si="83"/>
        <v>36653</v>
      </c>
      <c r="C164" s="139">
        <f t="shared" si="69"/>
        <v>3615.9607999999998</v>
      </c>
      <c r="D164" s="139">
        <f t="shared" si="70"/>
        <v>133790.5496</v>
      </c>
      <c r="E164" s="139">
        <f t="shared" si="71"/>
        <v>2642.7988</v>
      </c>
      <c r="F164" s="139">
        <f t="shared" si="72"/>
        <v>18570.526242709191</v>
      </c>
      <c r="G164" s="139">
        <f t="shared" si="73"/>
        <v>152361.07584270919</v>
      </c>
      <c r="I164" s="139">
        <f t="shared" si="74"/>
        <v>5506.0392000000002</v>
      </c>
      <c r="J164" s="139">
        <f t="shared" si="75"/>
        <v>203723.4504</v>
      </c>
      <c r="K164" s="139">
        <f t="shared" si="76"/>
        <v>4024.2012</v>
      </c>
      <c r="L164" s="139">
        <f t="shared" si="77"/>
        <v>1315.5196061619981</v>
      </c>
      <c r="M164" s="139">
        <f t="shared" si="78"/>
        <v>205038.97000616201</v>
      </c>
      <c r="O164" s="139">
        <f t="shared" si="79"/>
        <v>357400.04584887123</v>
      </c>
      <c r="P164" s="139">
        <f t="shared" si="80"/>
        <v>2371200</v>
      </c>
      <c r="Q164" s="219">
        <f t="shared" si="81"/>
        <v>0.150725390455833</v>
      </c>
      <c r="R164" s="139">
        <f t="shared" si="82"/>
        <v>2013799.9541511289</v>
      </c>
    </row>
    <row r="165" spans="2:18">
      <c r="B165" s="213">
        <f t="shared" si="83"/>
        <v>36654</v>
      </c>
      <c r="C165" s="139">
        <f t="shared" si="69"/>
        <v>3615.9607999999998</v>
      </c>
      <c r="D165" s="139">
        <f t="shared" si="70"/>
        <v>137406.5104</v>
      </c>
      <c r="E165" s="139">
        <f t="shared" si="71"/>
        <v>2642.7988</v>
      </c>
      <c r="F165" s="139">
        <f t="shared" si="72"/>
        <v>21213.325042709192</v>
      </c>
      <c r="G165" s="139">
        <f t="shared" si="73"/>
        <v>158619.83544270918</v>
      </c>
      <c r="I165" s="139">
        <f t="shared" si="74"/>
        <v>5506.0392000000002</v>
      </c>
      <c r="J165" s="139">
        <f t="shared" si="75"/>
        <v>209229.4896</v>
      </c>
      <c r="K165" s="139">
        <f t="shared" si="76"/>
        <v>4024.2012</v>
      </c>
      <c r="L165" s="139">
        <f t="shared" si="77"/>
        <v>5339.7208061619986</v>
      </c>
      <c r="M165" s="139">
        <f t="shared" si="78"/>
        <v>214569.21040616199</v>
      </c>
      <c r="O165" s="139">
        <f t="shared" si="79"/>
        <v>373189.04584887117</v>
      </c>
      <c r="P165" s="139">
        <f t="shared" si="80"/>
        <v>2371200</v>
      </c>
      <c r="Q165" s="219">
        <f t="shared" si="81"/>
        <v>0.15738404430198683</v>
      </c>
      <c r="R165" s="139">
        <f t="shared" si="82"/>
        <v>1998010.9541511289</v>
      </c>
    </row>
    <row r="166" spans="2:18">
      <c r="B166" s="213">
        <f t="shared" si="83"/>
        <v>36655</v>
      </c>
      <c r="C166" s="139">
        <f t="shared" si="69"/>
        <v>3615.9607999999998</v>
      </c>
      <c r="D166" s="139">
        <f t="shared" si="70"/>
        <v>141022.4712</v>
      </c>
      <c r="E166" s="139">
        <f t="shared" si="71"/>
        <v>2642.7988</v>
      </c>
      <c r="F166" s="139">
        <f t="shared" si="72"/>
        <v>23856.123842709192</v>
      </c>
      <c r="G166" s="139">
        <f t="shared" si="73"/>
        <v>164878.5950427092</v>
      </c>
      <c r="I166" s="139">
        <f t="shared" si="74"/>
        <v>5506.0392000000002</v>
      </c>
      <c r="J166" s="139">
        <f t="shared" si="75"/>
        <v>214735.5288</v>
      </c>
      <c r="K166" s="139">
        <f t="shared" si="76"/>
        <v>4024.2012</v>
      </c>
      <c r="L166" s="139">
        <f t="shared" si="77"/>
        <v>9363.9220061619981</v>
      </c>
      <c r="M166" s="139">
        <f t="shared" si="78"/>
        <v>224099.450806162</v>
      </c>
      <c r="O166" s="139">
        <f t="shared" si="79"/>
        <v>388978.04584887123</v>
      </c>
      <c r="P166" s="139">
        <f t="shared" si="80"/>
        <v>2371200</v>
      </c>
      <c r="Q166" s="219">
        <f t="shared" si="81"/>
        <v>0.16404269814814071</v>
      </c>
      <c r="R166" s="139">
        <f t="shared" si="82"/>
        <v>1982221.9541511289</v>
      </c>
    </row>
    <row r="167" spans="2:18">
      <c r="B167" s="213">
        <f t="shared" si="83"/>
        <v>36656</v>
      </c>
      <c r="C167" s="139">
        <f t="shared" si="69"/>
        <v>3615.9607999999998</v>
      </c>
      <c r="D167" s="139">
        <f t="shared" si="70"/>
        <v>144638.432</v>
      </c>
      <c r="E167" s="139">
        <f t="shared" si="71"/>
        <v>2642.7988</v>
      </c>
      <c r="F167" s="139">
        <f t="shared" si="72"/>
        <v>26498.922642709193</v>
      </c>
      <c r="G167" s="139">
        <f t="shared" si="73"/>
        <v>171137.35464270919</v>
      </c>
      <c r="I167" s="139">
        <f t="shared" si="74"/>
        <v>5506.0392000000002</v>
      </c>
      <c r="J167" s="139">
        <f t="shared" si="75"/>
        <v>220241.568</v>
      </c>
      <c r="K167" s="139">
        <f t="shared" si="76"/>
        <v>4024.2012</v>
      </c>
      <c r="L167" s="139">
        <f t="shared" si="77"/>
        <v>13388.123206161998</v>
      </c>
      <c r="M167" s="139">
        <f t="shared" si="78"/>
        <v>233629.69120616201</v>
      </c>
      <c r="O167" s="139">
        <f t="shared" si="79"/>
        <v>404767.04584887123</v>
      </c>
      <c r="P167" s="139">
        <f t="shared" si="80"/>
        <v>2371200</v>
      </c>
      <c r="Q167" s="219">
        <f t="shared" si="81"/>
        <v>0.17070135199429454</v>
      </c>
      <c r="R167" s="139">
        <f t="shared" si="82"/>
        <v>1966432.9541511289</v>
      </c>
    </row>
    <row r="168" spans="2:18">
      <c r="B168" s="213">
        <f t="shared" si="83"/>
        <v>36657</v>
      </c>
      <c r="C168" s="139">
        <f t="shared" si="69"/>
        <v>3615.9607999999998</v>
      </c>
      <c r="D168" s="139">
        <f t="shared" si="70"/>
        <v>148254.3928</v>
      </c>
      <c r="E168" s="139">
        <f t="shared" si="71"/>
        <v>2642.7988</v>
      </c>
      <c r="F168" s="139">
        <f t="shared" si="72"/>
        <v>29141.721442709193</v>
      </c>
      <c r="G168" s="139">
        <f t="shared" si="73"/>
        <v>177396.11424270918</v>
      </c>
      <c r="I168" s="139">
        <f t="shared" si="74"/>
        <v>5506.0392000000002</v>
      </c>
      <c r="J168" s="139">
        <f t="shared" si="75"/>
        <v>225747.6072</v>
      </c>
      <c r="K168" s="139">
        <f t="shared" si="76"/>
        <v>4024.2012</v>
      </c>
      <c r="L168" s="139">
        <f t="shared" si="77"/>
        <v>17412.324406161999</v>
      </c>
      <c r="M168" s="139">
        <f t="shared" si="78"/>
        <v>243159.93160616199</v>
      </c>
      <c r="O168" s="139">
        <f t="shared" si="79"/>
        <v>420556.04584887117</v>
      </c>
      <c r="P168" s="139">
        <f t="shared" si="80"/>
        <v>2371200</v>
      </c>
      <c r="Q168" s="219">
        <f t="shared" si="81"/>
        <v>0.17736000584044836</v>
      </c>
      <c r="R168" s="139">
        <f t="shared" si="82"/>
        <v>1950643.9541511289</v>
      </c>
    </row>
    <row r="169" spans="2:18">
      <c r="B169" s="213">
        <f t="shared" si="83"/>
        <v>36658</v>
      </c>
      <c r="C169" s="139">
        <f t="shared" si="69"/>
        <v>3615.9607999999998</v>
      </c>
      <c r="D169" s="139">
        <f t="shared" si="70"/>
        <v>151870.3536</v>
      </c>
      <c r="E169" s="139">
        <f t="shared" si="71"/>
        <v>2642.7988</v>
      </c>
      <c r="F169" s="139">
        <f t="shared" si="72"/>
        <v>31784.520242709194</v>
      </c>
      <c r="G169" s="139">
        <f t="shared" si="73"/>
        <v>183654.8738427092</v>
      </c>
      <c r="I169" s="139">
        <f t="shared" si="74"/>
        <v>5506.0392000000002</v>
      </c>
      <c r="J169" s="139">
        <f t="shared" si="75"/>
        <v>231253.6464</v>
      </c>
      <c r="K169" s="139">
        <f t="shared" si="76"/>
        <v>4024.2012</v>
      </c>
      <c r="L169" s="139">
        <f t="shared" si="77"/>
        <v>21436.525606161998</v>
      </c>
      <c r="M169" s="139">
        <f t="shared" si="78"/>
        <v>252690.172006162</v>
      </c>
      <c r="O169" s="139">
        <f t="shared" si="79"/>
        <v>436345.04584887123</v>
      </c>
      <c r="P169" s="139">
        <f t="shared" si="80"/>
        <v>2371200</v>
      </c>
      <c r="Q169" s="219">
        <f t="shared" si="81"/>
        <v>0.18401865968660225</v>
      </c>
      <c r="R169" s="139">
        <f t="shared" si="82"/>
        <v>1934854.9541511289</v>
      </c>
    </row>
    <row r="170" spans="2:18">
      <c r="B170" s="213">
        <f t="shared" si="83"/>
        <v>36659</v>
      </c>
      <c r="C170" s="139">
        <f t="shared" si="69"/>
        <v>3615.9607999999998</v>
      </c>
      <c r="D170" s="139">
        <f t="shared" si="70"/>
        <v>155486.3144</v>
      </c>
      <c r="E170" s="139">
        <f t="shared" si="71"/>
        <v>2642.7988</v>
      </c>
      <c r="F170" s="139">
        <f t="shared" si="72"/>
        <v>34427.31904270919</v>
      </c>
      <c r="G170" s="139">
        <f t="shared" si="73"/>
        <v>189913.63344270919</v>
      </c>
      <c r="I170" s="139">
        <f t="shared" si="74"/>
        <v>5506.0392000000002</v>
      </c>
      <c r="J170" s="139">
        <f t="shared" si="75"/>
        <v>236759.6856</v>
      </c>
      <c r="K170" s="139">
        <f t="shared" si="76"/>
        <v>4024.2012</v>
      </c>
      <c r="L170" s="139">
        <f t="shared" si="77"/>
        <v>25460.726806161998</v>
      </c>
      <c r="M170" s="139">
        <f t="shared" si="78"/>
        <v>262220.41240616201</v>
      </c>
      <c r="O170" s="139">
        <f t="shared" si="79"/>
        <v>452134.04584887123</v>
      </c>
      <c r="P170" s="139">
        <f t="shared" si="80"/>
        <v>2371200</v>
      </c>
      <c r="Q170" s="219">
        <f t="shared" si="81"/>
        <v>0.19067731353275608</v>
      </c>
      <c r="R170" s="139">
        <f t="shared" si="82"/>
        <v>1919065.9541511289</v>
      </c>
    </row>
    <row r="171" spans="2:18">
      <c r="B171" s="213">
        <f t="shared" si="83"/>
        <v>36660</v>
      </c>
      <c r="C171" s="139">
        <f t="shared" si="69"/>
        <v>3615.9607999999998</v>
      </c>
      <c r="D171" s="139">
        <f t="shared" si="70"/>
        <v>159102.2752</v>
      </c>
      <c r="E171" s="139">
        <f t="shared" si="71"/>
        <v>2642.7988</v>
      </c>
      <c r="F171" s="139">
        <f t="shared" si="72"/>
        <v>37070.117842709187</v>
      </c>
      <c r="G171" s="139">
        <f t="shared" si="73"/>
        <v>196172.39304270918</v>
      </c>
      <c r="I171" s="139">
        <f t="shared" si="74"/>
        <v>5506.0392000000002</v>
      </c>
      <c r="J171" s="139">
        <f t="shared" si="75"/>
        <v>242265.7248</v>
      </c>
      <c r="K171" s="139">
        <f t="shared" si="76"/>
        <v>4024.2012</v>
      </c>
      <c r="L171" s="139">
        <f t="shared" si="77"/>
        <v>29484.928006161997</v>
      </c>
      <c r="M171" s="139">
        <f t="shared" si="78"/>
        <v>271750.65280616202</v>
      </c>
      <c r="O171" s="139">
        <f t="shared" si="79"/>
        <v>467923.04584887123</v>
      </c>
      <c r="P171" s="139">
        <f t="shared" si="80"/>
        <v>2371200</v>
      </c>
      <c r="Q171" s="219">
        <f t="shared" si="81"/>
        <v>0.19733596737890993</v>
      </c>
      <c r="R171" s="139">
        <f t="shared" si="82"/>
        <v>1903276.9541511289</v>
      </c>
    </row>
    <row r="172" spans="2:18">
      <c r="B172" s="213">
        <f t="shared" si="83"/>
        <v>36661</v>
      </c>
      <c r="C172" s="139">
        <f t="shared" si="69"/>
        <v>3615.9607999999998</v>
      </c>
      <c r="D172" s="139">
        <f t="shared" si="70"/>
        <v>162718.236</v>
      </c>
      <c r="E172" s="139">
        <f t="shared" si="71"/>
        <v>2642.7988</v>
      </c>
      <c r="F172" s="139">
        <f t="shared" si="72"/>
        <v>39712.916642709184</v>
      </c>
      <c r="G172" s="139">
        <f t="shared" si="73"/>
        <v>202431.1526427092</v>
      </c>
      <c r="I172" s="139">
        <f t="shared" si="74"/>
        <v>5506.0392000000002</v>
      </c>
      <c r="J172" s="139">
        <f t="shared" si="75"/>
        <v>247771.764</v>
      </c>
      <c r="K172" s="139">
        <f t="shared" si="76"/>
        <v>4024.2012</v>
      </c>
      <c r="L172" s="139">
        <f t="shared" si="77"/>
        <v>33509.129206161997</v>
      </c>
      <c r="M172" s="139">
        <f t="shared" si="78"/>
        <v>281280.89320616197</v>
      </c>
      <c r="O172" s="139">
        <f t="shared" si="79"/>
        <v>483712.04584887117</v>
      </c>
      <c r="P172" s="139">
        <f t="shared" si="80"/>
        <v>2371200</v>
      </c>
      <c r="Q172" s="219">
        <f t="shared" si="81"/>
        <v>0.20399462122506376</v>
      </c>
      <c r="R172" s="139">
        <f t="shared" si="82"/>
        <v>1887487.9541511289</v>
      </c>
    </row>
    <row r="173" spans="2:18">
      <c r="B173" s="213">
        <f t="shared" si="83"/>
        <v>36662</v>
      </c>
      <c r="C173" s="139">
        <f t="shared" si="69"/>
        <v>3615.9607999999998</v>
      </c>
      <c r="D173" s="139">
        <f t="shared" si="70"/>
        <v>166334.19680000001</v>
      </c>
      <c r="E173" s="139">
        <f t="shared" si="71"/>
        <v>2642.7988</v>
      </c>
      <c r="F173" s="139">
        <f t="shared" si="72"/>
        <v>42355.715442709181</v>
      </c>
      <c r="G173" s="139">
        <f t="shared" si="73"/>
        <v>208689.91224270919</v>
      </c>
      <c r="I173" s="139">
        <f t="shared" si="74"/>
        <v>5506.0392000000002</v>
      </c>
      <c r="J173" s="139">
        <f t="shared" si="75"/>
        <v>253277.80319999999</v>
      </c>
      <c r="K173" s="139">
        <f t="shared" si="76"/>
        <v>4024.2012</v>
      </c>
      <c r="L173" s="139">
        <f t="shared" si="77"/>
        <v>37533.330406162</v>
      </c>
      <c r="M173" s="139">
        <f t="shared" si="78"/>
        <v>290811.13360616198</v>
      </c>
      <c r="O173" s="139">
        <f t="shared" si="79"/>
        <v>499501.04584887117</v>
      </c>
      <c r="P173" s="139">
        <f t="shared" si="80"/>
        <v>2371200</v>
      </c>
      <c r="Q173" s="219">
        <f t="shared" si="81"/>
        <v>0.21065327507121759</v>
      </c>
      <c r="R173" s="139">
        <f t="shared" si="82"/>
        <v>1871698.9541511289</v>
      </c>
    </row>
    <row r="174" spans="2:18">
      <c r="B174" s="213">
        <f t="shared" si="83"/>
        <v>36663</v>
      </c>
      <c r="C174" s="139">
        <f t="shared" si="69"/>
        <v>3615.9607999999998</v>
      </c>
      <c r="D174" s="139">
        <f t="shared" si="70"/>
        <v>169950.15760000001</v>
      </c>
      <c r="E174" s="139">
        <f t="shared" si="71"/>
        <v>2642.7988</v>
      </c>
      <c r="F174" s="139">
        <f t="shared" si="72"/>
        <v>44998.514242709178</v>
      </c>
      <c r="G174" s="139">
        <f t="shared" si="73"/>
        <v>214948.67184270918</v>
      </c>
      <c r="I174" s="139">
        <f t="shared" si="74"/>
        <v>5506.0392000000002</v>
      </c>
      <c r="J174" s="139">
        <f t="shared" si="75"/>
        <v>258783.84239999999</v>
      </c>
      <c r="K174" s="139">
        <f t="shared" si="76"/>
        <v>4024.2012</v>
      </c>
      <c r="L174" s="139">
        <f t="shared" si="77"/>
        <v>41557.531606162003</v>
      </c>
      <c r="M174" s="139">
        <f t="shared" si="78"/>
        <v>300341.37400616199</v>
      </c>
      <c r="O174" s="139">
        <f t="shared" si="79"/>
        <v>515290.04584887117</v>
      </c>
      <c r="P174" s="139">
        <f t="shared" si="80"/>
        <v>2371200</v>
      </c>
      <c r="Q174" s="219">
        <f t="shared" si="81"/>
        <v>0.21731192891737144</v>
      </c>
      <c r="R174" s="139">
        <f t="shared" si="82"/>
        <v>1855909.9541511289</v>
      </c>
    </row>
    <row r="175" spans="2:18">
      <c r="B175" s="213">
        <f t="shared" si="83"/>
        <v>36664</v>
      </c>
      <c r="C175" s="139">
        <f t="shared" si="69"/>
        <v>3615.9607999999998</v>
      </c>
      <c r="D175" s="139">
        <f t="shared" si="70"/>
        <v>173566.11840000001</v>
      </c>
      <c r="E175" s="139">
        <f t="shared" si="71"/>
        <v>2642.7988</v>
      </c>
      <c r="F175" s="139">
        <f t="shared" si="72"/>
        <v>47641.313042709175</v>
      </c>
      <c r="G175" s="139">
        <f t="shared" si="73"/>
        <v>221207.43144270917</v>
      </c>
      <c r="I175" s="139">
        <f t="shared" si="74"/>
        <v>5506.0392000000002</v>
      </c>
      <c r="J175" s="139">
        <f t="shared" si="75"/>
        <v>264289.88160000002</v>
      </c>
      <c r="K175" s="139">
        <f t="shared" si="76"/>
        <v>4024.2012</v>
      </c>
      <c r="L175" s="139">
        <f t="shared" si="77"/>
        <v>45581.732806162006</v>
      </c>
      <c r="M175" s="139">
        <f t="shared" si="78"/>
        <v>309871.61440616206</v>
      </c>
      <c r="O175" s="139">
        <f t="shared" si="79"/>
        <v>531079.04584887123</v>
      </c>
      <c r="P175" s="139">
        <f t="shared" si="80"/>
        <v>2371200</v>
      </c>
      <c r="Q175" s="219">
        <f t="shared" si="81"/>
        <v>0.22397058276352533</v>
      </c>
      <c r="R175" s="139">
        <f t="shared" si="82"/>
        <v>1840120.9541511289</v>
      </c>
    </row>
    <row r="176" spans="2:18">
      <c r="B176" s="213">
        <f t="shared" si="83"/>
        <v>36665</v>
      </c>
      <c r="C176" s="139">
        <f t="shared" si="69"/>
        <v>3615.9607999999998</v>
      </c>
      <c r="D176" s="139">
        <f t="shared" si="70"/>
        <v>177182.07920000001</v>
      </c>
      <c r="E176" s="139">
        <f t="shared" si="71"/>
        <v>2642.7988</v>
      </c>
      <c r="F176" s="139">
        <f t="shared" si="72"/>
        <v>50284.111842709171</v>
      </c>
      <c r="G176" s="139">
        <f t="shared" si="73"/>
        <v>227466.19104270916</v>
      </c>
      <c r="I176" s="139">
        <f t="shared" si="74"/>
        <v>5506.0392000000002</v>
      </c>
      <c r="J176" s="139">
        <f t="shared" si="75"/>
        <v>269795.92080000002</v>
      </c>
      <c r="K176" s="139">
        <f t="shared" si="76"/>
        <v>4024.2012</v>
      </c>
      <c r="L176" s="139">
        <f t="shared" si="77"/>
        <v>49605.93400616201</v>
      </c>
      <c r="M176" s="139">
        <f t="shared" si="78"/>
        <v>319401.85480616201</v>
      </c>
      <c r="O176" s="139">
        <f t="shared" si="79"/>
        <v>546868.04584887112</v>
      </c>
      <c r="P176" s="139">
        <f t="shared" si="80"/>
        <v>2371200</v>
      </c>
      <c r="Q176" s="219">
        <f t="shared" si="81"/>
        <v>0.23062923660967913</v>
      </c>
      <c r="R176" s="139">
        <f t="shared" si="82"/>
        <v>1824331.9541511289</v>
      </c>
    </row>
    <row r="177" spans="2:18">
      <c r="B177" s="213">
        <f t="shared" si="83"/>
        <v>36666</v>
      </c>
      <c r="C177" s="139">
        <f t="shared" si="69"/>
        <v>3615.9607999999998</v>
      </c>
      <c r="D177" s="139">
        <f t="shared" si="70"/>
        <v>180798.04</v>
      </c>
      <c r="E177" s="139">
        <f t="shared" si="71"/>
        <v>2642.7988</v>
      </c>
      <c r="F177" s="139">
        <f t="shared" si="72"/>
        <v>52926.910642709168</v>
      </c>
      <c r="G177" s="139">
        <f t="shared" si="73"/>
        <v>233724.95064270918</v>
      </c>
      <c r="I177" s="139">
        <f t="shared" si="74"/>
        <v>5506.0392000000002</v>
      </c>
      <c r="J177" s="139">
        <f t="shared" si="75"/>
        <v>275301.96000000002</v>
      </c>
      <c r="K177" s="139">
        <f t="shared" si="76"/>
        <v>4024.2012</v>
      </c>
      <c r="L177" s="139">
        <f t="shared" si="77"/>
        <v>53630.135206162013</v>
      </c>
      <c r="M177" s="139">
        <f t="shared" si="78"/>
        <v>328932.09520616202</v>
      </c>
      <c r="O177" s="139">
        <f t="shared" si="79"/>
        <v>562657.04584887123</v>
      </c>
      <c r="P177" s="139">
        <f t="shared" si="80"/>
        <v>2371200</v>
      </c>
      <c r="Q177" s="219">
        <f t="shared" si="81"/>
        <v>0.23728789045583301</v>
      </c>
      <c r="R177" s="139">
        <f t="shared" si="82"/>
        <v>1808542.9541511289</v>
      </c>
    </row>
    <row r="178" spans="2:18">
      <c r="B178" s="213">
        <f t="shared" si="83"/>
        <v>36667</v>
      </c>
      <c r="C178" s="139">
        <f t="shared" si="69"/>
        <v>3615.9607999999998</v>
      </c>
      <c r="D178" s="139">
        <f t="shared" si="70"/>
        <v>184414.00080000001</v>
      </c>
      <c r="E178" s="139">
        <f t="shared" si="71"/>
        <v>2642.7988</v>
      </c>
      <c r="F178" s="139">
        <f t="shared" si="72"/>
        <v>55569.709442709165</v>
      </c>
      <c r="G178" s="139">
        <f t="shared" si="73"/>
        <v>239983.71024270917</v>
      </c>
      <c r="I178" s="139">
        <f t="shared" si="74"/>
        <v>5506.0392000000002</v>
      </c>
      <c r="J178" s="139">
        <f t="shared" si="75"/>
        <v>280807.99920000002</v>
      </c>
      <c r="K178" s="139">
        <f t="shared" si="76"/>
        <v>4024.2012</v>
      </c>
      <c r="L178" s="139">
        <f t="shared" si="77"/>
        <v>57654.336406162016</v>
      </c>
      <c r="M178" s="139">
        <f t="shared" si="78"/>
        <v>338462.33560616203</v>
      </c>
      <c r="O178" s="139">
        <f t="shared" si="79"/>
        <v>578446.04584887123</v>
      </c>
      <c r="P178" s="139">
        <f t="shared" si="80"/>
        <v>2371200</v>
      </c>
      <c r="Q178" s="219">
        <f t="shared" si="81"/>
        <v>0.24394654430198687</v>
      </c>
      <c r="R178" s="139">
        <f t="shared" si="82"/>
        <v>1792753.9541511289</v>
      </c>
    </row>
    <row r="179" spans="2:18">
      <c r="B179" s="213">
        <f t="shared" si="83"/>
        <v>36668</v>
      </c>
      <c r="C179" s="139">
        <f t="shared" si="69"/>
        <v>3615.9607999999998</v>
      </c>
      <c r="D179" s="139">
        <f t="shared" si="70"/>
        <v>188029.96160000001</v>
      </c>
      <c r="E179" s="139">
        <f t="shared" si="71"/>
        <v>2642.7988</v>
      </c>
      <c r="F179" s="139">
        <f t="shared" si="72"/>
        <v>58212.508242709162</v>
      </c>
      <c r="G179" s="139">
        <f t="shared" si="73"/>
        <v>246242.46984270916</v>
      </c>
      <c r="I179" s="139">
        <f t="shared" si="74"/>
        <v>5506.0392000000002</v>
      </c>
      <c r="J179" s="139">
        <f t="shared" si="75"/>
        <v>286314.03840000002</v>
      </c>
      <c r="K179" s="139">
        <f t="shared" si="76"/>
        <v>4024.2012</v>
      </c>
      <c r="L179" s="139">
        <f t="shared" si="77"/>
        <v>61678.537606162019</v>
      </c>
      <c r="M179" s="139">
        <f t="shared" si="78"/>
        <v>347992.57600616204</v>
      </c>
      <c r="O179" s="139">
        <f t="shared" si="79"/>
        <v>594235.04584887123</v>
      </c>
      <c r="P179" s="139">
        <f t="shared" si="80"/>
        <v>2371200</v>
      </c>
      <c r="Q179" s="219">
        <f t="shared" si="81"/>
        <v>0.2506051981481407</v>
      </c>
      <c r="R179" s="139">
        <f t="shared" si="82"/>
        <v>1776964.9541511289</v>
      </c>
    </row>
    <row r="180" spans="2:18">
      <c r="B180" s="213">
        <f t="shared" si="83"/>
        <v>36669</v>
      </c>
      <c r="C180" s="139">
        <f t="shared" si="69"/>
        <v>3615.9607999999998</v>
      </c>
      <c r="D180" s="139">
        <f t="shared" si="70"/>
        <v>191645.92240000001</v>
      </c>
      <c r="E180" s="139">
        <f t="shared" si="71"/>
        <v>2642.7988</v>
      </c>
      <c r="F180" s="139">
        <f t="shared" si="72"/>
        <v>60855.307042709159</v>
      </c>
      <c r="G180" s="139">
        <f t="shared" si="73"/>
        <v>252501.22944270918</v>
      </c>
      <c r="I180" s="139">
        <f t="shared" si="74"/>
        <v>5506.0392000000002</v>
      </c>
      <c r="J180" s="139">
        <f t="shared" si="75"/>
        <v>291820.07760000002</v>
      </c>
      <c r="K180" s="139">
        <f t="shared" si="76"/>
        <v>4024.2012</v>
      </c>
      <c r="L180" s="139">
        <f t="shared" si="77"/>
        <v>65702.738806162015</v>
      </c>
      <c r="M180" s="139">
        <f t="shared" si="78"/>
        <v>357522.81640616205</v>
      </c>
      <c r="O180" s="139">
        <f t="shared" si="79"/>
        <v>610024.04584887123</v>
      </c>
      <c r="P180" s="139">
        <f t="shared" si="80"/>
        <v>2371200</v>
      </c>
      <c r="Q180" s="219">
        <f t="shared" si="81"/>
        <v>0.25726385199429452</v>
      </c>
      <c r="R180" s="139">
        <f t="shared" si="82"/>
        <v>1761175.9541511289</v>
      </c>
    </row>
    <row r="181" spans="2:18">
      <c r="B181" s="213">
        <f t="shared" si="83"/>
        <v>36670</v>
      </c>
      <c r="C181" s="139">
        <f t="shared" si="69"/>
        <v>3615.9607999999998</v>
      </c>
      <c r="D181" s="139">
        <f t="shared" si="70"/>
        <v>195261.88320000001</v>
      </c>
      <c r="E181" s="139">
        <f t="shared" si="71"/>
        <v>2642.7988</v>
      </c>
      <c r="F181" s="139">
        <f t="shared" si="72"/>
        <v>63498.105842709156</v>
      </c>
      <c r="G181" s="139">
        <f t="shared" si="73"/>
        <v>258759.98904270917</v>
      </c>
      <c r="I181" s="139">
        <f t="shared" si="74"/>
        <v>5506.0392000000002</v>
      </c>
      <c r="J181" s="139">
        <f t="shared" si="75"/>
        <v>297326.11680000002</v>
      </c>
      <c r="K181" s="139">
        <f t="shared" si="76"/>
        <v>4024.2012</v>
      </c>
      <c r="L181" s="139">
        <f t="shared" si="77"/>
        <v>69726.940006162011</v>
      </c>
      <c r="M181" s="139">
        <f t="shared" si="78"/>
        <v>367053.056806162</v>
      </c>
      <c r="O181" s="139">
        <f t="shared" si="79"/>
        <v>625813.04584887112</v>
      </c>
      <c r="P181" s="139">
        <f t="shared" si="80"/>
        <v>2371200</v>
      </c>
      <c r="Q181" s="219">
        <f t="shared" si="81"/>
        <v>0.26392250584044835</v>
      </c>
      <c r="R181" s="139">
        <f t="shared" si="82"/>
        <v>1745386.9541511289</v>
      </c>
    </row>
    <row r="182" spans="2:18">
      <c r="B182" s="213">
        <f t="shared" si="83"/>
        <v>36671</v>
      </c>
      <c r="C182" s="139">
        <f t="shared" si="69"/>
        <v>3615.9607999999998</v>
      </c>
      <c r="D182" s="139">
        <f t="shared" si="70"/>
        <v>198877.84400000001</v>
      </c>
      <c r="E182" s="139">
        <f t="shared" si="71"/>
        <v>2642.7988</v>
      </c>
      <c r="F182" s="139">
        <f t="shared" si="72"/>
        <v>66140.904642709153</v>
      </c>
      <c r="G182" s="139">
        <f t="shared" si="73"/>
        <v>265018.74864270916</v>
      </c>
      <c r="I182" s="139">
        <f t="shared" si="74"/>
        <v>5506.0392000000002</v>
      </c>
      <c r="J182" s="139">
        <f t="shared" si="75"/>
        <v>302832.15600000002</v>
      </c>
      <c r="K182" s="139">
        <f t="shared" si="76"/>
        <v>4024.2012</v>
      </c>
      <c r="L182" s="139">
        <f t="shared" si="77"/>
        <v>73751.141206162007</v>
      </c>
      <c r="M182" s="139">
        <f t="shared" si="78"/>
        <v>376583.29720616201</v>
      </c>
      <c r="O182" s="139">
        <f t="shared" si="79"/>
        <v>641602.04584887112</v>
      </c>
      <c r="P182" s="139">
        <f t="shared" si="80"/>
        <v>2371200</v>
      </c>
      <c r="Q182" s="219">
        <f t="shared" si="81"/>
        <v>0.27058115968660218</v>
      </c>
      <c r="R182" s="139">
        <f t="shared" si="82"/>
        <v>1729597.9541511289</v>
      </c>
    </row>
    <row r="183" spans="2:18">
      <c r="B183" s="213">
        <f t="shared" si="83"/>
        <v>36672</v>
      </c>
      <c r="C183" s="139">
        <f t="shared" si="69"/>
        <v>3615.9607999999998</v>
      </c>
      <c r="D183" s="139">
        <f t="shared" si="70"/>
        <v>202493.80480000001</v>
      </c>
      <c r="E183" s="139">
        <f t="shared" si="71"/>
        <v>2642.7988</v>
      </c>
      <c r="F183" s="139">
        <f t="shared" si="72"/>
        <v>68783.703442709157</v>
      </c>
      <c r="G183" s="139">
        <f t="shared" si="73"/>
        <v>271277.50824270915</v>
      </c>
      <c r="I183" s="139">
        <f t="shared" si="74"/>
        <v>5506.0392000000002</v>
      </c>
      <c r="J183" s="139">
        <f t="shared" si="75"/>
        <v>308338.19520000002</v>
      </c>
      <c r="K183" s="139">
        <f t="shared" si="76"/>
        <v>4024.2012</v>
      </c>
      <c r="L183" s="139">
        <f t="shared" si="77"/>
        <v>77775.342406162003</v>
      </c>
      <c r="M183" s="139">
        <f t="shared" si="78"/>
        <v>386113.53760616202</v>
      </c>
      <c r="O183" s="139">
        <f t="shared" si="79"/>
        <v>657391.04584887112</v>
      </c>
      <c r="P183" s="139">
        <f t="shared" si="80"/>
        <v>2371200</v>
      </c>
      <c r="Q183" s="219">
        <f t="shared" si="81"/>
        <v>0.27723981353275606</v>
      </c>
      <c r="R183" s="139">
        <f t="shared" si="82"/>
        <v>1713808.9541511289</v>
      </c>
    </row>
    <row r="184" spans="2:18">
      <c r="B184" s="213">
        <f t="shared" si="83"/>
        <v>36673</v>
      </c>
      <c r="C184" s="139">
        <f t="shared" si="69"/>
        <v>3615.9607999999998</v>
      </c>
      <c r="D184" s="139">
        <f t="shared" si="70"/>
        <v>206109.76560000001</v>
      </c>
      <c r="E184" s="139">
        <f t="shared" si="71"/>
        <v>2642.7988</v>
      </c>
      <c r="F184" s="139">
        <f t="shared" si="72"/>
        <v>71426.502242709161</v>
      </c>
      <c r="G184" s="139">
        <f t="shared" si="73"/>
        <v>277536.2678427092</v>
      </c>
      <c r="I184" s="139">
        <f t="shared" si="74"/>
        <v>5506.0392000000002</v>
      </c>
      <c r="J184" s="139">
        <f t="shared" si="75"/>
        <v>313844.23440000002</v>
      </c>
      <c r="K184" s="139">
        <f t="shared" si="76"/>
        <v>4024.2012</v>
      </c>
      <c r="L184" s="139">
        <f t="shared" si="77"/>
        <v>81799.543606161998</v>
      </c>
      <c r="M184" s="139">
        <f t="shared" si="78"/>
        <v>395643.77800616203</v>
      </c>
      <c r="O184" s="139">
        <f t="shared" si="79"/>
        <v>673180.04584887123</v>
      </c>
      <c r="P184" s="139">
        <f t="shared" si="80"/>
        <v>2371200</v>
      </c>
      <c r="Q184" s="219">
        <f t="shared" si="81"/>
        <v>0.28389846737890995</v>
      </c>
      <c r="R184" s="139">
        <f t="shared" si="82"/>
        <v>1698019.9541511289</v>
      </c>
    </row>
    <row r="185" spans="2:18">
      <c r="B185" s="213">
        <f t="shared" si="83"/>
        <v>36674</v>
      </c>
      <c r="C185" s="139">
        <f t="shared" si="69"/>
        <v>3615.9607999999998</v>
      </c>
      <c r="D185" s="139">
        <f t="shared" si="70"/>
        <v>209725.72640000001</v>
      </c>
      <c r="E185" s="139">
        <f t="shared" si="71"/>
        <v>2642.7988</v>
      </c>
      <c r="F185" s="139">
        <f t="shared" si="72"/>
        <v>74069.301042709165</v>
      </c>
      <c r="G185" s="139">
        <f t="shared" si="73"/>
        <v>283795.02744270919</v>
      </c>
      <c r="I185" s="139">
        <f t="shared" si="74"/>
        <v>5506.0392000000002</v>
      </c>
      <c r="J185" s="139">
        <f t="shared" si="75"/>
        <v>319350.27360000001</v>
      </c>
      <c r="K185" s="139">
        <f t="shared" si="76"/>
        <v>4024.2012</v>
      </c>
      <c r="L185" s="139">
        <f t="shared" si="77"/>
        <v>85823.744806161994</v>
      </c>
      <c r="M185" s="139">
        <f t="shared" si="78"/>
        <v>405174.01840616204</v>
      </c>
      <c r="O185" s="139">
        <f t="shared" si="79"/>
        <v>688969.04584887123</v>
      </c>
      <c r="P185" s="139">
        <f t="shared" si="80"/>
        <v>2371200</v>
      </c>
      <c r="Q185" s="219">
        <f t="shared" si="81"/>
        <v>0.29055712122506377</v>
      </c>
      <c r="R185" s="139">
        <f t="shared" si="82"/>
        <v>1682230.9541511289</v>
      </c>
    </row>
    <row r="186" spans="2:18">
      <c r="B186" s="213">
        <f t="shared" si="83"/>
        <v>36675</v>
      </c>
      <c r="C186" s="139">
        <f t="shared" si="69"/>
        <v>3615.9607999999998</v>
      </c>
      <c r="D186" s="139">
        <f t="shared" si="70"/>
        <v>213341.68720000001</v>
      </c>
      <c r="E186" s="139">
        <f t="shared" si="71"/>
        <v>2642.7988</v>
      </c>
      <c r="F186" s="139">
        <f t="shared" si="72"/>
        <v>76712.099842709169</v>
      </c>
      <c r="G186" s="139">
        <f t="shared" si="73"/>
        <v>290053.78704270918</v>
      </c>
      <c r="I186" s="139">
        <f t="shared" si="74"/>
        <v>5506.0392000000002</v>
      </c>
      <c r="J186" s="139">
        <f t="shared" si="75"/>
        <v>324856.31280000001</v>
      </c>
      <c r="K186" s="139">
        <f t="shared" si="76"/>
        <v>4024.2012</v>
      </c>
      <c r="L186" s="139">
        <f t="shared" si="77"/>
        <v>89847.94600616199</v>
      </c>
      <c r="M186" s="139">
        <f t="shared" si="78"/>
        <v>414704.25880616199</v>
      </c>
      <c r="O186" s="139">
        <f t="shared" si="79"/>
        <v>704758.04584887112</v>
      </c>
      <c r="P186" s="139">
        <f t="shared" si="80"/>
        <v>2371200</v>
      </c>
      <c r="Q186" s="219">
        <f t="shared" si="81"/>
        <v>0.2972157750712176</v>
      </c>
      <c r="R186" s="139">
        <f t="shared" si="82"/>
        <v>1666441.9541511289</v>
      </c>
    </row>
    <row r="187" spans="2:18">
      <c r="B187" s="213">
        <f t="shared" si="83"/>
        <v>36676</v>
      </c>
      <c r="C187" s="139">
        <f t="shared" si="69"/>
        <v>3615.9607999999998</v>
      </c>
      <c r="D187" s="139">
        <f t="shared" si="70"/>
        <v>216957.64800000002</v>
      </c>
      <c r="E187" s="139">
        <f t="shared" si="71"/>
        <v>2642.7988</v>
      </c>
      <c r="F187" s="139">
        <f t="shared" si="72"/>
        <v>79354.898642709173</v>
      </c>
      <c r="G187" s="139">
        <f t="shared" si="73"/>
        <v>296312.54664270917</v>
      </c>
      <c r="I187" s="139">
        <f t="shared" si="74"/>
        <v>5506.0392000000002</v>
      </c>
      <c r="J187" s="139">
        <f t="shared" si="75"/>
        <v>330362.35200000001</v>
      </c>
      <c r="K187" s="139">
        <f t="shared" si="76"/>
        <v>4024.2012</v>
      </c>
      <c r="L187" s="139">
        <f t="shared" si="77"/>
        <v>93872.147206161986</v>
      </c>
      <c r="M187" s="139">
        <f t="shared" si="78"/>
        <v>424234.499206162</v>
      </c>
      <c r="O187" s="139">
        <f t="shared" si="79"/>
        <v>720547.04584887112</v>
      </c>
      <c r="P187" s="139">
        <f t="shared" si="80"/>
        <v>2371200</v>
      </c>
      <c r="Q187" s="219">
        <f t="shared" si="81"/>
        <v>0.30387442891737143</v>
      </c>
      <c r="R187" s="139">
        <f t="shared" si="82"/>
        <v>1650652.9541511289</v>
      </c>
    </row>
    <row r="188" spans="2:18">
      <c r="B188" s="213">
        <f t="shared" si="83"/>
        <v>36677</v>
      </c>
      <c r="C188" s="139">
        <f t="shared" si="69"/>
        <v>3615.9607999999998</v>
      </c>
      <c r="D188" s="139">
        <f t="shared" si="70"/>
        <v>220573.60880000002</v>
      </c>
      <c r="E188" s="139">
        <f t="shared" si="71"/>
        <v>2642.7988</v>
      </c>
      <c r="F188" s="139">
        <f t="shared" si="72"/>
        <v>81997.697442709177</v>
      </c>
      <c r="G188" s="139">
        <f t="shared" si="73"/>
        <v>302571.30624270916</v>
      </c>
      <c r="I188" s="139">
        <f t="shared" si="74"/>
        <v>5506.0392000000002</v>
      </c>
      <c r="J188" s="139">
        <f t="shared" si="75"/>
        <v>335868.39120000001</v>
      </c>
      <c r="K188" s="139">
        <f t="shared" si="76"/>
        <v>4024.2012</v>
      </c>
      <c r="L188" s="139">
        <f t="shared" si="77"/>
        <v>97896.348406161982</v>
      </c>
      <c r="M188" s="139">
        <f t="shared" si="78"/>
        <v>433764.73960616201</v>
      </c>
      <c r="O188" s="139">
        <f t="shared" si="79"/>
        <v>736336.04584887112</v>
      </c>
      <c r="P188" s="139">
        <f t="shared" si="80"/>
        <v>2371200</v>
      </c>
      <c r="Q188" s="219">
        <f t="shared" si="81"/>
        <v>0.31053308276352526</v>
      </c>
      <c r="R188" s="139">
        <f t="shared" si="82"/>
        <v>1634863.9541511289</v>
      </c>
    </row>
    <row r="189" spans="2:18">
      <c r="B189" s="213"/>
      <c r="C189" s="236">
        <f>SUM(C158:C188)</f>
        <v>112094.78480000001</v>
      </c>
      <c r="D189" s="139"/>
      <c r="E189" s="236">
        <f>SUM(E158:E188)</f>
        <v>81926.762799999997</v>
      </c>
      <c r="F189" s="139"/>
      <c r="G189" s="236">
        <f>C189+E189</f>
        <v>194021.54759999999</v>
      </c>
      <c r="I189" s="236">
        <f>SUM(I158:I188)</f>
        <v>170687.21520000001</v>
      </c>
      <c r="J189" s="139"/>
      <c r="K189" s="236">
        <f>SUM(K158:K188)</f>
        <v>124750.23719999996</v>
      </c>
      <c r="L189" s="139"/>
      <c r="M189" s="236">
        <f>I189+K189</f>
        <v>295437.45239999995</v>
      </c>
      <c r="O189" s="139"/>
      <c r="P189" s="139"/>
      <c r="Q189" s="219"/>
      <c r="R189" s="139"/>
    </row>
    <row r="190" spans="2:18">
      <c r="B190" s="213"/>
      <c r="C190" s="139"/>
      <c r="D190" s="139"/>
      <c r="E190" s="139"/>
      <c r="F190" s="139"/>
      <c r="G190" s="139"/>
      <c r="I190" s="139"/>
      <c r="J190" s="139"/>
      <c r="K190" s="139"/>
      <c r="L190" s="139"/>
      <c r="M190" s="139"/>
      <c r="O190" s="139"/>
      <c r="P190" s="139"/>
      <c r="Q190" s="219"/>
      <c r="R190" s="139"/>
    </row>
    <row r="191" spans="2:18">
      <c r="B191" s="213"/>
      <c r="C191" s="139"/>
      <c r="D191" s="139"/>
      <c r="E191" s="139"/>
      <c r="F191" s="139"/>
      <c r="G191" s="139"/>
      <c r="I191" s="139"/>
      <c r="J191" s="139"/>
      <c r="K191" s="139"/>
      <c r="L191" s="139"/>
      <c r="M191" s="139"/>
      <c r="O191" s="139"/>
      <c r="P191" s="139"/>
      <c r="Q191" s="219"/>
      <c r="R191" s="139"/>
    </row>
    <row r="192" spans="2:18">
      <c r="B192" s="213"/>
      <c r="C192" s="144">
        <f>$D$6*0.3964</f>
        <v>3615.9607999999998</v>
      </c>
      <c r="D192" s="229">
        <f>D188</f>
        <v>220573.60880000002</v>
      </c>
      <c r="E192" s="144">
        <f>$E$6*0.3964</f>
        <v>2642.7988</v>
      </c>
      <c r="F192" s="229">
        <f>F188</f>
        <v>81997.697442709177</v>
      </c>
      <c r="G192" s="231">
        <f>G188</f>
        <v>302571.30624270916</v>
      </c>
      <c r="I192" s="144">
        <f>$D$6*(1-0.3964)</f>
        <v>5506.0392000000002</v>
      </c>
      <c r="J192" s="229">
        <f>J188</f>
        <v>335868.39120000001</v>
      </c>
      <c r="K192" s="144">
        <f>$E$6*(1-0.3964)</f>
        <v>4024.2012</v>
      </c>
      <c r="L192" s="229">
        <f>L188</f>
        <v>97896.348406161982</v>
      </c>
      <c r="M192" s="231">
        <f>M188</f>
        <v>433764.73960616201</v>
      </c>
      <c r="O192" s="228">
        <f>G192+M192</f>
        <v>736336.04584887112</v>
      </c>
      <c r="P192" s="229">
        <f>$P$14</f>
        <v>2371200</v>
      </c>
      <c r="Q192" s="230">
        <f>O192/P192</f>
        <v>0.31053308276352526</v>
      </c>
      <c r="R192" s="231">
        <f>P192-O192</f>
        <v>1634863.9541511289</v>
      </c>
    </row>
    <row r="193" spans="2:18">
      <c r="B193" s="213">
        <f>B188+1</f>
        <v>36678</v>
      </c>
      <c r="C193" s="139">
        <f>C192</f>
        <v>3615.9607999999998</v>
      </c>
      <c r="D193" s="139">
        <f>D192+C193</f>
        <v>224189.56960000002</v>
      </c>
      <c r="E193" s="139">
        <f>E192</f>
        <v>2642.7988</v>
      </c>
      <c r="F193" s="139">
        <f>F192+E193</f>
        <v>84640.496242709181</v>
      </c>
      <c r="G193" s="139">
        <f>D193+F193</f>
        <v>308830.06584270921</v>
      </c>
      <c r="I193" s="139">
        <f>I192</f>
        <v>5506.0392000000002</v>
      </c>
      <c r="J193" s="139">
        <f>J192+I193</f>
        <v>341374.43040000001</v>
      </c>
      <c r="K193" s="139">
        <f>K192</f>
        <v>4024.2012</v>
      </c>
      <c r="L193" s="139">
        <f>L192+K193</f>
        <v>101920.54960616198</v>
      </c>
      <c r="M193" s="139">
        <f>J193+L193</f>
        <v>443294.98000616196</v>
      </c>
      <c r="O193" s="139">
        <f>G193+M193</f>
        <v>752125.04584887112</v>
      </c>
      <c r="P193" s="139">
        <f>P192</f>
        <v>2371200</v>
      </c>
      <c r="Q193" s="219">
        <f>O193/P193</f>
        <v>0.31719173660967909</v>
      </c>
      <c r="R193" s="139">
        <f>P193-O193</f>
        <v>1619074.9541511289</v>
      </c>
    </row>
    <row r="194" spans="2:18">
      <c r="B194" s="213">
        <f>B193+1</f>
        <v>36679</v>
      </c>
      <c r="C194" s="139">
        <f t="shared" ref="C194:C222" si="84">C193</f>
        <v>3615.9607999999998</v>
      </c>
      <c r="D194" s="139">
        <f t="shared" ref="D194:D222" si="85">D193+C194</f>
        <v>227805.53040000002</v>
      </c>
      <c r="E194" s="139">
        <f t="shared" ref="E194:E222" si="86">E193</f>
        <v>2642.7988</v>
      </c>
      <c r="F194" s="139">
        <f t="shared" ref="F194:F222" si="87">F193+E194</f>
        <v>87283.295042709186</v>
      </c>
      <c r="G194" s="139">
        <f t="shared" ref="G194:G222" si="88">D194+F194</f>
        <v>315088.8254427092</v>
      </c>
      <c r="I194" s="139">
        <f t="shared" ref="I194:I222" si="89">I193</f>
        <v>5506.0392000000002</v>
      </c>
      <c r="J194" s="139">
        <f t="shared" ref="J194:J222" si="90">J193+I194</f>
        <v>346880.46960000001</v>
      </c>
      <c r="K194" s="139">
        <f t="shared" ref="K194:K222" si="91">K193</f>
        <v>4024.2012</v>
      </c>
      <c r="L194" s="139">
        <f t="shared" ref="L194:L222" si="92">L193+K194</f>
        <v>105944.75080616197</v>
      </c>
      <c r="M194" s="139">
        <f t="shared" ref="M194:M222" si="93">J194+L194</f>
        <v>452825.22040616197</v>
      </c>
      <c r="O194" s="139">
        <f t="shared" ref="O194:O222" si="94">G194+M194</f>
        <v>767914.04584887112</v>
      </c>
      <c r="P194" s="139">
        <f t="shared" ref="P194:P222" si="95">P193</f>
        <v>2371200</v>
      </c>
      <c r="Q194" s="219">
        <f t="shared" ref="Q194:Q222" si="96">O194/P194</f>
        <v>0.32385039045583297</v>
      </c>
      <c r="R194" s="139">
        <f t="shared" ref="R194:R222" si="97">P194-O194</f>
        <v>1603285.9541511289</v>
      </c>
    </row>
    <row r="195" spans="2:18">
      <c r="B195" s="213">
        <f t="shared" ref="B195:B222" si="98">B194+1</f>
        <v>36680</v>
      </c>
      <c r="C195" s="139">
        <f t="shared" si="84"/>
        <v>3615.9607999999998</v>
      </c>
      <c r="D195" s="139">
        <f t="shared" si="85"/>
        <v>231421.49120000002</v>
      </c>
      <c r="E195" s="139">
        <f t="shared" si="86"/>
        <v>2642.7988</v>
      </c>
      <c r="F195" s="139">
        <f t="shared" si="87"/>
        <v>89926.09384270919</v>
      </c>
      <c r="G195" s="139">
        <f t="shared" si="88"/>
        <v>321347.58504270919</v>
      </c>
      <c r="I195" s="139">
        <f t="shared" si="89"/>
        <v>5506.0392000000002</v>
      </c>
      <c r="J195" s="139">
        <f t="shared" si="90"/>
        <v>352386.50880000001</v>
      </c>
      <c r="K195" s="139">
        <f t="shared" si="91"/>
        <v>4024.2012</v>
      </c>
      <c r="L195" s="139">
        <f t="shared" si="92"/>
        <v>109968.95200616197</v>
      </c>
      <c r="M195" s="139">
        <f t="shared" si="93"/>
        <v>462355.46080616198</v>
      </c>
      <c r="O195" s="139">
        <f t="shared" si="94"/>
        <v>783703.04584887112</v>
      </c>
      <c r="P195" s="139">
        <f t="shared" si="95"/>
        <v>2371200</v>
      </c>
      <c r="Q195" s="219">
        <f t="shared" si="96"/>
        <v>0.3305090443019868</v>
      </c>
      <c r="R195" s="139">
        <f t="shared" si="97"/>
        <v>1587496.9541511289</v>
      </c>
    </row>
    <row r="196" spans="2:18">
      <c r="B196" s="213">
        <f t="shared" si="98"/>
        <v>36681</v>
      </c>
      <c r="C196" s="139">
        <f t="shared" si="84"/>
        <v>3615.9607999999998</v>
      </c>
      <c r="D196" s="139">
        <f t="shared" si="85"/>
        <v>235037.45200000002</v>
      </c>
      <c r="E196" s="139">
        <f t="shared" si="86"/>
        <v>2642.7988</v>
      </c>
      <c r="F196" s="139">
        <f t="shared" si="87"/>
        <v>92568.892642709194</v>
      </c>
      <c r="G196" s="139">
        <f t="shared" si="88"/>
        <v>327606.34464270924</v>
      </c>
      <c r="I196" s="139">
        <f t="shared" si="89"/>
        <v>5506.0392000000002</v>
      </c>
      <c r="J196" s="139">
        <f t="shared" si="90"/>
        <v>357892.54800000001</v>
      </c>
      <c r="K196" s="139">
        <f t="shared" si="91"/>
        <v>4024.2012</v>
      </c>
      <c r="L196" s="139">
        <f t="shared" si="92"/>
        <v>113993.15320616197</v>
      </c>
      <c r="M196" s="139">
        <f t="shared" si="93"/>
        <v>471885.70120616199</v>
      </c>
      <c r="O196" s="139">
        <f t="shared" si="94"/>
        <v>799492.04584887123</v>
      </c>
      <c r="P196" s="139">
        <f t="shared" si="95"/>
        <v>2371200</v>
      </c>
      <c r="Q196" s="219">
        <f t="shared" si="96"/>
        <v>0.33716769814814068</v>
      </c>
      <c r="R196" s="139">
        <f t="shared" si="97"/>
        <v>1571707.9541511289</v>
      </c>
    </row>
    <row r="197" spans="2:18">
      <c r="B197" s="213">
        <f t="shared" si="98"/>
        <v>36682</v>
      </c>
      <c r="C197" s="139">
        <f t="shared" si="84"/>
        <v>3615.9607999999998</v>
      </c>
      <c r="D197" s="139">
        <f t="shared" si="85"/>
        <v>238653.41280000002</v>
      </c>
      <c r="E197" s="139">
        <f t="shared" si="86"/>
        <v>2642.7988</v>
      </c>
      <c r="F197" s="139">
        <f t="shared" si="87"/>
        <v>95211.691442709198</v>
      </c>
      <c r="G197" s="139">
        <f t="shared" si="88"/>
        <v>333865.10424270923</v>
      </c>
      <c r="I197" s="139">
        <f t="shared" si="89"/>
        <v>5506.0392000000002</v>
      </c>
      <c r="J197" s="139">
        <f t="shared" si="90"/>
        <v>363398.58720000001</v>
      </c>
      <c r="K197" s="139">
        <f t="shared" si="91"/>
        <v>4024.2012</v>
      </c>
      <c r="L197" s="139">
        <f t="shared" si="92"/>
        <v>118017.35440616196</v>
      </c>
      <c r="M197" s="139">
        <f t="shared" si="93"/>
        <v>481415.941606162</v>
      </c>
      <c r="O197" s="139">
        <f t="shared" si="94"/>
        <v>815281.04584887123</v>
      </c>
      <c r="P197" s="139">
        <f t="shared" si="95"/>
        <v>2371200</v>
      </c>
      <c r="Q197" s="219">
        <f t="shared" si="96"/>
        <v>0.34382635199429457</v>
      </c>
      <c r="R197" s="139">
        <f t="shared" si="97"/>
        <v>1555918.9541511289</v>
      </c>
    </row>
    <row r="198" spans="2:18">
      <c r="B198" s="213">
        <f t="shared" si="98"/>
        <v>36683</v>
      </c>
      <c r="C198" s="139">
        <f t="shared" si="84"/>
        <v>3615.9607999999998</v>
      </c>
      <c r="D198" s="139">
        <f t="shared" si="85"/>
        <v>242269.37360000002</v>
      </c>
      <c r="E198" s="139">
        <f t="shared" si="86"/>
        <v>2642.7988</v>
      </c>
      <c r="F198" s="139">
        <f t="shared" si="87"/>
        <v>97854.490242709202</v>
      </c>
      <c r="G198" s="139">
        <f t="shared" si="88"/>
        <v>340123.86384270922</v>
      </c>
      <c r="I198" s="139">
        <f t="shared" si="89"/>
        <v>5506.0392000000002</v>
      </c>
      <c r="J198" s="139">
        <f t="shared" si="90"/>
        <v>368904.62640000001</v>
      </c>
      <c r="K198" s="139">
        <f t="shared" si="91"/>
        <v>4024.2012</v>
      </c>
      <c r="L198" s="139">
        <f t="shared" si="92"/>
        <v>122041.55560616196</v>
      </c>
      <c r="M198" s="139">
        <f t="shared" si="93"/>
        <v>490946.18200616195</v>
      </c>
      <c r="O198" s="139">
        <f t="shared" si="94"/>
        <v>831070.04584887112</v>
      </c>
      <c r="P198" s="139">
        <f t="shared" si="95"/>
        <v>2371200</v>
      </c>
      <c r="Q198" s="219">
        <f t="shared" si="96"/>
        <v>0.35048500584044834</v>
      </c>
      <c r="R198" s="139">
        <f t="shared" si="97"/>
        <v>1540129.9541511289</v>
      </c>
    </row>
    <row r="199" spans="2:18">
      <c r="B199" s="213">
        <f t="shared" si="98"/>
        <v>36684</v>
      </c>
      <c r="C199" s="139">
        <f t="shared" si="84"/>
        <v>3615.9607999999998</v>
      </c>
      <c r="D199" s="139">
        <f t="shared" si="85"/>
        <v>245885.33440000002</v>
      </c>
      <c r="E199" s="139">
        <f t="shared" si="86"/>
        <v>2642.7988</v>
      </c>
      <c r="F199" s="139">
        <f t="shared" si="87"/>
        <v>100497.28904270921</v>
      </c>
      <c r="G199" s="139">
        <f t="shared" si="88"/>
        <v>346382.62344270921</v>
      </c>
      <c r="I199" s="139">
        <f t="shared" si="89"/>
        <v>5506.0392000000002</v>
      </c>
      <c r="J199" s="139">
        <f t="shared" si="90"/>
        <v>374410.66560000001</v>
      </c>
      <c r="K199" s="139">
        <f t="shared" si="91"/>
        <v>4024.2012</v>
      </c>
      <c r="L199" s="139">
        <f t="shared" si="92"/>
        <v>126065.75680616195</v>
      </c>
      <c r="M199" s="139">
        <f t="shared" si="93"/>
        <v>500476.42240616196</v>
      </c>
      <c r="O199" s="139">
        <f t="shared" si="94"/>
        <v>846859.04584887112</v>
      </c>
      <c r="P199" s="139">
        <f t="shared" si="95"/>
        <v>2371200</v>
      </c>
      <c r="Q199" s="219">
        <f t="shared" si="96"/>
        <v>0.35714365968660217</v>
      </c>
      <c r="R199" s="139">
        <f t="shared" si="97"/>
        <v>1524340.9541511289</v>
      </c>
    </row>
    <row r="200" spans="2:18">
      <c r="B200" s="213">
        <f t="shared" si="98"/>
        <v>36685</v>
      </c>
      <c r="C200" s="139">
        <f t="shared" si="84"/>
        <v>3615.9607999999998</v>
      </c>
      <c r="D200" s="139">
        <f t="shared" si="85"/>
        <v>249501.29520000002</v>
      </c>
      <c r="E200" s="139">
        <f t="shared" si="86"/>
        <v>2642.7988</v>
      </c>
      <c r="F200" s="139">
        <f t="shared" si="87"/>
        <v>103140.08784270921</v>
      </c>
      <c r="G200" s="139">
        <f t="shared" si="88"/>
        <v>352641.3830427092</v>
      </c>
      <c r="I200" s="139">
        <f t="shared" si="89"/>
        <v>5506.0392000000002</v>
      </c>
      <c r="J200" s="139">
        <f t="shared" si="90"/>
        <v>379916.70480000001</v>
      </c>
      <c r="K200" s="139">
        <f t="shared" si="91"/>
        <v>4024.2012</v>
      </c>
      <c r="L200" s="139">
        <f t="shared" si="92"/>
        <v>130089.95800616195</v>
      </c>
      <c r="M200" s="139">
        <f t="shared" si="93"/>
        <v>510006.66280616197</v>
      </c>
      <c r="O200" s="139">
        <f t="shared" si="94"/>
        <v>862648.04584887112</v>
      </c>
      <c r="P200" s="139">
        <f t="shared" si="95"/>
        <v>2371200</v>
      </c>
      <c r="Q200" s="219">
        <f t="shared" si="96"/>
        <v>0.36380231353275605</v>
      </c>
      <c r="R200" s="139">
        <f t="shared" si="97"/>
        <v>1508551.9541511289</v>
      </c>
    </row>
    <row r="201" spans="2:18">
      <c r="B201" s="213">
        <f t="shared" si="98"/>
        <v>36686</v>
      </c>
      <c r="C201" s="139">
        <f t="shared" si="84"/>
        <v>3615.9607999999998</v>
      </c>
      <c r="D201" s="139">
        <f t="shared" si="85"/>
        <v>253117.25600000002</v>
      </c>
      <c r="E201" s="139">
        <f t="shared" si="86"/>
        <v>2642.7988</v>
      </c>
      <c r="F201" s="139">
        <f t="shared" si="87"/>
        <v>105782.88664270921</v>
      </c>
      <c r="G201" s="139">
        <f t="shared" si="88"/>
        <v>358900.14264270925</v>
      </c>
      <c r="I201" s="139">
        <f t="shared" si="89"/>
        <v>5506.0392000000002</v>
      </c>
      <c r="J201" s="139">
        <f t="shared" si="90"/>
        <v>385422.74400000001</v>
      </c>
      <c r="K201" s="139">
        <f t="shared" si="91"/>
        <v>4024.2012</v>
      </c>
      <c r="L201" s="139">
        <f t="shared" si="92"/>
        <v>134114.15920616194</v>
      </c>
      <c r="M201" s="139">
        <f t="shared" si="93"/>
        <v>519536.90320616192</v>
      </c>
      <c r="O201" s="139">
        <f t="shared" si="94"/>
        <v>878437.04584887112</v>
      </c>
      <c r="P201" s="139">
        <f t="shared" si="95"/>
        <v>2371200</v>
      </c>
      <c r="Q201" s="219">
        <f t="shared" si="96"/>
        <v>0.37046096737890988</v>
      </c>
      <c r="R201" s="139">
        <f t="shared" si="97"/>
        <v>1492762.9541511289</v>
      </c>
    </row>
    <row r="202" spans="2:18">
      <c r="B202" s="213">
        <f t="shared" si="98"/>
        <v>36687</v>
      </c>
      <c r="C202" s="139">
        <f t="shared" si="84"/>
        <v>3615.9607999999998</v>
      </c>
      <c r="D202" s="139">
        <f t="shared" si="85"/>
        <v>256733.21680000002</v>
      </c>
      <c r="E202" s="139">
        <f t="shared" si="86"/>
        <v>2642.7988</v>
      </c>
      <c r="F202" s="139">
        <f t="shared" si="87"/>
        <v>108425.68544270922</v>
      </c>
      <c r="G202" s="139">
        <f t="shared" si="88"/>
        <v>365158.90224270924</v>
      </c>
      <c r="I202" s="139">
        <f t="shared" si="89"/>
        <v>5506.0392000000002</v>
      </c>
      <c r="J202" s="139">
        <f t="shared" si="90"/>
        <v>390928.78320000001</v>
      </c>
      <c r="K202" s="139">
        <f t="shared" si="91"/>
        <v>4024.2012</v>
      </c>
      <c r="L202" s="139">
        <f t="shared" si="92"/>
        <v>138138.36040616196</v>
      </c>
      <c r="M202" s="139">
        <f t="shared" si="93"/>
        <v>529067.14360616193</v>
      </c>
      <c r="O202" s="139">
        <f t="shared" si="94"/>
        <v>894226.04584887112</v>
      </c>
      <c r="P202" s="139">
        <f t="shared" si="95"/>
        <v>2371200</v>
      </c>
      <c r="Q202" s="219">
        <f t="shared" si="96"/>
        <v>0.37711962122506371</v>
      </c>
      <c r="R202" s="139">
        <f t="shared" si="97"/>
        <v>1476973.9541511289</v>
      </c>
    </row>
    <row r="203" spans="2:18">
      <c r="B203" s="213">
        <f t="shared" si="98"/>
        <v>36688</v>
      </c>
      <c r="C203" s="139">
        <f t="shared" si="84"/>
        <v>3615.9607999999998</v>
      </c>
      <c r="D203" s="139">
        <f t="shared" si="85"/>
        <v>260349.17760000002</v>
      </c>
      <c r="E203" s="139">
        <f t="shared" si="86"/>
        <v>2642.7988</v>
      </c>
      <c r="F203" s="139">
        <f t="shared" si="87"/>
        <v>111068.48424270922</v>
      </c>
      <c r="G203" s="139">
        <f t="shared" si="88"/>
        <v>371417.66184270923</v>
      </c>
      <c r="I203" s="139">
        <f t="shared" si="89"/>
        <v>5506.0392000000002</v>
      </c>
      <c r="J203" s="139">
        <f t="shared" si="90"/>
        <v>396434.8224</v>
      </c>
      <c r="K203" s="139">
        <f t="shared" si="91"/>
        <v>4024.2012</v>
      </c>
      <c r="L203" s="139">
        <f t="shared" si="92"/>
        <v>142162.56160616197</v>
      </c>
      <c r="M203" s="139">
        <f t="shared" si="93"/>
        <v>538597.38400616194</v>
      </c>
      <c r="O203" s="139">
        <f t="shared" si="94"/>
        <v>910015.04584887112</v>
      </c>
      <c r="P203" s="139">
        <f t="shared" si="95"/>
        <v>2371200</v>
      </c>
      <c r="Q203" s="219">
        <f t="shared" si="96"/>
        <v>0.38377827507121759</v>
      </c>
      <c r="R203" s="139">
        <f t="shared" si="97"/>
        <v>1461184.9541511289</v>
      </c>
    </row>
    <row r="204" spans="2:18">
      <c r="B204" s="213">
        <f t="shared" si="98"/>
        <v>36689</v>
      </c>
      <c r="C204" s="139">
        <f t="shared" si="84"/>
        <v>3615.9607999999998</v>
      </c>
      <c r="D204" s="139">
        <f t="shared" si="85"/>
        <v>263965.1384</v>
      </c>
      <c r="E204" s="139">
        <f t="shared" si="86"/>
        <v>2642.7988</v>
      </c>
      <c r="F204" s="139">
        <f t="shared" si="87"/>
        <v>113711.28304270923</v>
      </c>
      <c r="G204" s="139">
        <f t="shared" si="88"/>
        <v>377676.42144270922</v>
      </c>
      <c r="I204" s="139">
        <f t="shared" si="89"/>
        <v>5506.0392000000002</v>
      </c>
      <c r="J204" s="139">
        <f t="shared" si="90"/>
        <v>401940.8616</v>
      </c>
      <c r="K204" s="139">
        <f t="shared" si="91"/>
        <v>4024.2012</v>
      </c>
      <c r="L204" s="139">
        <f t="shared" si="92"/>
        <v>146186.76280616198</v>
      </c>
      <c r="M204" s="139">
        <f t="shared" si="93"/>
        <v>548127.62440616195</v>
      </c>
      <c r="O204" s="139">
        <f t="shared" si="94"/>
        <v>925804.04584887112</v>
      </c>
      <c r="P204" s="139">
        <f t="shared" si="95"/>
        <v>2371200</v>
      </c>
      <c r="Q204" s="219">
        <f t="shared" si="96"/>
        <v>0.39043692891737142</v>
      </c>
      <c r="R204" s="139">
        <f t="shared" si="97"/>
        <v>1445395.9541511289</v>
      </c>
    </row>
    <row r="205" spans="2:18">
      <c r="B205" s="213">
        <f t="shared" si="98"/>
        <v>36690</v>
      </c>
      <c r="C205" s="139">
        <f t="shared" si="84"/>
        <v>3615.9607999999998</v>
      </c>
      <c r="D205" s="139">
        <f t="shared" si="85"/>
        <v>267581.0992</v>
      </c>
      <c r="E205" s="139">
        <f t="shared" si="86"/>
        <v>2642.7988</v>
      </c>
      <c r="F205" s="139">
        <f t="shared" si="87"/>
        <v>116354.08184270923</v>
      </c>
      <c r="G205" s="139">
        <f t="shared" si="88"/>
        <v>383935.18104270921</v>
      </c>
      <c r="I205" s="139">
        <f t="shared" si="89"/>
        <v>5506.0392000000002</v>
      </c>
      <c r="J205" s="139">
        <f t="shared" si="90"/>
        <v>407446.9008</v>
      </c>
      <c r="K205" s="139">
        <f t="shared" si="91"/>
        <v>4024.2012</v>
      </c>
      <c r="L205" s="139">
        <f t="shared" si="92"/>
        <v>150210.96400616199</v>
      </c>
      <c r="M205" s="139">
        <f t="shared" si="93"/>
        <v>557657.86480616196</v>
      </c>
      <c r="O205" s="139">
        <f t="shared" si="94"/>
        <v>941593.04584887112</v>
      </c>
      <c r="P205" s="139">
        <f t="shared" si="95"/>
        <v>2371200</v>
      </c>
      <c r="Q205" s="219">
        <f t="shared" si="96"/>
        <v>0.39709558276352525</v>
      </c>
      <c r="R205" s="139">
        <f t="shared" si="97"/>
        <v>1429606.9541511289</v>
      </c>
    </row>
    <row r="206" spans="2:18">
      <c r="B206" s="213">
        <f t="shared" si="98"/>
        <v>36691</v>
      </c>
      <c r="C206" s="139">
        <f t="shared" si="84"/>
        <v>3615.9607999999998</v>
      </c>
      <c r="D206" s="139">
        <f t="shared" si="85"/>
        <v>271197.06</v>
      </c>
      <c r="E206" s="139">
        <f t="shared" si="86"/>
        <v>2642.7988</v>
      </c>
      <c r="F206" s="139">
        <f t="shared" si="87"/>
        <v>118996.88064270923</v>
      </c>
      <c r="G206" s="139">
        <f t="shared" si="88"/>
        <v>390193.94064270926</v>
      </c>
      <c r="I206" s="139">
        <f t="shared" si="89"/>
        <v>5506.0392000000002</v>
      </c>
      <c r="J206" s="139">
        <f t="shared" si="90"/>
        <v>412952.94</v>
      </c>
      <c r="K206" s="139">
        <f t="shared" si="91"/>
        <v>4024.2012</v>
      </c>
      <c r="L206" s="139">
        <f t="shared" si="92"/>
        <v>154235.165206162</v>
      </c>
      <c r="M206" s="139">
        <f t="shared" si="93"/>
        <v>567188.10520616197</v>
      </c>
      <c r="O206" s="139">
        <f t="shared" si="94"/>
        <v>957382.04584887123</v>
      </c>
      <c r="P206" s="139">
        <f t="shared" si="95"/>
        <v>2371200</v>
      </c>
      <c r="Q206" s="219">
        <f t="shared" si="96"/>
        <v>0.40375423660967918</v>
      </c>
      <c r="R206" s="139">
        <f t="shared" si="97"/>
        <v>1413817.9541511289</v>
      </c>
    </row>
    <row r="207" spans="2:18">
      <c r="B207" s="213">
        <f t="shared" si="98"/>
        <v>36692</v>
      </c>
      <c r="C207" s="139">
        <f t="shared" si="84"/>
        <v>3615.9607999999998</v>
      </c>
      <c r="D207" s="139">
        <f t="shared" si="85"/>
        <v>274813.0208</v>
      </c>
      <c r="E207" s="139">
        <f t="shared" si="86"/>
        <v>2642.7988</v>
      </c>
      <c r="F207" s="139">
        <f t="shared" si="87"/>
        <v>121639.67944270924</v>
      </c>
      <c r="G207" s="139">
        <f t="shared" si="88"/>
        <v>396452.70024270925</v>
      </c>
      <c r="I207" s="139">
        <f t="shared" si="89"/>
        <v>5506.0392000000002</v>
      </c>
      <c r="J207" s="139">
        <f t="shared" si="90"/>
        <v>418458.9792</v>
      </c>
      <c r="K207" s="139">
        <f t="shared" si="91"/>
        <v>4024.2012</v>
      </c>
      <c r="L207" s="139">
        <f t="shared" si="92"/>
        <v>158259.36640616201</v>
      </c>
      <c r="M207" s="139">
        <f t="shared" si="93"/>
        <v>576718.34560616198</v>
      </c>
      <c r="O207" s="139">
        <f t="shared" si="94"/>
        <v>973171.04584887123</v>
      </c>
      <c r="P207" s="139">
        <f t="shared" si="95"/>
        <v>2371200</v>
      </c>
      <c r="Q207" s="219">
        <f t="shared" si="96"/>
        <v>0.41041289045583301</v>
      </c>
      <c r="R207" s="139">
        <f t="shared" si="97"/>
        <v>1398028.9541511289</v>
      </c>
    </row>
    <row r="208" spans="2:18">
      <c r="B208" s="213">
        <f t="shared" si="98"/>
        <v>36693</v>
      </c>
      <c r="C208" s="139">
        <f t="shared" si="84"/>
        <v>3615.9607999999998</v>
      </c>
      <c r="D208" s="139">
        <f t="shared" si="85"/>
        <v>278428.9816</v>
      </c>
      <c r="E208" s="139">
        <f t="shared" si="86"/>
        <v>2642.7988</v>
      </c>
      <c r="F208" s="139">
        <f t="shared" si="87"/>
        <v>124282.47824270924</v>
      </c>
      <c r="G208" s="139">
        <f t="shared" si="88"/>
        <v>402711.45984270924</v>
      </c>
      <c r="I208" s="139">
        <f t="shared" si="89"/>
        <v>5506.0392000000002</v>
      </c>
      <c r="J208" s="139">
        <f t="shared" si="90"/>
        <v>423965.0184</v>
      </c>
      <c r="K208" s="139">
        <f t="shared" si="91"/>
        <v>4024.2012</v>
      </c>
      <c r="L208" s="139">
        <f t="shared" si="92"/>
        <v>162283.56760616202</v>
      </c>
      <c r="M208" s="139">
        <f t="shared" si="93"/>
        <v>586248.58600616199</v>
      </c>
      <c r="O208" s="139">
        <f t="shared" si="94"/>
        <v>988960.04584887123</v>
      </c>
      <c r="P208" s="139">
        <f t="shared" si="95"/>
        <v>2371200</v>
      </c>
      <c r="Q208" s="219">
        <f t="shared" si="96"/>
        <v>0.41707154430198684</v>
      </c>
      <c r="R208" s="139">
        <f t="shared" si="97"/>
        <v>1382239.9541511289</v>
      </c>
    </row>
    <row r="209" spans="2:18">
      <c r="B209" s="213">
        <f t="shared" si="98"/>
        <v>36694</v>
      </c>
      <c r="C209" s="139">
        <f t="shared" si="84"/>
        <v>3615.9607999999998</v>
      </c>
      <c r="D209" s="139">
        <f t="shared" si="85"/>
        <v>282044.9424</v>
      </c>
      <c r="E209" s="139">
        <f t="shared" si="86"/>
        <v>2642.7988</v>
      </c>
      <c r="F209" s="139">
        <f t="shared" si="87"/>
        <v>126925.27704270925</v>
      </c>
      <c r="G209" s="139">
        <f t="shared" si="88"/>
        <v>408970.21944270923</v>
      </c>
      <c r="I209" s="139">
        <f t="shared" si="89"/>
        <v>5506.0392000000002</v>
      </c>
      <c r="J209" s="139">
        <f t="shared" si="90"/>
        <v>429471.0576</v>
      </c>
      <c r="K209" s="139">
        <f t="shared" si="91"/>
        <v>4024.2012</v>
      </c>
      <c r="L209" s="139">
        <f t="shared" si="92"/>
        <v>166307.76880616203</v>
      </c>
      <c r="M209" s="139">
        <f t="shared" si="93"/>
        <v>595778.826406162</v>
      </c>
      <c r="O209" s="139">
        <f t="shared" si="94"/>
        <v>1004749.0458488712</v>
      </c>
      <c r="P209" s="139">
        <f t="shared" si="95"/>
        <v>2371200</v>
      </c>
      <c r="Q209" s="219">
        <f t="shared" si="96"/>
        <v>0.42373019814814072</v>
      </c>
      <c r="R209" s="139">
        <f t="shared" si="97"/>
        <v>1366450.9541511289</v>
      </c>
    </row>
    <row r="210" spans="2:18">
      <c r="B210" s="213">
        <f t="shared" si="98"/>
        <v>36695</v>
      </c>
      <c r="C210" s="139">
        <f t="shared" si="84"/>
        <v>3615.9607999999998</v>
      </c>
      <c r="D210" s="139">
        <f t="shared" si="85"/>
        <v>285660.9032</v>
      </c>
      <c r="E210" s="139">
        <f t="shared" si="86"/>
        <v>2642.7988</v>
      </c>
      <c r="F210" s="139">
        <f t="shared" si="87"/>
        <v>129568.07584270925</v>
      </c>
      <c r="G210" s="139">
        <f t="shared" si="88"/>
        <v>415228.97904270922</v>
      </c>
      <c r="I210" s="139">
        <f t="shared" si="89"/>
        <v>5506.0392000000002</v>
      </c>
      <c r="J210" s="139">
        <f t="shared" si="90"/>
        <v>434977.0968</v>
      </c>
      <c r="K210" s="139">
        <f t="shared" si="91"/>
        <v>4024.2012</v>
      </c>
      <c r="L210" s="139">
        <f t="shared" si="92"/>
        <v>170331.97000616204</v>
      </c>
      <c r="M210" s="139">
        <f t="shared" si="93"/>
        <v>605309.06680616201</v>
      </c>
      <c r="O210" s="139">
        <f t="shared" si="94"/>
        <v>1020538.0458488712</v>
      </c>
      <c r="P210" s="139">
        <f t="shared" si="95"/>
        <v>2371200</v>
      </c>
      <c r="Q210" s="219">
        <f t="shared" si="96"/>
        <v>0.43038885199429455</v>
      </c>
      <c r="R210" s="139">
        <f t="shared" si="97"/>
        <v>1350661.9541511289</v>
      </c>
    </row>
    <row r="211" spans="2:18">
      <c r="B211" s="213">
        <f t="shared" si="98"/>
        <v>36696</v>
      </c>
      <c r="C211" s="139">
        <f t="shared" si="84"/>
        <v>3615.9607999999998</v>
      </c>
      <c r="D211" s="139">
        <f t="shared" si="85"/>
        <v>289276.864</v>
      </c>
      <c r="E211" s="139">
        <f t="shared" si="86"/>
        <v>2642.7988</v>
      </c>
      <c r="F211" s="139">
        <f t="shared" si="87"/>
        <v>132210.87464270924</v>
      </c>
      <c r="G211" s="139">
        <f t="shared" si="88"/>
        <v>421487.73864270921</v>
      </c>
      <c r="I211" s="139">
        <f t="shared" si="89"/>
        <v>5506.0392000000002</v>
      </c>
      <c r="J211" s="139">
        <f t="shared" si="90"/>
        <v>440483.136</v>
      </c>
      <c r="K211" s="139">
        <f t="shared" si="91"/>
        <v>4024.2012</v>
      </c>
      <c r="L211" s="139">
        <f t="shared" si="92"/>
        <v>174356.17120616205</v>
      </c>
      <c r="M211" s="139">
        <f t="shared" si="93"/>
        <v>614839.30720616202</v>
      </c>
      <c r="O211" s="139">
        <f t="shared" si="94"/>
        <v>1036327.0458488712</v>
      </c>
      <c r="P211" s="139">
        <f t="shared" si="95"/>
        <v>2371200</v>
      </c>
      <c r="Q211" s="219">
        <f t="shared" si="96"/>
        <v>0.43704750584044838</v>
      </c>
      <c r="R211" s="139">
        <f t="shared" si="97"/>
        <v>1334872.9541511289</v>
      </c>
    </row>
    <row r="212" spans="2:18">
      <c r="B212" s="213">
        <f t="shared" si="98"/>
        <v>36697</v>
      </c>
      <c r="C212" s="139">
        <f t="shared" si="84"/>
        <v>3615.9607999999998</v>
      </c>
      <c r="D212" s="139">
        <f t="shared" si="85"/>
        <v>292892.8248</v>
      </c>
      <c r="E212" s="139">
        <f t="shared" si="86"/>
        <v>2642.7988</v>
      </c>
      <c r="F212" s="139">
        <f t="shared" si="87"/>
        <v>134853.67344270923</v>
      </c>
      <c r="G212" s="139">
        <f t="shared" si="88"/>
        <v>427746.4982427092</v>
      </c>
      <c r="I212" s="139">
        <f t="shared" si="89"/>
        <v>5506.0392000000002</v>
      </c>
      <c r="J212" s="139">
        <f t="shared" si="90"/>
        <v>445989.1752</v>
      </c>
      <c r="K212" s="139">
        <f t="shared" si="91"/>
        <v>4024.2012</v>
      </c>
      <c r="L212" s="139">
        <f t="shared" si="92"/>
        <v>178380.37240616206</v>
      </c>
      <c r="M212" s="139">
        <f t="shared" si="93"/>
        <v>624369.54760616203</v>
      </c>
      <c r="O212" s="139">
        <f t="shared" si="94"/>
        <v>1052116.0458488711</v>
      </c>
      <c r="P212" s="139">
        <f t="shared" si="95"/>
        <v>2371200</v>
      </c>
      <c r="Q212" s="219">
        <f t="shared" si="96"/>
        <v>0.44370615968660221</v>
      </c>
      <c r="R212" s="139">
        <f t="shared" si="97"/>
        <v>1319083.9541511289</v>
      </c>
    </row>
    <row r="213" spans="2:18">
      <c r="B213" s="213">
        <f t="shared" si="98"/>
        <v>36698</v>
      </c>
      <c r="C213" s="139">
        <f t="shared" si="84"/>
        <v>3615.9607999999998</v>
      </c>
      <c r="D213" s="139">
        <f t="shared" si="85"/>
        <v>296508.7856</v>
      </c>
      <c r="E213" s="139">
        <f t="shared" si="86"/>
        <v>2642.7988</v>
      </c>
      <c r="F213" s="139">
        <f t="shared" si="87"/>
        <v>137496.47224270922</v>
      </c>
      <c r="G213" s="139">
        <f t="shared" si="88"/>
        <v>434005.25784270919</v>
      </c>
      <c r="I213" s="139">
        <f t="shared" si="89"/>
        <v>5506.0392000000002</v>
      </c>
      <c r="J213" s="139">
        <f t="shared" si="90"/>
        <v>451495.2144</v>
      </c>
      <c r="K213" s="139">
        <f t="shared" si="91"/>
        <v>4024.2012</v>
      </c>
      <c r="L213" s="139">
        <f t="shared" si="92"/>
        <v>182404.57360616207</v>
      </c>
      <c r="M213" s="139">
        <f t="shared" si="93"/>
        <v>633899.78800616204</v>
      </c>
      <c r="O213" s="139">
        <f t="shared" si="94"/>
        <v>1067905.0458488711</v>
      </c>
      <c r="P213" s="139">
        <f t="shared" si="95"/>
        <v>2371200</v>
      </c>
      <c r="Q213" s="219">
        <f t="shared" si="96"/>
        <v>0.45036481353275604</v>
      </c>
      <c r="R213" s="139">
        <f t="shared" si="97"/>
        <v>1303294.9541511289</v>
      </c>
    </row>
    <row r="214" spans="2:18">
      <c r="B214" s="213">
        <f t="shared" si="98"/>
        <v>36699</v>
      </c>
      <c r="C214" s="139">
        <f t="shared" si="84"/>
        <v>3615.9607999999998</v>
      </c>
      <c r="D214" s="139">
        <f t="shared" si="85"/>
        <v>300124.7464</v>
      </c>
      <c r="E214" s="139">
        <f t="shared" si="86"/>
        <v>2642.7988</v>
      </c>
      <c r="F214" s="139">
        <f t="shared" si="87"/>
        <v>140139.27104270921</v>
      </c>
      <c r="G214" s="139">
        <f t="shared" si="88"/>
        <v>440264.01744270918</v>
      </c>
      <c r="I214" s="139">
        <f t="shared" si="89"/>
        <v>5506.0392000000002</v>
      </c>
      <c r="J214" s="139">
        <f t="shared" si="90"/>
        <v>457001.2536</v>
      </c>
      <c r="K214" s="139">
        <f t="shared" si="91"/>
        <v>4024.2012</v>
      </c>
      <c r="L214" s="139">
        <f t="shared" si="92"/>
        <v>186428.77480616208</v>
      </c>
      <c r="M214" s="139">
        <f t="shared" si="93"/>
        <v>643430.02840616205</v>
      </c>
      <c r="O214" s="139">
        <f t="shared" si="94"/>
        <v>1083694.0458488711</v>
      </c>
      <c r="P214" s="139">
        <f t="shared" si="95"/>
        <v>2371200</v>
      </c>
      <c r="Q214" s="219">
        <f t="shared" si="96"/>
        <v>0.45702346737890986</v>
      </c>
      <c r="R214" s="139">
        <f t="shared" si="97"/>
        <v>1287505.9541511289</v>
      </c>
    </row>
    <row r="215" spans="2:18">
      <c r="B215" s="213">
        <f t="shared" si="98"/>
        <v>36700</v>
      </c>
      <c r="C215" s="139">
        <f t="shared" si="84"/>
        <v>3615.9607999999998</v>
      </c>
      <c r="D215" s="139">
        <f t="shared" si="85"/>
        <v>303740.7072</v>
      </c>
      <c r="E215" s="139">
        <f t="shared" si="86"/>
        <v>2642.7988</v>
      </c>
      <c r="F215" s="139">
        <f t="shared" si="87"/>
        <v>142782.0698427092</v>
      </c>
      <c r="G215" s="139">
        <f t="shared" si="88"/>
        <v>446522.77704270917</v>
      </c>
      <c r="I215" s="139">
        <f t="shared" si="89"/>
        <v>5506.0392000000002</v>
      </c>
      <c r="J215" s="139">
        <f t="shared" si="90"/>
        <v>462507.2928</v>
      </c>
      <c r="K215" s="139">
        <f t="shared" si="91"/>
        <v>4024.2012</v>
      </c>
      <c r="L215" s="139">
        <f t="shared" si="92"/>
        <v>190452.97600616209</v>
      </c>
      <c r="M215" s="139">
        <f t="shared" si="93"/>
        <v>652960.26880616206</v>
      </c>
      <c r="O215" s="139">
        <f t="shared" si="94"/>
        <v>1099483.0458488711</v>
      </c>
      <c r="P215" s="139">
        <f t="shared" si="95"/>
        <v>2371200</v>
      </c>
      <c r="Q215" s="219">
        <f t="shared" si="96"/>
        <v>0.46368212122506375</v>
      </c>
      <c r="R215" s="139">
        <f t="shared" si="97"/>
        <v>1271716.9541511289</v>
      </c>
    </row>
    <row r="216" spans="2:18">
      <c r="B216" s="213">
        <f t="shared" si="98"/>
        <v>36701</v>
      </c>
      <c r="C216" s="139">
        <f t="shared" si="84"/>
        <v>3615.9607999999998</v>
      </c>
      <c r="D216" s="139">
        <f t="shared" si="85"/>
        <v>307356.66800000001</v>
      </c>
      <c r="E216" s="139">
        <f t="shared" si="86"/>
        <v>2642.7988</v>
      </c>
      <c r="F216" s="139">
        <f t="shared" si="87"/>
        <v>145424.86864270919</v>
      </c>
      <c r="G216" s="139">
        <f t="shared" si="88"/>
        <v>452781.53664270916</v>
      </c>
      <c r="I216" s="139">
        <f t="shared" si="89"/>
        <v>5506.0392000000002</v>
      </c>
      <c r="J216" s="139">
        <f t="shared" si="90"/>
        <v>468013.33199999999</v>
      </c>
      <c r="K216" s="139">
        <f t="shared" si="91"/>
        <v>4024.2012</v>
      </c>
      <c r="L216" s="139">
        <f t="shared" si="92"/>
        <v>194477.1772061621</v>
      </c>
      <c r="M216" s="139">
        <f t="shared" si="93"/>
        <v>662490.50920616207</v>
      </c>
      <c r="O216" s="139">
        <f t="shared" si="94"/>
        <v>1115272.0458488711</v>
      </c>
      <c r="P216" s="139">
        <f t="shared" si="95"/>
        <v>2371200</v>
      </c>
      <c r="Q216" s="219">
        <f t="shared" si="96"/>
        <v>0.47034077507121758</v>
      </c>
      <c r="R216" s="139">
        <f t="shared" si="97"/>
        <v>1255927.9541511289</v>
      </c>
    </row>
    <row r="217" spans="2:18">
      <c r="B217" s="213">
        <f t="shared" si="98"/>
        <v>36702</v>
      </c>
      <c r="C217" s="139">
        <f t="shared" si="84"/>
        <v>3615.9607999999998</v>
      </c>
      <c r="D217" s="139">
        <f t="shared" si="85"/>
        <v>310972.62880000001</v>
      </c>
      <c r="E217" s="139">
        <f t="shared" si="86"/>
        <v>2642.7988</v>
      </c>
      <c r="F217" s="139">
        <f t="shared" si="87"/>
        <v>148067.66744270918</v>
      </c>
      <c r="G217" s="139">
        <f t="shared" si="88"/>
        <v>459040.29624270916</v>
      </c>
      <c r="I217" s="139">
        <f t="shared" si="89"/>
        <v>5506.0392000000002</v>
      </c>
      <c r="J217" s="139">
        <f t="shared" si="90"/>
        <v>473519.37119999999</v>
      </c>
      <c r="K217" s="139">
        <f t="shared" si="91"/>
        <v>4024.2012</v>
      </c>
      <c r="L217" s="139">
        <f t="shared" si="92"/>
        <v>198501.37840616211</v>
      </c>
      <c r="M217" s="139">
        <f t="shared" si="93"/>
        <v>672020.74960616208</v>
      </c>
      <c r="O217" s="139">
        <f t="shared" si="94"/>
        <v>1131061.0458488711</v>
      </c>
      <c r="P217" s="139">
        <f t="shared" si="95"/>
        <v>2371200</v>
      </c>
      <c r="Q217" s="219">
        <f t="shared" si="96"/>
        <v>0.4769994289173714</v>
      </c>
      <c r="R217" s="139">
        <f t="shared" si="97"/>
        <v>1240138.9541511289</v>
      </c>
    </row>
    <row r="218" spans="2:18">
      <c r="B218" s="213">
        <f t="shared" si="98"/>
        <v>36703</v>
      </c>
      <c r="C218" s="139">
        <f t="shared" si="84"/>
        <v>3615.9607999999998</v>
      </c>
      <c r="D218" s="139">
        <f t="shared" si="85"/>
        <v>314588.58960000001</v>
      </c>
      <c r="E218" s="139">
        <f t="shared" si="86"/>
        <v>2642.7988</v>
      </c>
      <c r="F218" s="139">
        <f t="shared" si="87"/>
        <v>150710.46624270917</v>
      </c>
      <c r="G218" s="139">
        <f t="shared" si="88"/>
        <v>465299.05584270915</v>
      </c>
      <c r="I218" s="139">
        <f t="shared" si="89"/>
        <v>5506.0392000000002</v>
      </c>
      <c r="J218" s="139">
        <f t="shared" si="90"/>
        <v>479025.41039999999</v>
      </c>
      <c r="K218" s="139">
        <f t="shared" si="91"/>
        <v>4024.2012</v>
      </c>
      <c r="L218" s="139">
        <f t="shared" si="92"/>
        <v>202525.57960616212</v>
      </c>
      <c r="M218" s="139">
        <f t="shared" si="93"/>
        <v>681550.99000616209</v>
      </c>
      <c r="O218" s="139">
        <f t="shared" si="94"/>
        <v>1146850.0458488711</v>
      </c>
      <c r="P218" s="139">
        <f t="shared" si="95"/>
        <v>2371200</v>
      </c>
      <c r="Q218" s="219">
        <f t="shared" si="96"/>
        <v>0.48365808276352529</v>
      </c>
      <c r="R218" s="139">
        <f t="shared" si="97"/>
        <v>1224349.9541511289</v>
      </c>
    </row>
    <row r="219" spans="2:18">
      <c r="B219" s="213">
        <f t="shared" si="98"/>
        <v>36704</v>
      </c>
      <c r="C219" s="139">
        <f t="shared" si="84"/>
        <v>3615.9607999999998</v>
      </c>
      <c r="D219" s="139">
        <f t="shared" si="85"/>
        <v>318204.55040000001</v>
      </c>
      <c r="E219" s="139">
        <f t="shared" si="86"/>
        <v>2642.7988</v>
      </c>
      <c r="F219" s="139">
        <f t="shared" si="87"/>
        <v>153353.26504270916</v>
      </c>
      <c r="G219" s="139">
        <f t="shared" si="88"/>
        <v>471557.81544270914</v>
      </c>
      <c r="I219" s="139">
        <f t="shared" si="89"/>
        <v>5506.0392000000002</v>
      </c>
      <c r="J219" s="139">
        <f t="shared" si="90"/>
        <v>484531.44959999999</v>
      </c>
      <c r="K219" s="139">
        <f t="shared" si="91"/>
        <v>4024.2012</v>
      </c>
      <c r="L219" s="139">
        <f t="shared" si="92"/>
        <v>206549.78080616213</v>
      </c>
      <c r="M219" s="139">
        <f t="shared" si="93"/>
        <v>691081.2304061621</v>
      </c>
      <c r="O219" s="139">
        <f t="shared" si="94"/>
        <v>1162639.0458488711</v>
      </c>
      <c r="P219" s="139">
        <f t="shared" si="95"/>
        <v>2371200</v>
      </c>
      <c r="Q219" s="219">
        <f t="shared" si="96"/>
        <v>0.49031673660967912</v>
      </c>
      <c r="R219" s="139">
        <f t="shared" si="97"/>
        <v>1208560.9541511289</v>
      </c>
    </row>
    <row r="220" spans="2:18">
      <c r="B220" s="213">
        <f t="shared" si="98"/>
        <v>36705</v>
      </c>
      <c r="C220" s="139">
        <f t="shared" si="84"/>
        <v>3615.9607999999998</v>
      </c>
      <c r="D220" s="139">
        <f t="shared" si="85"/>
        <v>321820.51120000001</v>
      </c>
      <c r="E220" s="139">
        <f t="shared" si="86"/>
        <v>2642.7988</v>
      </c>
      <c r="F220" s="139">
        <f t="shared" si="87"/>
        <v>155996.06384270915</v>
      </c>
      <c r="G220" s="139">
        <f t="shared" si="88"/>
        <v>477816.57504270913</v>
      </c>
      <c r="I220" s="139">
        <f t="shared" si="89"/>
        <v>5506.0392000000002</v>
      </c>
      <c r="J220" s="139">
        <f t="shared" si="90"/>
        <v>490037.48879999999</v>
      </c>
      <c r="K220" s="139">
        <f t="shared" si="91"/>
        <v>4024.2012</v>
      </c>
      <c r="L220" s="139">
        <f t="shared" si="92"/>
        <v>210573.98200616214</v>
      </c>
      <c r="M220" s="139">
        <f t="shared" si="93"/>
        <v>700611.47080616211</v>
      </c>
      <c r="O220" s="139">
        <f t="shared" si="94"/>
        <v>1178428.0458488711</v>
      </c>
      <c r="P220" s="139">
        <f t="shared" si="95"/>
        <v>2371200</v>
      </c>
      <c r="Q220" s="219">
        <f t="shared" si="96"/>
        <v>0.49697539045583294</v>
      </c>
      <c r="R220" s="139">
        <f t="shared" si="97"/>
        <v>1192771.9541511289</v>
      </c>
    </row>
    <row r="221" spans="2:18">
      <c r="B221" s="213">
        <f t="shared" si="98"/>
        <v>36706</v>
      </c>
      <c r="C221" s="139">
        <f t="shared" si="84"/>
        <v>3615.9607999999998</v>
      </c>
      <c r="D221" s="139">
        <f t="shared" si="85"/>
        <v>325436.47200000001</v>
      </c>
      <c r="E221" s="139">
        <f t="shared" si="86"/>
        <v>2642.7988</v>
      </c>
      <c r="F221" s="139">
        <f t="shared" si="87"/>
        <v>158638.86264270914</v>
      </c>
      <c r="G221" s="139">
        <f t="shared" si="88"/>
        <v>484075.33464270912</v>
      </c>
      <c r="I221" s="139">
        <f t="shared" si="89"/>
        <v>5506.0392000000002</v>
      </c>
      <c r="J221" s="139">
        <f t="shared" si="90"/>
        <v>495543.52799999999</v>
      </c>
      <c r="K221" s="139">
        <f t="shared" si="91"/>
        <v>4024.2012</v>
      </c>
      <c r="L221" s="139">
        <f t="shared" si="92"/>
        <v>214598.18320616215</v>
      </c>
      <c r="M221" s="139">
        <f t="shared" si="93"/>
        <v>710141.71120616212</v>
      </c>
      <c r="O221" s="139">
        <f t="shared" si="94"/>
        <v>1194217.0458488711</v>
      </c>
      <c r="P221" s="139">
        <f t="shared" si="95"/>
        <v>2371200</v>
      </c>
      <c r="Q221" s="219">
        <f t="shared" si="96"/>
        <v>0.50363404430198677</v>
      </c>
      <c r="R221" s="139">
        <f t="shared" si="97"/>
        <v>1176982.9541511289</v>
      </c>
    </row>
    <row r="222" spans="2:18">
      <c r="B222" s="213">
        <f t="shared" si="98"/>
        <v>36707</v>
      </c>
      <c r="C222" s="139">
        <f t="shared" si="84"/>
        <v>3615.9607999999998</v>
      </c>
      <c r="D222" s="139">
        <f t="shared" si="85"/>
        <v>329052.43280000001</v>
      </c>
      <c r="E222" s="139">
        <f t="shared" si="86"/>
        <v>2642.7988</v>
      </c>
      <c r="F222" s="139">
        <f t="shared" si="87"/>
        <v>161281.66144270913</v>
      </c>
      <c r="G222" s="139">
        <f t="shared" si="88"/>
        <v>490334.09424270911</v>
      </c>
      <c r="I222" s="139">
        <f t="shared" si="89"/>
        <v>5506.0392000000002</v>
      </c>
      <c r="J222" s="139">
        <f t="shared" si="90"/>
        <v>501049.56719999999</v>
      </c>
      <c r="K222" s="139">
        <f t="shared" si="91"/>
        <v>4024.2012</v>
      </c>
      <c r="L222" s="139">
        <f t="shared" si="92"/>
        <v>218622.38440616216</v>
      </c>
      <c r="M222" s="139">
        <f t="shared" si="93"/>
        <v>719671.95160616213</v>
      </c>
      <c r="O222" s="139">
        <f t="shared" si="94"/>
        <v>1210006.0458488711</v>
      </c>
      <c r="P222" s="139">
        <f t="shared" si="95"/>
        <v>2371200</v>
      </c>
      <c r="Q222" s="219">
        <f t="shared" si="96"/>
        <v>0.5102926981481406</v>
      </c>
      <c r="R222" s="139">
        <f t="shared" si="97"/>
        <v>1161193.9541511289</v>
      </c>
    </row>
    <row r="223" spans="2:18">
      <c r="B223" s="213"/>
      <c r="C223" s="236">
        <f>SUM(C193:C222)</f>
        <v>108478.82400000001</v>
      </c>
      <c r="E223" s="236">
        <f>SUM(E193:E222)</f>
        <v>79283.963999999993</v>
      </c>
      <c r="G223" s="236">
        <f>C223+E223</f>
        <v>187762.788</v>
      </c>
      <c r="I223" s="236">
        <f>SUM(I193:I222)</f>
        <v>165181.17600000001</v>
      </c>
      <c r="K223" s="236">
        <f>SUM(K193:K222)</f>
        <v>120726.03599999996</v>
      </c>
      <c r="M223" s="236">
        <f>I223+K223</f>
        <v>285907.21199999994</v>
      </c>
    </row>
    <row r="226" spans="2:18">
      <c r="C226" s="144">
        <f>$D$6*0.3964</f>
        <v>3615.9607999999998</v>
      </c>
      <c r="D226" s="229">
        <f>D222</f>
        <v>329052.43280000001</v>
      </c>
      <c r="E226" s="144">
        <f>$E$6*0.3964</f>
        <v>2642.7988</v>
      </c>
      <c r="F226" s="229">
        <f>F222</f>
        <v>161281.66144270913</v>
      </c>
      <c r="G226" s="231">
        <f>G222</f>
        <v>490334.09424270911</v>
      </c>
      <c r="I226" s="144">
        <f>$D$6*(1-0.3964)</f>
        <v>5506.0392000000002</v>
      </c>
      <c r="J226" s="229">
        <f>J222</f>
        <v>501049.56719999999</v>
      </c>
      <c r="K226" s="144">
        <f>$E$6*(1-0.3964)</f>
        <v>4024.2012</v>
      </c>
      <c r="L226" s="229">
        <f>L222</f>
        <v>218622.38440616216</v>
      </c>
      <c r="M226" s="231">
        <f>M222</f>
        <v>719671.95160616213</v>
      </c>
      <c r="O226" s="228">
        <f>G226+M226</f>
        <v>1210006.0458488711</v>
      </c>
      <c r="P226" s="229">
        <f>$P$14</f>
        <v>2371200</v>
      </c>
      <c r="Q226" s="230">
        <f>O226/P226</f>
        <v>0.5102926981481406</v>
      </c>
      <c r="R226" s="231">
        <f>P226-O226</f>
        <v>1161193.9541511289</v>
      </c>
    </row>
    <row r="227" spans="2:18">
      <c r="B227" s="213">
        <f>B222+1</f>
        <v>36708</v>
      </c>
      <c r="C227" s="139">
        <f>C226</f>
        <v>3615.9607999999998</v>
      </c>
      <c r="D227" s="139">
        <f>D226+C227</f>
        <v>332668.39360000001</v>
      </c>
      <c r="E227" s="139">
        <f>E226</f>
        <v>2642.7988</v>
      </c>
      <c r="F227" s="139">
        <f>F226+E227</f>
        <v>163924.46024270912</v>
      </c>
      <c r="G227" s="139">
        <f>D227+F227</f>
        <v>496592.8538427091</v>
      </c>
      <c r="I227" s="139">
        <f>I226</f>
        <v>5506.0392000000002</v>
      </c>
      <c r="J227" s="139">
        <f>J226+I227</f>
        <v>506555.60639999999</v>
      </c>
      <c r="K227" s="139">
        <f>K226</f>
        <v>4024.2012</v>
      </c>
      <c r="L227" s="139">
        <f>L226+K227</f>
        <v>222646.58560616217</v>
      </c>
      <c r="M227" s="139">
        <f>J227+L227</f>
        <v>729202.19200616213</v>
      </c>
      <c r="O227" s="139">
        <f>G227+M227</f>
        <v>1225795.0458488711</v>
      </c>
      <c r="P227" s="139">
        <f>P226</f>
        <v>2371200</v>
      </c>
      <c r="Q227" s="219">
        <f>O227/P227</f>
        <v>0.51695135199429454</v>
      </c>
      <c r="R227" s="139">
        <f>P227-O227</f>
        <v>1145404.9541511289</v>
      </c>
    </row>
    <row r="228" spans="2:18">
      <c r="B228" s="213">
        <f>B227+1</f>
        <v>36709</v>
      </c>
      <c r="C228" s="139">
        <f t="shared" ref="C228:C238" si="99">C227</f>
        <v>3615.9607999999998</v>
      </c>
      <c r="D228" s="139">
        <f t="shared" ref="D228:D238" si="100">D227+C228</f>
        <v>336284.35440000001</v>
      </c>
      <c r="E228" s="139">
        <f t="shared" ref="E228:E238" si="101">E227</f>
        <v>2642.7988</v>
      </c>
      <c r="F228" s="139">
        <f t="shared" ref="F228:F238" si="102">F227+E228</f>
        <v>166567.25904270911</v>
      </c>
      <c r="G228" s="139">
        <f t="shared" ref="G228:G238" si="103">D228+F228</f>
        <v>502851.61344270909</v>
      </c>
      <c r="I228" s="139">
        <f t="shared" ref="I228:I238" si="104">I227</f>
        <v>5506.0392000000002</v>
      </c>
      <c r="J228" s="139">
        <f t="shared" ref="J228:J238" si="105">J227+I228</f>
        <v>512061.64559999999</v>
      </c>
      <c r="K228" s="139">
        <f t="shared" ref="K228:K238" si="106">K227</f>
        <v>4024.2012</v>
      </c>
      <c r="L228" s="139">
        <f t="shared" ref="L228:L238" si="107">L227+K228</f>
        <v>226670.78680616218</v>
      </c>
      <c r="M228" s="139">
        <f t="shared" ref="M228:M238" si="108">J228+L228</f>
        <v>738732.43240616214</v>
      </c>
      <c r="O228" s="139">
        <f t="shared" ref="O228:O238" si="109">G228+M228</f>
        <v>1241584.0458488711</v>
      </c>
      <c r="P228" s="139">
        <f t="shared" ref="P228:P238" si="110">P227</f>
        <v>2371200</v>
      </c>
      <c r="Q228" s="219">
        <f t="shared" ref="Q228:Q238" si="111">O228/P228</f>
        <v>0.52361000584044837</v>
      </c>
      <c r="R228" s="139">
        <f t="shared" ref="R228:R238" si="112">P228-O228</f>
        <v>1129615.9541511289</v>
      </c>
    </row>
    <row r="229" spans="2:18">
      <c r="B229" s="213">
        <f t="shared" ref="B229:B257" si="113">B228+1</f>
        <v>36710</v>
      </c>
      <c r="C229" s="139">
        <f t="shared" si="99"/>
        <v>3615.9607999999998</v>
      </c>
      <c r="D229" s="139">
        <f t="shared" si="100"/>
        <v>339900.31520000001</v>
      </c>
      <c r="E229" s="139">
        <f t="shared" si="101"/>
        <v>2642.7988</v>
      </c>
      <c r="F229" s="139">
        <f t="shared" si="102"/>
        <v>169210.05784270909</v>
      </c>
      <c r="G229" s="139">
        <f t="shared" si="103"/>
        <v>509110.37304270908</v>
      </c>
      <c r="I229" s="139">
        <f t="shared" si="104"/>
        <v>5506.0392000000002</v>
      </c>
      <c r="J229" s="139">
        <f t="shared" si="105"/>
        <v>517567.68479999999</v>
      </c>
      <c r="K229" s="139">
        <f t="shared" si="106"/>
        <v>4024.2012</v>
      </c>
      <c r="L229" s="139">
        <f t="shared" si="107"/>
        <v>230694.9880061622</v>
      </c>
      <c r="M229" s="139">
        <f t="shared" si="108"/>
        <v>748262.67280616215</v>
      </c>
      <c r="O229" s="139">
        <f t="shared" si="109"/>
        <v>1257373.0458488711</v>
      </c>
      <c r="P229" s="139">
        <f t="shared" si="110"/>
        <v>2371200</v>
      </c>
      <c r="Q229" s="219">
        <f t="shared" si="111"/>
        <v>0.5302686596866022</v>
      </c>
      <c r="R229" s="139">
        <f t="shared" si="112"/>
        <v>1113826.9541511289</v>
      </c>
    </row>
    <row r="230" spans="2:18">
      <c r="B230" s="213">
        <f t="shared" si="113"/>
        <v>36711</v>
      </c>
      <c r="C230" s="139">
        <f t="shared" si="99"/>
        <v>3615.9607999999998</v>
      </c>
      <c r="D230" s="139">
        <f t="shared" si="100"/>
        <v>343516.27600000001</v>
      </c>
      <c r="E230" s="139">
        <f t="shared" si="101"/>
        <v>2642.7988</v>
      </c>
      <c r="F230" s="139">
        <f t="shared" si="102"/>
        <v>171852.85664270908</v>
      </c>
      <c r="G230" s="139">
        <f t="shared" si="103"/>
        <v>515369.13264270907</v>
      </c>
      <c r="I230" s="139">
        <f t="shared" si="104"/>
        <v>5506.0392000000002</v>
      </c>
      <c r="J230" s="139">
        <f t="shared" si="105"/>
        <v>523073.72399999999</v>
      </c>
      <c r="K230" s="139">
        <f t="shared" si="106"/>
        <v>4024.2012</v>
      </c>
      <c r="L230" s="139">
        <f t="shared" si="107"/>
        <v>234719.18920616221</v>
      </c>
      <c r="M230" s="139">
        <f t="shared" si="108"/>
        <v>757792.91320616216</v>
      </c>
      <c r="O230" s="139">
        <f t="shared" si="109"/>
        <v>1273162.0458488711</v>
      </c>
      <c r="P230" s="139">
        <f t="shared" si="110"/>
        <v>2371200</v>
      </c>
      <c r="Q230" s="219">
        <f t="shared" si="111"/>
        <v>0.53692731353275602</v>
      </c>
      <c r="R230" s="139">
        <f t="shared" si="112"/>
        <v>1098037.9541511289</v>
      </c>
    </row>
    <row r="231" spans="2:18">
      <c r="B231" s="213">
        <f t="shared" si="113"/>
        <v>36712</v>
      </c>
      <c r="C231" s="139">
        <f t="shared" si="99"/>
        <v>3615.9607999999998</v>
      </c>
      <c r="D231" s="139">
        <f t="shared" si="100"/>
        <v>347132.23680000001</v>
      </c>
      <c r="E231" s="139">
        <f t="shared" si="101"/>
        <v>2642.7988</v>
      </c>
      <c r="F231" s="139">
        <f t="shared" si="102"/>
        <v>174495.65544270907</v>
      </c>
      <c r="G231" s="139">
        <f t="shared" si="103"/>
        <v>521627.89224270906</v>
      </c>
      <c r="I231" s="139">
        <f t="shared" si="104"/>
        <v>5506.0392000000002</v>
      </c>
      <c r="J231" s="139">
        <f t="shared" si="105"/>
        <v>528579.76320000004</v>
      </c>
      <c r="K231" s="139">
        <f t="shared" si="106"/>
        <v>4024.2012</v>
      </c>
      <c r="L231" s="139">
        <f t="shared" si="107"/>
        <v>238743.39040616222</v>
      </c>
      <c r="M231" s="139">
        <f t="shared" si="108"/>
        <v>767323.15360616229</v>
      </c>
      <c r="O231" s="139">
        <f t="shared" si="109"/>
        <v>1288951.0458488713</v>
      </c>
      <c r="P231" s="139">
        <f t="shared" si="110"/>
        <v>2371200</v>
      </c>
      <c r="Q231" s="219">
        <f t="shared" si="111"/>
        <v>0.54358596737890996</v>
      </c>
      <c r="R231" s="139">
        <f t="shared" si="112"/>
        <v>1082248.9541511287</v>
      </c>
    </row>
    <row r="232" spans="2:18">
      <c r="B232" s="213">
        <f t="shared" si="113"/>
        <v>36713</v>
      </c>
      <c r="C232" s="139">
        <f t="shared" si="99"/>
        <v>3615.9607999999998</v>
      </c>
      <c r="D232" s="139">
        <f t="shared" si="100"/>
        <v>350748.19760000001</v>
      </c>
      <c r="E232" s="139">
        <f t="shared" si="101"/>
        <v>2642.7988</v>
      </c>
      <c r="F232" s="139">
        <f t="shared" si="102"/>
        <v>177138.45424270906</v>
      </c>
      <c r="G232" s="139">
        <f t="shared" si="103"/>
        <v>527886.65184270905</v>
      </c>
      <c r="I232" s="139">
        <f t="shared" si="104"/>
        <v>5506.0392000000002</v>
      </c>
      <c r="J232" s="139">
        <f t="shared" si="105"/>
        <v>534085.80240000004</v>
      </c>
      <c r="K232" s="139">
        <f t="shared" si="106"/>
        <v>4024.2012</v>
      </c>
      <c r="L232" s="139">
        <f t="shared" si="107"/>
        <v>242767.59160616223</v>
      </c>
      <c r="M232" s="139">
        <f t="shared" si="108"/>
        <v>776853.3940061623</v>
      </c>
      <c r="O232" s="139">
        <f t="shared" si="109"/>
        <v>1304740.0458488713</v>
      </c>
      <c r="P232" s="139">
        <f t="shared" si="110"/>
        <v>2371200</v>
      </c>
      <c r="Q232" s="219">
        <f t="shared" si="111"/>
        <v>0.55024462122506379</v>
      </c>
      <c r="R232" s="139">
        <f t="shared" si="112"/>
        <v>1066459.9541511287</v>
      </c>
    </row>
    <row r="233" spans="2:18">
      <c r="B233" s="213">
        <f t="shared" si="113"/>
        <v>36714</v>
      </c>
      <c r="C233" s="240">
        <f>$D$7*0.3964</f>
        <v>2386.328</v>
      </c>
      <c r="D233" s="139">
        <f t="shared" si="100"/>
        <v>353134.52559999999</v>
      </c>
      <c r="E233" s="240">
        <f>$E$7*0.3964</f>
        <v>1744.1599999999999</v>
      </c>
      <c r="F233" s="139">
        <f t="shared" si="102"/>
        <v>178882.61424270907</v>
      </c>
      <c r="G233" s="139">
        <f t="shared" si="103"/>
        <v>532017.13984270906</v>
      </c>
      <c r="I233" s="240">
        <f>$D$7*(1-0.3964)</f>
        <v>3633.672</v>
      </c>
      <c r="J233" s="139">
        <f t="shared" si="105"/>
        <v>537719.47440000006</v>
      </c>
      <c r="K233" s="240">
        <f>$E$7*(1-0.3964)</f>
        <v>2655.84</v>
      </c>
      <c r="L233" s="139">
        <f t="shared" si="107"/>
        <v>245423.43160616222</v>
      </c>
      <c r="M233" s="139">
        <f t="shared" si="108"/>
        <v>783142.90600616229</v>
      </c>
      <c r="O233" s="139">
        <f t="shared" si="109"/>
        <v>1315160.0458488713</v>
      </c>
      <c r="P233" s="139">
        <f t="shared" si="110"/>
        <v>2371200</v>
      </c>
      <c r="Q233" s="219">
        <f t="shared" si="111"/>
        <v>0.55463902068525273</v>
      </c>
      <c r="R233" s="139">
        <f t="shared" si="112"/>
        <v>1056039.9541511287</v>
      </c>
    </row>
    <row r="234" spans="2:18">
      <c r="B234" s="213">
        <f t="shared" si="113"/>
        <v>36715</v>
      </c>
      <c r="C234" s="139">
        <f t="shared" si="99"/>
        <v>2386.328</v>
      </c>
      <c r="D234" s="139">
        <f t="shared" si="100"/>
        <v>355520.85359999997</v>
      </c>
      <c r="E234" s="139">
        <f t="shared" si="101"/>
        <v>1744.1599999999999</v>
      </c>
      <c r="F234" s="139">
        <f t="shared" si="102"/>
        <v>180626.77424270907</v>
      </c>
      <c r="G234" s="139">
        <f t="shared" si="103"/>
        <v>536147.62784270907</v>
      </c>
      <c r="I234" s="139">
        <f t="shared" si="104"/>
        <v>3633.672</v>
      </c>
      <c r="J234" s="139">
        <f t="shared" si="105"/>
        <v>541353.14640000009</v>
      </c>
      <c r="K234" s="139">
        <f t="shared" si="106"/>
        <v>2655.84</v>
      </c>
      <c r="L234" s="139">
        <f t="shared" si="107"/>
        <v>248079.27160616222</v>
      </c>
      <c r="M234" s="139">
        <f t="shared" si="108"/>
        <v>789432.41800616228</v>
      </c>
      <c r="O234" s="139">
        <f t="shared" si="109"/>
        <v>1325580.0458488713</v>
      </c>
      <c r="P234" s="139">
        <f t="shared" si="110"/>
        <v>2371200</v>
      </c>
      <c r="Q234" s="219">
        <f t="shared" si="111"/>
        <v>0.55903342014544166</v>
      </c>
      <c r="R234" s="139">
        <f t="shared" si="112"/>
        <v>1045619.9541511287</v>
      </c>
    </row>
    <row r="235" spans="2:18">
      <c r="B235" s="213">
        <f t="shared" si="113"/>
        <v>36716</v>
      </c>
      <c r="C235" s="139">
        <f t="shared" si="99"/>
        <v>2386.328</v>
      </c>
      <c r="D235" s="139">
        <f t="shared" si="100"/>
        <v>357907.18159999995</v>
      </c>
      <c r="E235" s="139">
        <f t="shared" si="101"/>
        <v>1744.1599999999999</v>
      </c>
      <c r="F235" s="139">
        <f t="shared" si="102"/>
        <v>182370.93424270907</v>
      </c>
      <c r="G235" s="139">
        <f t="shared" si="103"/>
        <v>540278.11584270908</v>
      </c>
      <c r="I235" s="139">
        <f t="shared" si="104"/>
        <v>3633.672</v>
      </c>
      <c r="J235" s="139">
        <f t="shared" si="105"/>
        <v>544986.81840000011</v>
      </c>
      <c r="K235" s="139">
        <f t="shared" si="106"/>
        <v>2655.84</v>
      </c>
      <c r="L235" s="139">
        <f t="shared" si="107"/>
        <v>250735.11160616222</v>
      </c>
      <c r="M235" s="139">
        <f t="shared" si="108"/>
        <v>795721.93000616226</v>
      </c>
      <c r="O235" s="139">
        <f t="shared" si="109"/>
        <v>1336000.0458488713</v>
      </c>
      <c r="P235" s="139">
        <f t="shared" si="110"/>
        <v>2371200</v>
      </c>
      <c r="Q235" s="219">
        <f t="shared" si="111"/>
        <v>0.5634278196056306</v>
      </c>
      <c r="R235" s="139">
        <f t="shared" si="112"/>
        <v>1035199.9541511287</v>
      </c>
    </row>
    <row r="236" spans="2:18">
      <c r="B236" s="213">
        <f t="shared" si="113"/>
        <v>36717</v>
      </c>
      <c r="C236" s="139">
        <f t="shared" si="99"/>
        <v>2386.328</v>
      </c>
      <c r="D236" s="139">
        <f t="shared" si="100"/>
        <v>360293.50959999993</v>
      </c>
      <c r="E236" s="139">
        <f t="shared" si="101"/>
        <v>1744.1599999999999</v>
      </c>
      <c r="F236" s="139">
        <f t="shared" si="102"/>
        <v>184115.09424270908</v>
      </c>
      <c r="G236" s="139">
        <f t="shared" si="103"/>
        <v>544408.60384270898</v>
      </c>
      <c r="I236" s="139">
        <f t="shared" si="104"/>
        <v>3633.672</v>
      </c>
      <c r="J236" s="139">
        <f t="shared" si="105"/>
        <v>548620.49040000013</v>
      </c>
      <c r="K236" s="139">
        <f t="shared" si="106"/>
        <v>2655.84</v>
      </c>
      <c r="L236" s="139">
        <f t="shared" si="107"/>
        <v>253390.95160616221</v>
      </c>
      <c r="M236" s="139">
        <f t="shared" si="108"/>
        <v>802011.44200616237</v>
      </c>
      <c r="O236" s="139">
        <f t="shared" si="109"/>
        <v>1346420.0458488713</v>
      </c>
      <c r="P236" s="139">
        <f t="shared" si="110"/>
        <v>2371200</v>
      </c>
      <c r="Q236" s="219">
        <f t="shared" si="111"/>
        <v>0.56782221906581953</v>
      </c>
      <c r="R236" s="139">
        <f t="shared" si="112"/>
        <v>1024779.9541511287</v>
      </c>
    </row>
    <row r="237" spans="2:18">
      <c r="B237" s="213">
        <f t="shared" si="113"/>
        <v>36718</v>
      </c>
      <c r="C237" s="139">
        <f t="shared" si="99"/>
        <v>2386.328</v>
      </c>
      <c r="D237" s="139">
        <f t="shared" si="100"/>
        <v>362679.83759999991</v>
      </c>
      <c r="E237" s="139">
        <f t="shared" si="101"/>
        <v>1744.1599999999999</v>
      </c>
      <c r="F237" s="139">
        <f t="shared" si="102"/>
        <v>185859.25424270908</v>
      </c>
      <c r="G237" s="139">
        <f t="shared" si="103"/>
        <v>548539.09184270899</v>
      </c>
      <c r="I237" s="139">
        <f t="shared" si="104"/>
        <v>3633.672</v>
      </c>
      <c r="J237" s="139">
        <f t="shared" si="105"/>
        <v>552254.16240000015</v>
      </c>
      <c r="K237" s="139">
        <f t="shared" si="106"/>
        <v>2655.84</v>
      </c>
      <c r="L237" s="139">
        <f t="shared" si="107"/>
        <v>256046.79160616221</v>
      </c>
      <c r="M237" s="139">
        <f t="shared" si="108"/>
        <v>808300.95400616236</v>
      </c>
      <c r="O237" s="139">
        <f t="shared" si="109"/>
        <v>1356840.0458488713</v>
      </c>
      <c r="P237" s="139">
        <f t="shared" si="110"/>
        <v>2371200</v>
      </c>
      <c r="Q237" s="219">
        <f t="shared" si="111"/>
        <v>0.57221661852600847</v>
      </c>
      <c r="R237" s="139">
        <f t="shared" si="112"/>
        <v>1014359.9541511287</v>
      </c>
    </row>
    <row r="238" spans="2:18">
      <c r="B238" s="213">
        <f t="shared" si="113"/>
        <v>36719</v>
      </c>
      <c r="C238" s="139">
        <f t="shared" si="99"/>
        <v>2386.328</v>
      </c>
      <c r="D238" s="139">
        <f t="shared" si="100"/>
        <v>365066.16559999989</v>
      </c>
      <c r="E238" s="139">
        <f t="shared" si="101"/>
        <v>1744.1599999999999</v>
      </c>
      <c r="F238" s="139">
        <f t="shared" si="102"/>
        <v>187603.41424270908</v>
      </c>
      <c r="G238" s="139">
        <f t="shared" si="103"/>
        <v>552669.579842709</v>
      </c>
      <c r="I238" s="139">
        <f t="shared" si="104"/>
        <v>3633.672</v>
      </c>
      <c r="J238" s="139">
        <f t="shared" si="105"/>
        <v>555887.83440000017</v>
      </c>
      <c r="K238" s="139">
        <f t="shared" si="106"/>
        <v>2655.84</v>
      </c>
      <c r="L238" s="139">
        <f t="shared" si="107"/>
        <v>258702.63160616221</v>
      </c>
      <c r="M238" s="139">
        <f t="shared" si="108"/>
        <v>814590.46600616234</v>
      </c>
      <c r="O238" s="139">
        <f t="shared" si="109"/>
        <v>1367260.0458488713</v>
      </c>
      <c r="P238" s="139">
        <f t="shared" si="110"/>
        <v>2371200</v>
      </c>
      <c r="Q238" s="219">
        <f t="shared" si="111"/>
        <v>0.5766110179861974</v>
      </c>
      <c r="R238" s="139">
        <f t="shared" si="112"/>
        <v>1003939.9541511287</v>
      </c>
    </row>
    <row r="239" spans="2:18">
      <c r="B239" s="213">
        <f t="shared" si="113"/>
        <v>36720</v>
      </c>
      <c r="C239" s="139">
        <f t="shared" ref="C239:C251" si="114">C238</f>
        <v>2386.328</v>
      </c>
      <c r="D239" s="139">
        <f t="shared" ref="D239:D251" si="115">D238+C239</f>
        <v>367452.49359999987</v>
      </c>
      <c r="E239" s="139">
        <f t="shared" ref="E239:E251" si="116">E238</f>
        <v>1744.1599999999999</v>
      </c>
      <c r="F239" s="139">
        <f t="shared" ref="F239:F251" si="117">F238+E239</f>
        <v>189347.57424270909</v>
      </c>
      <c r="G239" s="139">
        <f t="shared" ref="G239:G251" si="118">D239+F239</f>
        <v>556800.0678427089</v>
      </c>
      <c r="I239" s="139">
        <f t="shared" ref="I239:I251" si="119">I238</f>
        <v>3633.672</v>
      </c>
      <c r="J239" s="139">
        <f t="shared" ref="J239:J251" si="120">J238+I239</f>
        <v>559521.50640000019</v>
      </c>
      <c r="K239" s="139">
        <f t="shared" ref="K239:K251" si="121">K238</f>
        <v>2655.84</v>
      </c>
      <c r="L239" s="139">
        <f t="shared" ref="L239:L251" si="122">L238+K239</f>
        <v>261358.4716061622</v>
      </c>
      <c r="M239" s="139">
        <f t="shared" ref="M239:M251" si="123">J239+L239</f>
        <v>820879.97800616245</v>
      </c>
      <c r="O239" s="139">
        <f t="shared" ref="O239:O251" si="124">G239+M239</f>
        <v>1377680.0458488713</v>
      </c>
      <c r="P239" s="139">
        <f t="shared" ref="P239:P251" si="125">P238</f>
        <v>2371200</v>
      </c>
      <c r="Q239" s="219">
        <f t="shared" ref="Q239:Q251" si="126">O239/P239</f>
        <v>0.58100541744638634</v>
      </c>
      <c r="R239" s="139">
        <f t="shared" ref="R239:R251" si="127">P239-O239</f>
        <v>993519.95415112865</v>
      </c>
    </row>
    <row r="240" spans="2:18">
      <c r="B240" s="213">
        <f t="shared" si="113"/>
        <v>36721</v>
      </c>
      <c r="C240" s="139">
        <f t="shared" si="114"/>
        <v>2386.328</v>
      </c>
      <c r="D240" s="139">
        <f t="shared" si="115"/>
        <v>369838.82159999985</v>
      </c>
      <c r="E240" s="139">
        <f t="shared" si="116"/>
        <v>1744.1599999999999</v>
      </c>
      <c r="F240" s="139">
        <f t="shared" si="117"/>
        <v>191091.73424270909</v>
      </c>
      <c r="G240" s="139">
        <f t="shared" si="118"/>
        <v>560930.55584270891</v>
      </c>
      <c r="I240" s="139">
        <f t="shared" si="119"/>
        <v>3633.672</v>
      </c>
      <c r="J240" s="139">
        <f t="shared" si="120"/>
        <v>563155.17840000021</v>
      </c>
      <c r="K240" s="139">
        <f t="shared" si="121"/>
        <v>2655.84</v>
      </c>
      <c r="L240" s="139">
        <f t="shared" si="122"/>
        <v>264014.31160616223</v>
      </c>
      <c r="M240" s="139">
        <f t="shared" si="123"/>
        <v>827169.49000616244</v>
      </c>
      <c r="O240" s="139">
        <f t="shared" si="124"/>
        <v>1388100.0458488713</v>
      </c>
      <c r="P240" s="139">
        <f t="shared" si="125"/>
        <v>2371200</v>
      </c>
      <c r="Q240" s="219">
        <f t="shared" si="126"/>
        <v>0.58539981690657528</v>
      </c>
      <c r="R240" s="139">
        <f t="shared" si="127"/>
        <v>983099.95415112865</v>
      </c>
    </row>
    <row r="241" spans="2:18">
      <c r="B241" s="213">
        <f t="shared" si="113"/>
        <v>36722</v>
      </c>
      <c r="C241" s="139">
        <f t="shared" si="114"/>
        <v>2386.328</v>
      </c>
      <c r="D241" s="139">
        <f t="shared" si="115"/>
        <v>372225.14959999983</v>
      </c>
      <c r="E241" s="139">
        <f t="shared" si="116"/>
        <v>1744.1599999999999</v>
      </c>
      <c r="F241" s="139">
        <f t="shared" si="117"/>
        <v>192835.8942427091</v>
      </c>
      <c r="G241" s="139">
        <f t="shared" si="118"/>
        <v>565061.04384270892</v>
      </c>
      <c r="I241" s="139">
        <f t="shared" si="119"/>
        <v>3633.672</v>
      </c>
      <c r="J241" s="139">
        <f t="shared" si="120"/>
        <v>566788.85040000023</v>
      </c>
      <c r="K241" s="139">
        <f t="shared" si="121"/>
        <v>2655.84</v>
      </c>
      <c r="L241" s="139">
        <f t="shared" si="122"/>
        <v>266670.15160616225</v>
      </c>
      <c r="M241" s="139">
        <f t="shared" si="123"/>
        <v>833459.00200616242</v>
      </c>
      <c r="O241" s="139">
        <f t="shared" si="124"/>
        <v>1398520.0458488713</v>
      </c>
      <c r="P241" s="139">
        <f t="shared" si="125"/>
        <v>2371200</v>
      </c>
      <c r="Q241" s="219">
        <f t="shared" si="126"/>
        <v>0.58979421636676421</v>
      </c>
      <c r="R241" s="139">
        <f t="shared" si="127"/>
        <v>972679.95415112865</v>
      </c>
    </row>
    <row r="242" spans="2:18">
      <c r="B242" s="213">
        <f t="shared" si="113"/>
        <v>36723</v>
      </c>
      <c r="C242" s="139">
        <f t="shared" si="114"/>
        <v>2386.328</v>
      </c>
      <c r="D242" s="139">
        <f t="shared" si="115"/>
        <v>374611.47759999981</v>
      </c>
      <c r="E242" s="139">
        <f t="shared" si="116"/>
        <v>1744.1599999999999</v>
      </c>
      <c r="F242" s="139">
        <f t="shared" si="117"/>
        <v>194580.0542427091</v>
      </c>
      <c r="G242" s="139">
        <f t="shared" si="118"/>
        <v>569191.53184270894</v>
      </c>
      <c r="I242" s="139">
        <f t="shared" si="119"/>
        <v>3633.672</v>
      </c>
      <c r="J242" s="139">
        <f t="shared" si="120"/>
        <v>570422.52240000025</v>
      </c>
      <c r="K242" s="139">
        <f t="shared" si="121"/>
        <v>2655.84</v>
      </c>
      <c r="L242" s="139">
        <f t="shared" si="122"/>
        <v>269325.99160616228</v>
      </c>
      <c r="M242" s="139">
        <f t="shared" si="123"/>
        <v>839748.51400616253</v>
      </c>
      <c r="O242" s="139">
        <f t="shared" si="124"/>
        <v>1408940.0458488716</v>
      </c>
      <c r="P242" s="139">
        <f t="shared" si="125"/>
        <v>2371200</v>
      </c>
      <c r="Q242" s="219">
        <f t="shared" si="126"/>
        <v>0.59418861582695326</v>
      </c>
      <c r="R242" s="139">
        <f t="shared" si="127"/>
        <v>962259.95415112842</v>
      </c>
    </row>
    <row r="243" spans="2:18">
      <c r="B243" s="213">
        <f t="shared" si="113"/>
        <v>36724</v>
      </c>
      <c r="C243" s="139">
        <f t="shared" si="114"/>
        <v>2386.328</v>
      </c>
      <c r="D243" s="139">
        <f t="shared" si="115"/>
        <v>376997.80559999979</v>
      </c>
      <c r="E243" s="139">
        <f t="shared" si="116"/>
        <v>1744.1599999999999</v>
      </c>
      <c r="F243" s="139">
        <f t="shared" si="117"/>
        <v>196324.2142427091</v>
      </c>
      <c r="G243" s="139">
        <f t="shared" si="118"/>
        <v>573322.01984270895</v>
      </c>
      <c r="I243" s="139">
        <f t="shared" si="119"/>
        <v>3633.672</v>
      </c>
      <c r="J243" s="139">
        <f t="shared" si="120"/>
        <v>574056.19440000027</v>
      </c>
      <c r="K243" s="139">
        <f t="shared" si="121"/>
        <v>2655.84</v>
      </c>
      <c r="L243" s="139">
        <f t="shared" si="122"/>
        <v>271981.8316061623</v>
      </c>
      <c r="M243" s="139">
        <f t="shared" si="123"/>
        <v>846038.02600616263</v>
      </c>
      <c r="O243" s="139">
        <f t="shared" si="124"/>
        <v>1419360.0458488716</v>
      </c>
      <c r="P243" s="139">
        <f t="shared" si="125"/>
        <v>2371200</v>
      </c>
      <c r="Q243" s="219">
        <f t="shared" si="126"/>
        <v>0.59858301528714219</v>
      </c>
      <c r="R243" s="139">
        <f t="shared" si="127"/>
        <v>951839.95415112842</v>
      </c>
    </row>
    <row r="244" spans="2:18">
      <c r="B244" s="213">
        <f t="shared" si="113"/>
        <v>36725</v>
      </c>
      <c r="C244" s="139">
        <f t="shared" si="114"/>
        <v>2386.328</v>
      </c>
      <c r="D244" s="139">
        <f t="shared" si="115"/>
        <v>379384.13359999977</v>
      </c>
      <c r="E244" s="139">
        <f t="shared" si="116"/>
        <v>1744.1599999999999</v>
      </c>
      <c r="F244" s="139">
        <f t="shared" si="117"/>
        <v>198068.37424270911</v>
      </c>
      <c r="G244" s="139">
        <f t="shared" si="118"/>
        <v>577452.50784270884</v>
      </c>
      <c r="I244" s="139">
        <f t="shared" si="119"/>
        <v>3633.672</v>
      </c>
      <c r="J244" s="139">
        <f t="shared" si="120"/>
        <v>577689.86640000029</v>
      </c>
      <c r="K244" s="139">
        <f t="shared" si="121"/>
        <v>2655.84</v>
      </c>
      <c r="L244" s="139">
        <f t="shared" si="122"/>
        <v>274637.67160616233</v>
      </c>
      <c r="M244" s="139">
        <f t="shared" si="123"/>
        <v>852327.53800616262</v>
      </c>
      <c r="O244" s="139">
        <f t="shared" si="124"/>
        <v>1429780.0458488716</v>
      </c>
      <c r="P244" s="139">
        <f t="shared" si="125"/>
        <v>2371200</v>
      </c>
      <c r="Q244" s="219">
        <f t="shared" si="126"/>
        <v>0.60297741474733113</v>
      </c>
      <c r="R244" s="139">
        <f t="shared" si="127"/>
        <v>941419.95415112842</v>
      </c>
    </row>
    <row r="245" spans="2:18">
      <c r="B245" s="213">
        <f t="shared" si="113"/>
        <v>36726</v>
      </c>
      <c r="C245" s="139">
        <f t="shared" si="114"/>
        <v>2386.328</v>
      </c>
      <c r="D245" s="139">
        <f t="shared" si="115"/>
        <v>381770.46159999975</v>
      </c>
      <c r="E245" s="139">
        <f t="shared" si="116"/>
        <v>1744.1599999999999</v>
      </c>
      <c r="F245" s="139">
        <f t="shared" si="117"/>
        <v>199812.53424270911</v>
      </c>
      <c r="G245" s="139">
        <f t="shared" si="118"/>
        <v>581582.99584270886</v>
      </c>
      <c r="I245" s="139">
        <f t="shared" si="119"/>
        <v>3633.672</v>
      </c>
      <c r="J245" s="139">
        <f t="shared" si="120"/>
        <v>581323.53840000031</v>
      </c>
      <c r="K245" s="139">
        <f t="shared" si="121"/>
        <v>2655.84</v>
      </c>
      <c r="L245" s="139">
        <f t="shared" si="122"/>
        <v>277293.51160616236</v>
      </c>
      <c r="M245" s="139">
        <f t="shared" si="123"/>
        <v>858617.05000616261</v>
      </c>
      <c r="O245" s="139">
        <f t="shared" si="124"/>
        <v>1440200.0458488716</v>
      </c>
      <c r="P245" s="139">
        <f t="shared" si="125"/>
        <v>2371200</v>
      </c>
      <c r="Q245" s="219">
        <f t="shared" si="126"/>
        <v>0.60737181420752007</v>
      </c>
      <c r="R245" s="139">
        <f t="shared" si="127"/>
        <v>930999.95415112842</v>
      </c>
    </row>
    <row r="246" spans="2:18">
      <c r="B246" s="213">
        <f t="shared" si="113"/>
        <v>36727</v>
      </c>
      <c r="C246" s="139">
        <f t="shared" si="114"/>
        <v>2386.328</v>
      </c>
      <c r="D246" s="139">
        <f t="shared" si="115"/>
        <v>384156.78959999973</v>
      </c>
      <c r="E246" s="139">
        <f t="shared" si="116"/>
        <v>1744.1599999999999</v>
      </c>
      <c r="F246" s="139">
        <f t="shared" si="117"/>
        <v>201556.69424270911</v>
      </c>
      <c r="G246" s="139">
        <f t="shared" si="118"/>
        <v>585713.48384270887</v>
      </c>
      <c r="I246" s="139">
        <f t="shared" si="119"/>
        <v>3633.672</v>
      </c>
      <c r="J246" s="139">
        <f t="shared" si="120"/>
        <v>584957.21040000033</v>
      </c>
      <c r="K246" s="139">
        <f t="shared" si="121"/>
        <v>2655.84</v>
      </c>
      <c r="L246" s="139">
        <f t="shared" si="122"/>
        <v>279949.35160616238</v>
      </c>
      <c r="M246" s="139">
        <f t="shared" si="123"/>
        <v>864906.56200616271</v>
      </c>
      <c r="O246" s="139">
        <f t="shared" si="124"/>
        <v>1450620.0458488716</v>
      </c>
      <c r="P246" s="139">
        <f t="shared" si="125"/>
        <v>2371200</v>
      </c>
      <c r="Q246" s="219">
        <f t="shared" si="126"/>
        <v>0.611766213667709</v>
      </c>
      <c r="R246" s="139">
        <f t="shared" si="127"/>
        <v>920579.95415112842</v>
      </c>
    </row>
    <row r="247" spans="2:18">
      <c r="B247" s="213">
        <f t="shared" si="113"/>
        <v>36728</v>
      </c>
      <c r="C247" s="139">
        <f t="shared" si="114"/>
        <v>2386.328</v>
      </c>
      <c r="D247" s="139">
        <f t="shared" si="115"/>
        <v>386543.11759999971</v>
      </c>
      <c r="E247" s="139">
        <f t="shared" si="116"/>
        <v>1744.1599999999999</v>
      </c>
      <c r="F247" s="139">
        <f t="shared" si="117"/>
        <v>203300.85424270912</v>
      </c>
      <c r="G247" s="139">
        <f t="shared" si="118"/>
        <v>589843.97184270876</v>
      </c>
      <c r="I247" s="139">
        <f t="shared" si="119"/>
        <v>3633.672</v>
      </c>
      <c r="J247" s="139">
        <f t="shared" si="120"/>
        <v>588590.88240000035</v>
      </c>
      <c r="K247" s="139">
        <f t="shared" si="121"/>
        <v>2655.84</v>
      </c>
      <c r="L247" s="139">
        <f t="shared" si="122"/>
        <v>282605.19160616241</v>
      </c>
      <c r="M247" s="139">
        <f t="shared" si="123"/>
        <v>871196.07400616282</v>
      </c>
      <c r="O247" s="139">
        <f t="shared" si="124"/>
        <v>1461040.0458488716</v>
      </c>
      <c r="P247" s="139">
        <f t="shared" si="125"/>
        <v>2371200</v>
      </c>
      <c r="Q247" s="219">
        <f t="shared" si="126"/>
        <v>0.61616061312789794</v>
      </c>
      <c r="R247" s="139">
        <f t="shared" si="127"/>
        <v>910159.95415112842</v>
      </c>
    </row>
    <row r="248" spans="2:18">
      <c r="B248" s="213">
        <f t="shared" si="113"/>
        <v>36729</v>
      </c>
      <c r="C248" s="139">
        <f t="shared" si="114"/>
        <v>2386.328</v>
      </c>
      <c r="D248" s="139">
        <f t="shared" si="115"/>
        <v>388929.44559999969</v>
      </c>
      <c r="E248" s="139">
        <f t="shared" si="116"/>
        <v>1744.1599999999999</v>
      </c>
      <c r="F248" s="139">
        <f t="shared" si="117"/>
        <v>205045.01424270912</v>
      </c>
      <c r="G248" s="139">
        <f t="shared" si="118"/>
        <v>593974.45984270878</v>
      </c>
      <c r="I248" s="139">
        <f t="shared" si="119"/>
        <v>3633.672</v>
      </c>
      <c r="J248" s="139">
        <f t="shared" si="120"/>
        <v>592224.55440000037</v>
      </c>
      <c r="K248" s="139">
        <f t="shared" si="121"/>
        <v>2655.84</v>
      </c>
      <c r="L248" s="139">
        <f t="shared" si="122"/>
        <v>285261.03160616243</v>
      </c>
      <c r="M248" s="139">
        <f t="shared" si="123"/>
        <v>877485.5860061628</v>
      </c>
      <c r="O248" s="139">
        <f t="shared" si="124"/>
        <v>1471460.0458488716</v>
      </c>
      <c r="P248" s="139">
        <f t="shared" si="125"/>
        <v>2371200</v>
      </c>
      <c r="Q248" s="219">
        <f t="shared" si="126"/>
        <v>0.62055501258808687</v>
      </c>
      <c r="R248" s="139">
        <f t="shared" si="127"/>
        <v>899739.95415112842</v>
      </c>
    </row>
    <row r="249" spans="2:18">
      <c r="B249" s="213">
        <f t="shared" si="113"/>
        <v>36730</v>
      </c>
      <c r="C249" s="139">
        <f t="shared" si="114"/>
        <v>2386.328</v>
      </c>
      <c r="D249" s="139">
        <f t="shared" si="115"/>
        <v>391315.77359999967</v>
      </c>
      <c r="E249" s="139">
        <f t="shared" si="116"/>
        <v>1744.1599999999999</v>
      </c>
      <c r="F249" s="139">
        <f t="shared" si="117"/>
        <v>206789.17424270912</v>
      </c>
      <c r="G249" s="139">
        <f t="shared" si="118"/>
        <v>598104.94784270879</v>
      </c>
      <c r="I249" s="139">
        <f t="shared" si="119"/>
        <v>3633.672</v>
      </c>
      <c r="J249" s="139">
        <f t="shared" si="120"/>
        <v>595858.22640000039</v>
      </c>
      <c r="K249" s="139">
        <f t="shared" si="121"/>
        <v>2655.84</v>
      </c>
      <c r="L249" s="139">
        <f t="shared" si="122"/>
        <v>287916.87160616246</v>
      </c>
      <c r="M249" s="139">
        <f t="shared" si="123"/>
        <v>883775.09800616279</v>
      </c>
      <c r="O249" s="139">
        <f t="shared" si="124"/>
        <v>1481880.0458488716</v>
      </c>
      <c r="P249" s="139">
        <f t="shared" si="125"/>
        <v>2371200</v>
      </c>
      <c r="Q249" s="219">
        <f t="shared" si="126"/>
        <v>0.62494941204827581</v>
      </c>
      <c r="R249" s="139">
        <f t="shared" si="127"/>
        <v>889319.95415112842</v>
      </c>
    </row>
    <row r="250" spans="2:18">
      <c r="B250" s="213">
        <f t="shared" si="113"/>
        <v>36731</v>
      </c>
      <c r="C250" s="139">
        <f t="shared" si="114"/>
        <v>2386.328</v>
      </c>
      <c r="D250" s="139">
        <f t="shared" si="115"/>
        <v>393702.10159999965</v>
      </c>
      <c r="E250" s="139">
        <f t="shared" si="116"/>
        <v>1744.1599999999999</v>
      </c>
      <c r="F250" s="139">
        <f t="shared" si="117"/>
        <v>208533.33424270913</v>
      </c>
      <c r="G250" s="139">
        <f t="shared" si="118"/>
        <v>602235.4358427088</v>
      </c>
      <c r="I250" s="139">
        <f t="shared" si="119"/>
        <v>3633.672</v>
      </c>
      <c r="J250" s="139">
        <f t="shared" si="120"/>
        <v>599491.89840000041</v>
      </c>
      <c r="K250" s="139">
        <f t="shared" si="121"/>
        <v>2655.84</v>
      </c>
      <c r="L250" s="139">
        <f t="shared" si="122"/>
        <v>290572.71160616248</v>
      </c>
      <c r="M250" s="139">
        <f t="shared" si="123"/>
        <v>890064.6100061629</v>
      </c>
      <c r="O250" s="139">
        <f t="shared" si="124"/>
        <v>1492300.0458488716</v>
      </c>
      <c r="P250" s="139">
        <f t="shared" si="125"/>
        <v>2371200</v>
      </c>
      <c r="Q250" s="219">
        <f t="shared" si="126"/>
        <v>0.62934381150846475</v>
      </c>
      <c r="R250" s="139">
        <f t="shared" si="127"/>
        <v>878899.95415112842</v>
      </c>
    </row>
    <row r="251" spans="2:18">
      <c r="B251" s="213">
        <f t="shared" si="113"/>
        <v>36732</v>
      </c>
      <c r="C251" s="139">
        <f t="shared" si="114"/>
        <v>2386.328</v>
      </c>
      <c r="D251" s="139">
        <f t="shared" si="115"/>
        <v>396088.42959999962</v>
      </c>
      <c r="E251" s="139">
        <f t="shared" si="116"/>
        <v>1744.1599999999999</v>
      </c>
      <c r="F251" s="139">
        <f t="shared" si="117"/>
        <v>210277.49424270913</v>
      </c>
      <c r="G251" s="139">
        <f t="shared" si="118"/>
        <v>606365.92384270881</v>
      </c>
      <c r="I251" s="139">
        <f t="shared" si="119"/>
        <v>3633.672</v>
      </c>
      <c r="J251" s="139">
        <f t="shared" si="120"/>
        <v>603125.57040000043</v>
      </c>
      <c r="K251" s="139">
        <f t="shared" si="121"/>
        <v>2655.84</v>
      </c>
      <c r="L251" s="139">
        <f t="shared" si="122"/>
        <v>293228.55160616251</v>
      </c>
      <c r="M251" s="139">
        <f t="shared" si="123"/>
        <v>896354.122006163</v>
      </c>
      <c r="O251" s="139">
        <f t="shared" si="124"/>
        <v>1502720.0458488718</v>
      </c>
      <c r="P251" s="139">
        <f t="shared" si="125"/>
        <v>2371200</v>
      </c>
      <c r="Q251" s="219">
        <f t="shared" si="126"/>
        <v>0.63373821096865379</v>
      </c>
      <c r="R251" s="139">
        <f t="shared" si="127"/>
        <v>868479.95415112819</v>
      </c>
    </row>
    <row r="252" spans="2:18">
      <c r="B252" s="213">
        <f t="shared" si="113"/>
        <v>36733</v>
      </c>
      <c r="C252" s="139">
        <f t="shared" ref="C252:C257" si="128">C251</f>
        <v>2386.328</v>
      </c>
      <c r="D252" s="139">
        <f t="shared" ref="D252:D257" si="129">D251+C252</f>
        <v>398474.7575999996</v>
      </c>
      <c r="E252" s="139">
        <f t="shared" ref="E252:E257" si="130">E251</f>
        <v>1744.1599999999999</v>
      </c>
      <c r="F252" s="139">
        <f t="shared" ref="F252:F257" si="131">F251+E252</f>
        <v>212021.65424270913</v>
      </c>
      <c r="G252" s="139">
        <f t="shared" ref="G252:G257" si="132">D252+F252</f>
        <v>610496.41184270871</v>
      </c>
      <c r="I252" s="139">
        <f t="shared" ref="I252:I257" si="133">I251</f>
        <v>3633.672</v>
      </c>
      <c r="J252" s="139">
        <f t="shared" ref="J252:J257" si="134">J251+I252</f>
        <v>606759.24240000045</v>
      </c>
      <c r="K252" s="139">
        <f t="shared" ref="K252:K257" si="135">K251</f>
        <v>2655.84</v>
      </c>
      <c r="L252" s="139">
        <f t="shared" ref="L252:L257" si="136">L251+K252</f>
        <v>295884.39160616254</v>
      </c>
      <c r="M252" s="139">
        <f t="shared" ref="M252:M257" si="137">J252+L252</f>
        <v>902643.63400616299</v>
      </c>
      <c r="O252" s="139">
        <f t="shared" ref="O252:O257" si="138">G252+M252</f>
        <v>1513140.0458488716</v>
      </c>
      <c r="P252" s="139">
        <f t="shared" ref="P252:P257" si="139">P251</f>
        <v>2371200</v>
      </c>
      <c r="Q252" s="219">
        <f t="shared" ref="Q252:Q257" si="140">O252/P252</f>
        <v>0.63813261042884262</v>
      </c>
      <c r="R252" s="139">
        <f t="shared" ref="R252:R257" si="141">P252-O252</f>
        <v>858059.95415112842</v>
      </c>
    </row>
    <row r="253" spans="2:18">
      <c r="B253" s="213">
        <f t="shared" si="113"/>
        <v>36734</v>
      </c>
      <c r="C253" s="139">
        <f t="shared" si="128"/>
        <v>2386.328</v>
      </c>
      <c r="D253" s="139">
        <f t="shared" si="129"/>
        <v>400861.08559999958</v>
      </c>
      <c r="E253" s="139">
        <f t="shared" si="130"/>
        <v>1744.1599999999999</v>
      </c>
      <c r="F253" s="139">
        <f t="shared" si="131"/>
        <v>213765.81424270914</v>
      </c>
      <c r="G253" s="139">
        <f t="shared" si="132"/>
        <v>614626.89984270872</v>
      </c>
      <c r="I253" s="139">
        <f t="shared" si="133"/>
        <v>3633.672</v>
      </c>
      <c r="J253" s="139">
        <f t="shared" si="134"/>
        <v>610392.91440000047</v>
      </c>
      <c r="K253" s="139">
        <f t="shared" si="135"/>
        <v>2655.84</v>
      </c>
      <c r="L253" s="139">
        <f t="shared" si="136"/>
        <v>298540.23160616256</v>
      </c>
      <c r="M253" s="139">
        <f t="shared" si="137"/>
        <v>908933.14600616298</v>
      </c>
      <c r="O253" s="139">
        <f t="shared" si="138"/>
        <v>1523560.0458488716</v>
      </c>
      <c r="P253" s="139">
        <f t="shared" si="139"/>
        <v>2371200</v>
      </c>
      <c r="Q253" s="219">
        <f t="shared" si="140"/>
        <v>0.64252700988903155</v>
      </c>
      <c r="R253" s="139">
        <f t="shared" si="141"/>
        <v>847639.95415112842</v>
      </c>
    </row>
    <row r="254" spans="2:18">
      <c r="B254" s="213">
        <f t="shared" si="113"/>
        <v>36735</v>
      </c>
      <c r="C254" s="139">
        <f t="shared" si="128"/>
        <v>2386.328</v>
      </c>
      <c r="D254" s="139">
        <f t="shared" si="129"/>
        <v>403247.41359999956</v>
      </c>
      <c r="E254" s="139">
        <f t="shared" si="130"/>
        <v>1744.1599999999999</v>
      </c>
      <c r="F254" s="139">
        <f t="shared" si="131"/>
        <v>215509.97424270914</v>
      </c>
      <c r="G254" s="139">
        <f t="shared" si="132"/>
        <v>618757.38784270873</v>
      </c>
      <c r="I254" s="139">
        <f t="shared" si="133"/>
        <v>3633.672</v>
      </c>
      <c r="J254" s="139">
        <f t="shared" si="134"/>
        <v>614026.58640000049</v>
      </c>
      <c r="K254" s="139">
        <f t="shared" si="135"/>
        <v>2655.84</v>
      </c>
      <c r="L254" s="139">
        <f t="shared" si="136"/>
        <v>301196.07160616259</v>
      </c>
      <c r="M254" s="139">
        <f t="shared" si="137"/>
        <v>915222.65800616308</v>
      </c>
      <c r="O254" s="139">
        <f t="shared" si="138"/>
        <v>1533980.0458488718</v>
      </c>
      <c r="P254" s="139">
        <f t="shared" si="139"/>
        <v>2371200</v>
      </c>
      <c r="Q254" s="219">
        <f t="shared" si="140"/>
        <v>0.6469214093492206</v>
      </c>
      <c r="R254" s="139">
        <f t="shared" si="141"/>
        <v>837219.95415112819</v>
      </c>
    </row>
    <row r="255" spans="2:18">
      <c r="B255" s="213">
        <f t="shared" si="113"/>
        <v>36736</v>
      </c>
      <c r="C255" s="139">
        <f t="shared" si="128"/>
        <v>2386.328</v>
      </c>
      <c r="D255" s="139">
        <f t="shared" si="129"/>
        <v>405633.74159999954</v>
      </c>
      <c r="E255" s="139">
        <f t="shared" si="130"/>
        <v>1744.1599999999999</v>
      </c>
      <c r="F255" s="139">
        <f t="shared" si="131"/>
        <v>217254.13424270914</v>
      </c>
      <c r="G255" s="139">
        <f t="shared" si="132"/>
        <v>622887.87584270863</v>
      </c>
      <c r="I255" s="139">
        <f t="shared" si="133"/>
        <v>3633.672</v>
      </c>
      <c r="J255" s="139">
        <f t="shared" si="134"/>
        <v>617660.25840000052</v>
      </c>
      <c r="K255" s="139">
        <f t="shared" si="135"/>
        <v>2655.84</v>
      </c>
      <c r="L255" s="139">
        <f t="shared" si="136"/>
        <v>303851.91160616261</v>
      </c>
      <c r="M255" s="139">
        <f t="shared" si="137"/>
        <v>921512.17000616319</v>
      </c>
      <c r="O255" s="139">
        <f t="shared" si="138"/>
        <v>1544400.0458488718</v>
      </c>
      <c r="P255" s="139">
        <f t="shared" si="139"/>
        <v>2371200</v>
      </c>
      <c r="Q255" s="219">
        <f t="shared" si="140"/>
        <v>0.65131580880940954</v>
      </c>
      <c r="R255" s="139">
        <f t="shared" si="141"/>
        <v>826799.95415112819</v>
      </c>
    </row>
    <row r="256" spans="2:18">
      <c r="B256" s="213">
        <f t="shared" si="113"/>
        <v>36737</v>
      </c>
      <c r="C256" s="139">
        <f t="shared" si="128"/>
        <v>2386.328</v>
      </c>
      <c r="D256" s="139">
        <f t="shared" si="129"/>
        <v>408020.06959999952</v>
      </c>
      <c r="E256" s="139">
        <f t="shared" si="130"/>
        <v>1744.1599999999999</v>
      </c>
      <c r="F256" s="139">
        <f t="shared" si="131"/>
        <v>218998.29424270915</v>
      </c>
      <c r="G256" s="139">
        <f t="shared" si="132"/>
        <v>627018.36384270864</v>
      </c>
      <c r="I256" s="139">
        <f t="shared" si="133"/>
        <v>3633.672</v>
      </c>
      <c r="J256" s="139">
        <f t="shared" si="134"/>
        <v>621293.93040000054</v>
      </c>
      <c r="K256" s="139">
        <f t="shared" si="135"/>
        <v>2655.84</v>
      </c>
      <c r="L256" s="139">
        <f t="shared" si="136"/>
        <v>306507.75160616264</v>
      </c>
      <c r="M256" s="139">
        <f t="shared" si="137"/>
        <v>927801.68200616317</v>
      </c>
      <c r="O256" s="139">
        <f t="shared" si="138"/>
        <v>1554820.0458488718</v>
      </c>
      <c r="P256" s="139">
        <f t="shared" si="139"/>
        <v>2371200</v>
      </c>
      <c r="Q256" s="219">
        <f t="shared" si="140"/>
        <v>0.65571020826959847</v>
      </c>
      <c r="R256" s="139">
        <f t="shared" si="141"/>
        <v>816379.95415112819</v>
      </c>
    </row>
    <row r="257" spans="2:18">
      <c r="B257" s="213">
        <f t="shared" si="113"/>
        <v>36738</v>
      </c>
      <c r="C257" s="139">
        <f t="shared" si="128"/>
        <v>2386.328</v>
      </c>
      <c r="D257" s="139">
        <f t="shared" si="129"/>
        <v>410406.3975999995</v>
      </c>
      <c r="E257" s="139">
        <f t="shared" si="130"/>
        <v>1744.1599999999999</v>
      </c>
      <c r="F257" s="139">
        <f t="shared" si="131"/>
        <v>220742.45424270915</v>
      </c>
      <c r="G257" s="139">
        <f t="shared" si="132"/>
        <v>631148.85184270865</v>
      </c>
      <c r="I257" s="139">
        <f t="shared" si="133"/>
        <v>3633.672</v>
      </c>
      <c r="J257" s="139">
        <f t="shared" si="134"/>
        <v>624927.60240000056</v>
      </c>
      <c r="K257" s="139">
        <f t="shared" si="135"/>
        <v>2655.84</v>
      </c>
      <c r="L257" s="139">
        <f t="shared" si="136"/>
        <v>309163.59160616266</v>
      </c>
      <c r="M257" s="139">
        <f t="shared" si="137"/>
        <v>934091.19400616316</v>
      </c>
      <c r="O257" s="139">
        <f t="shared" si="138"/>
        <v>1565240.0458488718</v>
      </c>
      <c r="P257" s="139">
        <f t="shared" si="139"/>
        <v>2371200</v>
      </c>
      <c r="Q257" s="219">
        <f t="shared" si="140"/>
        <v>0.66010460772978741</v>
      </c>
      <c r="R257" s="139">
        <f t="shared" si="141"/>
        <v>805959.95415112819</v>
      </c>
    </row>
    <row r="258" spans="2:18">
      <c r="C258" s="236">
        <f>SUM(C227:C257)</f>
        <v>81353.964799999987</v>
      </c>
      <c r="E258" s="236">
        <f>SUM(E227:E257)</f>
        <v>59460.792800000054</v>
      </c>
      <c r="G258" s="236">
        <f>C258+E258</f>
        <v>140814.75760000004</v>
      </c>
      <c r="I258" s="236">
        <f>SUM(I227:I257)</f>
        <v>123878.03520000009</v>
      </c>
      <c r="K258" s="236">
        <f>SUM(K227:K257)</f>
        <v>90541.207199999932</v>
      </c>
      <c r="M258" s="236">
        <f>I258+K258</f>
        <v>214419.24240000002</v>
      </c>
    </row>
    <row r="261" spans="2:18">
      <c r="C261" s="144">
        <f>C257</f>
        <v>2386.328</v>
      </c>
      <c r="D261" s="229">
        <f>D257</f>
        <v>410406.3975999995</v>
      </c>
      <c r="E261" s="144">
        <f>E257</f>
        <v>1744.1599999999999</v>
      </c>
      <c r="F261" s="229">
        <f>F257</f>
        <v>220742.45424270915</v>
      </c>
      <c r="G261" s="231">
        <f>G257</f>
        <v>631148.85184270865</v>
      </c>
      <c r="I261" s="144">
        <f>I257</f>
        <v>3633.672</v>
      </c>
      <c r="J261" s="229">
        <f>J257</f>
        <v>624927.60240000056</v>
      </c>
      <c r="K261" s="144">
        <f>K257</f>
        <v>2655.84</v>
      </c>
      <c r="L261" s="229">
        <f>L257</f>
        <v>309163.59160616266</v>
      </c>
      <c r="M261" s="231">
        <f>M257</f>
        <v>934091.19400616316</v>
      </c>
      <c r="O261" s="228">
        <f>G261+M261</f>
        <v>1565240.0458488718</v>
      </c>
      <c r="P261" s="229">
        <f>$P$14</f>
        <v>2371200</v>
      </c>
      <c r="Q261" s="230">
        <f>O261/P261</f>
        <v>0.66010460772978741</v>
      </c>
      <c r="R261" s="231">
        <f>P261-O261</f>
        <v>805959.95415112819</v>
      </c>
    </row>
    <row r="262" spans="2:18">
      <c r="B262" s="213">
        <f>B257+1</f>
        <v>36739</v>
      </c>
      <c r="C262" s="139">
        <f>C261</f>
        <v>2386.328</v>
      </c>
      <c r="D262" s="139">
        <f>D261+C262</f>
        <v>412792.72559999948</v>
      </c>
      <c r="E262" s="139">
        <f>E261</f>
        <v>1744.1599999999999</v>
      </c>
      <c r="F262" s="139">
        <f>F261+E262</f>
        <v>222486.61424270915</v>
      </c>
      <c r="G262" s="139">
        <f>D262+F262</f>
        <v>635279.33984270866</v>
      </c>
      <c r="H262" s="139"/>
      <c r="I262" s="139">
        <f>I261</f>
        <v>3633.672</v>
      </c>
      <c r="J262" s="139">
        <f>J261+I262</f>
        <v>628561.27440000058</v>
      </c>
      <c r="K262" s="139">
        <f>K261</f>
        <v>2655.84</v>
      </c>
      <c r="L262" s="139">
        <f>L261+K262</f>
        <v>311819.43160616269</v>
      </c>
      <c r="M262" s="139">
        <f>J262+L262</f>
        <v>940380.70600616327</v>
      </c>
      <c r="N262" s="139"/>
      <c r="O262" s="139">
        <f>G262+M262</f>
        <v>1575660.045848872</v>
      </c>
      <c r="P262" s="139">
        <f>P261</f>
        <v>2371200</v>
      </c>
      <c r="Q262" s="219">
        <f>O262/P262</f>
        <v>0.66449900718997645</v>
      </c>
      <c r="R262" s="139">
        <f>P262-O262</f>
        <v>795539.95415112795</v>
      </c>
    </row>
    <row r="263" spans="2:18">
      <c r="B263" s="213">
        <f>B262+1</f>
        <v>36740</v>
      </c>
      <c r="C263" s="139">
        <f t="shared" ref="C263:C292" si="142">C262</f>
        <v>2386.328</v>
      </c>
      <c r="D263" s="139">
        <f t="shared" ref="D263:D292" si="143">D262+C263</f>
        <v>415179.05359999946</v>
      </c>
      <c r="E263" s="139">
        <f t="shared" ref="E263:E292" si="144">E262</f>
        <v>1744.1599999999999</v>
      </c>
      <c r="F263" s="139">
        <f t="shared" ref="F263:F292" si="145">F262+E263</f>
        <v>224230.77424270916</v>
      </c>
      <c r="G263" s="139">
        <f t="shared" ref="G263:G292" si="146">D263+F263</f>
        <v>639409.82784270868</v>
      </c>
      <c r="H263" s="139"/>
      <c r="I263" s="139">
        <f t="shared" ref="I263:I292" si="147">I262</f>
        <v>3633.672</v>
      </c>
      <c r="J263" s="139">
        <f t="shared" ref="J263:J292" si="148">J262+I263</f>
        <v>632194.9464000006</v>
      </c>
      <c r="K263" s="139">
        <f t="shared" ref="K263:K292" si="149">K262</f>
        <v>2655.84</v>
      </c>
      <c r="L263" s="139">
        <f t="shared" ref="L263:L292" si="150">L262+K263</f>
        <v>314475.27160616271</v>
      </c>
      <c r="M263" s="139">
        <f t="shared" ref="M263:M292" si="151">J263+L263</f>
        <v>946670.21800616337</v>
      </c>
      <c r="N263" s="139"/>
      <c r="O263" s="139">
        <f t="shared" ref="O263:O292" si="152">G263+M263</f>
        <v>1586080.045848872</v>
      </c>
      <c r="P263" s="139">
        <f t="shared" ref="P263:P292" si="153">P262</f>
        <v>2371200</v>
      </c>
      <c r="Q263" s="219">
        <f t="shared" ref="Q263:Q292" si="154">O263/P263</f>
        <v>0.66889340665016539</v>
      </c>
      <c r="R263" s="139">
        <f t="shared" ref="R263:R292" si="155">P263-O263</f>
        <v>785119.95415112795</v>
      </c>
    </row>
    <row r="264" spans="2:18">
      <c r="B264" s="213">
        <f t="shared" ref="B264:B292" si="156">B263+1</f>
        <v>36741</v>
      </c>
      <c r="C264" s="139">
        <f t="shared" si="142"/>
        <v>2386.328</v>
      </c>
      <c r="D264" s="139">
        <f t="shared" si="143"/>
        <v>417565.38159999944</v>
      </c>
      <c r="E264" s="139">
        <f t="shared" si="144"/>
        <v>1744.1599999999999</v>
      </c>
      <c r="F264" s="139">
        <f t="shared" si="145"/>
        <v>225974.93424270916</v>
      </c>
      <c r="G264" s="139">
        <f t="shared" si="146"/>
        <v>643540.31584270857</v>
      </c>
      <c r="H264" s="139"/>
      <c r="I264" s="139">
        <f t="shared" si="147"/>
        <v>3633.672</v>
      </c>
      <c r="J264" s="139">
        <f t="shared" si="148"/>
        <v>635828.61840000062</v>
      </c>
      <c r="K264" s="139">
        <f t="shared" si="149"/>
        <v>2655.84</v>
      </c>
      <c r="L264" s="139">
        <f t="shared" si="150"/>
        <v>317131.11160616274</v>
      </c>
      <c r="M264" s="139">
        <f t="shared" si="151"/>
        <v>952959.73000616336</v>
      </c>
      <c r="N264" s="139"/>
      <c r="O264" s="139">
        <f t="shared" si="152"/>
        <v>1596500.045848872</v>
      </c>
      <c r="P264" s="139">
        <f t="shared" si="153"/>
        <v>2371200</v>
      </c>
      <c r="Q264" s="219">
        <f t="shared" si="154"/>
        <v>0.67328780611035433</v>
      </c>
      <c r="R264" s="139">
        <f t="shared" si="155"/>
        <v>774699.95415112795</v>
      </c>
    </row>
    <row r="265" spans="2:18">
      <c r="B265" s="213">
        <f t="shared" si="156"/>
        <v>36742</v>
      </c>
      <c r="C265" s="139">
        <f t="shared" si="142"/>
        <v>2386.328</v>
      </c>
      <c r="D265" s="139">
        <f t="shared" si="143"/>
        <v>419951.70959999942</v>
      </c>
      <c r="E265" s="139">
        <f t="shared" si="144"/>
        <v>1744.1599999999999</v>
      </c>
      <c r="F265" s="139">
        <f t="shared" si="145"/>
        <v>227719.09424270916</v>
      </c>
      <c r="G265" s="139">
        <f t="shared" si="146"/>
        <v>647670.80384270858</v>
      </c>
      <c r="H265" s="139"/>
      <c r="I265" s="139">
        <f t="shared" si="147"/>
        <v>3633.672</v>
      </c>
      <c r="J265" s="139">
        <f t="shared" si="148"/>
        <v>639462.29040000064</v>
      </c>
      <c r="K265" s="139">
        <f t="shared" si="149"/>
        <v>2655.84</v>
      </c>
      <c r="L265" s="139">
        <f t="shared" si="150"/>
        <v>319786.95160616277</v>
      </c>
      <c r="M265" s="139">
        <f t="shared" si="151"/>
        <v>959249.24200616335</v>
      </c>
      <c r="N265" s="139"/>
      <c r="O265" s="139">
        <f t="shared" si="152"/>
        <v>1606920.045848872</v>
      </c>
      <c r="P265" s="139">
        <f t="shared" si="153"/>
        <v>2371200</v>
      </c>
      <c r="Q265" s="219">
        <f t="shared" si="154"/>
        <v>0.67768220557054315</v>
      </c>
      <c r="R265" s="139">
        <f t="shared" si="155"/>
        <v>764279.95415112795</v>
      </c>
    </row>
    <row r="266" spans="2:18">
      <c r="B266" s="213">
        <f t="shared" si="156"/>
        <v>36743</v>
      </c>
      <c r="C266" s="139">
        <f t="shared" si="142"/>
        <v>2386.328</v>
      </c>
      <c r="D266" s="139">
        <f t="shared" si="143"/>
        <v>422338.0375999994</v>
      </c>
      <c r="E266" s="139">
        <f t="shared" si="144"/>
        <v>1744.1599999999999</v>
      </c>
      <c r="F266" s="139">
        <f t="shared" si="145"/>
        <v>229463.25424270917</v>
      </c>
      <c r="G266" s="139">
        <f t="shared" si="146"/>
        <v>651801.2918427086</v>
      </c>
      <c r="H266" s="139"/>
      <c r="I266" s="139">
        <f t="shared" si="147"/>
        <v>3633.672</v>
      </c>
      <c r="J266" s="139">
        <f t="shared" si="148"/>
        <v>643095.96240000066</v>
      </c>
      <c r="K266" s="139">
        <f t="shared" si="149"/>
        <v>2655.84</v>
      </c>
      <c r="L266" s="139">
        <f t="shared" si="150"/>
        <v>322442.79160616279</v>
      </c>
      <c r="M266" s="139">
        <f t="shared" si="151"/>
        <v>965538.75400616345</v>
      </c>
      <c r="N266" s="139"/>
      <c r="O266" s="139">
        <f t="shared" si="152"/>
        <v>1617340.045848872</v>
      </c>
      <c r="P266" s="139">
        <f t="shared" si="153"/>
        <v>2371200</v>
      </c>
      <c r="Q266" s="219">
        <f t="shared" si="154"/>
        <v>0.68207660503073209</v>
      </c>
      <c r="R266" s="139">
        <f t="shared" si="155"/>
        <v>753859.95415112795</v>
      </c>
    </row>
    <row r="267" spans="2:18">
      <c r="B267" s="213">
        <f t="shared" si="156"/>
        <v>36744</v>
      </c>
      <c r="C267" s="139">
        <f t="shared" si="142"/>
        <v>2386.328</v>
      </c>
      <c r="D267" s="139">
        <f t="shared" si="143"/>
        <v>424724.36559999938</v>
      </c>
      <c r="E267" s="139">
        <f t="shared" si="144"/>
        <v>1744.1599999999999</v>
      </c>
      <c r="F267" s="139">
        <f t="shared" si="145"/>
        <v>231207.41424270917</v>
      </c>
      <c r="G267" s="139">
        <f t="shared" si="146"/>
        <v>655931.77984270849</v>
      </c>
      <c r="H267" s="139"/>
      <c r="I267" s="139">
        <f t="shared" si="147"/>
        <v>3633.672</v>
      </c>
      <c r="J267" s="139">
        <f t="shared" si="148"/>
        <v>646729.63440000068</v>
      </c>
      <c r="K267" s="139">
        <f t="shared" si="149"/>
        <v>2655.84</v>
      </c>
      <c r="L267" s="139">
        <f t="shared" si="150"/>
        <v>325098.63160616282</v>
      </c>
      <c r="M267" s="139">
        <f t="shared" si="151"/>
        <v>971828.26600616355</v>
      </c>
      <c r="N267" s="139"/>
      <c r="O267" s="139">
        <f t="shared" si="152"/>
        <v>1627760.045848872</v>
      </c>
      <c r="P267" s="139">
        <f t="shared" si="153"/>
        <v>2371200</v>
      </c>
      <c r="Q267" s="219">
        <f t="shared" si="154"/>
        <v>0.68647100449092102</v>
      </c>
      <c r="R267" s="139">
        <f t="shared" si="155"/>
        <v>743439.95415112795</v>
      </c>
    </row>
    <row r="268" spans="2:18">
      <c r="B268" s="213">
        <f t="shared" si="156"/>
        <v>36745</v>
      </c>
      <c r="C268" s="139">
        <f t="shared" si="142"/>
        <v>2386.328</v>
      </c>
      <c r="D268" s="139">
        <f t="shared" si="143"/>
        <v>427110.69359999936</v>
      </c>
      <c r="E268" s="139">
        <f t="shared" si="144"/>
        <v>1744.1599999999999</v>
      </c>
      <c r="F268" s="139">
        <f t="shared" si="145"/>
        <v>232951.57424270918</v>
      </c>
      <c r="G268" s="139">
        <f t="shared" si="146"/>
        <v>660062.2678427085</v>
      </c>
      <c r="H268" s="139"/>
      <c r="I268" s="139">
        <f t="shared" si="147"/>
        <v>3633.672</v>
      </c>
      <c r="J268" s="139">
        <f t="shared" si="148"/>
        <v>650363.3064000007</v>
      </c>
      <c r="K268" s="139">
        <f t="shared" si="149"/>
        <v>2655.84</v>
      </c>
      <c r="L268" s="139">
        <f t="shared" si="150"/>
        <v>327754.47160616284</v>
      </c>
      <c r="M268" s="139">
        <f t="shared" si="151"/>
        <v>978117.77800616354</v>
      </c>
      <c r="N268" s="139"/>
      <c r="O268" s="139">
        <f t="shared" si="152"/>
        <v>1638180.045848872</v>
      </c>
      <c r="P268" s="139">
        <f t="shared" si="153"/>
        <v>2371200</v>
      </c>
      <c r="Q268" s="219">
        <f t="shared" si="154"/>
        <v>0.69086540395110996</v>
      </c>
      <c r="R268" s="139">
        <f t="shared" si="155"/>
        <v>733019.95415112795</v>
      </c>
    </row>
    <row r="269" spans="2:18">
      <c r="B269" s="213">
        <f t="shared" si="156"/>
        <v>36746</v>
      </c>
      <c r="C269" s="139">
        <f t="shared" si="142"/>
        <v>2386.328</v>
      </c>
      <c r="D269" s="139">
        <f t="shared" si="143"/>
        <v>429497.02159999934</v>
      </c>
      <c r="E269" s="139">
        <f t="shared" si="144"/>
        <v>1744.1599999999999</v>
      </c>
      <c r="F269" s="139">
        <f t="shared" si="145"/>
        <v>234695.73424270918</v>
      </c>
      <c r="G269" s="139">
        <f t="shared" si="146"/>
        <v>664192.75584270852</v>
      </c>
      <c r="H269" s="139"/>
      <c r="I269" s="139">
        <f t="shared" si="147"/>
        <v>3633.672</v>
      </c>
      <c r="J269" s="139">
        <f t="shared" si="148"/>
        <v>653996.97840000072</v>
      </c>
      <c r="K269" s="139">
        <f t="shared" si="149"/>
        <v>2655.84</v>
      </c>
      <c r="L269" s="139">
        <f t="shared" si="150"/>
        <v>330410.31160616287</v>
      </c>
      <c r="M269" s="139">
        <f t="shared" si="151"/>
        <v>984407.29000616353</v>
      </c>
      <c r="N269" s="139"/>
      <c r="O269" s="139">
        <f t="shared" si="152"/>
        <v>1648600.045848872</v>
      </c>
      <c r="P269" s="139">
        <f t="shared" si="153"/>
        <v>2371200</v>
      </c>
      <c r="Q269" s="219">
        <f t="shared" si="154"/>
        <v>0.69525980341129889</v>
      </c>
      <c r="R269" s="139">
        <f t="shared" si="155"/>
        <v>722599.95415112795</v>
      </c>
    </row>
    <row r="270" spans="2:18">
      <c r="B270" s="213">
        <f t="shared" si="156"/>
        <v>36747</v>
      </c>
      <c r="C270" s="139">
        <f t="shared" si="142"/>
        <v>2386.328</v>
      </c>
      <c r="D270" s="139">
        <f t="shared" si="143"/>
        <v>431883.34959999932</v>
      </c>
      <c r="E270" s="139">
        <f t="shared" si="144"/>
        <v>1744.1599999999999</v>
      </c>
      <c r="F270" s="139">
        <f t="shared" si="145"/>
        <v>236439.89424270918</v>
      </c>
      <c r="G270" s="139">
        <f t="shared" si="146"/>
        <v>668323.24384270853</v>
      </c>
      <c r="H270" s="139"/>
      <c r="I270" s="139">
        <f t="shared" si="147"/>
        <v>3633.672</v>
      </c>
      <c r="J270" s="139">
        <f t="shared" si="148"/>
        <v>657630.65040000074</v>
      </c>
      <c r="K270" s="139">
        <f t="shared" si="149"/>
        <v>2655.84</v>
      </c>
      <c r="L270" s="139">
        <f t="shared" si="150"/>
        <v>333066.15160616289</v>
      </c>
      <c r="M270" s="139">
        <f t="shared" si="151"/>
        <v>990696.80200616363</v>
      </c>
      <c r="N270" s="139"/>
      <c r="O270" s="139">
        <f t="shared" si="152"/>
        <v>1659020.045848872</v>
      </c>
      <c r="P270" s="139">
        <f t="shared" si="153"/>
        <v>2371200</v>
      </c>
      <c r="Q270" s="219">
        <f t="shared" si="154"/>
        <v>0.69965420287148783</v>
      </c>
      <c r="R270" s="139">
        <f t="shared" si="155"/>
        <v>712179.95415112795</v>
      </c>
    </row>
    <row r="271" spans="2:18">
      <c r="B271" s="213">
        <f t="shared" si="156"/>
        <v>36748</v>
      </c>
      <c r="C271" s="139">
        <f t="shared" si="142"/>
        <v>2386.328</v>
      </c>
      <c r="D271" s="139">
        <f t="shared" si="143"/>
        <v>434269.6775999993</v>
      </c>
      <c r="E271" s="139">
        <f t="shared" si="144"/>
        <v>1744.1599999999999</v>
      </c>
      <c r="F271" s="139">
        <f t="shared" si="145"/>
        <v>238184.05424270919</v>
      </c>
      <c r="G271" s="139">
        <f t="shared" si="146"/>
        <v>672453.73184270854</v>
      </c>
      <c r="H271" s="139"/>
      <c r="I271" s="139">
        <f t="shared" si="147"/>
        <v>3633.672</v>
      </c>
      <c r="J271" s="139">
        <f t="shared" si="148"/>
        <v>661264.32240000076</v>
      </c>
      <c r="K271" s="139">
        <f t="shared" si="149"/>
        <v>2655.84</v>
      </c>
      <c r="L271" s="139">
        <f t="shared" si="150"/>
        <v>335721.99160616292</v>
      </c>
      <c r="M271" s="139">
        <f t="shared" si="151"/>
        <v>996986.31400616374</v>
      </c>
      <c r="N271" s="139"/>
      <c r="O271" s="139">
        <f t="shared" si="152"/>
        <v>1669440.0458488723</v>
      </c>
      <c r="P271" s="139">
        <f t="shared" si="153"/>
        <v>2371200</v>
      </c>
      <c r="Q271" s="219">
        <f t="shared" si="154"/>
        <v>0.70404860233167688</v>
      </c>
      <c r="R271" s="139">
        <f t="shared" si="155"/>
        <v>701759.95415112772</v>
      </c>
    </row>
    <row r="272" spans="2:18">
      <c r="B272" s="213">
        <f t="shared" si="156"/>
        <v>36749</v>
      </c>
      <c r="C272" s="139">
        <f t="shared" si="142"/>
        <v>2386.328</v>
      </c>
      <c r="D272" s="139">
        <f t="shared" si="143"/>
        <v>436656.00559999928</v>
      </c>
      <c r="E272" s="139">
        <f t="shared" si="144"/>
        <v>1744.1599999999999</v>
      </c>
      <c r="F272" s="139">
        <f t="shared" si="145"/>
        <v>239928.21424270919</v>
      </c>
      <c r="G272" s="139">
        <f t="shared" si="146"/>
        <v>676584.21984270844</v>
      </c>
      <c r="H272" s="139"/>
      <c r="I272" s="139">
        <f t="shared" si="147"/>
        <v>3633.672</v>
      </c>
      <c r="J272" s="139">
        <f t="shared" si="148"/>
        <v>664897.99440000078</v>
      </c>
      <c r="K272" s="139">
        <f t="shared" si="149"/>
        <v>2655.84</v>
      </c>
      <c r="L272" s="139">
        <f t="shared" si="150"/>
        <v>338377.83160616294</v>
      </c>
      <c r="M272" s="139">
        <f t="shared" si="151"/>
        <v>1003275.8260061637</v>
      </c>
      <c r="N272" s="139"/>
      <c r="O272" s="139">
        <f t="shared" si="152"/>
        <v>1679860.045848872</v>
      </c>
      <c r="P272" s="139">
        <f t="shared" si="153"/>
        <v>2371200</v>
      </c>
      <c r="Q272" s="219">
        <f t="shared" si="154"/>
        <v>0.7084430017918657</v>
      </c>
      <c r="R272" s="139">
        <f t="shared" si="155"/>
        <v>691339.95415112795</v>
      </c>
    </row>
    <row r="273" spans="2:18">
      <c r="B273" s="213">
        <f t="shared" si="156"/>
        <v>36750</v>
      </c>
      <c r="C273" s="139">
        <f t="shared" si="142"/>
        <v>2386.328</v>
      </c>
      <c r="D273" s="139">
        <f t="shared" si="143"/>
        <v>439042.33359999926</v>
      </c>
      <c r="E273" s="139">
        <f t="shared" si="144"/>
        <v>1744.1599999999999</v>
      </c>
      <c r="F273" s="139">
        <f t="shared" si="145"/>
        <v>241672.37424270919</v>
      </c>
      <c r="G273" s="139">
        <f t="shared" si="146"/>
        <v>680714.70784270845</v>
      </c>
      <c r="H273" s="139"/>
      <c r="I273" s="139">
        <f t="shared" si="147"/>
        <v>3633.672</v>
      </c>
      <c r="J273" s="139">
        <f t="shared" si="148"/>
        <v>668531.6664000008</v>
      </c>
      <c r="K273" s="139">
        <f t="shared" si="149"/>
        <v>2655.84</v>
      </c>
      <c r="L273" s="139">
        <f t="shared" si="150"/>
        <v>341033.67160616297</v>
      </c>
      <c r="M273" s="139">
        <f t="shared" si="151"/>
        <v>1009565.3380061637</v>
      </c>
      <c r="N273" s="139"/>
      <c r="O273" s="139">
        <f t="shared" si="152"/>
        <v>1690280.045848872</v>
      </c>
      <c r="P273" s="139">
        <f t="shared" si="153"/>
        <v>2371200</v>
      </c>
      <c r="Q273" s="219">
        <f t="shared" si="154"/>
        <v>0.71283740125205464</v>
      </c>
      <c r="R273" s="139">
        <f t="shared" si="155"/>
        <v>680919.95415112795</v>
      </c>
    </row>
    <row r="274" spans="2:18">
      <c r="B274" s="213">
        <f t="shared" si="156"/>
        <v>36751</v>
      </c>
      <c r="C274" s="139">
        <f t="shared" si="142"/>
        <v>2386.328</v>
      </c>
      <c r="D274" s="139">
        <f t="shared" si="143"/>
        <v>441428.66159999924</v>
      </c>
      <c r="E274" s="139">
        <f t="shared" si="144"/>
        <v>1744.1599999999999</v>
      </c>
      <c r="F274" s="139">
        <f t="shared" si="145"/>
        <v>243416.5342427092</v>
      </c>
      <c r="G274" s="139">
        <f t="shared" si="146"/>
        <v>684845.19584270846</v>
      </c>
      <c r="H274" s="139"/>
      <c r="I274" s="139">
        <f t="shared" si="147"/>
        <v>3633.672</v>
      </c>
      <c r="J274" s="139">
        <f t="shared" si="148"/>
        <v>672165.33840000082</v>
      </c>
      <c r="K274" s="139">
        <f t="shared" si="149"/>
        <v>2655.84</v>
      </c>
      <c r="L274" s="139">
        <f t="shared" si="150"/>
        <v>343689.511606163</v>
      </c>
      <c r="M274" s="139">
        <f t="shared" si="151"/>
        <v>1015854.8500061638</v>
      </c>
      <c r="N274" s="139"/>
      <c r="O274" s="139">
        <f t="shared" si="152"/>
        <v>1700700.0458488723</v>
      </c>
      <c r="P274" s="139">
        <f t="shared" si="153"/>
        <v>2371200</v>
      </c>
      <c r="Q274" s="219">
        <f t="shared" si="154"/>
        <v>0.71723180071224368</v>
      </c>
      <c r="R274" s="139">
        <f t="shared" si="155"/>
        <v>670499.95415112772</v>
      </c>
    </row>
    <row r="275" spans="2:18">
      <c r="B275" s="213">
        <f t="shared" si="156"/>
        <v>36752</v>
      </c>
      <c r="C275" s="139">
        <f t="shared" si="142"/>
        <v>2386.328</v>
      </c>
      <c r="D275" s="139">
        <f t="shared" si="143"/>
        <v>443814.98959999921</v>
      </c>
      <c r="E275" s="139">
        <f t="shared" si="144"/>
        <v>1744.1599999999999</v>
      </c>
      <c r="F275" s="139">
        <f t="shared" si="145"/>
        <v>245160.6942427092</v>
      </c>
      <c r="G275" s="139">
        <f t="shared" si="146"/>
        <v>688975.68384270836</v>
      </c>
      <c r="H275" s="139"/>
      <c r="I275" s="139">
        <f t="shared" si="147"/>
        <v>3633.672</v>
      </c>
      <c r="J275" s="139">
        <f t="shared" si="148"/>
        <v>675799.01040000084</v>
      </c>
      <c r="K275" s="139">
        <f t="shared" si="149"/>
        <v>2655.84</v>
      </c>
      <c r="L275" s="139">
        <f t="shared" si="150"/>
        <v>346345.35160616302</v>
      </c>
      <c r="M275" s="139">
        <f t="shared" si="151"/>
        <v>1022144.3620061639</v>
      </c>
      <c r="N275" s="139"/>
      <c r="O275" s="139">
        <f t="shared" si="152"/>
        <v>1711120.0458488723</v>
      </c>
      <c r="P275" s="139">
        <f t="shared" si="153"/>
        <v>2371200</v>
      </c>
      <c r="Q275" s="219">
        <f t="shared" si="154"/>
        <v>0.72162620017243262</v>
      </c>
      <c r="R275" s="139">
        <f t="shared" si="155"/>
        <v>660079.95415112772</v>
      </c>
    </row>
    <row r="276" spans="2:18">
      <c r="B276" s="213">
        <f t="shared" si="156"/>
        <v>36753</v>
      </c>
      <c r="C276" s="139">
        <f t="shared" si="142"/>
        <v>2386.328</v>
      </c>
      <c r="D276" s="139">
        <f t="shared" si="143"/>
        <v>446201.31759999919</v>
      </c>
      <c r="E276" s="139">
        <f t="shared" si="144"/>
        <v>1744.1599999999999</v>
      </c>
      <c r="F276" s="139">
        <f t="shared" si="145"/>
        <v>246904.8542427092</v>
      </c>
      <c r="G276" s="139">
        <f t="shared" si="146"/>
        <v>693106.17184270837</v>
      </c>
      <c r="H276" s="139"/>
      <c r="I276" s="139">
        <f t="shared" si="147"/>
        <v>3633.672</v>
      </c>
      <c r="J276" s="139">
        <f t="shared" si="148"/>
        <v>679432.68240000086</v>
      </c>
      <c r="K276" s="139">
        <f t="shared" si="149"/>
        <v>2655.84</v>
      </c>
      <c r="L276" s="139">
        <f t="shared" si="150"/>
        <v>349001.19160616305</v>
      </c>
      <c r="M276" s="139">
        <f t="shared" si="151"/>
        <v>1028433.8740061639</v>
      </c>
      <c r="N276" s="139"/>
      <c r="O276" s="139">
        <f t="shared" si="152"/>
        <v>1721540.0458488723</v>
      </c>
      <c r="P276" s="139">
        <f t="shared" si="153"/>
        <v>2371200</v>
      </c>
      <c r="Q276" s="219">
        <f t="shared" si="154"/>
        <v>0.72602059963262155</v>
      </c>
      <c r="R276" s="139">
        <f t="shared" si="155"/>
        <v>649659.95415112772</v>
      </c>
    </row>
    <row r="277" spans="2:18">
      <c r="B277" s="213">
        <f t="shared" si="156"/>
        <v>36754</v>
      </c>
      <c r="C277" s="139">
        <f t="shared" si="142"/>
        <v>2386.328</v>
      </c>
      <c r="D277" s="139">
        <f t="shared" si="143"/>
        <v>448587.64559999917</v>
      </c>
      <c r="E277" s="139">
        <f t="shared" si="144"/>
        <v>1744.1599999999999</v>
      </c>
      <c r="F277" s="139">
        <f t="shared" si="145"/>
        <v>248649.01424270921</v>
      </c>
      <c r="G277" s="139">
        <f t="shared" si="146"/>
        <v>697236.65984270838</v>
      </c>
      <c r="H277" s="139"/>
      <c r="I277" s="139">
        <f t="shared" si="147"/>
        <v>3633.672</v>
      </c>
      <c r="J277" s="139">
        <f t="shared" si="148"/>
        <v>683066.35440000088</v>
      </c>
      <c r="K277" s="139">
        <f t="shared" si="149"/>
        <v>2655.84</v>
      </c>
      <c r="L277" s="139">
        <f t="shared" si="150"/>
        <v>351657.03160616307</v>
      </c>
      <c r="M277" s="139">
        <f t="shared" si="151"/>
        <v>1034723.3860061639</v>
      </c>
      <c r="N277" s="139"/>
      <c r="O277" s="139">
        <f t="shared" si="152"/>
        <v>1731960.0458488723</v>
      </c>
      <c r="P277" s="139">
        <f t="shared" si="153"/>
        <v>2371200</v>
      </c>
      <c r="Q277" s="219">
        <f t="shared" si="154"/>
        <v>0.73041499909281049</v>
      </c>
      <c r="R277" s="139">
        <f t="shared" si="155"/>
        <v>639239.95415112772</v>
      </c>
    </row>
    <row r="278" spans="2:18">
      <c r="B278" s="213">
        <f t="shared" si="156"/>
        <v>36755</v>
      </c>
      <c r="C278" s="139">
        <f t="shared" si="142"/>
        <v>2386.328</v>
      </c>
      <c r="D278" s="139">
        <f t="shared" si="143"/>
        <v>450973.97359999915</v>
      </c>
      <c r="E278" s="139">
        <f t="shared" si="144"/>
        <v>1744.1599999999999</v>
      </c>
      <c r="F278" s="139">
        <f t="shared" si="145"/>
        <v>250393.17424270921</v>
      </c>
      <c r="G278" s="139">
        <f t="shared" si="146"/>
        <v>701367.14784270839</v>
      </c>
      <c r="H278" s="139"/>
      <c r="I278" s="139">
        <f t="shared" si="147"/>
        <v>3633.672</v>
      </c>
      <c r="J278" s="139">
        <f t="shared" si="148"/>
        <v>686700.0264000009</v>
      </c>
      <c r="K278" s="139">
        <f t="shared" si="149"/>
        <v>2655.84</v>
      </c>
      <c r="L278" s="139">
        <f t="shared" si="150"/>
        <v>354312.8716061631</v>
      </c>
      <c r="M278" s="139">
        <f t="shared" si="151"/>
        <v>1041012.898006164</v>
      </c>
      <c r="N278" s="139"/>
      <c r="O278" s="139">
        <f t="shared" si="152"/>
        <v>1742380.0458488725</v>
      </c>
      <c r="P278" s="139">
        <f t="shared" si="153"/>
        <v>2371200</v>
      </c>
      <c r="Q278" s="219">
        <f t="shared" si="154"/>
        <v>0.73480939855299954</v>
      </c>
      <c r="R278" s="139">
        <f t="shared" si="155"/>
        <v>628819.95415112749</v>
      </c>
    </row>
    <row r="279" spans="2:18">
      <c r="B279" s="213">
        <f t="shared" si="156"/>
        <v>36756</v>
      </c>
      <c r="C279" s="139">
        <f t="shared" si="142"/>
        <v>2386.328</v>
      </c>
      <c r="D279" s="139">
        <f t="shared" si="143"/>
        <v>453360.30159999913</v>
      </c>
      <c r="E279" s="139">
        <f t="shared" si="144"/>
        <v>1744.1599999999999</v>
      </c>
      <c r="F279" s="139">
        <f t="shared" si="145"/>
        <v>252137.33424270921</v>
      </c>
      <c r="G279" s="139">
        <f t="shared" si="146"/>
        <v>705497.63584270841</v>
      </c>
      <c r="H279" s="139"/>
      <c r="I279" s="139">
        <f t="shared" si="147"/>
        <v>3633.672</v>
      </c>
      <c r="J279" s="139">
        <f t="shared" si="148"/>
        <v>690333.69840000093</v>
      </c>
      <c r="K279" s="139">
        <f t="shared" si="149"/>
        <v>2655.84</v>
      </c>
      <c r="L279" s="139">
        <f t="shared" si="150"/>
        <v>356968.71160616312</v>
      </c>
      <c r="M279" s="139">
        <f t="shared" si="151"/>
        <v>1047302.4100061641</v>
      </c>
      <c r="N279" s="139"/>
      <c r="O279" s="139">
        <f t="shared" si="152"/>
        <v>1752800.0458488725</v>
      </c>
      <c r="P279" s="139">
        <f t="shared" si="153"/>
        <v>2371200</v>
      </c>
      <c r="Q279" s="219">
        <f t="shared" si="154"/>
        <v>0.73920379801318847</v>
      </c>
      <c r="R279" s="139">
        <f t="shared" si="155"/>
        <v>618399.95415112749</v>
      </c>
    </row>
    <row r="280" spans="2:18">
      <c r="B280" s="213">
        <f t="shared" si="156"/>
        <v>36757</v>
      </c>
      <c r="C280" s="139">
        <f t="shared" si="142"/>
        <v>2386.328</v>
      </c>
      <c r="D280" s="139">
        <f t="shared" si="143"/>
        <v>455746.62959999911</v>
      </c>
      <c r="E280" s="139">
        <f t="shared" si="144"/>
        <v>1744.1599999999999</v>
      </c>
      <c r="F280" s="139">
        <f t="shared" si="145"/>
        <v>253881.49424270922</v>
      </c>
      <c r="G280" s="139">
        <f t="shared" si="146"/>
        <v>709628.1238427083</v>
      </c>
      <c r="H280" s="139"/>
      <c r="I280" s="139">
        <f t="shared" si="147"/>
        <v>3633.672</v>
      </c>
      <c r="J280" s="139">
        <f t="shared" si="148"/>
        <v>693967.37040000095</v>
      </c>
      <c r="K280" s="139">
        <f t="shared" si="149"/>
        <v>2655.84</v>
      </c>
      <c r="L280" s="139">
        <f t="shared" si="150"/>
        <v>359624.55160616315</v>
      </c>
      <c r="M280" s="139">
        <f t="shared" si="151"/>
        <v>1053591.9220061642</v>
      </c>
      <c r="N280" s="139"/>
      <c r="O280" s="139">
        <f t="shared" si="152"/>
        <v>1763220.0458488725</v>
      </c>
      <c r="P280" s="139">
        <f t="shared" si="153"/>
        <v>2371200</v>
      </c>
      <c r="Q280" s="219">
        <f t="shared" si="154"/>
        <v>0.74359819747337741</v>
      </c>
      <c r="R280" s="139">
        <f t="shared" si="155"/>
        <v>607979.95415112749</v>
      </c>
    </row>
    <row r="281" spans="2:18">
      <c r="B281" s="213">
        <f t="shared" si="156"/>
        <v>36758</v>
      </c>
      <c r="C281" s="139">
        <f t="shared" si="142"/>
        <v>2386.328</v>
      </c>
      <c r="D281" s="139">
        <f t="shared" si="143"/>
        <v>458132.95759999909</v>
      </c>
      <c r="E281" s="139">
        <f t="shared" si="144"/>
        <v>1744.1599999999999</v>
      </c>
      <c r="F281" s="139">
        <f t="shared" si="145"/>
        <v>255625.65424270922</v>
      </c>
      <c r="G281" s="139">
        <f t="shared" si="146"/>
        <v>713758.61184270831</v>
      </c>
      <c r="H281" s="139"/>
      <c r="I281" s="139">
        <f t="shared" si="147"/>
        <v>3633.672</v>
      </c>
      <c r="J281" s="139">
        <f t="shared" si="148"/>
        <v>697601.04240000097</v>
      </c>
      <c r="K281" s="139">
        <f t="shared" si="149"/>
        <v>2655.84</v>
      </c>
      <c r="L281" s="139">
        <f t="shared" si="150"/>
        <v>362280.39160616318</v>
      </c>
      <c r="M281" s="139">
        <f t="shared" si="151"/>
        <v>1059881.4340061641</v>
      </c>
      <c r="N281" s="139"/>
      <c r="O281" s="139">
        <f t="shared" si="152"/>
        <v>1773640.0458488725</v>
      </c>
      <c r="P281" s="139">
        <f t="shared" si="153"/>
        <v>2371200</v>
      </c>
      <c r="Q281" s="219">
        <f t="shared" si="154"/>
        <v>0.74799259693356634</v>
      </c>
      <c r="R281" s="139">
        <f t="shared" si="155"/>
        <v>597559.95415112749</v>
      </c>
    </row>
    <row r="282" spans="2:18">
      <c r="B282" s="213">
        <f t="shared" si="156"/>
        <v>36759</v>
      </c>
      <c r="C282" s="139">
        <f t="shared" si="142"/>
        <v>2386.328</v>
      </c>
      <c r="D282" s="139">
        <f t="shared" si="143"/>
        <v>460519.28559999907</v>
      </c>
      <c r="E282" s="139">
        <f t="shared" si="144"/>
        <v>1744.1599999999999</v>
      </c>
      <c r="F282" s="139">
        <f t="shared" si="145"/>
        <v>257369.81424270922</v>
      </c>
      <c r="G282" s="139">
        <f t="shared" si="146"/>
        <v>717889.09984270833</v>
      </c>
      <c r="H282" s="139"/>
      <c r="I282" s="139">
        <f t="shared" si="147"/>
        <v>3633.672</v>
      </c>
      <c r="J282" s="139">
        <f t="shared" si="148"/>
        <v>701234.71440000099</v>
      </c>
      <c r="K282" s="139">
        <f t="shared" si="149"/>
        <v>2655.84</v>
      </c>
      <c r="L282" s="139">
        <f t="shared" si="150"/>
        <v>364936.2316061632</v>
      </c>
      <c r="M282" s="139">
        <f t="shared" si="151"/>
        <v>1066170.9460061642</v>
      </c>
      <c r="N282" s="139"/>
      <c r="O282" s="139">
        <f t="shared" si="152"/>
        <v>1784060.0458488725</v>
      </c>
      <c r="P282" s="139">
        <f t="shared" si="153"/>
        <v>2371200</v>
      </c>
      <c r="Q282" s="219">
        <f t="shared" si="154"/>
        <v>0.75238699639375528</v>
      </c>
      <c r="R282" s="139">
        <f t="shared" si="155"/>
        <v>587139.95415112749</v>
      </c>
    </row>
    <row r="283" spans="2:18">
      <c r="B283" s="213">
        <f t="shared" si="156"/>
        <v>36760</v>
      </c>
      <c r="C283" s="139">
        <f t="shared" si="142"/>
        <v>2386.328</v>
      </c>
      <c r="D283" s="139">
        <f t="shared" si="143"/>
        <v>462905.61359999905</v>
      </c>
      <c r="E283" s="139">
        <f t="shared" si="144"/>
        <v>1744.1599999999999</v>
      </c>
      <c r="F283" s="139">
        <f t="shared" si="145"/>
        <v>259113.97424270923</v>
      </c>
      <c r="G283" s="139">
        <f t="shared" si="146"/>
        <v>722019.58784270822</v>
      </c>
      <c r="H283" s="139"/>
      <c r="I283" s="139">
        <f t="shared" si="147"/>
        <v>3633.672</v>
      </c>
      <c r="J283" s="139">
        <f t="shared" si="148"/>
        <v>704868.38640000101</v>
      </c>
      <c r="K283" s="139">
        <f t="shared" si="149"/>
        <v>2655.84</v>
      </c>
      <c r="L283" s="139">
        <f t="shared" si="150"/>
        <v>367592.07160616323</v>
      </c>
      <c r="M283" s="139">
        <f t="shared" si="151"/>
        <v>1072460.4580061643</v>
      </c>
      <c r="N283" s="139"/>
      <c r="O283" s="139">
        <f t="shared" si="152"/>
        <v>1794480.0458488725</v>
      </c>
      <c r="P283" s="139">
        <f t="shared" si="153"/>
        <v>2371200</v>
      </c>
      <c r="Q283" s="219">
        <f t="shared" si="154"/>
        <v>0.75678139585394422</v>
      </c>
      <c r="R283" s="139">
        <f t="shared" si="155"/>
        <v>576719.95415112749</v>
      </c>
    </row>
    <row r="284" spans="2:18">
      <c r="B284" s="213">
        <f t="shared" si="156"/>
        <v>36761</v>
      </c>
      <c r="C284" s="139">
        <f t="shared" si="142"/>
        <v>2386.328</v>
      </c>
      <c r="D284" s="139">
        <f t="shared" si="143"/>
        <v>465291.94159999903</v>
      </c>
      <c r="E284" s="139">
        <f t="shared" si="144"/>
        <v>1744.1599999999999</v>
      </c>
      <c r="F284" s="139">
        <f t="shared" si="145"/>
        <v>260858.13424270923</v>
      </c>
      <c r="G284" s="139">
        <f t="shared" si="146"/>
        <v>726150.07584270823</v>
      </c>
      <c r="H284" s="139"/>
      <c r="I284" s="139">
        <f t="shared" si="147"/>
        <v>3633.672</v>
      </c>
      <c r="J284" s="139">
        <f t="shared" si="148"/>
        <v>708502.05840000103</v>
      </c>
      <c r="K284" s="139">
        <f t="shared" si="149"/>
        <v>2655.84</v>
      </c>
      <c r="L284" s="139">
        <f t="shared" si="150"/>
        <v>370247.91160616325</v>
      </c>
      <c r="M284" s="139">
        <f t="shared" si="151"/>
        <v>1078749.9700061642</v>
      </c>
      <c r="N284" s="139"/>
      <c r="O284" s="139">
        <f t="shared" si="152"/>
        <v>1804900.0458488725</v>
      </c>
      <c r="P284" s="139">
        <f t="shared" si="153"/>
        <v>2371200</v>
      </c>
      <c r="Q284" s="219">
        <f t="shared" si="154"/>
        <v>0.76117579531413315</v>
      </c>
      <c r="R284" s="139">
        <f t="shared" si="155"/>
        <v>566299.95415112749</v>
      </c>
    </row>
    <row r="285" spans="2:18">
      <c r="B285" s="213">
        <f t="shared" si="156"/>
        <v>36762</v>
      </c>
      <c r="C285" s="139">
        <f t="shared" si="142"/>
        <v>2386.328</v>
      </c>
      <c r="D285" s="139">
        <f t="shared" si="143"/>
        <v>467678.26959999901</v>
      </c>
      <c r="E285" s="139">
        <f t="shared" si="144"/>
        <v>1744.1599999999999</v>
      </c>
      <c r="F285" s="139">
        <f t="shared" si="145"/>
        <v>262602.29424270923</v>
      </c>
      <c r="G285" s="139">
        <f t="shared" si="146"/>
        <v>730280.56384270824</v>
      </c>
      <c r="H285" s="139"/>
      <c r="I285" s="139">
        <f t="shared" si="147"/>
        <v>3633.672</v>
      </c>
      <c r="J285" s="139">
        <f t="shared" si="148"/>
        <v>712135.73040000105</v>
      </c>
      <c r="K285" s="139">
        <f t="shared" si="149"/>
        <v>2655.84</v>
      </c>
      <c r="L285" s="139">
        <f t="shared" si="150"/>
        <v>372903.75160616328</v>
      </c>
      <c r="M285" s="139">
        <f t="shared" si="151"/>
        <v>1085039.4820061643</v>
      </c>
      <c r="N285" s="139"/>
      <c r="O285" s="139">
        <f t="shared" si="152"/>
        <v>1815320.0458488725</v>
      </c>
      <c r="P285" s="139">
        <f t="shared" si="153"/>
        <v>2371200</v>
      </c>
      <c r="Q285" s="219">
        <f t="shared" si="154"/>
        <v>0.76557019477432209</v>
      </c>
      <c r="R285" s="139">
        <f t="shared" si="155"/>
        <v>555879.95415112749</v>
      </c>
    </row>
    <row r="286" spans="2:18">
      <c r="B286" s="213">
        <f t="shared" si="156"/>
        <v>36763</v>
      </c>
      <c r="C286" s="139">
        <f t="shared" si="142"/>
        <v>2386.328</v>
      </c>
      <c r="D286" s="139">
        <f t="shared" si="143"/>
        <v>470064.59759999899</v>
      </c>
      <c r="E286" s="139">
        <f t="shared" si="144"/>
        <v>1744.1599999999999</v>
      </c>
      <c r="F286" s="139">
        <f t="shared" si="145"/>
        <v>264346.45424270921</v>
      </c>
      <c r="G286" s="139">
        <f t="shared" si="146"/>
        <v>734411.05184270814</v>
      </c>
      <c r="H286" s="139"/>
      <c r="I286" s="139">
        <f t="shared" si="147"/>
        <v>3633.672</v>
      </c>
      <c r="J286" s="139">
        <f t="shared" si="148"/>
        <v>715769.40240000107</v>
      </c>
      <c r="K286" s="139">
        <f t="shared" si="149"/>
        <v>2655.84</v>
      </c>
      <c r="L286" s="139">
        <f t="shared" si="150"/>
        <v>375559.5916061633</v>
      </c>
      <c r="M286" s="139">
        <f t="shared" si="151"/>
        <v>1091328.9940061644</v>
      </c>
      <c r="N286" s="139"/>
      <c r="O286" s="139">
        <f t="shared" si="152"/>
        <v>1825740.0458488725</v>
      </c>
      <c r="P286" s="139">
        <f t="shared" si="153"/>
        <v>2371200</v>
      </c>
      <c r="Q286" s="219">
        <f t="shared" si="154"/>
        <v>0.76996459423451102</v>
      </c>
      <c r="R286" s="139">
        <f t="shared" si="155"/>
        <v>545459.95415112749</v>
      </c>
    </row>
    <row r="287" spans="2:18">
      <c r="B287" s="213">
        <f t="shared" si="156"/>
        <v>36764</v>
      </c>
      <c r="C287" s="139">
        <f t="shared" si="142"/>
        <v>2386.328</v>
      </c>
      <c r="D287" s="139">
        <f t="shared" si="143"/>
        <v>472450.92559999897</v>
      </c>
      <c r="E287" s="139">
        <f t="shared" si="144"/>
        <v>1744.1599999999999</v>
      </c>
      <c r="F287" s="139">
        <f t="shared" si="145"/>
        <v>266090.61424270918</v>
      </c>
      <c r="G287" s="139">
        <f t="shared" si="146"/>
        <v>738541.53984270815</v>
      </c>
      <c r="H287" s="139"/>
      <c r="I287" s="139">
        <f t="shared" si="147"/>
        <v>3633.672</v>
      </c>
      <c r="J287" s="139">
        <f t="shared" si="148"/>
        <v>719403.07440000109</v>
      </c>
      <c r="K287" s="139">
        <f t="shared" si="149"/>
        <v>2655.84</v>
      </c>
      <c r="L287" s="139">
        <f t="shared" si="150"/>
        <v>378215.43160616333</v>
      </c>
      <c r="M287" s="139">
        <f t="shared" si="151"/>
        <v>1097618.5060061645</v>
      </c>
      <c r="N287" s="139"/>
      <c r="O287" s="139">
        <f t="shared" si="152"/>
        <v>1836160.0458488725</v>
      </c>
      <c r="P287" s="139">
        <f t="shared" si="153"/>
        <v>2371200</v>
      </c>
      <c r="Q287" s="219">
        <f t="shared" si="154"/>
        <v>0.77435899369469996</v>
      </c>
      <c r="R287" s="139">
        <f t="shared" si="155"/>
        <v>535039.95415112749</v>
      </c>
    </row>
    <row r="288" spans="2:18">
      <c r="B288" s="213">
        <f t="shared" si="156"/>
        <v>36765</v>
      </c>
      <c r="C288" s="139">
        <f t="shared" si="142"/>
        <v>2386.328</v>
      </c>
      <c r="D288" s="139">
        <f t="shared" si="143"/>
        <v>474837.25359999895</v>
      </c>
      <c r="E288" s="139">
        <f t="shared" si="144"/>
        <v>1744.1599999999999</v>
      </c>
      <c r="F288" s="139">
        <f t="shared" si="145"/>
        <v>267834.77424270916</v>
      </c>
      <c r="G288" s="139">
        <f t="shared" si="146"/>
        <v>742672.02784270816</v>
      </c>
      <c r="H288" s="139"/>
      <c r="I288" s="139">
        <f t="shared" si="147"/>
        <v>3633.672</v>
      </c>
      <c r="J288" s="139">
        <f t="shared" si="148"/>
        <v>723036.74640000111</v>
      </c>
      <c r="K288" s="139">
        <f t="shared" si="149"/>
        <v>2655.84</v>
      </c>
      <c r="L288" s="139">
        <f t="shared" si="150"/>
        <v>380871.27160616335</v>
      </c>
      <c r="M288" s="139">
        <f t="shared" si="151"/>
        <v>1103908.0180061646</v>
      </c>
      <c r="N288" s="139"/>
      <c r="O288" s="139">
        <f t="shared" si="152"/>
        <v>1846580.0458488727</v>
      </c>
      <c r="P288" s="139">
        <f t="shared" si="153"/>
        <v>2371200</v>
      </c>
      <c r="Q288" s="219">
        <f t="shared" si="154"/>
        <v>0.77875339315488901</v>
      </c>
      <c r="R288" s="139">
        <f t="shared" si="155"/>
        <v>524619.95415112725</v>
      </c>
    </row>
    <row r="289" spans="2:18">
      <c r="B289" s="213">
        <f t="shared" si="156"/>
        <v>36766</v>
      </c>
      <c r="C289" s="139">
        <f t="shared" si="142"/>
        <v>2386.328</v>
      </c>
      <c r="D289" s="139">
        <f t="shared" si="143"/>
        <v>477223.58159999893</v>
      </c>
      <c r="E289" s="139">
        <f t="shared" si="144"/>
        <v>1744.1599999999999</v>
      </c>
      <c r="F289" s="139">
        <f t="shared" si="145"/>
        <v>269578.93424270913</v>
      </c>
      <c r="G289" s="139">
        <f t="shared" si="146"/>
        <v>746802.51584270806</v>
      </c>
      <c r="H289" s="139"/>
      <c r="I289" s="139">
        <f t="shared" si="147"/>
        <v>3633.672</v>
      </c>
      <c r="J289" s="139">
        <f t="shared" si="148"/>
        <v>726670.41840000113</v>
      </c>
      <c r="K289" s="139">
        <f t="shared" si="149"/>
        <v>2655.84</v>
      </c>
      <c r="L289" s="139">
        <f t="shared" si="150"/>
        <v>383527.11160616338</v>
      </c>
      <c r="M289" s="139">
        <f t="shared" si="151"/>
        <v>1110197.5300061645</v>
      </c>
      <c r="N289" s="139"/>
      <c r="O289" s="139">
        <f t="shared" si="152"/>
        <v>1857000.0458488725</v>
      </c>
      <c r="P289" s="139">
        <f t="shared" si="153"/>
        <v>2371200</v>
      </c>
      <c r="Q289" s="219">
        <f t="shared" si="154"/>
        <v>0.78314779261507783</v>
      </c>
      <c r="R289" s="139">
        <f t="shared" si="155"/>
        <v>514199.95415112749</v>
      </c>
    </row>
    <row r="290" spans="2:18">
      <c r="B290" s="213">
        <f t="shared" si="156"/>
        <v>36767</v>
      </c>
      <c r="C290" s="139">
        <f t="shared" si="142"/>
        <v>2386.328</v>
      </c>
      <c r="D290" s="139">
        <f t="shared" si="143"/>
        <v>479609.90959999891</v>
      </c>
      <c r="E290" s="139">
        <f t="shared" si="144"/>
        <v>1744.1599999999999</v>
      </c>
      <c r="F290" s="139">
        <f t="shared" si="145"/>
        <v>271323.09424270911</v>
      </c>
      <c r="G290" s="139">
        <f t="shared" si="146"/>
        <v>750933.00384270796</v>
      </c>
      <c r="H290" s="139"/>
      <c r="I290" s="139">
        <f t="shared" si="147"/>
        <v>3633.672</v>
      </c>
      <c r="J290" s="139">
        <f t="shared" si="148"/>
        <v>730304.09040000115</v>
      </c>
      <c r="K290" s="139">
        <f t="shared" si="149"/>
        <v>2655.84</v>
      </c>
      <c r="L290" s="139">
        <f t="shared" si="150"/>
        <v>386182.95160616341</v>
      </c>
      <c r="M290" s="139">
        <f t="shared" si="151"/>
        <v>1116487.0420061646</v>
      </c>
      <c r="N290" s="139"/>
      <c r="O290" s="139">
        <f t="shared" si="152"/>
        <v>1867420.0458488725</v>
      </c>
      <c r="P290" s="139">
        <f t="shared" si="153"/>
        <v>2371200</v>
      </c>
      <c r="Q290" s="219">
        <f t="shared" si="154"/>
        <v>0.78754219207526677</v>
      </c>
      <c r="R290" s="139">
        <f t="shared" si="155"/>
        <v>503779.95415112749</v>
      </c>
    </row>
    <row r="291" spans="2:18">
      <c r="B291" s="213">
        <f t="shared" si="156"/>
        <v>36768</v>
      </c>
      <c r="C291" s="139">
        <f t="shared" si="142"/>
        <v>2386.328</v>
      </c>
      <c r="D291" s="139">
        <f t="shared" si="143"/>
        <v>481996.23759999889</v>
      </c>
      <c r="E291" s="139">
        <f t="shared" si="144"/>
        <v>1744.1599999999999</v>
      </c>
      <c r="F291" s="139">
        <f t="shared" si="145"/>
        <v>273067.25424270908</v>
      </c>
      <c r="G291" s="139">
        <f t="shared" si="146"/>
        <v>755063.49184270797</v>
      </c>
      <c r="H291" s="139"/>
      <c r="I291" s="139">
        <f t="shared" si="147"/>
        <v>3633.672</v>
      </c>
      <c r="J291" s="139">
        <f t="shared" si="148"/>
        <v>733937.76240000117</v>
      </c>
      <c r="K291" s="139">
        <f t="shared" si="149"/>
        <v>2655.84</v>
      </c>
      <c r="L291" s="139">
        <f t="shared" si="150"/>
        <v>388838.79160616343</v>
      </c>
      <c r="M291" s="139">
        <f t="shared" si="151"/>
        <v>1122776.5540061647</v>
      </c>
      <c r="N291" s="139"/>
      <c r="O291" s="139">
        <f t="shared" si="152"/>
        <v>1877840.0458488725</v>
      </c>
      <c r="P291" s="139">
        <f t="shared" si="153"/>
        <v>2371200</v>
      </c>
      <c r="Q291" s="219">
        <f t="shared" si="154"/>
        <v>0.7919365915354557</v>
      </c>
      <c r="R291" s="139">
        <f t="shared" si="155"/>
        <v>493359.95415112749</v>
      </c>
    </row>
    <row r="292" spans="2:18">
      <c r="B292" s="213">
        <f t="shared" si="156"/>
        <v>36769</v>
      </c>
      <c r="C292" s="139">
        <f t="shared" si="142"/>
        <v>2386.328</v>
      </c>
      <c r="D292" s="139">
        <f t="shared" si="143"/>
        <v>484382.56559999887</v>
      </c>
      <c r="E292" s="139">
        <f t="shared" si="144"/>
        <v>1744.1599999999999</v>
      </c>
      <c r="F292" s="139">
        <f t="shared" si="145"/>
        <v>274811.41424270906</v>
      </c>
      <c r="G292" s="139">
        <f t="shared" si="146"/>
        <v>759193.97984270798</v>
      </c>
      <c r="H292" s="139"/>
      <c r="I292" s="139">
        <f t="shared" si="147"/>
        <v>3633.672</v>
      </c>
      <c r="J292" s="139">
        <f t="shared" si="148"/>
        <v>737571.43440000119</v>
      </c>
      <c r="K292" s="139">
        <f t="shared" si="149"/>
        <v>2655.84</v>
      </c>
      <c r="L292" s="139">
        <f t="shared" si="150"/>
        <v>391494.63160616346</v>
      </c>
      <c r="M292" s="139">
        <f t="shared" si="151"/>
        <v>1129066.0660061645</v>
      </c>
      <c r="N292" s="139"/>
      <c r="O292" s="139">
        <f t="shared" si="152"/>
        <v>1888260.0458488725</v>
      </c>
      <c r="P292" s="139">
        <f t="shared" si="153"/>
        <v>2371200</v>
      </c>
      <c r="Q292" s="219">
        <f t="shared" si="154"/>
        <v>0.79633099099564464</v>
      </c>
      <c r="R292" s="139">
        <f t="shared" si="155"/>
        <v>482939.95415112749</v>
      </c>
    </row>
    <row r="293" spans="2:18">
      <c r="C293" s="236">
        <f>SUM(C262:C292)</f>
        <v>73976.168000000005</v>
      </c>
      <c r="E293" s="236">
        <f>SUM(E262:E292)</f>
        <v>54068.960000000036</v>
      </c>
      <c r="G293" s="236">
        <f>C293+E293</f>
        <v>128045.12800000004</v>
      </c>
      <c r="I293" s="236">
        <f>SUM(I262:I292)</f>
        <v>112643.83200000005</v>
      </c>
      <c r="K293" s="236">
        <f>SUM(K262:K292)</f>
        <v>82331.039999999935</v>
      </c>
      <c r="M293" s="236">
        <f>I293+K293</f>
        <v>194974.87199999997</v>
      </c>
    </row>
    <row r="296" spans="2:18">
      <c r="C296" s="144">
        <f>C292</f>
        <v>2386.328</v>
      </c>
      <c r="D296" s="229">
        <f>D292</f>
        <v>484382.56559999887</v>
      </c>
      <c r="E296" s="144">
        <f>E292</f>
        <v>1744.1599999999999</v>
      </c>
      <c r="F296" s="229">
        <f>F292</f>
        <v>274811.41424270906</v>
      </c>
      <c r="G296" s="231">
        <f>G292</f>
        <v>759193.97984270798</v>
      </c>
      <c r="I296" s="144">
        <f>I292</f>
        <v>3633.672</v>
      </c>
      <c r="J296" s="229">
        <f>J292</f>
        <v>737571.43440000119</v>
      </c>
      <c r="K296" s="144">
        <f>K292</f>
        <v>2655.84</v>
      </c>
      <c r="L296" s="229">
        <f>L292</f>
        <v>391494.63160616346</v>
      </c>
      <c r="M296" s="231">
        <f>M292</f>
        <v>1129066.0660061645</v>
      </c>
      <c r="O296" s="228">
        <f>G296+M296</f>
        <v>1888260.0458488725</v>
      </c>
      <c r="P296" s="229">
        <f>$P$14</f>
        <v>2371200</v>
      </c>
      <c r="Q296" s="230">
        <f>O296/P296</f>
        <v>0.79633099099564464</v>
      </c>
      <c r="R296" s="231">
        <f>P296-O296</f>
        <v>482939.95415112749</v>
      </c>
    </row>
    <row r="297" spans="2:18">
      <c r="B297" s="213">
        <f>B292+1</f>
        <v>36770</v>
      </c>
      <c r="C297" s="139">
        <f>C296</f>
        <v>2386.328</v>
      </c>
      <c r="D297" s="139">
        <f>D296+C297</f>
        <v>486768.89359999885</v>
      </c>
      <c r="E297" s="139">
        <f>E296</f>
        <v>1744.1599999999999</v>
      </c>
      <c r="F297" s="139">
        <f>F296+E297</f>
        <v>276555.57424270903</v>
      </c>
      <c r="G297" s="139">
        <f>D297+F297</f>
        <v>763324.46784270788</v>
      </c>
      <c r="I297" s="139">
        <f>I296</f>
        <v>3633.672</v>
      </c>
      <c r="J297" s="139">
        <f>J296+I297</f>
        <v>741205.10640000121</v>
      </c>
      <c r="K297" s="139">
        <f>K296</f>
        <v>2655.84</v>
      </c>
      <c r="L297" s="139">
        <f>L296+K297</f>
        <v>394150.47160616348</v>
      </c>
      <c r="M297" s="139">
        <f>J297+L297</f>
        <v>1135355.5780061646</v>
      </c>
      <c r="O297" s="139">
        <f>G297+M297</f>
        <v>1898680.0458488725</v>
      </c>
      <c r="P297" s="139">
        <f>P296</f>
        <v>2371200</v>
      </c>
      <c r="Q297" s="219">
        <f>O297/P297</f>
        <v>0.80072539045583357</v>
      </c>
      <c r="R297" s="139">
        <f>P297-O297</f>
        <v>472519.95415112749</v>
      </c>
    </row>
    <row r="298" spans="2:18">
      <c r="B298" s="213">
        <f>B297+1</f>
        <v>36771</v>
      </c>
      <c r="C298" s="139">
        <f t="shared" ref="C298:C326" si="157">C297</f>
        <v>2386.328</v>
      </c>
      <c r="D298" s="139">
        <f t="shared" ref="D298:D326" si="158">D297+C298</f>
        <v>489155.22159999883</v>
      </c>
      <c r="E298" s="139">
        <f t="shared" ref="E298:E326" si="159">E297</f>
        <v>1744.1599999999999</v>
      </c>
      <c r="F298" s="139">
        <f t="shared" ref="F298:F326" si="160">F297+E298</f>
        <v>278299.734242709</v>
      </c>
      <c r="G298" s="139">
        <f t="shared" ref="G298:G326" si="161">D298+F298</f>
        <v>767454.95584270777</v>
      </c>
      <c r="I298" s="139">
        <f t="shared" ref="I298:I326" si="162">I297</f>
        <v>3633.672</v>
      </c>
      <c r="J298" s="139">
        <f t="shared" ref="J298:J326" si="163">J297+I298</f>
        <v>744838.77840000123</v>
      </c>
      <c r="K298" s="139">
        <f t="shared" ref="K298:K326" si="164">K297</f>
        <v>2655.84</v>
      </c>
      <c r="L298" s="139">
        <f t="shared" ref="L298:L326" si="165">L297+K298</f>
        <v>396806.31160616351</v>
      </c>
      <c r="M298" s="139">
        <f t="shared" ref="M298:M326" si="166">J298+L298</f>
        <v>1141645.0900061647</v>
      </c>
      <c r="O298" s="139">
        <f t="shared" ref="O298:O326" si="167">G298+M298</f>
        <v>1909100.0458488725</v>
      </c>
      <c r="P298" s="139">
        <f t="shared" ref="P298:P326" si="168">P297</f>
        <v>2371200</v>
      </c>
      <c r="Q298" s="219">
        <f t="shared" ref="Q298:Q326" si="169">O298/P298</f>
        <v>0.80511978991602251</v>
      </c>
      <c r="R298" s="139">
        <f t="shared" ref="R298:R326" si="170">P298-O298</f>
        <v>462099.95415112749</v>
      </c>
    </row>
    <row r="299" spans="2:18">
      <c r="B299" s="213">
        <f t="shared" ref="B299:B325" si="171">B298+1</f>
        <v>36772</v>
      </c>
      <c r="C299" s="139">
        <f t="shared" si="157"/>
        <v>2386.328</v>
      </c>
      <c r="D299" s="139">
        <f t="shared" si="158"/>
        <v>491541.54959999881</v>
      </c>
      <c r="E299" s="139">
        <f t="shared" si="159"/>
        <v>1744.1599999999999</v>
      </c>
      <c r="F299" s="139">
        <f t="shared" si="160"/>
        <v>280043.89424270898</v>
      </c>
      <c r="G299" s="139">
        <f t="shared" si="161"/>
        <v>771585.44384270778</v>
      </c>
      <c r="I299" s="139">
        <f t="shared" si="162"/>
        <v>3633.672</v>
      </c>
      <c r="J299" s="139">
        <f t="shared" si="163"/>
        <v>748472.45040000125</v>
      </c>
      <c r="K299" s="139">
        <f t="shared" si="164"/>
        <v>2655.84</v>
      </c>
      <c r="L299" s="139">
        <f t="shared" si="165"/>
        <v>399462.15160616353</v>
      </c>
      <c r="M299" s="139">
        <f t="shared" si="166"/>
        <v>1147934.6020061648</v>
      </c>
      <c r="O299" s="139">
        <f t="shared" si="167"/>
        <v>1919520.0458488725</v>
      </c>
      <c r="P299" s="139">
        <f t="shared" si="168"/>
        <v>2371200</v>
      </c>
      <c r="Q299" s="219">
        <f t="shared" si="169"/>
        <v>0.80951418937621145</v>
      </c>
      <c r="R299" s="139">
        <f t="shared" si="170"/>
        <v>451679.95415112749</v>
      </c>
    </row>
    <row r="300" spans="2:18">
      <c r="B300" s="213">
        <f t="shared" si="171"/>
        <v>36773</v>
      </c>
      <c r="C300" s="139">
        <f t="shared" si="157"/>
        <v>2386.328</v>
      </c>
      <c r="D300" s="139">
        <f t="shared" si="158"/>
        <v>493927.87759999878</v>
      </c>
      <c r="E300" s="139">
        <f t="shared" si="159"/>
        <v>1744.1599999999999</v>
      </c>
      <c r="F300" s="139">
        <f t="shared" si="160"/>
        <v>281788.05424270895</v>
      </c>
      <c r="G300" s="139">
        <f t="shared" si="161"/>
        <v>775715.9318427078</v>
      </c>
      <c r="I300" s="139">
        <f t="shared" si="162"/>
        <v>3633.672</v>
      </c>
      <c r="J300" s="139">
        <f t="shared" si="163"/>
        <v>752106.12240000127</v>
      </c>
      <c r="K300" s="139">
        <f t="shared" si="164"/>
        <v>2655.84</v>
      </c>
      <c r="L300" s="139">
        <f t="shared" si="165"/>
        <v>402117.99160616356</v>
      </c>
      <c r="M300" s="139">
        <f t="shared" si="166"/>
        <v>1154224.1140061649</v>
      </c>
      <c r="O300" s="139">
        <f t="shared" si="167"/>
        <v>1929940.0458488727</v>
      </c>
      <c r="P300" s="139">
        <f t="shared" si="168"/>
        <v>2371200</v>
      </c>
      <c r="Q300" s="219">
        <f t="shared" si="169"/>
        <v>0.81390858883640049</v>
      </c>
      <c r="R300" s="139">
        <f t="shared" si="170"/>
        <v>441259.95415112725</v>
      </c>
    </row>
    <row r="301" spans="2:18">
      <c r="B301" s="213">
        <f t="shared" si="171"/>
        <v>36774</v>
      </c>
      <c r="C301" s="139">
        <f t="shared" si="157"/>
        <v>2386.328</v>
      </c>
      <c r="D301" s="139">
        <f t="shared" si="158"/>
        <v>496314.20559999876</v>
      </c>
      <c r="E301" s="139">
        <f t="shared" si="159"/>
        <v>1744.1599999999999</v>
      </c>
      <c r="F301" s="139">
        <f t="shared" si="160"/>
        <v>283532.21424270893</v>
      </c>
      <c r="G301" s="139">
        <f t="shared" si="161"/>
        <v>779846.41984270769</v>
      </c>
      <c r="I301" s="139">
        <f t="shared" si="162"/>
        <v>3633.672</v>
      </c>
      <c r="J301" s="139">
        <f t="shared" si="163"/>
        <v>755739.79440000129</v>
      </c>
      <c r="K301" s="139">
        <f t="shared" si="164"/>
        <v>2655.84</v>
      </c>
      <c r="L301" s="139">
        <f t="shared" si="165"/>
        <v>404773.83160616359</v>
      </c>
      <c r="M301" s="139">
        <f t="shared" si="166"/>
        <v>1160513.6260061648</v>
      </c>
      <c r="O301" s="139">
        <f t="shared" si="167"/>
        <v>1940360.0458488725</v>
      </c>
      <c r="P301" s="139">
        <f t="shared" si="168"/>
        <v>2371200</v>
      </c>
      <c r="Q301" s="219">
        <f t="shared" si="169"/>
        <v>0.81830298829658932</v>
      </c>
      <c r="R301" s="139">
        <f t="shared" si="170"/>
        <v>430839.95415112749</v>
      </c>
    </row>
    <row r="302" spans="2:18">
      <c r="B302" s="213">
        <f t="shared" si="171"/>
        <v>36775</v>
      </c>
      <c r="C302" s="139">
        <f t="shared" si="157"/>
        <v>2386.328</v>
      </c>
      <c r="D302" s="139">
        <f t="shared" si="158"/>
        <v>498700.53359999874</v>
      </c>
      <c r="E302" s="139">
        <f t="shared" si="159"/>
        <v>1744.1599999999999</v>
      </c>
      <c r="F302" s="139">
        <f t="shared" si="160"/>
        <v>285276.3742427089</v>
      </c>
      <c r="G302" s="139">
        <f t="shared" si="161"/>
        <v>783976.90784270759</v>
      </c>
      <c r="I302" s="139">
        <f t="shared" si="162"/>
        <v>3633.672</v>
      </c>
      <c r="J302" s="139">
        <f t="shared" si="163"/>
        <v>759373.46640000131</v>
      </c>
      <c r="K302" s="139">
        <f t="shared" si="164"/>
        <v>2655.84</v>
      </c>
      <c r="L302" s="139">
        <f t="shared" si="165"/>
        <v>407429.67160616361</v>
      </c>
      <c r="M302" s="139">
        <f t="shared" si="166"/>
        <v>1166803.1380061649</v>
      </c>
      <c r="O302" s="139">
        <f t="shared" si="167"/>
        <v>1950780.0458488725</v>
      </c>
      <c r="P302" s="139">
        <f t="shared" si="168"/>
        <v>2371200</v>
      </c>
      <c r="Q302" s="219">
        <f t="shared" si="169"/>
        <v>0.82269738775677825</v>
      </c>
      <c r="R302" s="139">
        <f t="shared" si="170"/>
        <v>420419.95415112749</v>
      </c>
    </row>
    <row r="303" spans="2:18">
      <c r="B303" s="213">
        <f t="shared" si="171"/>
        <v>36776</v>
      </c>
      <c r="C303" s="139">
        <f t="shared" si="157"/>
        <v>2386.328</v>
      </c>
      <c r="D303" s="139">
        <f t="shared" si="158"/>
        <v>501086.86159999872</v>
      </c>
      <c r="E303" s="139">
        <f t="shared" si="159"/>
        <v>1744.1599999999999</v>
      </c>
      <c r="F303" s="139">
        <f t="shared" si="160"/>
        <v>287020.53424270888</v>
      </c>
      <c r="G303" s="139">
        <f t="shared" si="161"/>
        <v>788107.3958427076</v>
      </c>
      <c r="I303" s="139">
        <f t="shared" si="162"/>
        <v>3633.672</v>
      </c>
      <c r="J303" s="139">
        <f t="shared" si="163"/>
        <v>763007.13840000133</v>
      </c>
      <c r="K303" s="139">
        <f t="shared" si="164"/>
        <v>2655.84</v>
      </c>
      <c r="L303" s="139">
        <f t="shared" si="165"/>
        <v>410085.51160616364</v>
      </c>
      <c r="M303" s="139">
        <f t="shared" si="166"/>
        <v>1173092.650006165</v>
      </c>
      <c r="O303" s="139">
        <f t="shared" si="167"/>
        <v>1961200.0458488725</v>
      </c>
      <c r="P303" s="139">
        <f t="shared" si="168"/>
        <v>2371200</v>
      </c>
      <c r="Q303" s="219">
        <f t="shared" si="169"/>
        <v>0.82709178721696719</v>
      </c>
      <c r="R303" s="139">
        <f t="shared" si="170"/>
        <v>409999.95415112749</v>
      </c>
    </row>
    <row r="304" spans="2:18">
      <c r="B304" s="213">
        <f t="shared" si="171"/>
        <v>36777</v>
      </c>
      <c r="C304" s="139">
        <f t="shared" si="157"/>
        <v>2386.328</v>
      </c>
      <c r="D304" s="139">
        <f t="shared" si="158"/>
        <v>503473.1895999987</v>
      </c>
      <c r="E304" s="139">
        <f t="shared" si="159"/>
        <v>1744.1599999999999</v>
      </c>
      <c r="F304" s="139">
        <f t="shared" si="160"/>
        <v>288764.69424270885</v>
      </c>
      <c r="G304" s="139">
        <f t="shared" si="161"/>
        <v>792237.88384270761</v>
      </c>
      <c r="I304" s="139">
        <f t="shared" si="162"/>
        <v>3633.672</v>
      </c>
      <c r="J304" s="139">
        <f t="shared" si="163"/>
        <v>766640.81040000136</v>
      </c>
      <c r="K304" s="139">
        <f t="shared" si="164"/>
        <v>2655.84</v>
      </c>
      <c r="L304" s="139">
        <f t="shared" si="165"/>
        <v>412741.35160616366</v>
      </c>
      <c r="M304" s="139">
        <f t="shared" si="166"/>
        <v>1179382.1620061649</v>
      </c>
      <c r="O304" s="139">
        <f t="shared" si="167"/>
        <v>1971620.0458488725</v>
      </c>
      <c r="P304" s="139">
        <f t="shared" si="168"/>
        <v>2371200</v>
      </c>
      <c r="Q304" s="219">
        <f t="shared" si="169"/>
        <v>0.83148618667715612</v>
      </c>
      <c r="R304" s="139">
        <f t="shared" si="170"/>
        <v>399579.95415112749</v>
      </c>
    </row>
    <row r="305" spans="2:18">
      <c r="B305" s="213">
        <f t="shared" si="171"/>
        <v>36778</v>
      </c>
      <c r="C305" s="139">
        <f t="shared" si="157"/>
        <v>2386.328</v>
      </c>
      <c r="D305" s="139">
        <f t="shared" si="158"/>
        <v>505859.51759999868</v>
      </c>
      <c r="E305" s="139">
        <f t="shared" si="159"/>
        <v>1744.1599999999999</v>
      </c>
      <c r="F305" s="139">
        <f t="shared" si="160"/>
        <v>290508.85424270883</v>
      </c>
      <c r="G305" s="139">
        <f t="shared" si="161"/>
        <v>796368.37184270751</v>
      </c>
      <c r="I305" s="139">
        <f t="shared" si="162"/>
        <v>3633.672</v>
      </c>
      <c r="J305" s="139">
        <f t="shared" si="163"/>
        <v>770274.48240000138</v>
      </c>
      <c r="K305" s="139">
        <f t="shared" si="164"/>
        <v>2655.84</v>
      </c>
      <c r="L305" s="139">
        <f t="shared" si="165"/>
        <v>415397.19160616369</v>
      </c>
      <c r="M305" s="139">
        <f t="shared" si="166"/>
        <v>1185671.674006165</v>
      </c>
      <c r="O305" s="139">
        <f t="shared" si="167"/>
        <v>1982040.0458488725</v>
      </c>
      <c r="P305" s="139">
        <f t="shared" si="168"/>
        <v>2371200</v>
      </c>
      <c r="Q305" s="219">
        <f t="shared" si="169"/>
        <v>0.83588058613734506</v>
      </c>
      <c r="R305" s="139">
        <f t="shared" si="170"/>
        <v>389159.95415112749</v>
      </c>
    </row>
    <row r="306" spans="2:18">
      <c r="B306" s="213">
        <f t="shared" si="171"/>
        <v>36779</v>
      </c>
      <c r="C306" s="139">
        <f t="shared" si="157"/>
        <v>2386.328</v>
      </c>
      <c r="D306" s="139">
        <f t="shared" si="158"/>
        <v>508245.84559999866</v>
      </c>
      <c r="E306" s="139">
        <f t="shared" si="159"/>
        <v>1744.1599999999999</v>
      </c>
      <c r="F306" s="139">
        <f t="shared" si="160"/>
        <v>292253.0142427088</v>
      </c>
      <c r="G306" s="139">
        <f t="shared" si="161"/>
        <v>800498.8598427074</v>
      </c>
      <c r="I306" s="139">
        <f t="shared" si="162"/>
        <v>3633.672</v>
      </c>
      <c r="J306" s="139">
        <f t="shared" si="163"/>
        <v>773908.1544000014</v>
      </c>
      <c r="K306" s="139">
        <f t="shared" si="164"/>
        <v>2655.84</v>
      </c>
      <c r="L306" s="139">
        <f t="shared" si="165"/>
        <v>418053.03160616371</v>
      </c>
      <c r="M306" s="139">
        <f t="shared" si="166"/>
        <v>1191961.1860061651</v>
      </c>
      <c r="O306" s="139">
        <f t="shared" si="167"/>
        <v>1992460.0458488725</v>
      </c>
      <c r="P306" s="139">
        <f t="shared" si="168"/>
        <v>2371200</v>
      </c>
      <c r="Q306" s="219">
        <f t="shared" si="169"/>
        <v>0.840274985597534</v>
      </c>
      <c r="R306" s="139">
        <f t="shared" si="170"/>
        <v>378739.95415112749</v>
      </c>
    </row>
    <row r="307" spans="2:18">
      <c r="B307" s="213">
        <f t="shared" si="171"/>
        <v>36780</v>
      </c>
      <c r="C307" s="139">
        <f t="shared" si="157"/>
        <v>2386.328</v>
      </c>
      <c r="D307" s="139">
        <f t="shared" si="158"/>
        <v>510632.17359999864</v>
      </c>
      <c r="E307" s="139">
        <f t="shared" si="159"/>
        <v>1744.1599999999999</v>
      </c>
      <c r="F307" s="139">
        <f t="shared" si="160"/>
        <v>293997.17424270877</v>
      </c>
      <c r="G307" s="139">
        <f t="shared" si="161"/>
        <v>804629.34784270742</v>
      </c>
      <c r="I307" s="139">
        <f t="shared" si="162"/>
        <v>3633.672</v>
      </c>
      <c r="J307" s="139">
        <f t="shared" si="163"/>
        <v>777541.82640000142</v>
      </c>
      <c r="K307" s="139">
        <f t="shared" si="164"/>
        <v>2655.84</v>
      </c>
      <c r="L307" s="139">
        <f t="shared" si="165"/>
        <v>420708.87160616374</v>
      </c>
      <c r="M307" s="139">
        <f t="shared" si="166"/>
        <v>1198250.6980061652</v>
      </c>
      <c r="O307" s="139">
        <f t="shared" si="167"/>
        <v>2002880.0458488725</v>
      </c>
      <c r="P307" s="139">
        <f t="shared" si="168"/>
        <v>2371200</v>
      </c>
      <c r="Q307" s="219">
        <f t="shared" si="169"/>
        <v>0.84466938505772293</v>
      </c>
      <c r="R307" s="139">
        <f t="shared" si="170"/>
        <v>368319.95415112749</v>
      </c>
    </row>
    <row r="308" spans="2:18">
      <c r="B308" s="213">
        <f t="shared" si="171"/>
        <v>36781</v>
      </c>
      <c r="C308" s="139">
        <f t="shared" si="157"/>
        <v>2386.328</v>
      </c>
      <c r="D308" s="139">
        <f t="shared" si="158"/>
        <v>513018.50159999862</v>
      </c>
      <c r="E308" s="139">
        <f t="shared" si="159"/>
        <v>1744.1599999999999</v>
      </c>
      <c r="F308" s="139">
        <f t="shared" si="160"/>
        <v>295741.33424270875</v>
      </c>
      <c r="G308" s="139">
        <f t="shared" si="161"/>
        <v>808759.83584270743</v>
      </c>
      <c r="I308" s="139">
        <f t="shared" si="162"/>
        <v>3633.672</v>
      </c>
      <c r="J308" s="139">
        <f t="shared" si="163"/>
        <v>781175.49840000144</v>
      </c>
      <c r="K308" s="139">
        <f t="shared" si="164"/>
        <v>2655.84</v>
      </c>
      <c r="L308" s="139">
        <f t="shared" si="165"/>
        <v>423364.71160616376</v>
      </c>
      <c r="M308" s="139">
        <f t="shared" si="166"/>
        <v>1204540.2100061653</v>
      </c>
      <c r="O308" s="139">
        <f t="shared" si="167"/>
        <v>2013300.0458488727</v>
      </c>
      <c r="P308" s="139">
        <f t="shared" si="168"/>
        <v>2371200</v>
      </c>
      <c r="Q308" s="219">
        <f t="shared" si="169"/>
        <v>0.84906378451791187</v>
      </c>
      <c r="R308" s="139">
        <f t="shared" si="170"/>
        <v>357899.95415112725</v>
      </c>
    </row>
    <row r="309" spans="2:18">
      <c r="B309" s="213">
        <f t="shared" si="171"/>
        <v>36782</v>
      </c>
      <c r="C309" s="139">
        <f t="shared" si="157"/>
        <v>2386.328</v>
      </c>
      <c r="D309" s="139">
        <f t="shared" si="158"/>
        <v>515404.8295999986</v>
      </c>
      <c r="E309" s="139">
        <f t="shared" si="159"/>
        <v>1744.1599999999999</v>
      </c>
      <c r="F309" s="139">
        <f t="shared" si="160"/>
        <v>297485.49424270872</v>
      </c>
      <c r="G309" s="139">
        <f t="shared" si="161"/>
        <v>812890.32384270732</v>
      </c>
      <c r="I309" s="139">
        <f t="shared" si="162"/>
        <v>3633.672</v>
      </c>
      <c r="J309" s="139">
        <f t="shared" si="163"/>
        <v>784809.17040000146</v>
      </c>
      <c r="K309" s="139">
        <f t="shared" si="164"/>
        <v>2655.84</v>
      </c>
      <c r="L309" s="139">
        <f t="shared" si="165"/>
        <v>426020.55160616379</v>
      </c>
      <c r="M309" s="139">
        <f t="shared" si="166"/>
        <v>1210829.7220061652</v>
      </c>
      <c r="O309" s="139">
        <f t="shared" si="167"/>
        <v>2023720.0458488725</v>
      </c>
      <c r="P309" s="139">
        <f t="shared" si="168"/>
        <v>2371200</v>
      </c>
      <c r="Q309" s="219">
        <f t="shared" si="169"/>
        <v>0.8534581839781008</v>
      </c>
      <c r="R309" s="139">
        <f t="shared" si="170"/>
        <v>347479.95415112749</v>
      </c>
    </row>
    <row r="310" spans="2:18">
      <c r="B310" s="213">
        <f t="shared" si="171"/>
        <v>36783</v>
      </c>
      <c r="C310" s="139">
        <f t="shared" si="157"/>
        <v>2386.328</v>
      </c>
      <c r="D310" s="139">
        <f t="shared" si="158"/>
        <v>517791.15759999858</v>
      </c>
      <c r="E310" s="139">
        <f t="shared" si="159"/>
        <v>1744.1599999999999</v>
      </c>
      <c r="F310" s="139">
        <f t="shared" si="160"/>
        <v>299229.6542427087</v>
      </c>
      <c r="G310" s="139">
        <f t="shared" si="161"/>
        <v>817020.81184270722</v>
      </c>
      <c r="I310" s="139">
        <f t="shared" si="162"/>
        <v>3633.672</v>
      </c>
      <c r="J310" s="139">
        <f t="shared" si="163"/>
        <v>788442.84240000148</v>
      </c>
      <c r="K310" s="139">
        <f t="shared" si="164"/>
        <v>2655.84</v>
      </c>
      <c r="L310" s="139">
        <f t="shared" si="165"/>
        <v>428676.39160616382</v>
      </c>
      <c r="M310" s="139">
        <f t="shared" si="166"/>
        <v>1217119.2340061653</v>
      </c>
      <c r="O310" s="139">
        <f t="shared" si="167"/>
        <v>2034140.0458488725</v>
      </c>
      <c r="P310" s="139">
        <f t="shared" si="168"/>
        <v>2371200</v>
      </c>
      <c r="Q310" s="219">
        <f t="shared" si="169"/>
        <v>0.85785258343828974</v>
      </c>
      <c r="R310" s="139">
        <f t="shared" si="170"/>
        <v>337059.95415112749</v>
      </c>
    </row>
    <row r="311" spans="2:18">
      <c r="B311" s="213">
        <f t="shared" si="171"/>
        <v>36784</v>
      </c>
      <c r="C311" s="139">
        <f t="shared" si="157"/>
        <v>2386.328</v>
      </c>
      <c r="D311" s="139">
        <f t="shared" si="158"/>
        <v>520177.48559999856</v>
      </c>
      <c r="E311" s="139">
        <f t="shared" si="159"/>
        <v>1744.1599999999999</v>
      </c>
      <c r="F311" s="139">
        <f t="shared" si="160"/>
        <v>300973.81424270867</v>
      </c>
      <c r="G311" s="139">
        <f t="shared" si="161"/>
        <v>821151.29984270723</v>
      </c>
      <c r="I311" s="139">
        <f t="shared" si="162"/>
        <v>3633.672</v>
      </c>
      <c r="J311" s="139">
        <f t="shared" si="163"/>
        <v>792076.5144000015</v>
      </c>
      <c r="K311" s="139">
        <f t="shared" si="164"/>
        <v>2655.84</v>
      </c>
      <c r="L311" s="139">
        <f t="shared" si="165"/>
        <v>431332.23160616384</v>
      </c>
      <c r="M311" s="139">
        <f t="shared" si="166"/>
        <v>1223408.7460061654</v>
      </c>
      <c r="O311" s="139">
        <f t="shared" si="167"/>
        <v>2044560.0458488725</v>
      </c>
      <c r="P311" s="139">
        <f t="shared" si="168"/>
        <v>2371200</v>
      </c>
      <c r="Q311" s="219">
        <f t="shared" si="169"/>
        <v>0.86224698289847868</v>
      </c>
      <c r="R311" s="139">
        <f t="shared" si="170"/>
        <v>326639.95415112749</v>
      </c>
    </row>
    <row r="312" spans="2:18">
      <c r="B312" s="213">
        <f t="shared" si="171"/>
        <v>36785</v>
      </c>
      <c r="C312" s="139">
        <f t="shared" si="157"/>
        <v>2386.328</v>
      </c>
      <c r="D312" s="139">
        <f t="shared" si="158"/>
        <v>522563.81359999854</v>
      </c>
      <c r="E312" s="139">
        <f t="shared" si="159"/>
        <v>1744.1599999999999</v>
      </c>
      <c r="F312" s="139">
        <f t="shared" si="160"/>
        <v>302717.97424270865</v>
      </c>
      <c r="G312" s="139">
        <f t="shared" si="161"/>
        <v>825281.78784270724</v>
      </c>
      <c r="I312" s="139">
        <f t="shared" si="162"/>
        <v>3633.672</v>
      </c>
      <c r="J312" s="139">
        <f t="shared" si="163"/>
        <v>795710.18640000152</v>
      </c>
      <c r="K312" s="139">
        <f t="shared" si="164"/>
        <v>2655.84</v>
      </c>
      <c r="L312" s="139">
        <f t="shared" si="165"/>
        <v>433988.07160616387</v>
      </c>
      <c r="M312" s="139">
        <f t="shared" si="166"/>
        <v>1229698.2580061653</v>
      </c>
      <c r="O312" s="139">
        <f t="shared" si="167"/>
        <v>2054980.0458488725</v>
      </c>
      <c r="P312" s="139">
        <f t="shared" si="168"/>
        <v>2371200</v>
      </c>
      <c r="Q312" s="219">
        <f t="shared" si="169"/>
        <v>0.86664138235866761</v>
      </c>
      <c r="R312" s="139">
        <f t="shared" si="170"/>
        <v>316219.95415112749</v>
      </c>
    </row>
    <row r="313" spans="2:18">
      <c r="B313" s="213">
        <f t="shared" si="171"/>
        <v>36786</v>
      </c>
      <c r="C313" s="139">
        <f t="shared" si="157"/>
        <v>2386.328</v>
      </c>
      <c r="D313" s="139">
        <f t="shared" si="158"/>
        <v>524950.14159999858</v>
      </c>
      <c r="E313" s="139">
        <f t="shared" si="159"/>
        <v>1744.1599999999999</v>
      </c>
      <c r="F313" s="139">
        <f t="shared" si="160"/>
        <v>304462.13424270862</v>
      </c>
      <c r="G313" s="139">
        <f t="shared" si="161"/>
        <v>829412.27584270714</v>
      </c>
      <c r="I313" s="139">
        <f t="shared" si="162"/>
        <v>3633.672</v>
      </c>
      <c r="J313" s="139">
        <f t="shared" si="163"/>
        <v>799343.85840000154</v>
      </c>
      <c r="K313" s="139">
        <f t="shared" si="164"/>
        <v>2655.84</v>
      </c>
      <c r="L313" s="139">
        <f t="shared" si="165"/>
        <v>436643.91160616389</v>
      </c>
      <c r="M313" s="139">
        <f t="shared" si="166"/>
        <v>1235987.7700061654</v>
      </c>
      <c r="O313" s="139">
        <f t="shared" si="167"/>
        <v>2065400.0458488725</v>
      </c>
      <c r="P313" s="139">
        <f t="shared" si="168"/>
        <v>2371200</v>
      </c>
      <c r="Q313" s="219">
        <f t="shared" si="169"/>
        <v>0.87103578181885644</v>
      </c>
      <c r="R313" s="139">
        <f t="shared" si="170"/>
        <v>305799.95415112749</v>
      </c>
    </row>
    <row r="314" spans="2:18">
      <c r="B314" s="213">
        <f t="shared" si="171"/>
        <v>36787</v>
      </c>
      <c r="C314" s="139">
        <f t="shared" si="157"/>
        <v>2386.328</v>
      </c>
      <c r="D314" s="139">
        <f t="shared" si="158"/>
        <v>527336.46959999856</v>
      </c>
      <c r="E314" s="139">
        <f t="shared" si="159"/>
        <v>1744.1599999999999</v>
      </c>
      <c r="F314" s="139">
        <f t="shared" si="160"/>
        <v>306206.29424270859</v>
      </c>
      <c r="G314" s="139">
        <f t="shared" si="161"/>
        <v>833542.76384270715</v>
      </c>
      <c r="I314" s="139">
        <f t="shared" si="162"/>
        <v>3633.672</v>
      </c>
      <c r="J314" s="139">
        <f t="shared" si="163"/>
        <v>802977.53040000156</v>
      </c>
      <c r="K314" s="139">
        <f t="shared" si="164"/>
        <v>2655.84</v>
      </c>
      <c r="L314" s="139">
        <f t="shared" si="165"/>
        <v>439299.75160616392</v>
      </c>
      <c r="M314" s="139">
        <f t="shared" si="166"/>
        <v>1242277.2820061655</v>
      </c>
      <c r="O314" s="139">
        <f t="shared" si="167"/>
        <v>2075820.0458488725</v>
      </c>
      <c r="P314" s="139">
        <f t="shared" si="168"/>
        <v>2371200</v>
      </c>
      <c r="Q314" s="219">
        <f t="shared" si="169"/>
        <v>0.87543018127904537</v>
      </c>
      <c r="R314" s="139">
        <f t="shared" si="170"/>
        <v>295379.95415112749</v>
      </c>
    </row>
    <row r="315" spans="2:18">
      <c r="B315" s="213">
        <f t="shared" si="171"/>
        <v>36788</v>
      </c>
      <c r="C315" s="139">
        <f t="shared" si="157"/>
        <v>2386.328</v>
      </c>
      <c r="D315" s="139">
        <f t="shared" si="158"/>
        <v>529722.79759999854</v>
      </c>
      <c r="E315" s="139">
        <f t="shared" si="159"/>
        <v>1744.1599999999999</v>
      </c>
      <c r="F315" s="139">
        <f t="shared" si="160"/>
        <v>307950.45424270857</v>
      </c>
      <c r="G315" s="139">
        <f t="shared" si="161"/>
        <v>837673.25184270716</v>
      </c>
      <c r="I315" s="139">
        <f t="shared" si="162"/>
        <v>3633.672</v>
      </c>
      <c r="J315" s="139">
        <f t="shared" si="163"/>
        <v>806611.20240000158</v>
      </c>
      <c r="K315" s="139">
        <f t="shared" si="164"/>
        <v>2655.84</v>
      </c>
      <c r="L315" s="139">
        <f t="shared" si="165"/>
        <v>441955.59160616394</v>
      </c>
      <c r="M315" s="139">
        <f t="shared" si="166"/>
        <v>1248566.7940061656</v>
      </c>
      <c r="O315" s="139">
        <f t="shared" si="167"/>
        <v>2086240.0458488727</v>
      </c>
      <c r="P315" s="139">
        <f t="shared" si="168"/>
        <v>2371200</v>
      </c>
      <c r="Q315" s="219">
        <f t="shared" si="169"/>
        <v>0.87982458073923442</v>
      </c>
      <c r="R315" s="139">
        <f t="shared" si="170"/>
        <v>284959.95415112725</v>
      </c>
    </row>
    <row r="316" spans="2:18">
      <c r="B316" s="213">
        <f t="shared" si="171"/>
        <v>36789</v>
      </c>
      <c r="C316" s="139">
        <f t="shared" si="157"/>
        <v>2386.328</v>
      </c>
      <c r="D316" s="139">
        <f t="shared" si="158"/>
        <v>532109.12559999852</v>
      </c>
      <c r="E316" s="139">
        <f t="shared" si="159"/>
        <v>1744.1599999999999</v>
      </c>
      <c r="F316" s="139">
        <f t="shared" si="160"/>
        <v>309694.61424270854</v>
      </c>
      <c r="G316" s="139">
        <f t="shared" si="161"/>
        <v>841803.73984270706</v>
      </c>
      <c r="I316" s="139">
        <f t="shared" si="162"/>
        <v>3633.672</v>
      </c>
      <c r="J316" s="139">
        <f t="shared" si="163"/>
        <v>810244.8744000016</v>
      </c>
      <c r="K316" s="139">
        <f t="shared" si="164"/>
        <v>2655.84</v>
      </c>
      <c r="L316" s="139">
        <f t="shared" si="165"/>
        <v>444611.43160616397</v>
      </c>
      <c r="M316" s="139">
        <f t="shared" si="166"/>
        <v>1254856.3060061657</v>
      </c>
      <c r="O316" s="139">
        <f t="shared" si="167"/>
        <v>2096660.0458488727</v>
      </c>
      <c r="P316" s="139">
        <f t="shared" si="168"/>
        <v>2371200</v>
      </c>
      <c r="Q316" s="219">
        <f t="shared" si="169"/>
        <v>0.88421898019942335</v>
      </c>
      <c r="R316" s="139">
        <f t="shared" si="170"/>
        <v>274539.95415112725</v>
      </c>
    </row>
    <row r="317" spans="2:18">
      <c r="B317" s="213">
        <f t="shared" si="171"/>
        <v>36790</v>
      </c>
      <c r="C317" s="139">
        <v>0</v>
      </c>
      <c r="D317" s="139">
        <f t="shared" si="158"/>
        <v>532109.12559999852</v>
      </c>
      <c r="E317" s="139">
        <v>0</v>
      </c>
      <c r="F317" s="139">
        <f t="shared" si="160"/>
        <v>309694.61424270854</v>
      </c>
      <c r="G317" s="139">
        <f t="shared" si="161"/>
        <v>841803.73984270706</v>
      </c>
      <c r="I317" s="139">
        <v>0</v>
      </c>
      <c r="J317" s="139">
        <f t="shared" si="163"/>
        <v>810244.8744000016</v>
      </c>
      <c r="K317" s="139">
        <v>0</v>
      </c>
      <c r="L317" s="139">
        <f t="shared" si="165"/>
        <v>444611.43160616397</v>
      </c>
      <c r="M317" s="139">
        <f t="shared" si="166"/>
        <v>1254856.3060061657</v>
      </c>
      <c r="O317" s="139">
        <f t="shared" si="167"/>
        <v>2096660.0458488727</v>
      </c>
      <c r="P317" s="139">
        <f t="shared" si="168"/>
        <v>2371200</v>
      </c>
      <c r="Q317" s="219">
        <f t="shared" si="169"/>
        <v>0.88421898019942335</v>
      </c>
      <c r="R317" s="139">
        <f t="shared" si="170"/>
        <v>274539.95415112725</v>
      </c>
    </row>
    <row r="318" spans="2:18">
      <c r="B318" s="213">
        <f t="shared" si="171"/>
        <v>36791</v>
      </c>
      <c r="C318" s="139">
        <f t="shared" si="157"/>
        <v>0</v>
      </c>
      <c r="D318" s="139">
        <f t="shared" si="158"/>
        <v>532109.12559999852</v>
      </c>
      <c r="E318" s="139">
        <f t="shared" si="159"/>
        <v>0</v>
      </c>
      <c r="F318" s="139">
        <f t="shared" si="160"/>
        <v>309694.61424270854</v>
      </c>
      <c r="G318" s="139">
        <f t="shared" si="161"/>
        <v>841803.73984270706</v>
      </c>
      <c r="I318" s="139">
        <f t="shared" si="162"/>
        <v>0</v>
      </c>
      <c r="J318" s="139">
        <f t="shared" si="163"/>
        <v>810244.8744000016</v>
      </c>
      <c r="K318" s="139">
        <f t="shared" si="164"/>
        <v>0</v>
      </c>
      <c r="L318" s="139">
        <f t="shared" si="165"/>
        <v>444611.43160616397</v>
      </c>
      <c r="M318" s="139">
        <f t="shared" si="166"/>
        <v>1254856.3060061657</v>
      </c>
      <c r="O318" s="139">
        <f t="shared" si="167"/>
        <v>2096660.0458488727</v>
      </c>
      <c r="P318" s="139">
        <f t="shared" si="168"/>
        <v>2371200</v>
      </c>
      <c r="Q318" s="219">
        <f t="shared" si="169"/>
        <v>0.88421898019942335</v>
      </c>
      <c r="R318" s="139">
        <f t="shared" si="170"/>
        <v>274539.95415112725</v>
      </c>
    </row>
    <row r="319" spans="2:18">
      <c r="B319" s="213">
        <f t="shared" si="171"/>
        <v>36792</v>
      </c>
      <c r="C319" s="139">
        <f t="shared" si="157"/>
        <v>0</v>
      </c>
      <c r="D319" s="139">
        <f t="shared" si="158"/>
        <v>532109.12559999852</v>
      </c>
      <c r="E319" s="139">
        <f t="shared" si="159"/>
        <v>0</v>
      </c>
      <c r="F319" s="139">
        <f t="shared" si="160"/>
        <v>309694.61424270854</v>
      </c>
      <c r="G319" s="139">
        <f t="shared" si="161"/>
        <v>841803.73984270706</v>
      </c>
      <c r="I319" s="139">
        <f t="shared" si="162"/>
        <v>0</v>
      </c>
      <c r="J319" s="139">
        <f t="shared" si="163"/>
        <v>810244.8744000016</v>
      </c>
      <c r="K319" s="139">
        <f t="shared" si="164"/>
        <v>0</v>
      </c>
      <c r="L319" s="139">
        <f t="shared" si="165"/>
        <v>444611.43160616397</v>
      </c>
      <c r="M319" s="139">
        <f t="shared" si="166"/>
        <v>1254856.3060061657</v>
      </c>
      <c r="O319" s="139">
        <f t="shared" si="167"/>
        <v>2096660.0458488727</v>
      </c>
      <c r="P319" s="139">
        <f t="shared" si="168"/>
        <v>2371200</v>
      </c>
      <c r="Q319" s="219">
        <f t="shared" si="169"/>
        <v>0.88421898019942335</v>
      </c>
      <c r="R319" s="139">
        <f t="shared" si="170"/>
        <v>274539.95415112725</v>
      </c>
    </row>
    <row r="320" spans="2:18">
      <c r="B320" s="213">
        <f t="shared" si="171"/>
        <v>36793</v>
      </c>
      <c r="C320" s="139">
        <f t="shared" si="157"/>
        <v>0</v>
      </c>
      <c r="D320" s="139">
        <f t="shared" si="158"/>
        <v>532109.12559999852</v>
      </c>
      <c r="E320" s="139">
        <f t="shared" si="159"/>
        <v>0</v>
      </c>
      <c r="F320" s="139">
        <f t="shared" si="160"/>
        <v>309694.61424270854</v>
      </c>
      <c r="G320" s="139">
        <f t="shared" si="161"/>
        <v>841803.73984270706</v>
      </c>
      <c r="I320" s="139">
        <f t="shared" si="162"/>
        <v>0</v>
      </c>
      <c r="J320" s="139">
        <f t="shared" si="163"/>
        <v>810244.8744000016</v>
      </c>
      <c r="K320" s="139">
        <f t="shared" si="164"/>
        <v>0</v>
      </c>
      <c r="L320" s="139">
        <f t="shared" si="165"/>
        <v>444611.43160616397</v>
      </c>
      <c r="M320" s="139">
        <f t="shared" si="166"/>
        <v>1254856.3060061657</v>
      </c>
      <c r="O320" s="139">
        <f t="shared" si="167"/>
        <v>2096660.0458488727</v>
      </c>
      <c r="P320" s="139">
        <f t="shared" si="168"/>
        <v>2371200</v>
      </c>
      <c r="Q320" s="219">
        <f t="shared" si="169"/>
        <v>0.88421898019942335</v>
      </c>
      <c r="R320" s="139">
        <f t="shared" si="170"/>
        <v>274539.95415112725</v>
      </c>
    </row>
    <row r="321" spans="2:18">
      <c r="B321" s="213">
        <f t="shared" si="171"/>
        <v>36794</v>
      </c>
      <c r="C321" s="139">
        <f t="shared" si="157"/>
        <v>0</v>
      </c>
      <c r="D321" s="139">
        <f t="shared" si="158"/>
        <v>532109.12559999852</v>
      </c>
      <c r="E321" s="139">
        <f t="shared" si="159"/>
        <v>0</v>
      </c>
      <c r="F321" s="139">
        <f t="shared" si="160"/>
        <v>309694.61424270854</v>
      </c>
      <c r="G321" s="139">
        <f t="shared" si="161"/>
        <v>841803.73984270706</v>
      </c>
      <c r="I321" s="139">
        <f t="shared" si="162"/>
        <v>0</v>
      </c>
      <c r="J321" s="139">
        <f t="shared" si="163"/>
        <v>810244.8744000016</v>
      </c>
      <c r="K321" s="139">
        <f t="shared" si="164"/>
        <v>0</v>
      </c>
      <c r="L321" s="139">
        <f t="shared" si="165"/>
        <v>444611.43160616397</v>
      </c>
      <c r="M321" s="139">
        <f t="shared" si="166"/>
        <v>1254856.3060061657</v>
      </c>
      <c r="O321" s="139">
        <f t="shared" si="167"/>
        <v>2096660.0458488727</v>
      </c>
      <c r="P321" s="139">
        <f t="shared" si="168"/>
        <v>2371200</v>
      </c>
      <c r="Q321" s="219">
        <f t="shared" si="169"/>
        <v>0.88421898019942335</v>
      </c>
      <c r="R321" s="139">
        <f t="shared" si="170"/>
        <v>274539.95415112725</v>
      </c>
    </row>
    <row r="322" spans="2:18">
      <c r="B322" s="213">
        <f t="shared" si="171"/>
        <v>36795</v>
      </c>
      <c r="C322" s="139">
        <f t="shared" si="157"/>
        <v>0</v>
      </c>
      <c r="D322" s="139">
        <f t="shared" si="158"/>
        <v>532109.12559999852</v>
      </c>
      <c r="E322" s="139">
        <f t="shared" si="159"/>
        <v>0</v>
      </c>
      <c r="F322" s="139">
        <f t="shared" si="160"/>
        <v>309694.61424270854</v>
      </c>
      <c r="G322" s="139">
        <f t="shared" si="161"/>
        <v>841803.73984270706</v>
      </c>
      <c r="I322" s="139">
        <f t="shared" si="162"/>
        <v>0</v>
      </c>
      <c r="J322" s="139">
        <f t="shared" si="163"/>
        <v>810244.8744000016</v>
      </c>
      <c r="K322" s="139">
        <f t="shared" si="164"/>
        <v>0</v>
      </c>
      <c r="L322" s="139">
        <f t="shared" si="165"/>
        <v>444611.43160616397</v>
      </c>
      <c r="M322" s="139">
        <f t="shared" si="166"/>
        <v>1254856.3060061657</v>
      </c>
      <c r="O322" s="139">
        <f t="shared" si="167"/>
        <v>2096660.0458488727</v>
      </c>
      <c r="P322" s="139">
        <f t="shared" si="168"/>
        <v>2371200</v>
      </c>
      <c r="Q322" s="219">
        <f t="shared" si="169"/>
        <v>0.88421898019942335</v>
      </c>
      <c r="R322" s="139">
        <f t="shared" si="170"/>
        <v>274539.95415112725</v>
      </c>
    </row>
    <row r="323" spans="2:18">
      <c r="B323" s="213">
        <f t="shared" si="171"/>
        <v>36796</v>
      </c>
      <c r="C323" s="139">
        <f t="shared" si="157"/>
        <v>0</v>
      </c>
      <c r="D323" s="139">
        <f t="shared" si="158"/>
        <v>532109.12559999852</v>
      </c>
      <c r="E323" s="139">
        <f t="shared" si="159"/>
        <v>0</v>
      </c>
      <c r="F323" s="139">
        <f t="shared" si="160"/>
        <v>309694.61424270854</v>
      </c>
      <c r="G323" s="139">
        <f t="shared" si="161"/>
        <v>841803.73984270706</v>
      </c>
      <c r="I323" s="139">
        <f t="shared" si="162"/>
        <v>0</v>
      </c>
      <c r="J323" s="139">
        <f t="shared" si="163"/>
        <v>810244.8744000016</v>
      </c>
      <c r="K323" s="139">
        <f t="shared" si="164"/>
        <v>0</v>
      </c>
      <c r="L323" s="139">
        <f t="shared" si="165"/>
        <v>444611.43160616397</v>
      </c>
      <c r="M323" s="139">
        <f t="shared" si="166"/>
        <v>1254856.3060061657</v>
      </c>
      <c r="O323" s="139">
        <f t="shared" si="167"/>
        <v>2096660.0458488727</v>
      </c>
      <c r="P323" s="139">
        <f t="shared" si="168"/>
        <v>2371200</v>
      </c>
      <c r="Q323" s="219">
        <f t="shared" si="169"/>
        <v>0.88421898019942335</v>
      </c>
      <c r="R323" s="139">
        <f t="shared" si="170"/>
        <v>274539.95415112725</v>
      </c>
    </row>
    <row r="324" spans="2:18">
      <c r="B324" s="213">
        <f t="shared" si="171"/>
        <v>36797</v>
      </c>
      <c r="C324" s="139">
        <f t="shared" si="157"/>
        <v>0</v>
      </c>
      <c r="D324" s="139">
        <f t="shared" si="158"/>
        <v>532109.12559999852</v>
      </c>
      <c r="E324" s="139">
        <f t="shared" si="159"/>
        <v>0</v>
      </c>
      <c r="F324" s="139">
        <f t="shared" si="160"/>
        <v>309694.61424270854</v>
      </c>
      <c r="G324" s="139">
        <f t="shared" si="161"/>
        <v>841803.73984270706</v>
      </c>
      <c r="I324" s="139">
        <f t="shared" si="162"/>
        <v>0</v>
      </c>
      <c r="J324" s="139">
        <f t="shared" si="163"/>
        <v>810244.8744000016</v>
      </c>
      <c r="K324" s="139">
        <f t="shared" si="164"/>
        <v>0</v>
      </c>
      <c r="L324" s="139">
        <f t="shared" si="165"/>
        <v>444611.43160616397</v>
      </c>
      <c r="M324" s="139">
        <f t="shared" si="166"/>
        <v>1254856.3060061657</v>
      </c>
      <c r="O324" s="139">
        <f t="shared" si="167"/>
        <v>2096660.0458488727</v>
      </c>
      <c r="P324" s="139">
        <f t="shared" si="168"/>
        <v>2371200</v>
      </c>
      <c r="Q324" s="219">
        <f t="shared" si="169"/>
        <v>0.88421898019942335</v>
      </c>
      <c r="R324" s="139">
        <f t="shared" si="170"/>
        <v>274539.95415112725</v>
      </c>
    </row>
    <row r="325" spans="2:18">
      <c r="B325" s="213">
        <f t="shared" si="171"/>
        <v>36798</v>
      </c>
      <c r="C325" s="139">
        <f t="shared" si="157"/>
        <v>0</v>
      </c>
      <c r="D325" s="139">
        <f t="shared" si="158"/>
        <v>532109.12559999852</v>
      </c>
      <c r="E325" s="139">
        <f t="shared" si="159"/>
        <v>0</v>
      </c>
      <c r="F325" s="139">
        <f t="shared" si="160"/>
        <v>309694.61424270854</v>
      </c>
      <c r="G325" s="139">
        <f t="shared" si="161"/>
        <v>841803.73984270706</v>
      </c>
      <c r="I325" s="139">
        <f t="shared" si="162"/>
        <v>0</v>
      </c>
      <c r="J325" s="139">
        <f t="shared" si="163"/>
        <v>810244.8744000016</v>
      </c>
      <c r="K325" s="139">
        <f t="shared" si="164"/>
        <v>0</v>
      </c>
      <c r="L325" s="139">
        <f t="shared" si="165"/>
        <v>444611.43160616397</v>
      </c>
      <c r="M325" s="139">
        <f t="shared" si="166"/>
        <v>1254856.3060061657</v>
      </c>
      <c r="O325" s="139">
        <f t="shared" si="167"/>
        <v>2096660.0458488727</v>
      </c>
      <c r="P325" s="139">
        <f t="shared" si="168"/>
        <v>2371200</v>
      </c>
      <c r="Q325" s="219">
        <f t="shared" si="169"/>
        <v>0.88421898019942335</v>
      </c>
      <c r="R325" s="139">
        <f t="shared" si="170"/>
        <v>274539.95415112725</v>
      </c>
    </row>
    <row r="326" spans="2:18">
      <c r="B326" s="213">
        <f>B325+1</f>
        <v>36799</v>
      </c>
      <c r="C326" s="139">
        <f t="shared" si="157"/>
        <v>0</v>
      </c>
      <c r="D326" s="139">
        <f t="shared" si="158"/>
        <v>532109.12559999852</v>
      </c>
      <c r="E326" s="139">
        <f t="shared" si="159"/>
        <v>0</v>
      </c>
      <c r="F326" s="139">
        <f t="shared" si="160"/>
        <v>309694.61424270854</v>
      </c>
      <c r="G326" s="139">
        <f t="shared" si="161"/>
        <v>841803.73984270706</v>
      </c>
      <c r="I326" s="139">
        <f t="shared" si="162"/>
        <v>0</v>
      </c>
      <c r="J326" s="139">
        <f t="shared" si="163"/>
        <v>810244.8744000016</v>
      </c>
      <c r="K326" s="139">
        <f t="shared" si="164"/>
        <v>0</v>
      </c>
      <c r="L326" s="139">
        <f t="shared" si="165"/>
        <v>444611.43160616397</v>
      </c>
      <c r="M326" s="139">
        <f t="shared" si="166"/>
        <v>1254856.3060061657</v>
      </c>
      <c r="O326" s="139">
        <f t="shared" si="167"/>
        <v>2096660.0458488727</v>
      </c>
      <c r="P326" s="139">
        <f t="shared" si="168"/>
        <v>2371200</v>
      </c>
      <c r="Q326" s="219">
        <f t="shared" si="169"/>
        <v>0.88421898019942335</v>
      </c>
      <c r="R326" s="139">
        <f t="shared" si="170"/>
        <v>274539.95415112725</v>
      </c>
    </row>
    <row r="327" spans="2:18">
      <c r="C327" s="236">
        <f>SUM(C297:C326)</f>
        <v>47726.560000000012</v>
      </c>
      <c r="E327" s="236">
        <f>SUM(E297:E326)</f>
        <v>34883.199999999997</v>
      </c>
      <c r="G327" s="236">
        <f>C327+E327</f>
        <v>82609.760000000009</v>
      </c>
      <c r="I327" s="236">
        <f>SUM(I297:I326)</f>
        <v>72673.439999999988</v>
      </c>
      <c r="K327" s="236">
        <f>SUM(K297:K326)</f>
        <v>53116.799999999974</v>
      </c>
      <c r="M327" s="236">
        <f>I327+K327</f>
        <v>125790.23999999996</v>
      </c>
    </row>
  </sheetData>
  <mergeCells count="2">
    <mergeCell ref="D4:F4"/>
    <mergeCell ref="I4:K4"/>
  </mergeCells>
  <dataValidations disablePrompts="1" count="1">
    <dataValidation type="list" allowBlank="1" showInputMessage="1" showErrorMessage="1" sqref="B20">
      <formula1>"Y,N"</formula1>
    </dataValidation>
  </dataValidations>
  <printOptions horizontalCentered="1" verticalCentered="1"/>
  <pageMargins left="0.75" right="0.75" top="1" bottom="1" header="0.5" footer="0.5"/>
  <pageSetup scale="46" fitToHeight="5" orientation="portrait" horizontalDpi="0" r:id="rId1"/>
  <headerFooter alignWithMargins="0">
    <oddHeader>&amp;C&amp;"Arial,Bold"Operational Schedule</oddHeader>
    <oddFooter>&amp;L&amp;D; &amp;T&amp;R&amp;F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Update Page</vt:lpstr>
      <vt:lpstr>Initial Structure</vt:lpstr>
      <vt:lpstr>Booking Structure</vt:lpstr>
      <vt:lpstr>WIP2</vt:lpstr>
      <vt:lpstr>Roll_Hedge</vt:lpstr>
      <vt:lpstr>Pricing</vt:lpstr>
      <vt:lpstr>Phys Test</vt:lpstr>
      <vt:lpstr>Phys Test Summary</vt:lpstr>
      <vt:lpstr>Physical Schedule</vt:lpstr>
      <vt:lpstr>Contract Discrep</vt:lpstr>
      <vt:lpstr>Parameters</vt:lpstr>
      <vt:lpstr>FetchMids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Month</vt:lpstr>
      <vt:lpstr>MonthTable</vt:lpstr>
      <vt:lpstr>PivotData</vt:lpstr>
      <vt:lpstr>'Booking Structure'!Print_Area</vt:lpstr>
      <vt:lpstr>'Contract Discrep'!Print_Area</vt:lpstr>
      <vt:lpstr>FetchMids!Print_Area</vt:lpstr>
      <vt:lpstr>'Initial Structure'!Print_Area</vt:lpstr>
      <vt:lpstr>'Physical Schedule'!Print_Area</vt:lpstr>
      <vt:lpstr>Pricing!Print_Area</vt:lpstr>
      <vt:lpstr>Roll_Hedge!Print_Area</vt:lpstr>
      <vt:lpstr>WIP2!Print_Area</vt:lpstr>
      <vt:lpstr>'Physical Schedule'!Print_Titles</vt:lpstr>
      <vt:lpstr>RiskType</vt:lpstr>
      <vt:lpstr>StopMonth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Felienne</cp:lastModifiedBy>
  <cp:lastPrinted>1999-12-28T00:32:21Z</cp:lastPrinted>
  <dcterms:created xsi:type="dcterms:W3CDTF">1999-04-12T13:26:41Z</dcterms:created>
  <dcterms:modified xsi:type="dcterms:W3CDTF">2014-09-05T06:39:40Z</dcterms:modified>
</cp:coreProperties>
</file>