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825" yWindow="4290" windowWidth="4980" windowHeight="4305"/>
  </bookViews>
  <sheets>
    <sheet name="April 00" sheetId="6" r:id="rId1"/>
    <sheet name="March 00" sheetId="5" r:id="rId2"/>
  </sheets>
  <definedNames>
    <definedName name="left">'April 00'!$A$1:$A$73</definedName>
    <definedName name="_xlnm.Print_Area" localSheetId="0">'April 00'!$B$1:$AE$73</definedName>
    <definedName name="_xlnm.Print_Area" localSheetId="1">'March 00'!$A:$AF</definedName>
    <definedName name="_xlnm.Print_Titles" localSheetId="0">'April 00'!$A:$A,'April 00'!$1:$9</definedName>
    <definedName name="_xlnm.Print_Titles" localSheetId="1">'March 00'!$A:$A,'March 00'!$1:$5</definedName>
  </definedNames>
  <calcPr calcId="152511" fullCalcOnLoad="1"/>
</workbook>
</file>

<file path=xl/calcChain.xml><?xml version="1.0" encoding="utf-8"?>
<calcChain xmlns="http://schemas.openxmlformats.org/spreadsheetml/2006/main">
  <c r="A1" i="6" l="1"/>
  <c r="C8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B10" i="6"/>
  <c r="B13" i="6" s="1"/>
  <c r="B14" i="6" s="1"/>
  <c r="F10" i="6"/>
  <c r="F13" i="6" s="1"/>
  <c r="F14" i="6" s="1"/>
  <c r="G10" i="6"/>
  <c r="H10" i="6"/>
  <c r="I10" i="6"/>
  <c r="J10" i="6"/>
  <c r="K10" i="6"/>
  <c r="L10" i="6"/>
  <c r="L13" i="6" s="1"/>
  <c r="L14" i="6" s="1"/>
  <c r="M10" i="6"/>
  <c r="M13" i="6" s="1"/>
  <c r="P10" i="6"/>
  <c r="P13" i="6" s="1"/>
  <c r="R10" i="6"/>
  <c r="R13" i="6" s="1"/>
  <c r="R14" i="6" s="1"/>
  <c r="C13" i="6"/>
  <c r="D13" i="6"/>
  <c r="E13" i="6"/>
  <c r="G13" i="6"/>
  <c r="G14" i="6" s="1"/>
  <c r="H13" i="6"/>
  <c r="H14" i="6" s="1"/>
  <c r="I13" i="6"/>
  <c r="J13" i="6"/>
  <c r="K13" i="6"/>
  <c r="N13" i="6"/>
  <c r="N14" i="6" s="1"/>
  <c r="O13" i="6"/>
  <c r="O14" i="6" s="1"/>
  <c r="Q13" i="6"/>
  <c r="S13" i="6"/>
  <c r="T13" i="6"/>
  <c r="U13" i="6"/>
  <c r="V13" i="6"/>
  <c r="V14" i="6" s="1"/>
  <c r="W13" i="6"/>
  <c r="W14" i="6" s="1"/>
  <c r="X13" i="6"/>
  <c r="X14" i="6" s="1"/>
  <c r="Y13" i="6"/>
  <c r="Z13" i="6"/>
  <c r="AA13" i="6"/>
  <c r="AB13" i="6"/>
  <c r="AC13" i="6"/>
  <c r="AD13" i="6"/>
  <c r="AD14" i="6" s="1"/>
  <c r="AE13" i="6"/>
  <c r="AE14" i="6" s="1"/>
  <c r="C14" i="6"/>
  <c r="D14" i="6"/>
  <c r="E14" i="6"/>
  <c r="I14" i="6"/>
  <c r="J14" i="6"/>
  <c r="K14" i="6"/>
  <c r="Q14" i="6"/>
  <c r="S14" i="6"/>
  <c r="T14" i="6"/>
  <c r="U14" i="6"/>
  <c r="Y14" i="6"/>
  <c r="Z14" i="6"/>
  <c r="AA14" i="6"/>
  <c r="AB14" i="6"/>
  <c r="AC14" i="6"/>
  <c r="C16" i="6"/>
  <c r="D16" i="6"/>
  <c r="E16" i="6"/>
  <c r="F16" i="6" s="1"/>
  <c r="G16" i="6" s="1"/>
  <c r="H16" i="6" s="1"/>
  <c r="I16" i="6" s="1"/>
  <c r="J16" i="6" s="1"/>
  <c r="K16" i="6" s="1"/>
  <c r="L16" i="6" s="1"/>
  <c r="M16" i="6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C25" i="6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I27" i="6"/>
  <c r="J27" i="6"/>
  <c r="J30" i="6" s="1"/>
  <c r="K27" i="6"/>
  <c r="K30" i="6" s="1"/>
  <c r="K31" i="6" s="1"/>
  <c r="K33" i="6" s="1"/>
  <c r="L27" i="6"/>
  <c r="L30" i="6" s="1"/>
  <c r="L31" i="6" s="1"/>
  <c r="L33" i="6" s="1"/>
  <c r="B30" i="6"/>
  <c r="C30" i="6"/>
  <c r="D30" i="6"/>
  <c r="E30" i="6"/>
  <c r="F30" i="6"/>
  <c r="G30" i="6"/>
  <c r="H30" i="6"/>
  <c r="H31" i="6" s="1"/>
  <c r="H33" i="6" s="1"/>
  <c r="I30" i="6"/>
  <c r="M30" i="6"/>
  <c r="N30" i="6"/>
  <c r="N31" i="6" s="1"/>
  <c r="N33" i="6" s="1"/>
  <c r="O30" i="6"/>
  <c r="P30" i="6"/>
  <c r="Q30" i="6"/>
  <c r="R30" i="6"/>
  <c r="S30" i="6"/>
  <c r="T30" i="6"/>
  <c r="U30" i="6"/>
  <c r="V30" i="6"/>
  <c r="V31" i="6" s="1"/>
  <c r="V33" i="6" s="1"/>
  <c r="W30" i="6"/>
  <c r="X30" i="6"/>
  <c r="X31" i="6" s="1"/>
  <c r="X33" i="6" s="1"/>
  <c r="Y30" i="6"/>
  <c r="Z30" i="6"/>
  <c r="AA30" i="6"/>
  <c r="AB30" i="6"/>
  <c r="AC30" i="6"/>
  <c r="AD30" i="6"/>
  <c r="AD31" i="6" s="1"/>
  <c r="AD33" i="6" s="1"/>
  <c r="AE30" i="6"/>
  <c r="C31" i="6"/>
  <c r="D31" i="6"/>
  <c r="E31" i="6"/>
  <c r="I31" i="6"/>
  <c r="I33" i="6" s="1"/>
  <c r="J31" i="6"/>
  <c r="J33" i="6" s="1"/>
  <c r="Q31" i="6"/>
  <c r="Q33" i="6" s="1"/>
  <c r="R31" i="6"/>
  <c r="S31" i="6"/>
  <c r="T31" i="6"/>
  <c r="U31" i="6"/>
  <c r="Y31" i="6"/>
  <c r="Y33" i="6" s="1"/>
  <c r="Z31" i="6"/>
  <c r="Z33" i="6" s="1"/>
  <c r="AA31" i="6"/>
  <c r="AB31" i="6"/>
  <c r="AC31" i="6"/>
  <c r="N32" i="6"/>
  <c r="O32" i="6"/>
  <c r="C33" i="6"/>
  <c r="D33" i="6"/>
  <c r="E33" i="6"/>
  <c r="R33" i="6"/>
  <c r="S33" i="6"/>
  <c r="T33" i="6"/>
  <c r="U33" i="6"/>
  <c r="AA33" i="6"/>
  <c r="AB33" i="6"/>
  <c r="AC33" i="6"/>
  <c r="C35" i="6"/>
  <c r="D35" i="6"/>
  <c r="E35" i="6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B39" i="6"/>
  <c r="C39" i="6"/>
  <c r="D39" i="6"/>
  <c r="E39" i="6"/>
  <c r="E40" i="6" s="1"/>
  <c r="F39" i="6"/>
  <c r="F40" i="6" s="1"/>
  <c r="G39" i="6"/>
  <c r="G40" i="6" s="1"/>
  <c r="H39" i="6"/>
  <c r="I39" i="6"/>
  <c r="J39" i="6"/>
  <c r="K39" i="6"/>
  <c r="L39" i="6"/>
  <c r="M39" i="6"/>
  <c r="M40" i="6" s="1"/>
  <c r="N39" i="6"/>
  <c r="N40" i="6" s="1"/>
  <c r="O39" i="6"/>
  <c r="O40" i="6" s="1"/>
  <c r="P39" i="6"/>
  <c r="Q39" i="6"/>
  <c r="R39" i="6"/>
  <c r="S39" i="6"/>
  <c r="T39" i="6"/>
  <c r="U39" i="6"/>
  <c r="U40" i="6" s="1"/>
  <c r="V39" i="6"/>
  <c r="V40" i="6" s="1"/>
  <c r="W39" i="6"/>
  <c r="W40" i="6" s="1"/>
  <c r="X39" i="6"/>
  <c r="Y39" i="6"/>
  <c r="Z39" i="6"/>
  <c r="AA39" i="6"/>
  <c r="AB39" i="6"/>
  <c r="AC39" i="6"/>
  <c r="AC40" i="6" s="1"/>
  <c r="AD39" i="6"/>
  <c r="AD40" i="6" s="1"/>
  <c r="AE39" i="6"/>
  <c r="AE40" i="6" s="1"/>
  <c r="B40" i="6"/>
  <c r="C40" i="6"/>
  <c r="D40" i="6"/>
  <c r="H40" i="6"/>
  <c r="I40" i="6"/>
  <c r="J40" i="6"/>
  <c r="K40" i="6"/>
  <c r="L40" i="6"/>
  <c r="P40" i="6"/>
  <c r="Q40" i="6"/>
  <c r="R40" i="6"/>
  <c r="S40" i="6"/>
  <c r="T40" i="6"/>
  <c r="X40" i="6"/>
  <c r="Y40" i="6"/>
  <c r="Z40" i="6"/>
  <c r="AA40" i="6"/>
  <c r="AB40" i="6"/>
  <c r="C42" i="6"/>
  <c r="D42" i="6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AE42" i="6" s="1"/>
  <c r="B46" i="6"/>
  <c r="C46" i="6"/>
  <c r="D46" i="6"/>
  <c r="D47" i="6" s="1"/>
  <c r="E46" i="6"/>
  <c r="E47" i="6" s="1"/>
  <c r="F46" i="6"/>
  <c r="F47" i="6" s="1"/>
  <c r="G46" i="6"/>
  <c r="H46" i="6"/>
  <c r="I46" i="6"/>
  <c r="J46" i="6"/>
  <c r="K46" i="6"/>
  <c r="L46" i="6"/>
  <c r="L47" i="6" s="1"/>
  <c r="M46" i="6"/>
  <c r="M47" i="6" s="1"/>
  <c r="N46" i="6"/>
  <c r="N47" i="6" s="1"/>
  <c r="O46" i="6"/>
  <c r="P46" i="6"/>
  <c r="Q46" i="6"/>
  <c r="R46" i="6"/>
  <c r="S46" i="6"/>
  <c r="T46" i="6"/>
  <c r="T47" i="6" s="1"/>
  <c r="U46" i="6"/>
  <c r="U47" i="6" s="1"/>
  <c r="V46" i="6"/>
  <c r="V47" i="6" s="1"/>
  <c r="W46" i="6"/>
  <c r="X46" i="6"/>
  <c r="Y46" i="6"/>
  <c r="Z46" i="6"/>
  <c r="AA46" i="6"/>
  <c r="AB46" i="6"/>
  <c r="AB47" i="6" s="1"/>
  <c r="AC46" i="6"/>
  <c r="AC47" i="6" s="1"/>
  <c r="AD46" i="6"/>
  <c r="AD47" i="6" s="1"/>
  <c r="AE46" i="6"/>
  <c r="B47" i="6"/>
  <c r="C47" i="6"/>
  <c r="G47" i="6"/>
  <c r="H47" i="6"/>
  <c r="I47" i="6"/>
  <c r="J47" i="6"/>
  <c r="K47" i="6"/>
  <c r="O47" i="6"/>
  <c r="P47" i="6"/>
  <c r="Q47" i="6"/>
  <c r="R47" i="6"/>
  <c r="S47" i="6"/>
  <c r="W47" i="6"/>
  <c r="X47" i="6"/>
  <c r="Y47" i="6"/>
  <c r="Z47" i="6"/>
  <c r="AA47" i="6"/>
  <c r="AE47" i="6"/>
  <c r="C49" i="6"/>
  <c r="D49" i="6" s="1"/>
  <c r="E49" i="6" s="1"/>
  <c r="F49" i="6" s="1"/>
  <c r="G49" i="6" s="1"/>
  <c r="H49" i="6" s="1"/>
  <c r="I49" i="6" s="1"/>
  <c r="J49" i="6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AB49" i="6" s="1"/>
  <c r="AC49" i="6" s="1"/>
  <c r="AD49" i="6" s="1"/>
  <c r="AE49" i="6" s="1"/>
  <c r="B57" i="6"/>
  <c r="C57" i="6"/>
  <c r="C58" i="6" s="1"/>
  <c r="D57" i="6"/>
  <c r="E57" i="6"/>
  <c r="F57" i="6"/>
  <c r="F59" i="6" s="1"/>
  <c r="G57" i="6"/>
  <c r="G59" i="6" s="1"/>
  <c r="H57" i="6"/>
  <c r="I57" i="6"/>
  <c r="J57" i="6"/>
  <c r="K57" i="6"/>
  <c r="K58" i="6" s="1"/>
  <c r="L57" i="6"/>
  <c r="M57" i="6"/>
  <c r="N57" i="6"/>
  <c r="N59" i="6" s="1"/>
  <c r="O57" i="6"/>
  <c r="O59" i="6" s="1"/>
  <c r="P57" i="6"/>
  <c r="Q57" i="6"/>
  <c r="R57" i="6"/>
  <c r="S57" i="6"/>
  <c r="S58" i="6" s="1"/>
  <c r="T57" i="6"/>
  <c r="U57" i="6"/>
  <c r="V57" i="6"/>
  <c r="V59" i="6" s="1"/>
  <c r="W57" i="6"/>
  <c r="W59" i="6" s="1"/>
  <c r="X57" i="6"/>
  <c r="Y57" i="6"/>
  <c r="Z57" i="6"/>
  <c r="AA57" i="6"/>
  <c r="AA58" i="6" s="1"/>
  <c r="AB57" i="6"/>
  <c r="AC57" i="6"/>
  <c r="AD57" i="6"/>
  <c r="AD59" i="6" s="1"/>
  <c r="AE57" i="6"/>
  <c r="AE59" i="6" s="1"/>
  <c r="B58" i="6"/>
  <c r="F58" i="6"/>
  <c r="G58" i="6"/>
  <c r="H58" i="6"/>
  <c r="I58" i="6"/>
  <c r="J58" i="6"/>
  <c r="N58" i="6"/>
  <c r="O58" i="6"/>
  <c r="P58" i="6"/>
  <c r="Q58" i="6"/>
  <c r="R58" i="6"/>
  <c r="V58" i="6"/>
  <c r="W58" i="6"/>
  <c r="X58" i="6"/>
  <c r="Y58" i="6"/>
  <c r="Z58" i="6"/>
  <c r="AD58" i="6"/>
  <c r="AE58" i="6"/>
  <c r="B59" i="6"/>
  <c r="C59" i="6"/>
  <c r="H59" i="6"/>
  <c r="I59" i="6"/>
  <c r="J59" i="6"/>
  <c r="K59" i="6"/>
  <c r="P59" i="6"/>
  <c r="Q59" i="6"/>
  <c r="R59" i="6"/>
  <c r="S59" i="6"/>
  <c r="X59" i="6"/>
  <c r="Y59" i="6"/>
  <c r="Z59" i="6"/>
  <c r="AA59" i="6"/>
  <c r="B60" i="6"/>
  <c r="C63" i="6"/>
  <c r="D63" i="6" s="1"/>
  <c r="E63" i="6" s="1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AE63" i="6" s="1"/>
  <c r="B67" i="6"/>
  <c r="C67" i="6"/>
  <c r="C68" i="6" s="1"/>
  <c r="D67" i="6"/>
  <c r="E67" i="6"/>
  <c r="F67" i="6"/>
  <c r="F73" i="6" s="1"/>
  <c r="G67" i="6"/>
  <c r="H67" i="6"/>
  <c r="I67" i="6"/>
  <c r="J67" i="6"/>
  <c r="K67" i="6"/>
  <c r="K68" i="6" s="1"/>
  <c r="L67" i="6"/>
  <c r="M67" i="6"/>
  <c r="N67" i="6"/>
  <c r="N73" i="6" s="1"/>
  <c r="O67" i="6"/>
  <c r="P67" i="6"/>
  <c r="Q67" i="6"/>
  <c r="R67" i="6"/>
  <c r="S67" i="6"/>
  <c r="S68" i="6" s="1"/>
  <c r="T67" i="6"/>
  <c r="U67" i="6"/>
  <c r="V67" i="6"/>
  <c r="V73" i="6" s="1"/>
  <c r="W67" i="6"/>
  <c r="X67" i="6"/>
  <c r="Y67" i="6"/>
  <c r="Z67" i="6"/>
  <c r="AA67" i="6"/>
  <c r="AA68" i="6" s="1"/>
  <c r="AB67" i="6"/>
  <c r="AC67" i="6"/>
  <c r="AD67" i="6"/>
  <c r="AD73" i="6" s="1"/>
  <c r="AE67" i="6"/>
  <c r="B68" i="6"/>
  <c r="F68" i="6"/>
  <c r="H68" i="6"/>
  <c r="I68" i="6"/>
  <c r="J68" i="6"/>
  <c r="N68" i="6"/>
  <c r="O68" i="6"/>
  <c r="P68" i="6"/>
  <c r="Q68" i="6"/>
  <c r="R68" i="6"/>
  <c r="V68" i="6"/>
  <c r="X68" i="6"/>
  <c r="Y68" i="6"/>
  <c r="Z68" i="6"/>
  <c r="AD68" i="6"/>
  <c r="C73" i="6"/>
  <c r="I73" i="6"/>
  <c r="J73" i="6"/>
  <c r="Q73" i="6"/>
  <c r="R73" i="6"/>
  <c r="S73" i="6"/>
  <c r="X73" i="6"/>
  <c r="Y73" i="6"/>
  <c r="Z73" i="6"/>
  <c r="AA73" i="6"/>
  <c r="A1" i="5"/>
  <c r="C4" i="5"/>
  <c r="D4" i="5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E6" i="5"/>
  <c r="F6" i="5"/>
  <c r="G6" i="5"/>
  <c r="H6" i="5"/>
  <c r="L6" i="5"/>
  <c r="M6" i="5"/>
  <c r="M19" i="5" s="1"/>
  <c r="M20" i="5" s="1"/>
  <c r="N6" i="5"/>
  <c r="O6" i="5"/>
  <c r="P6" i="5"/>
  <c r="Q6" i="5"/>
  <c r="R6" i="5"/>
  <c r="S6" i="5"/>
  <c r="S19" i="5" s="1"/>
  <c r="X6" i="5"/>
  <c r="Y6" i="5"/>
  <c r="Z6" i="5"/>
  <c r="AA6" i="5"/>
  <c r="AB6" i="5"/>
  <c r="AC6" i="5"/>
  <c r="AD6" i="5"/>
  <c r="AE6" i="5"/>
  <c r="D7" i="5"/>
  <c r="E7" i="5"/>
  <c r="E19" i="5" s="1"/>
  <c r="F7" i="5"/>
  <c r="G7" i="5"/>
  <c r="H7" i="5"/>
  <c r="I7" i="5"/>
  <c r="J7" i="5"/>
  <c r="L7" i="5"/>
  <c r="M7" i="5"/>
  <c r="N7" i="5"/>
  <c r="N19" i="5" s="1"/>
  <c r="N20" i="5" s="1"/>
  <c r="O7" i="5"/>
  <c r="P7" i="5"/>
  <c r="Q7" i="5"/>
  <c r="R7" i="5"/>
  <c r="S7" i="5"/>
  <c r="T7" i="5"/>
  <c r="T19" i="5" s="1"/>
  <c r="U7" i="5"/>
  <c r="U19" i="5" s="1"/>
  <c r="W7" i="5"/>
  <c r="W19" i="5" s="1"/>
  <c r="W20" i="5" s="1"/>
  <c r="X7" i="5"/>
  <c r="Y7" i="5"/>
  <c r="Z7" i="5"/>
  <c r="AA7" i="5"/>
  <c r="AB7" i="5"/>
  <c r="AC7" i="5"/>
  <c r="AD7" i="5"/>
  <c r="AE7" i="5"/>
  <c r="D9" i="5"/>
  <c r="E9" i="5"/>
  <c r="F9" i="5"/>
  <c r="G9" i="5"/>
  <c r="H9" i="5"/>
  <c r="I9" i="5"/>
  <c r="J9" i="5"/>
  <c r="K9" i="5"/>
  <c r="L9" i="5"/>
  <c r="M9" i="5"/>
  <c r="N9" i="5"/>
  <c r="O9" i="5"/>
  <c r="O19" i="5" s="1"/>
  <c r="P9" i="5"/>
  <c r="P19" i="5" s="1"/>
  <c r="P20" i="5" s="1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L10" i="5"/>
  <c r="W10" i="5"/>
  <c r="X10" i="5"/>
  <c r="Y10" i="5"/>
  <c r="Y30" i="5" s="1"/>
  <c r="Z10" i="5"/>
  <c r="AA10" i="5"/>
  <c r="AB10" i="5"/>
  <c r="AC10" i="5"/>
  <c r="AD10" i="5"/>
  <c r="AE10" i="5"/>
  <c r="D12" i="5"/>
  <c r="E12" i="5"/>
  <c r="F12" i="5"/>
  <c r="G12" i="5"/>
  <c r="H12" i="5"/>
  <c r="I12" i="5"/>
  <c r="J12" i="5"/>
  <c r="K12" i="5"/>
  <c r="K19" i="5" s="1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Z19" i="5" s="1"/>
  <c r="Z20" i="5" s="1"/>
  <c r="AA12" i="5"/>
  <c r="AA19" i="5" s="1"/>
  <c r="AB12" i="5"/>
  <c r="AC12" i="5"/>
  <c r="AD12" i="5"/>
  <c r="AE12" i="5"/>
  <c r="AF12" i="5"/>
  <c r="D14" i="5"/>
  <c r="E14" i="5"/>
  <c r="F14" i="5"/>
  <c r="G14" i="5"/>
  <c r="H14" i="5"/>
  <c r="L14" i="5"/>
  <c r="M14" i="5"/>
  <c r="N14" i="5"/>
  <c r="P14" i="5"/>
  <c r="Q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W15" i="5"/>
  <c r="X15" i="5"/>
  <c r="Y15" i="5"/>
  <c r="Z15" i="5"/>
  <c r="AA15" i="5"/>
  <c r="AB15" i="5"/>
  <c r="AC15" i="5"/>
  <c r="AD15" i="5"/>
  <c r="AE15" i="5"/>
  <c r="B19" i="5"/>
  <c r="C19" i="5"/>
  <c r="H19" i="5"/>
  <c r="H20" i="5" s="1"/>
  <c r="I19" i="5"/>
  <c r="I20" i="5" s="1"/>
  <c r="J19" i="5"/>
  <c r="J20" i="5" s="1"/>
  <c r="Q19" i="5"/>
  <c r="Q20" i="5" s="1"/>
  <c r="R19" i="5"/>
  <c r="R20" i="5" s="1"/>
  <c r="V19" i="5"/>
  <c r="X19" i="5"/>
  <c r="X20" i="5" s="1"/>
  <c r="Y19" i="5"/>
  <c r="Y20" i="5" s="1"/>
  <c r="AB19" i="5"/>
  <c r="AB28" i="5" s="1"/>
  <c r="AF19" i="5"/>
  <c r="E20" i="5"/>
  <c r="O20" i="5"/>
  <c r="T20" i="5"/>
  <c r="U20" i="5"/>
  <c r="V20" i="5"/>
  <c r="AB20" i="5"/>
  <c r="B26" i="5"/>
  <c r="B28" i="5" s="1"/>
  <c r="C26" i="5"/>
  <c r="D26" i="5"/>
  <c r="E26" i="5"/>
  <c r="F26" i="5"/>
  <c r="G26" i="5"/>
  <c r="H26" i="5"/>
  <c r="I26" i="5"/>
  <c r="I28" i="5" s="1"/>
  <c r="J26" i="5"/>
  <c r="J28" i="5" s="1"/>
  <c r="K26" i="5"/>
  <c r="L26" i="5"/>
  <c r="M26" i="5"/>
  <c r="N26" i="5"/>
  <c r="O26" i="5"/>
  <c r="O28" i="5" s="1"/>
  <c r="P26" i="5"/>
  <c r="Q26" i="5"/>
  <c r="Q28" i="5" s="1"/>
  <c r="R26" i="5"/>
  <c r="R28" i="5" s="1"/>
  <c r="S26" i="5"/>
  <c r="T26" i="5"/>
  <c r="U26" i="5"/>
  <c r="V26" i="5"/>
  <c r="V28" i="5" s="1"/>
  <c r="W26" i="5"/>
  <c r="X26" i="5"/>
  <c r="Y26" i="5"/>
  <c r="Y28" i="5" s="1"/>
  <c r="Z26" i="5"/>
  <c r="AA26" i="5"/>
  <c r="AB26" i="5"/>
  <c r="AC26" i="5"/>
  <c r="AD26" i="5"/>
  <c r="C28" i="5"/>
  <c r="E28" i="5"/>
  <c r="T28" i="5"/>
  <c r="U28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Z30" i="5"/>
  <c r="AA30" i="5"/>
  <c r="AB30" i="5"/>
  <c r="AC30" i="5"/>
  <c r="AD30" i="5"/>
  <c r="AA20" i="5" l="1"/>
  <c r="AA28" i="5"/>
  <c r="K28" i="5"/>
  <c r="K20" i="5"/>
  <c r="S20" i="5"/>
  <c r="S28" i="5"/>
  <c r="P14" i="6"/>
  <c r="P73" i="6"/>
  <c r="Z28" i="5"/>
  <c r="L59" i="6"/>
  <c r="L58" i="6"/>
  <c r="N28" i="5"/>
  <c r="M14" i="6"/>
  <c r="M31" i="6"/>
  <c r="M33" i="6" s="1"/>
  <c r="E73" i="6"/>
  <c r="E68" i="6"/>
  <c r="K73" i="6"/>
  <c r="AE73" i="6"/>
  <c r="W73" i="6"/>
  <c r="O73" i="6"/>
  <c r="G73" i="6"/>
  <c r="AC59" i="6"/>
  <c r="AC58" i="6"/>
  <c r="U59" i="6"/>
  <c r="U58" i="6"/>
  <c r="M59" i="6"/>
  <c r="M58" i="6"/>
  <c r="E59" i="6"/>
  <c r="E58" i="6"/>
  <c r="D59" i="6"/>
  <c r="D58" i="6"/>
  <c r="AC73" i="6"/>
  <c r="AC68" i="6"/>
  <c r="X28" i="5"/>
  <c r="P28" i="5"/>
  <c r="H28" i="5"/>
  <c r="D19" i="5"/>
  <c r="L19" i="5"/>
  <c r="H73" i="6"/>
  <c r="W68" i="6"/>
  <c r="AB73" i="6"/>
  <c r="AB68" i="6"/>
  <c r="T73" i="6"/>
  <c r="T68" i="6"/>
  <c r="L73" i="6"/>
  <c r="L68" i="6"/>
  <c r="D73" i="6"/>
  <c r="D68" i="6"/>
  <c r="G31" i="6"/>
  <c r="G33" i="6" s="1"/>
  <c r="AB59" i="6"/>
  <c r="AB58" i="6"/>
  <c r="U73" i="6"/>
  <c r="U68" i="6"/>
  <c r="M28" i="5"/>
  <c r="W28" i="5"/>
  <c r="AE19" i="5"/>
  <c r="F31" i="6"/>
  <c r="F33" i="6" s="1"/>
  <c r="M73" i="6"/>
  <c r="M68" i="6"/>
  <c r="AD19" i="5"/>
  <c r="AD20" i="5" s="1"/>
  <c r="G19" i="5"/>
  <c r="G20" i="5" s="1"/>
  <c r="B73" i="6"/>
  <c r="G68" i="6"/>
  <c r="B31" i="6"/>
  <c r="B33" i="6" s="1"/>
  <c r="P31" i="6"/>
  <c r="P33" i="6" s="1"/>
  <c r="T59" i="6"/>
  <c r="T58" i="6"/>
  <c r="AC19" i="5"/>
  <c r="F19" i="5"/>
  <c r="F20" i="5" s="1"/>
  <c r="AE68" i="6"/>
  <c r="AE31" i="6"/>
  <c r="AE33" i="6" s="1"/>
  <c r="W31" i="6"/>
  <c r="W33" i="6" s="1"/>
  <c r="O31" i="6"/>
  <c r="O33" i="6" s="1"/>
  <c r="G28" i="5" l="1"/>
  <c r="F28" i="5"/>
  <c r="D20" i="5"/>
  <c r="D28" i="5"/>
  <c r="AD28" i="5"/>
  <c r="AC28" i="5"/>
  <c r="AC20" i="5"/>
  <c r="L20" i="5"/>
  <c r="L28" i="5"/>
</calcChain>
</file>

<file path=xl/sharedStrings.xml><?xml version="1.0" encoding="utf-8"?>
<sst xmlns="http://schemas.openxmlformats.org/spreadsheetml/2006/main" count="351" uniqueCount="73">
  <si>
    <t>Mon</t>
  </si>
  <si>
    <t>Fri</t>
  </si>
  <si>
    <t>Sat</t>
  </si>
  <si>
    <t>Sun</t>
  </si>
  <si>
    <t>Total</t>
  </si>
  <si>
    <t>Tue</t>
  </si>
  <si>
    <t>Wed</t>
  </si>
  <si>
    <t>Thu</t>
  </si>
  <si>
    <t xml:space="preserve"> </t>
  </si>
  <si>
    <t>Nigas 9258</t>
  </si>
  <si>
    <t>Pglc 909285</t>
  </si>
  <si>
    <t>N.Shore 9254</t>
  </si>
  <si>
    <t>Ill. Power 909999</t>
  </si>
  <si>
    <t>Nipsco 909260</t>
  </si>
  <si>
    <t>IES 25250</t>
  </si>
  <si>
    <t>Wsc 909294</t>
  </si>
  <si>
    <t>Wsc 907112</t>
  </si>
  <si>
    <t>E Joliet 904758</t>
  </si>
  <si>
    <t>CIPS 25500</t>
  </si>
  <si>
    <t>Mid Amr.10568</t>
  </si>
  <si>
    <t>TOTAL</t>
  </si>
  <si>
    <t>Deal #100883</t>
  </si>
  <si>
    <t>Deal #125241</t>
  </si>
  <si>
    <t>NIPSCO 909260</t>
  </si>
  <si>
    <t>MW 25400</t>
  </si>
  <si>
    <t>Nipsco 10552</t>
  </si>
  <si>
    <t>GRAND TOTAL</t>
  </si>
  <si>
    <t>NIPSCO 909260 TOTAL</t>
  </si>
  <si>
    <t>JOBIE - 402/758-6120</t>
  </si>
  <si>
    <t>fri</t>
  </si>
  <si>
    <t>ALWAYS GIVE JOBIE TOTAL @ NIPSCO</t>
  </si>
  <si>
    <t>MUST GIVE BY 10:00</t>
  </si>
  <si>
    <t>Gina -402/758-6179</t>
  </si>
  <si>
    <t>Tues</t>
  </si>
  <si>
    <t>Thur</t>
  </si>
  <si>
    <t>DONNA JONES</t>
  </si>
  <si>
    <t>703/561-6497</t>
  </si>
  <si>
    <t>NIPSCO-CHOICE CUST 760, STORAGE-40</t>
  </si>
  <si>
    <t>Deal #229920</t>
  </si>
  <si>
    <t>INDIANA GAS</t>
  </si>
  <si>
    <t>MICHCON</t>
  </si>
  <si>
    <t>Kalkaska-Map 9078/K#78004</t>
  </si>
  <si>
    <t>Deal #229917</t>
  </si>
  <si>
    <t xml:space="preserve"> (mcf/mmbtu conv = .9714 @ 9038 need 5,224)</t>
  </si>
  <si>
    <t>TOTAL MIDCONTINENT OBLIGATION</t>
  </si>
  <si>
    <t>Deal #229919</t>
  </si>
  <si>
    <t>CONSUMERS</t>
  </si>
  <si>
    <t>Consumers Pool</t>
  </si>
  <si>
    <t>Nipsco -NGPL-909260</t>
  </si>
  <si>
    <t>Nipsco - ANR-Ft Wayne</t>
  </si>
  <si>
    <t>ANR-Muncie-139240-K#19600</t>
  </si>
  <si>
    <t>GRAND TOTAL @ MICHCON</t>
  </si>
  <si>
    <t>ANR-Willow Run-Map 9038/K#19630</t>
  </si>
  <si>
    <t xml:space="preserve"> (mcf/mmbtu conv = .9714 @ 9038 need 5,224 del 5,075)</t>
  </si>
  <si>
    <t>GL-Belle River-Map 9002/K#72248</t>
  </si>
  <si>
    <t>K#'s Not Necessary for this LDC</t>
  </si>
  <si>
    <t>INDICATES CHANGE</t>
  </si>
  <si>
    <t>djones1@columbiaenergygroup.com</t>
  </si>
  <si>
    <t xml:space="preserve"> (mcf/mmbtu conv = .9898 @ 9002 - 826 del 818)</t>
  </si>
  <si>
    <t>TOTAL MCF</t>
  </si>
  <si>
    <t>Deal #229922-base</t>
  </si>
  <si>
    <t>Deal #234799-swing</t>
  </si>
  <si>
    <t>TOTAL NIPSCO</t>
  </si>
  <si>
    <t>TOTAL DEMAND</t>
  </si>
  <si>
    <t>#235709</t>
  </si>
  <si>
    <t>#239688</t>
  </si>
  <si>
    <t>#240476</t>
  </si>
  <si>
    <t>ANR-Willow Run-Map 9038/K#19600</t>
  </si>
  <si>
    <t>Deal #169701</t>
  </si>
  <si>
    <t>#242304-anr</t>
  </si>
  <si>
    <t>#241304</t>
  </si>
  <si>
    <t>DIFFERENCE-STORAGE - MAX INJ 523/DAY</t>
  </si>
  <si>
    <t>Nipsco - ANR-MICHIGAN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</si>
</sst>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indexed="20"/>
      <name val="Arial"/>
      <family val="2"/>
    </font>
    <font>
      <b/>
      <i/>
      <sz val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3" fillId="0" borderId="2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22" fontId="0" fillId="0" borderId="3" xfId="0" applyNumberFormat="1" applyBorder="1"/>
    <xf numFmtId="0" fontId="0" fillId="0" borderId="3" xfId="0" applyBorder="1"/>
    <xf numFmtId="164" fontId="0" fillId="0" borderId="1" xfId="0" applyNumberFormat="1" applyBorder="1" applyAlignment="1">
      <alignment horizontal="center"/>
    </xf>
    <xf numFmtId="22" fontId="5" fillId="0" borderId="1" xfId="0" applyNumberFormat="1" applyFont="1" applyBorder="1"/>
    <xf numFmtId="166" fontId="4" fillId="0" borderId="0" xfId="1" applyNumberFormat="1" applyFont="1" applyBorder="1"/>
    <xf numFmtId="166" fontId="4" fillId="0" borderId="2" xfId="1" applyNumberFormat="1" applyFont="1" applyBorder="1"/>
    <xf numFmtId="0" fontId="4" fillId="0" borderId="0" xfId="0" applyFont="1" applyBorder="1"/>
    <xf numFmtId="166" fontId="4" fillId="0" borderId="0" xfId="0" applyNumberFormat="1" applyFont="1" applyBorder="1"/>
    <xf numFmtId="0" fontId="4" fillId="0" borderId="0" xfId="0" applyFont="1"/>
    <xf numFmtId="0" fontId="6" fillId="0" borderId="0" xfId="0" applyFont="1"/>
    <xf numFmtId="166" fontId="6" fillId="0" borderId="0" xfId="0" applyNumberFormat="1" applyFont="1"/>
    <xf numFmtId="166" fontId="1" fillId="0" borderId="1" xfId="1" applyNumberFormat="1" applyBorder="1"/>
    <xf numFmtId="166" fontId="1" fillId="0" borderId="0" xfId="1" applyNumberFormat="1"/>
    <xf numFmtId="166" fontId="1" fillId="0" borderId="0" xfId="1" applyNumberFormat="1" applyBorder="1"/>
    <xf numFmtId="0" fontId="5" fillId="0" borderId="2" xfId="0" applyFont="1" applyBorder="1"/>
    <xf numFmtId="166" fontId="1" fillId="2" borderId="1" xfId="1" applyNumberFormat="1" applyFill="1" applyBorder="1"/>
    <xf numFmtId="166" fontId="1" fillId="0" borderId="1" xfId="1" applyNumberFormat="1" applyFill="1" applyBorder="1"/>
    <xf numFmtId="166" fontId="1" fillId="3" borderId="1" xfId="1" applyNumberFormat="1" applyFill="1" applyBorder="1"/>
    <xf numFmtId="166" fontId="1" fillId="3" borderId="1" xfId="1" applyNumberFormat="1" applyFont="1" applyFill="1" applyBorder="1"/>
    <xf numFmtId="166" fontId="1" fillId="4" borderId="1" xfId="1" applyNumberFormat="1" applyFill="1" applyBorder="1"/>
    <xf numFmtId="166" fontId="1" fillId="4" borderId="1" xfId="1" applyNumberFormat="1" applyFont="1" applyFill="1" applyBorder="1"/>
    <xf numFmtId="166" fontId="1" fillId="2" borderId="1" xfId="1" applyNumberFormat="1" applyFont="1" applyFill="1" applyBorder="1"/>
    <xf numFmtId="166" fontId="1" fillId="4" borderId="3" xfId="1" applyNumberFormat="1" applyFill="1" applyBorder="1"/>
    <xf numFmtId="166" fontId="1" fillId="2" borderId="3" xfId="1" applyNumberFormat="1" applyFill="1" applyBorder="1"/>
    <xf numFmtId="22" fontId="4" fillId="0" borderId="1" xfId="0" applyNumberFormat="1" applyFont="1" applyBorder="1"/>
    <xf numFmtId="0" fontId="3" fillId="5" borderId="1" xfId="0" applyFont="1" applyFill="1" applyBorder="1"/>
    <xf numFmtId="166" fontId="1" fillId="2" borderId="3" xfId="1" applyNumberFormat="1" applyFont="1" applyFill="1" applyBorder="1"/>
    <xf numFmtId="166" fontId="1" fillId="4" borderId="3" xfId="1" applyNumberFormat="1" applyFont="1" applyFill="1" applyBorder="1"/>
    <xf numFmtId="0" fontId="0" fillId="4" borderId="0" xfId="0" applyFill="1"/>
    <xf numFmtId="166" fontId="1" fillId="0" borderId="4" xfId="1" applyNumberFormat="1" applyBorder="1"/>
    <xf numFmtId="166" fontId="1" fillId="0" borderId="0" xfId="1" applyNumberFormat="1" applyFill="1"/>
    <xf numFmtId="166" fontId="4" fillId="6" borderId="4" xfId="1" applyNumberFormat="1" applyFont="1" applyFill="1" applyBorder="1"/>
    <xf numFmtId="0" fontId="7" fillId="0" borderId="1" xfId="0" applyFont="1" applyBorder="1"/>
    <xf numFmtId="0" fontId="2" fillId="7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6" fontId="4" fillId="0" borderId="0" xfId="1" applyNumberFormat="1" applyFont="1"/>
    <xf numFmtId="166" fontId="4" fillId="0" borderId="4" xfId="1" applyNumberFormat="1" applyFont="1" applyFill="1" applyBorder="1"/>
    <xf numFmtId="166" fontId="1" fillId="0" borderId="4" xfId="1" applyNumberFormat="1" applyFill="1" applyBorder="1"/>
    <xf numFmtId="0" fontId="5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2" fillId="0" borderId="0" xfId="0" applyFont="1"/>
    <xf numFmtId="166" fontId="2" fillId="0" borderId="0" xfId="0" applyNumberFormat="1" applyFont="1"/>
    <xf numFmtId="22" fontId="0" fillId="0" borderId="1" xfId="0" applyNumberFormat="1" applyBorder="1"/>
    <xf numFmtId="0" fontId="0" fillId="6" borderId="4" xfId="0" applyFill="1" applyBorder="1"/>
    <xf numFmtId="166" fontId="4" fillId="6" borderId="2" xfId="1" applyNumberFormat="1" applyFont="1" applyFill="1" applyBorder="1"/>
    <xf numFmtId="166" fontId="4" fillId="0" borderId="2" xfId="1" applyNumberFormat="1" applyFont="1" applyFill="1" applyBorder="1"/>
    <xf numFmtId="166" fontId="1" fillId="0" borderId="2" xfId="1" applyNumberFormat="1" applyBorder="1"/>
    <xf numFmtId="166" fontId="1" fillId="6" borderId="4" xfId="1" applyNumberFormat="1" applyFill="1" applyBorder="1"/>
    <xf numFmtId="166" fontId="8" fillId="0" borderId="4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3"/>
  <sheetViews>
    <sheetView tabSelected="1" workbookViewId="0">
      <pane xSplit="1" ySplit="6" topLeftCell="P18" activePane="bottomRight" state="frozen"/>
      <selection pane="topRight" activeCell="B1" sqref="B1"/>
      <selection pane="bottomLeft" activeCell="A3" sqref="A3"/>
      <selection pane="bottomRight" activeCell="U33" sqref="U33"/>
    </sheetView>
  </sheetViews>
  <sheetFormatPr defaultRowHeight="12.75" x14ac:dyDescent="0.2"/>
  <cols>
    <col min="1" max="1" width="43.7109375" customWidth="1"/>
    <col min="2" max="13" width="10" customWidth="1"/>
    <col min="14" max="49" width="12.7109375" customWidth="1"/>
  </cols>
  <sheetData>
    <row r="1" spans="1:34" x14ac:dyDescent="0.2">
      <c r="A1" s="7">
        <f ca="1">NOW()+1</f>
        <v>41887.665560416666</v>
      </c>
      <c r="B1" s="8"/>
      <c r="C1" s="8"/>
      <c r="D1" s="8"/>
      <c r="E1" s="8" t="s">
        <v>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4" x14ac:dyDescent="0.2">
      <c r="A2" s="50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4" x14ac:dyDescent="0.2">
      <c r="A3" s="5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4" x14ac:dyDescent="0.2">
      <c r="A4" s="31" t="s">
        <v>35</v>
      </c>
      <c r="B4" s="51"/>
      <c r="C4" s="15" t="s">
        <v>56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4" x14ac:dyDescent="0.2">
      <c r="A5" s="10" t="s">
        <v>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4" x14ac:dyDescent="0.2">
      <c r="A6" s="10" t="s">
        <v>57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4" s="15" customFormat="1" ht="18" customHeight="1" x14ac:dyDescent="0.25">
      <c r="A7" s="40" t="s">
        <v>60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</row>
    <row r="8" spans="1:34" s="15" customFormat="1" ht="18" customHeight="1" x14ac:dyDescent="0.2">
      <c r="A8" s="45" t="s">
        <v>55</v>
      </c>
      <c r="B8" s="41">
        <v>36617</v>
      </c>
      <c r="C8" s="41">
        <f t="shared" ref="C8:AE8" si="0">+B8+1</f>
        <v>36618</v>
      </c>
      <c r="D8" s="41">
        <f t="shared" si="0"/>
        <v>36619</v>
      </c>
      <c r="E8" s="41">
        <f t="shared" si="0"/>
        <v>36620</v>
      </c>
      <c r="F8" s="41">
        <f t="shared" si="0"/>
        <v>36621</v>
      </c>
      <c r="G8" s="41">
        <f t="shared" si="0"/>
        <v>36622</v>
      </c>
      <c r="H8" s="41">
        <f t="shared" si="0"/>
        <v>36623</v>
      </c>
      <c r="I8" s="41">
        <f t="shared" si="0"/>
        <v>36624</v>
      </c>
      <c r="J8" s="41">
        <f t="shared" si="0"/>
        <v>36625</v>
      </c>
      <c r="K8" s="41">
        <f t="shared" si="0"/>
        <v>36626</v>
      </c>
      <c r="L8" s="41">
        <f t="shared" si="0"/>
        <v>36627</v>
      </c>
      <c r="M8" s="41">
        <f t="shared" si="0"/>
        <v>36628</v>
      </c>
      <c r="N8" s="41">
        <f t="shared" si="0"/>
        <v>36629</v>
      </c>
      <c r="O8" s="41">
        <f t="shared" si="0"/>
        <v>36630</v>
      </c>
      <c r="P8" s="41">
        <f t="shared" si="0"/>
        <v>36631</v>
      </c>
      <c r="Q8" s="41">
        <f t="shared" si="0"/>
        <v>36632</v>
      </c>
      <c r="R8" s="41">
        <f t="shared" si="0"/>
        <v>36633</v>
      </c>
      <c r="S8" s="41">
        <f t="shared" si="0"/>
        <v>36634</v>
      </c>
      <c r="T8" s="41">
        <f t="shared" si="0"/>
        <v>36635</v>
      </c>
      <c r="U8" s="41">
        <f t="shared" si="0"/>
        <v>36636</v>
      </c>
      <c r="V8" s="41">
        <f t="shared" si="0"/>
        <v>36637</v>
      </c>
      <c r="W8" s="41">
        <f t="shared" si="0"/>
        <v>36638</v>
      </c>
      <c r="X8" s="41">
        <f t="shared" si="0"/>
        <v>36639</v>
      </c>
      <c r="Y8" s="41">
        <f t="shared" si="0"/>
        <v>36640</v>
      </c>
      <c r="Z8" s="41">
        <f t="shared" si="0"/>
        <v>36641</v>
      </c>
      <c r="AA8" s="41">
        <f t="shared" si="0"/>
        <v>36642</v>
      </c>
      <c r="AB8" s="41">
        <f t="shared" si="0"/>
        <v>36643</v>
      </c>
      <c r="AC8" s="41">
        <f t="shared" si="0"/>
        <v>36644</v>
      </c>
      <c r="AD8" s="41">
        <f t="shared" si="0"/>
        <v>36645</v>
      </c>
      <c r="AE8" s="41">
        <f t="shared" si="0"/>
        <v>36646</v>
      </c>
    </row>
    <row r="9" spans="1:34" ht="18" customHeight="1" x14ac:dyDescent="0.2">
      <c r="A9" s="21" t="s">
        <v>37</v>
      </c>
      <c r="B9" s="2" t="s">
        <v>2</v>
      </c>
      <c r="C9" s="2" t="s">
        <v>3</v>
      </c>
      <c r="D9" s="2" t="s">
        <v>0</v>
      </c>
      <c r="E9" s="2" t="s">
        <v>5</v>
      </c>
      <c r="F9" s="2" t="s">
        <v>6</v>
      </c>
      <c r="G9" s="2" t="s">
        <v>7</v>
      </c>
      <c r="H9" s="2" t="s">
        <v>1</v>
      </c>
      <c r="I9" s="2" t="s">
        <v>2</v>
      </c>
      <c r="J9" s="2" t="s">
        <v>3</v>
      </c>
      <c r="K9" s="2" t="s">
        <v>0</v>
      </c>
      <c r="L9" s="2" t="s">
        <v>5</v>
      </c>
      <c r="M9" s="2" t="s">
        <v>6</v>
      </c>
      <c r="N9" s="2" t="s">
        <v>7</v>
      </c>
      <c r="O9" s="2" t="s">
        <v>1</v>
      </c>
      <c r="P9" s="2" t="s">
        <v>2</v>
      </c>
      <c r="Q9" s="2" t="s">
        <v>3</v>
      </c>
      <c r="R9" s="2" t="s">
        <v>0</v>
      </c>
      <c r="S9" s="2" t="s">
        <v>5</v>
      </c>
      <c r="T9" s="2" t="s">
        <v>6</v>
      </c>
      <c r="U9" s="2" t="s">
        <v>7</v>
      </c>
      <c r="V9" s="2" t="s">
        <v>1</v>
      </c>
      <c r="W9" s="2" t="s">
        <v>2</v>
      </c>
      <c r="X9" s="2" t="s">
        <v>3</v>
      </c>
      <c r="Y9" s="2" t="s">
        <v>0</v>
      </c>
      <c r="Z9" s="2" t="s">
        <v>33</v>
      </c>
      <c r="AA9" s="2" t="s">
        <v>6</v>
      </c>
      <c r="AB9" s="2" t="s">
        <v>34</v>
      </c>
      <c r="AC9" s="2" t="s">
        <v>1</v>
      </c>
      <c r="AD9" s="2" t="s">
        <v>2</v>
      </c>
      <c r="AE9" s="2" t="s">
        <v>3</v>
      </c>
    </row>
    <row r="10" spans="1:34" ht="18" customHeight="1" x14ac:dyDescent="0.2">
      <c r="A10" s="5" t="s">
        <v>48</v>
      </c>
      <c r="B10" s="38">
        <f>800-79</f>
        <v>721</v>
      </c>
      <c r="C10" s="38">
        <v>710</v>
      </c>
      <c r="D10" s="38">
        <v>701</v>
      </c>
      <c r="E10" s="38">
        <v>686</v>
      </c>
      <c r="F10" s="38">
        <f>800-127</f>
        <v>673</v>
      </c>
      <c r="G10" s="38">
        <f>701-27</f>
        <v>674</v>
      </c>
      <c r="H10" s="38">
        <f>701-46</f>
        <v>655</v>
      </c>
      <c r="I10" s="38">
        <f>701-79</f>
        <v>622</v>
      </c>
      <c r="J10" s="38">
        <f>701-57</f>
        <v>644</v>
      </c>
      <c r="K10" s="38">
        <f>701-54</f>
        <v>647</v>
      </c>
      <c r="L10" s="38">
        <f>800-173</f>
        <v>627</v>
      </c>
      <c r="M10" s="38">
        <f>800-154</f>
        <v>646</v>
      </c>
      <c r="N10" s="38">
        <v>800</v>
      </c>
      <c r="O10" s="36">
        <v>800</v>
      </c>
      <c r="P10" s="36">
        <f>800-56</f>
        <v>744</v>
      </c>
      <c r="Q10" s="36">
        <v>800</v>
      </c>
      <c r="R10" s="36">
        <f>800+56</f>
        <v>856</v>
      </c>
      <c r="S10" s="36">
        <v>800</v>
      </c>
      <c r="T10" s="36">
        <v>800</v>
      </c>
      <c r="U10" s="36">
        <v>800</v>
      </c>
      <c r="V10" s="36">
        <v>800</v>
      </c>
      <c r="W10" s="36">
        <v>800</v>
      </c>
      <c r="X10" s="36">
        <v>800</v>
      </c>
      <c r="Y10" s="36">
        <v>800</v>
      </c>
      <c r="Z10" s="36">
        <v>800</v>
      </c>
      <c r="AA10" s="36">
        <v>800</v>
      </c>
      <c r="AB10" s="36">
        <v>800</v>
      </c>
      <c r="AC10" s="36">
        <v>800</v>
      </c>
      <c r="AD10" s="36">
        <v>800</v>
      </c>
      <c r="AE10" s="36">
        <v>800</v>
      </c>
      <c r="AF10" s="35"/>
      <c r="AG10" s="35"/>
      <c r="AH10" s="35"/>
    </row>
    <row r="11" spans="1:34" ht="18" customHeight="1" x14ac:dyDescent="0.2">
      <c r="A11" s="5" t="s">
        <v>49</v>
      </c>
      <c r="B11" s="38">
        <v>79</v>
      </c>
      <c r="C11" s="38">
        <v>90</v>
      </c>
      <c r="D11" s="38">
        <v>99</v>
      </c>
      <c r="E11" s="38">
        <v>114</v>
      </c>
      <c r="F11" s="38">
        <v>127</v>
      </c>
      <c r="G11" s="38">
        <v>126</v>
      </c>
      <c r="H11" s="38">
        <v>145</v>
      </c>
      <c r="I11" s="38">
        <v>178</v>
      </c>
      <c r="J11" s="38">
        <v>156</v>
      </c>
      <c r="K11" s="38">
        <v>153</v>
      </c>
      <c r="L11" s="38">
        <v>173</v>
      </c>
      <c r="M11" s="38">
        <v>154</v>
      </c>
      <c r="N11" s="38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5"/>
      <c r="AG11" s="35"/>
      <c r="AH11" s="35"/>
    </row>
    <row r="12" spans="1:34" ht="18" customHeight="1" x14ac:dyDescent="0.2">
      <c r="A12" s="5" t="s">
        <v>72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5"/>
      <c r="AG12" s="35"/>
      <c r="AH12" s="35"/>
    </row>
    <row r="13" spans="1:34" ht="18" customHeight="1" x14ac:dyDescent="0.2">
      <c r="A13" s="4" t="s">
        <v>4</v>
      </c>
      <c r="B13" s="12">
        <f>SUM(B10:B12)</f>
        <v>800</v>
      </c>
      <c r="C13" s="12">
        <f t="shared" ref="C13:AE13" si="1">SUM(C10:C12)</f>
        <v>800</v>
      </c>
      <c r="D13" s="12">
        <f t="shared" si="1"/>
        <v>800</v>
      </c>
      <c r="E13" s="12">
        <f t="shared" si="1"/>
        <v>800</v>
      </c>
      <c r="F13" s="12">
        <f t="shared" si="1"/>
        <v>800</v>
      </c>
      <c r="G13" s="12">
        <f t="shared" si="1"/>
        <v>800</v>
      </c>
      <c r="H13" s="12">
        <f t="shared" si="1"/>
        <v>800</v>
      </c>
      <c r="I13" s="12">
        <f t="shared" si="1"/>
        <v>800</v>
      </c>
      <c r="J13" s="12">
        <f t="shared" si="1"/>
        <v>800</v>
      </c>
      <c r="K13" s="12">
        <f t="shared" si="1"/>
        <v>800</v>
      </c>
      <c r="L13" s="12">
        <f t="shared" si="1"/>
        <v>800</v>
      </c>
      <c r="M13" s="12">
        <f t="shared" si="1"/>
        <v>800</v>
      </c>
      <c r="N13" s="12">
        <f t="shared" si="1"/>
        <v>800</v>
      </c>
      <c r="O13" s="12">
        <f t="shared" si="1"/>
        <v>800</v>
      </c>
      <c r="P13" s="12">
        <f t="shared" si="1"/>
        <v>744</v>
      </c>
      <c r="Q13" s="12">
        <f t="shared" si="1"/>
        <v>800</v>
      </c>
      <c r="R13" s="12">
        <f t="shared" si="1"/>
        <v>856</v>
      </c>
      <c r="S13" s="12">
        <f t="shared" si="1"/>
        <v>800</v>
      </c>
      <c r="T13" s="12">
        <f t="shared" si="1"/>
        <v>800</v>
      </c>
      <c r="U13" s="12">
        <f t="shared" si="1"/>
        <v>800</v>
      </c>
      <c r="V13" s="12">
        <f t="shared" si="1"/>
        <v>800</v>
      </c>
      <c r="W13" s="12">
        <f t="shared" si="1"/>
        <v>800</v>
      </c>
      <c r="X13" s="12">
        <f t="shared" si="1"/>
        <v>800</v>
      </c>
      <c r="Y13" s="12">
        <f t="shared" si="1"/>
        <v>800</v>
      </c>
      <c r="Z13" s="12">
        <f t="shared" si="1"/>
        <v>800</v>
      </c>
      <c r="AA13" s="12">
        <f t="shared" si="1"/>
        <v>800</v>
      </c>
      <c r="AB13" s="12">
        <f t="shared" si="1"/>
        <v>800</v>
      </c>
      <c r="AC13" s="12">
        <f t="shared" si="1"/>
        <v>800</v>
      </c>
      <c r="AD13" s="12">
        <f t="shared" si="1"/>
        <v>800</v>
      </c>
      <c r="AE13" s="12">
        <f t="shared" si="1"/>
        <v>800</v>
      </c>
    </row>
    <row r="14" spans="1:34" ht="18" customHeight="1" x14ac:dyDescent="0.2">
      <c r="B14" s="19">
        <f>800-B13</f>
        <v>0</v>
      </c>
      <c r="C14" s="19">
        <f t="shared" ref="C14:O14" si="2">800-C13</f>
        <v>0</v>
      </c>
      <c r="D14" s="19">
        <f t="shared" si="2"/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  <c r="P14" s="19">
        <f t="shared" ref="P14:AE14" si="3">800-P13</f>
        <v>56</v>
      </c>
      <c r="Q14" s="19">
        <f t="shared" si="3"/>
        <v>0</v>
      </c>
      <c r="R14" s="19">
        <f t="shared" si="3"/>
        <v>-56</v>
      </c>
      <c r="S14" s="19">
        <f t="shared" si="3"/>
        <v>0</v>
      </c>
      <c r="T14" s="19">
        <f t="shared" si="3"/>
        <v>0</v>
      </c>
      <c r="U14" s="19">
        <f t="shared" si="3"/>
        <v>0</v>
      </c>
      <c r="V14" s="19">
        <f t="shared" si="3"/>
        <v>0</v>
      </c>
      <c r="W14" s="19">
        <f t="shared" si="3"/>
        <v>0</v>
      </c>
      <c r="X14" s="19">
        <f t="shared" si="3"/>
        <v>0</v>
      </c>
      <c r="Y14" s="19">
        <f t="shared" si="3"/>
        <v>0</v>
      </c>
      <c r="Z14" s="19">
        <f t="shared" si="3"/>
        <v>0</v>
      </c>
      <c r="AA14" s="19">
        <f t="shared" si="3"/>
        <v>0</v>
      </c>
      <c r="AB14" s="19">
        <f t="shared" si="3"/>
        <v>0</v>
      </c>
      <c r="AC14" s="19">
        <f t="shared" si="3"/>
        <v>0</v>
      </c>
      <c r="AD14" s="19">
        <f t="shared" si="3"/>
        <v>0</v>
      </c>
      <c r="AE14" s="19">
        <f t="shared" si="3"/>
        <v>0</v>
      </c>
    </row>
    <row r="15" spans="1:34" s="15" customFormat="1" ht="18" customHeight="1" x14ac:dyDescent="0.25">
      <c r="A15" s="40" t="s">
        <v>61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</row>
    <row r="16" spans="1:34" s="15" customFormat="1" ht="18" customHeight="1" x14ac:dyDescent="0.2">
      <c r="A16" s="45" t="s">
        <v>55</v>
      </c>
      <c r="B16" s="41">
        <v>36617</v>
      </c>
      <c r="C16" s="41">
        <f t="shared" ref="C16:AE16" si="4">+B16+1</f>
        <v>36618</v>
      </c>
      <c r="D16" s="41">
        <f t="shared" si="4"/>
        <v>36619</v>
      </c>
      <c r="E16" s="41">
        <f t="shared" si="4"/>
        <v>36620</v>
      </c>
      <c r="F16" s="41">
        <f t="shared" si="4"/>
        <v>36621</v>
      </c>
      <c r="G16" s="41">
        <f t="shared" si="4"/>
        <v>36622</v>
      </c>
      <c r="H16" s="41">
        <f t="shared" si="4"/>
        <v>36623</v>
      </c>
      <c r="I16" s="41">
        <f t="shared" si="4"/>
        <v>36624</v>
      </c>
      <c r="J16" s="41">
        <f t="shared" si="4"/>
        <v>36625</v>
      </c>
      <c r="K16" s="41">
        <f t="shared" si="4"/>
        <v>36626</v>
      </c>
      <c r="L16" s="41">
        <f t="shared" si="4"/>
        <v>36627</v>
      </c>
      <c r="M16" s="41">
        <f t="shared" si="4"/>
        <v>36628</v>
      </c>
      <c r="N16" s="41">
        <f t="shared" si="4"/>
        <v>36629</v>
      </c>
      <c r="O16" s="41">
        <f t="shared" si="4"/>
        <v>36630</v>
      </c>
      <c r="P16" s="41">
        <f t="shared" si="4"/>
        <v>36631</v>
      </c>
      <c r="Q16" s="41">
        <f t="shared" si="4"/>
        <v>36632</v>
      </c>
      <c r="R16" s="41">
        <f t="shared" si="4"/>
        <v>36633</v>
      </c>
      <c r="S16" s="41">
        <f t="shared" si="4"/>
        <v>36634</v>
      </c>
      <c r="T16" s="41">
        <f t="shared" si="4"/>
        <v>36635</v>
      </c>
      <c r="U16" s="41">
        <f t="shared" si="4"/>
        <v>36636</v>
      </c>
      <c r="V16" s="41">
        <f t="shared" si="4"/>
        <v>36637</v>
      </c>
      <c r="W16" s="41">
        <f t="shared" si="4"/>
        <v>36638</v>
      </c>
      <c r="X16" s="41">
        <f t="shared" si="4"/>
        <v>36639</v>
      </c>
      <c r="Y16" s="41">
        <f t="shared" si="4"/>
        <v>36640</v>
      </c>
      <c r="Z16" s="41">
        <f t="shared" si="4"/>
        <v>36641</v>
      </c>
      <c r="AA16" s="41">
        <f t="shared" si="4"/>
        <v>36642</v>
      </c>
      <c r="AB16" s="41">
        <f t="shared" si="4"/>
        <v>36643</v>
      </c>
      <c r="AC16" s="41">
        <f t="shared" si="4"/>
        <v>36644</v>
      </c>
      <c r="AD16" s="41">
        <f t="shared" si="4"/>
        <v>36645</v>
      </c>
      <c r="AE16" s="41">
        <f t="shared" si="4"/>
        <v>36646</v>
      </c>
    </row>
    <row r="17" spans="1:34" ht="18" customHeight="1" x14ac:dyDescent="0.2">
      <c r="A17" s="21" t="s">
        <v>37</v>
      </c>
      <c r="B17" s="2" t="s">
        <v>2</v>
      </c>
      <c r="C17" s="2" t="s">
        <v>3</v>
      </c>
      <c r="D17" s="2" t="s">
        <v>0</v>
      </c>
      <c r="E17" s="2" t="s">
        <v>5</v>
      </c>
      <c r="F17" s="2" t="s">
        <v>6</v>
      </c>
      <c r="G17" s="2" t="s">
        <v>7</v>
      </c>
      <c r="H17" s="2" t="s">
        <v>1</v>
      </c>
      <c r="I17" s="2" t="s">
        <v>2</v>
      </c>
      <c r="J17" s="2" t="s">
        <v>3</v>
      </c>
      <c r="K17" s="2" t="s">
        <v>0</v>
      </c>
      <c r="L17" s="2" t="s">
        <v>5</v>
      </c>
      <c r="M17" s="2" t="s">
        <v>6</v>
      </c>
      <c r="N17" s="2" t="s">
        <v>7</v>
      </c>
      <c r="O17" s="2" t="s">
        <v>1</v>
      </c>
      <c r="P17" s="2" t="s">
        <v>2</v>
      </c>
      <c r="Q17" s="2" t="s">
        <v>3</v>
      </c>
      <c r="R17" s="2" t="s">
        <v>0</v>
      </c>
      <c r="S17" s="2" t="s">
        <v>5</v>
      </c>
      <c r="T17" s="2" t="s">
        <v>6</v>
      </c>
      <c r="U17" s="2" t="s">
        <v>7</v>
      </c>
      <c r="V17" s="2" t="s">
        <v>1</v>
      </c>
      <c r="W17" s="2" t="s">
        <v>2</v>
      </c>
      <c r="X17" s="2" t="s">
        <v>3</v>
      </c>
      <c r="Y17" s="2" t="s">
        <v>0</v>
      </c>
      <c r="Z17" s="2" t="s">
        <v>33</v>
      </c>
      <c r="AA17" s="2" t="s">
        <v>6</v>
      </c>
      <c r="AB17" s="2" t="s">
        <v>34</v>
      </c>
      <c r="AC17" s="2" t="s">
        <v>1</v>
      </c>
      <c r="AD17" s="2" t="s">
        <v>2</v>
      </c>
      <c r="AE17" s="2" t="s">
        <v>3</v>
      </c>
    </row>
    <row r="18" spans="1:34" ht="18" customHeight="1" x14ac:dyDescent="0.2">
      <c r="A18" s="5" t="s">
        <v>48</v>
      </c>
      <c r="B18" s="43">
        <v>0</v>
      </c>
      <c r="C18" s="43">
        <v>0</v>
      </c>
      <c r="D18" s="43">
        <v>0</v>
      </c>
      <c r="E18" s="38">
        <v>75</v>
      </c>
      <c r="F18" s="55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5"/>
      <c r="AG18" s="35"/>
      <c r="AH18" s="35"/>
    </row>
    <row r="19" spans="1:34" ht="18" customHeight="1" x14ac:dyDescent="0.2">
      <c r="A19" s="5" t="s">
        <v>49</v>
      </c>
      <c r="B19" s="43">
        <v>0</v>
      </c>
      <c r="C19" s="43">
        <v>0</v>
      </c>
      <c r="D19" s="43">
        <v>0</v>
      </c>
      <c r="E19" s="38">
        <v>0</v>
      </c>
      <c r="F19" s="55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5"/>
      <c r="AG19" s="35"/>
      <c r="AH19" s="35"/>
    </row>
    <row r="20" spans="1:34" ht="18" customHeight="1" x14ac:dyDescent="0.2">
      <c r="A20" s="4" t="s">
        <v>4</v>
      </c>
      <c r="B20" s="12">
        <f t="shared" ref="B20:AE20" si="5">SUM(B18:B19)</f>
        <v>0</v>
      </c>
      <c r="C20" s="12">
        <f t="shared" si="5"/>
        <v>0</v>
      </c>
      <c r="D20" s="12">
        <f t="shared" si="5"/>
        <v>0</v>
      </c>
      <c r="E20" s="12">
        <f t="shared" si="5"/>
        <v>75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0</v>
      </c>
      <c r="N20" s="12">
        <f t="shared" si="5"/>
        <v>0</v>
      </c>
      <c r="O20" s="12">
        <f t="shared" si="5"/>
        <v>0</v>
      </c>
      <c r="P20" s="12">
        <f t="shared" si="5"/>
        <v>0</v>
      </c>
      <c r="Q20" s="12">
        <f t="shared" si="5"/>
        <v>0</v>
      </c>
      <c r="R20" s="12">
        <f t="shared" si="5"/>
        <v>0</v>
      </c>
      <c r="S20" s="12">
        <f t="shared" si="5"/>
        <v>0</v>
      </c>
      <c r="T20" s="12">
        <f t="shared" si="5"/>
        <v>0</v>
      </c>
      <c r="U20" s="12">
        <f t="shared" si="5"/>
        <v>0</v>
      </c>
      <c r="V20" s="12">
        <f t="shared" si="5"/>
        <v>0</v>
      </c>
      <c r="W20" s="12">
        <f t="shared" si="5"/>
        <v>0</v>
      </c>
      <c r="X20" s="12">
        <f t="shared" si="5"/>
        <v>0</v>
      </c>
      <c r="Y20" s="12">
        <f t="shared" si="5"/>
        <v>0</v>
      </c>
      <c r="Z20" s="12">
        <f t="shared" si="5"/>
        <v>0</v>
      </c>
      <c r="AA20" s="12">
        <f t="shared" si="5"/>
        <v>0</v>
      </c>
      <c r="AB20" s="12">
        <f t="shared" si="5"/>
        <v>0</v>
      </c>
      <c r="AC20" s="12">
        <f t="shared" si="5"/>
        <v>0</v>
      </c>
      <c r="AD20" s="12">
        <f t="shared" si="5"/>
        <v>0</v>
      </c>
      <c r="AE20" s="12">
        <f t="shared" si="5"/>
        <v>0</v>
      </c>
    </row>
    <row r="21" spans="1:34" ht="18" customHeight="1" x14ac:dyDescent="0.2">
      <c r="B21" s="3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4" s="15" customFormat="1" ht="18" customHeight="1" x14ac:dyDescent="0.25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 t="s">
        <v>66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</row>
    <row r="23" spans="1:34" s="15" customFormat="1" ht="18" customHeight="1" x14ac:dyDescent="0.25">
      <c r="A23" s="40"/>
      <c r="B23" s="41"/>
      <c r="C23" s="41"/>
      <c r="D23" s="41"/>
      <c r="E23" s="41"/>
      <c r="F23" s="41"/>
      <c r="G23" s="41"/>
      <c r="H23" s="41"/>
      <c r="I23" s="41" t="s">
        <v>65</v>
      </c>
      <c r="J23" s="41" t="s">
        <v>65</v>
      </c>
      <c r="K23" s="41" t="s">
        <v>65</v>
      </c>
      <c r="L23" s="41" t="s">
        <v>65</v>
      </c>
      <c r="M23" s="41"/>
      <c r="N23" s="41" t="s">
        <v>70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spans="1:34" s="15" customFormat="1" ht="18" customHeight="1" x14ac:dyDescent="0.25">
      <c r="A24" s="40"/>
      <c r="B24" s="41"/>
      <c r="C24" s="41"/>
      <c r="D24" s="41"/>
      <c r="E24" s="41"/>
      <c r="F24" s="41" t="s">
        <v>64</v>
      </c>
      <c r="G24" s="41" t="s">
        <v>64</v>
      </c>
      <c r="H24" s="41" t="s">
        <v>64</v>
      </c>
      <c r="I24" s="41" t="s">
        <v>64</v>
      </c>
      <c r="J24" s="41" t="s">
        <v>64</v>
      </c>
      <c r="K24" s="41" t="s">
        <v>64</v>
      </c>
      <c r="L24" s="41" t="s">
        <v>64</v>
      </c>
      <c r="M24" s="41" t="s">
        <v>65</v>
      </c>
      <c r="N24" s="41" t="s">
        <v>69</v>
      </c>
      <c r="O24" s="41" t="s">
        <v>69</v>
      </c>
      <c r="P24" s="41" t="s">
        <v>69</v>
      </c>
      <c r="Q24" s="41" t="s">
        <v>69</v>
      </c>
      <c r="R24" s="41" t="s">
        <v>69</v>
      </c>
      <c r="S24" s="41" t="s">
        <v>69</v>
      </c>
      <c r="T24" s="41" t="s">
        <v>69</v>
      </c>
      <c r="U24" s="41" t="s">
        <v>69</v>
      </c>
      <c r="V24" s="41" t="s">
        <v>69</v>
      </c>
      <c r="W24" s="41" t="s">
        <v>69</v>
      </c>
      <c r="X24" s="41" t="s">
        <v>69</v>
      </c>
      <c r="Y24" s="41" t="s">
        <v>69</v>
      </c>
      <c r="Z24" s="41" t="s">
        <v>69</v>
      </c>
      <c r="AA24" s="41" t="s">
        <v>69</v>
      </c>
      <c r="AB24" s="41" t="s">
        <v>69</v>
      </c>
      <c r="AC24" s="41" t="s">
        <v>69</v>
      </c>
      <c r="AD24" s="41" t="s">
        <v>69</v>
      </c>
      <c r="AE24" s="41" t="s">
        <v>69</v>
      </c>
    </row>
    <row r="25" spans="1:34" s="15" customFormat="1" ht="18" customHeight="1" x14ac:dyDescent="0.2">
      <c r="A25" s="45" t="s">
        <v>55</v>
      </c>
      <c r="B25" s="41">
        <v>36617</v>
      </c>
      <c r="C25" s="41">
        <f t="shared" ref="C25:AE25" si="6">+B25+1</f>
        <v>36618</v>
      </c>
      <c r="D25" s="41">
        <f t="shared" si="6"/>
        <v>36619</v>
      </c>
      <c r="E25" s="41">
        <f t="shared" si="6"/>
        <v>36620</v>
      </c>
      <c r="F25" s="41">
        <f t="shared" si="6"/>
        <v>36621</v>
      </c>
      <c r="G25" s="41">
        <f t="shared" si="6"/>
        <v>36622</v>
      </c>
      <c r="H25" s="41">
        <f t="shared" si="6"/>
        <v>36623</v>
      </c>
      <c r="I25" s="41">
        <f t="shared" si="6"/>
        <v>36624</v>
      </c>
      <c r="J25" s="41">
        <f t="shared" si="6"/>
        <v>36625</v>
      </c>
      <c r="K25" s="41">
        <f t="shared" si="6"/>
        <v>36626</v>
      </c>
      <c r="L25" s="41">
        <f t="shared" si="6"/>
        <v>36627</v>
      </c>
      <c r="M25" s="41">
        <f t="shared" si="6"/>
        <v>36628</v>
      </c>
      <c r="N25" s="41">
        <f t="shared" si="6"/>
        <v>36629</v>
      </c>
      <c r="O25" s="41">
        <f t="shared" si="6"/>
        <v>36630</v>
      </c>
      <c r="P25" s="41">
        <f t="shared" si="6"/>
        <v>36631</v>
      </c>
      <c r="Q25" s="41">
        <f t="shared" si="6"/>
        <v>36632</v>
      </c>
      <c r="R25" s="41">
        <f t="shared" si="6"/>
        <v>36633</v>
      </c>
      <c r="S25" s="41">
        <f t="shared" si="6"/>
        <v>36634</v>
      </c>
      <c r="T25" s="41">
        <f t="shared" si="6"/>
        <v>36635</v>
      </c>
      <c r="U25" s="41">
        <f t="shared" si="6"/>
        <v>36636</v>
      </c>
      <c r="V25" s="41">
        <f t="shared" si="6"/>
        <v>36637</v>
      </c>
      <c r="W25" s="41">
        <f t="shared" si="6"/>
        <v>36638</v>
      </c>
      <c r="X25" s="41">
        <f t="shared" si="6"/>
        <v>36639</v>
      </c>
      <c r="Y25" s="41">
        <f t="shared" si="6"/>
        <v>36640</v>
      </c>
      <c r="Z25" s="41">
        <f t="shared" si="6"/>
        <v>36641</v>
      </c>
      <c r="AA25" s="41">
        <f t="shared" si="6"/>
        <v>36642</v>
      </c>
      <c r="AB25" s="41">
        <f t="shared" si="6"/>
        <v>36643</v>
      </c>
      <c r="AC25" s="41">
        <f t="shared" si="6"/>
        <v>36644</v>
      </c>
      <c r="AD25" s="41">
        <f t="shared" si="6"/>
        <v>36645</v>
      </c>
      <c r="AE25" s="41">
        <f t="shared" si="6"/>
        <v>36646</v>
      </c>
    </row>
    <row r="26" spans="1:34" ht="18" customHeight="1" x14ac:dyDescent="0.2">
      <c r="A26" s="21" t="s">
        <v>37</v>
      </c>
      <c r="B26" s="2" t="s">
        <v>2</v>
      </c>
      <c r="C26" s="2" t="s">
        <v>3</v>
      </c>
      <c r="D26" s="2" t="s">
        <v>0</v>
      </c>
      <c r="E26" s="2" t="s">
        <v>5</v>
      </c>
      <c r="F26" s="2" t="s">
        <v>6</v>
      </c>
      <c r="G26" s="2" t="s">
        <v>7</v>
      </c>
      <c r="H26" s="2" t="s">
        <v>1</v>
      </c>
      <c r="I26" s="2" t="s">
        <v>2</v>
      </c>
      <c r="J26" s="2" t="s">
        <v>3</v>
      </c>
      <c r="K26" s="2" t="s">
        <v>0</v>
      </c>
      <c r="L26" s="2" t="s">
        <v>5</v>
      </c>
      <c r="M26" s="2" t="s">
        <v>6</v>
      </c>
      <c r="N26" s="2" t="s">
        <v>7</v>
      </c>
      <c r="O26" s="2" t="s">
        <v>1</v>
      </c>
      <c r="P26" s="2" t="s">
        <v>2</v>
      </c>
      <c r="Q26" s="2" t="s">
        <v>3</v>
      </c>
      <c r="R26" s="2" t="s">
        <v>0</v>
      </c>
      <c r="S26" s="2" t="s">
        <v>5</v>
      </c>
      <c r="T26" s="2" t="s">
        <v>6</v>
      </c>
      <c r="U26" s="2" t="s">
        <v>7</v>
      </c>
      <c r="V26" s="2" t="s">
        <v>1</v>
      </c>
      <c r="W26" s="2" t="s">
        <v>2</v>
      </c>
      <c r="X26" s="2" t="s">
        <v>3</v>
      </c>
      <c r="Y26" s="2" t="s">
        <v>0</v>
      </c>
      <c r="Z26" s="2" t="s">
        <v>33</v>
      </c>
      <c r="AA26" s="2" t="s">
        <v>6</v>
      </c>
      <c r="AB26" s="2" t="s">
        <v>34</v>
      </c>
      <c r="AC26" s="2" t="s">
        <v>1</v>
      </c>
      <c r="AD26" s="2" t="s">
        <v>2</v>
      </c>
      <c r="AE26" s="2" t="s">
        <v>3</v>
      </c>
    </row>
    <row r="27" spans="1:34" ht="18" customHeight="1" x14ac:dyDescent="0.2">
      <c r="A27" s="5" t="s">
        <v>48</v>
      </c>
      <c r="B27" s="43">
        <v>0</v>
      </c>
      <c r="C27" s="43">
        <v>0</v>
      </c>
      <c r="D27" s="43">
        <v>0</v>
      </c>
      <c r="E27" s="43">
        <v>0</v>
      </c>
      <c r="F27" s="38">
        <v>400</v>
      </c>
      <c r="G27" s="36">
        <v>400</v>
      </c>
      <c r="H27" s="36">
        <v>400</v>
      </c>
      <c r="I27" s="36">
        <f>400+300</f>
        <v>700</v>
      </c>
      <c r="J27" s="36">
        <f>400+300</f>
        <v>700</v>
      </c>
      <c r="K27" s="36">
        <f>400+300</f>
        <v>700</v>
      </c>
      <c r="L27" s="36">
        <f>300+400</f>
        <v>700</v>
      </c>
      <c r="M27" s="36">
        <v>300</v>
      </c>
      <c r="N27" s="36">
        <v>500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5"/>
      <c r="AG27" s="35"/>
      <c r="AH27" s="35"/>
    </row>
    <row r="28" spans="1:34" ht="18" customHeight="1" x14ac:dyDescent="0.2">
      <c r="A28" s="5" t="s">
        <v>49</v>
      </c>
      <c r="B28" s="43">
        <v>0</v>
      </c>
      <c r="C28" s="43">
        <v>0</v>
      </c>
      <c r="D28" s="43">
        <v>0</v>
      </c>
      <c r="E28" s="43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200</v>
      </c>
      <c r="O28" s="36">
        <v>200</v>
      </c>
      <c r="P28" s="36">
        <v>200</v>
      </c>
      <c r="Q28" s="36">
        <v>200</v>
      </c>
      <c r="R28" s="36">
        <v>200</v>
      </c>
      <c r="S28" s="36">
        <v>200</v>
      </c>
      <c r="T28" s="36">
        <v>200</v>
      </c>
      <c r="U28" s="38">
        <v>141</v>
      </c>
      <c r="V28" s="38">
        <v>200</v>
      </c>
      <c r="W28" s="36">
        <v>200</v>
      </c>
      <c r="X28" s="36">
        <v>200</v>
      </c>
      <c r="Y28" s="36">
        <v>200</v>
      </c>
      <c r="Z28" s="36">
        <v>200</v>
      </c>
      <c r="AA28" s="36">
        <v>200</v>
      </c>
      <c r="AB28" s="36">
        <v>200</v>
      </c>
      <c r="AC28" s="36">
        <v>200</v>
      </c>
      <c r="AD28" s="36">
        <v>200</v>
      </c>
      <c r="AE28" s="36">
        <v>200</v>
      </c>
      <c r="AF28" s="35"/>
      <c r="AG28" s="35"/>
      <c r="AH28" s="35"/>
    </row>
    <row r="29" spans="1:34" ht="18" customHeight="1" x14ac:dyDescent="0.2">
      <c r="A29" s="5" t="s">
        <v>72</v>
      </c>
      <c r="B29" s="43">
        <v>0</v>
      </c>
      <c r="C29" s="43">
        <v>0</v>
      </c>
      <c r="D29" s="43">
        <v>0</v>
      </c>
      <c r="E29" s="43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8">
        <v>59</v>
      </c>
      <c r="V29" s="38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5"/>
      <c r="AG29" s="35"/>
      <c r="AH29" s="35"/>
    </row>
    <row r="30" spans="1:34" ht="18" customHeight="1" x14ac:dyDescent="0.2">
      <c r="A30" s="4" t="s">
        <v>4</v>
      </c>
      <c r="B30" s="12">
        <f t="shared" ref="B30:AE30" si="7">SUM(B27:B29)</f>
        <v>0</v>
      </c>
      <c r="C30" s="12">
        <f t="shared" si="7"/>
        <v>0</v>
      </c>
      <c r="D30" s="12">
        <f t="shared" si="7"/>
        <v>0</v>
      </c>
      <c r="E30" s="12">
        <f t="shared" si="7"/>
        <v>0</v>
      </c>
      <c r="F30" s="12">
        <f t="shared" si="7"/>
        <v>400</v>
      </c>
      <c r="G30" s="12">
        <f t="shared" si="7"/>
        <v>400</v>
      </c>
      <c r="H30" s="12">
        <f t="shared" si="7"/>
        <v>400</v>
      </c>
      <c r="I30" s="12">
        <f t="shared" si="7"/>
        <v>700</v>
      </c>
      <c r="J30" s="12">
        <f t="shared" si="7"/>
        <v>700</v>
      </c>
      <c r="K30" s="12">
        <f t="shared" si="7"/>
        <v>700</v>
      </c>
      <c r="L30" s="12">
        <f t="shared" si="7"/>
        <v>700</v>
      </c>
      <c r="M30" s="12">
        <f t="shared" si="7"/>
        <v>300</v>
      </c>
      <c r="N30" s="12">
        <f t="shared" si="7"/>
        <v>700</v>
      </c>
      <c r="O30" s="12">
        <f t="shared" si="7"/>
        <v>200</v>
      </c>
      <c r="P30" s="12">
        <f t="shared" si="7"/>
        <v>200</v>
      </c>
      <c r="Q30" s="12">
        <f t="shared" si="7"/>
        <v>200</v>
      </c>
      <c r="R30" s="12">
        <f t="shared" si="7"/>
        <v>200</v>
      </c>
      <c r="S30" s="12">
        <f t="shared" si="7"/>
        <v>200</v>
      </c>
      <c r="T30" s="12">
        <f t="shared" si="7"/>
        <v>200</v>
      </c>
      <c r="U30" s="12">
        <f t="shared" si="7"/>
        <v>200</v>
      </c>
      <c r="V30" s="12">
        <f t="shared" si="7"/>
        <v>200</v>
      </c>
      <c r="W30" s="12">
        <f t="shared" si="7"/>
        <v>200</v>
      </c>
      <c r="X30" s="12">
        <f t="shared" si="7"/>
        <v>200</v>
      </c>
      <c r="Y30" s="12">
        <f t="shared" si="7"/>
        <v>200</v>
      </c>
      <c r="Z30" s="12">
        <f t="shared" si="7"/>
        <v>200</v>
      </c>
      <c r="AA30" s="12">
        <f t="shared" si="7"/>
        <v>200</v>
      </c>
      <c r="AB30" s="12">
        <f t="shared" si="7"/>
        <v>200</v>
      </c>
      <c r="AC30" s="12">
        <f t="shared" si="7"/>
        <v>200</v>
      </c>
      <c r="AD30" s="12">
        <f t="shared" si="7"/>
        <v>200</v>
      </c>
      <c r="AE30" s="12">
        <f t="shared" si="7"/>
        <v>200</v>
      </c>
    </row>
    <row r="31" spans="1:34" s="15" customFormat="1" ht="18" customHeight="1" x14ac:dyDescent="0.2">
      <c r="A31" s="15" t="s">
        <v>62</v>
      </c>
      <c r="B31" s="42">
        <f>+B30+B20+B13</f>
        <v>800</v>
      </c>
      <c r="C31" s="42">
        <f t="shared" ref="C31:AE31" si="8">+C30+C20+C13</f>
        <v>800</v>
      </c>
      <c r="D31" s="42">
        <f t="shared" si="8"/>
        <v>800</v>
      </c>
      <c r="E31" s="42">
        <f t="shared" si="8"/>
        <v>875</v>
      </c>
      <c r="F31" s="42">
        <f t="shared" si="8"/>
        <v>1200</v>
      </c>
      <c r="G31" s="42">
        <f t="shared" si="8"/>
        <v>1200</v>
      </c>
      <c r="H31" s="42">
        <f t="shared" si="8"/>
        <v>1200</v>
      </c>
      <c r="I31" s="42">
        <f t="shared" si="8"/>
        <v>1500</v>
      </c>
      <c r="J31" s="42">
        <f t="shared" si="8"/>
        <v>1500</v>
      </c>
      <c r="K31" s="42">
        <f t="shared" si="8"/>
        <v>1500</v>
      </c>
      <c r="L31" s="42">
        <f t="shared" si="8"/>
        <v>1500</v>
      </c>
      <c r="M31" s="42">
        <f t="shared" si="8"/>
        <v>1100</v>
      </c>
      <c r="N31" s="42">
        <f t="shared" si="8"/>
        <v>1500</v>
      </c>
      <c r="O31" s="42">
        <f t="shared" si="8"/>
        <v>1000</v>
      </c>
      <c r="P31" s="42">
        <f t="shared" si="8"/>
        <v>944</v>
      </c>
      <c r="Q31" s="42">
        <f t="shared" si="8"/>
        <v>1000</v>
      </c>
      <c r="R31" s="42">
        <f t="shared" si="8"/>
        <v>1056</v>
      </c>
      <c r="S31" s="42">
        <f t="shared" si="8"/>
        <v>1000</v>
      </c>
      <c r="T31" s="42">
        <f t="shared" si="8"/>
        <v>1000</v>
      </c>
      <c r="U31" s="42">
        <f t="shared" si="8"/>
        <v>1000</v>
      </c>
      <c r="V31" s="42">
        <f t="shared" si="8"/>
        <v>1000</v>
      </c>
      <c r="W31" s="42">
        <f t="shared" si="8"/>
        <v>1000</v>
      </c>
      <c r="X31" s="42">
        <f t="shared" si="8"/>
        <v>1000</v>
      </c>
      <c r="Y31" s="42">
        <f t="shared" si="8"/>
        <v>1000</v>
      </c>
      <c r="Z31" s="42">
        <f t="shared" si="8"/>
        <v>1000</v>
      </c>
      <c r="AA31" s="42">
        <f t="shared" si="8"/>
        <v>1000</v>
      </c>
      <c r="AB31" s="42">
        <f t="shared" si="8"/>
        <v>1000</v>
      </c>
      <c r="AC31" s="42">
        <f t="shared" si="8"/>
        <v>1000</v>
      </c>
      <c r="AD31" s="42">
        <f t="shared" si="8"/>
        <v>1000</v>
      </c>
      <c r="AE31" s="42">
        <f t="shared" si="8"/>
        <v>1000</v>
      </c>
    </row>
    <row r="32" spans="1:34" s="15" customFormat="1" ht="18" customHeight="1" x14ac:dyDescent="0.2">
      <c r="A32" s="15" t="s">
        <v>63</v>
      </c>
      <c r="B32" s="42">
        <v>607</v>
      </c>
      <c r="C32" s="42">
        <v>686</v>
      </c>
      <c r="D32" s="42">
        <v>755</v>
      </c>
      <c r="E32" s="42">
        <v>875</v>
      </c>
      <c r="F32" s="42">
        <v>971</v>
      </c>
      <c r="G32" s="42">
        <v>966</v>
      </c>
      <c r="H32" s="42">
        <v>1183</v>
      </c>
      <c r="I32" s="42">
        <v>1183</v>
      </c>
      <c r="J32" s="42">
        <v>1035</v>
      </c>
      <c r="K32" s="42">
        <v>1015</v>
      </c>
      <c r="L32" s="42">
        <v>1152</v>
      </c>
      <c r="M32" s="42">
        <v>1021</v>
      </c>
      <c r="N32" s="42">
        <f>855+129</f>
        <v>984</v>
      </c>
      <c r="O32" s="42">
        <f>452+68</f>
        <v>520</v>
      </c>
      <c r="P32" s="42">
        <v>421</v>
      </c>
      <c r="Q32" s="42">
        <v>805</v>
      </c>
      <c r="R32" s="42">
        <v>967</v>
      </c>
      <c r="S32" s="42">
        <v>777</v>
      </c>
      <c r="T32" s="42">
        <v>775</v>
      </c>
      <c r="U32" s="42">
        <v>1077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98" s="15" customFormat="1" ht="18" customHeight="1" x14ac:dyDescent="0.2">
      <c r="A33" s="15" t="s">
        <v>71</v>
      </c>
      <c r="B33" s="42">
        <f t="shared" ref="B33:AE33" si="9">+B31-B32</f>
        <v>193</v>
      </c>
      <c r="C33" s="42">
        <f t="shared" si="9"/>
        <v>114</v>
      </c>
      <c r="D33" s="42">
        <f t="shared" si="9"/>
        <v>45</v>
      </c>
      <c r="E33" s="42">
        <f t="shared" si="9"/>
        <v>0</v>
      </c>
      <c r="F33" s="42">
        <f t="shared" si="9"/>
        <v>229</v>
      </c>
      <c r="G33" s="42">
        <f t="shared" si="9"/>
        <v>234</v>
      </c>
      <c r="H33" s="42">
        <f t="shared" si="9"/>
        <v>17</v>
      </c>
      <c r="I33" s="42">
        <f t="shared" si="9"/>
        <v>317</v>
      </c>
      <c r="J33" s="42">
        <f t="shared" si="9"/>
        <v>465</v>
      </c>
      <c r="K33" s="42">
        <f t="shared" si="9"/>
        <v>485</v>
      </c>
      <c r="L33" s="42">
        <f t="shared" si="9"/>
        <v>348</v>
      </c>
      <c r="M33" s="42">
        <f t="shared" si="9"/>
        <v>79</v>
      </c>
      <c r="N33" s="42">
        <f t="shared" si="9"/>
        <v>516</v>
      </c>
      <c r="O33" s="42">
        <f t="shared" si="9"/>
        <v>480</v>
      </c>
      <c r="P33" s="42">
        <f t="shared" si="9"/>
        <v>523</v>
      </c>
      <c r="Q33" s="42">
        <f t="shared" si="9"/>
        <v>195</v>
      </c>
      <c r="R33" s="42">
        <f t="shared" si="9"/>
        <v>89</v>
      </c>
      <c r="S33" s="42">
        <f t="shared" si="9"/>
        <v>223</v>
      </c>
      <c r="T33" s="42">
        <f t="shared" si="9"/>
        <v>225</v>
      </c>
      <c r="U33" s="42">
        <f t="shared" si="9"/>
        <v>-77</v>
      </c>
      <c r="V33" s="42">
        <f t="shared" si="9"/>
        <v>1000</v>
      </c>
      <c r="W33" s="42">
        <f t="shared" si="9"/>
        <v>1000</v>
      </c>
      <c r="X33" s="42">
        <f t="shared" si="9"/>
        <v>1000</v>
      </c>
      <c r="Y33" s="42">
        <f t="shared" si="9"/>
        <v>1000</v>
      </c>
      <c r="Z33" s="42">
        <f t="shared" si="9"/>
        <v>1000</v>
      </c>
      <c r="AA33" s="42">
        <f t="shared" si="9"/>
        <v>1000</v>
      </c>
      <c r="AB33" s="42">
        <f t="shared" si="9"/>
        <v>1000</v>
      </c>
      <c r="AC33" s="42">
        <f t="shared" si="9"/>
        <v>1000</v>
      </c>
      <c r="AD33" s="42">
        <f t="shared" si="9"/>
        <v>1000</v>
      </c>
      <c r="AE33" s="42">
        <f t="shared" si="9"/>
        <v>1000</v>
      </c>
    </row>
    <row r="34" spans="1:98" ht="18" customHeight="1" x14ac:dyDescent="0.2">
      <c r="B34" s="3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98" s="15" customFormat="1" ht="18" customHeight="1" x14ac:dyDescent="0.25">
      <c r="A35" s="46" t="s">
        <v>38</v>
      </c>
      <c r="B35" s="47">
        <v>36617</v>
      </c>
      <c r="C35" s="47">
        <f t="shared" ref="C35:AE35" si="10">+B35+1</f>
        <v>36618</v>
      </c>
      <c r="D35" s="47">
        <f t="shared" si="10"/>
        <v>36619</v>
      </c>
      <c r="E35" s="47">
        <f t="shared" si="10"/>
        <v>36620</v>
      </c>
      <c r="F35" s="47">
        <f t="shared" si="10"/>
        <v>36621</v>
      </c>
      <c r="G35" s="47">
        <f t="shared" si="10"/>
        <v>36622</v>
      </c>
      <c r="H35" s="47">
        <f t="shared" si="10"/>
        <v>36623</v>
      </c>
      <c r="I35" s="47">
        <f t="shared" si="10"/>
        <v>36624</v>
      </c>
      <c r="J35" s="47">
        <f t="shared" si="10"/>
        <v>36625</v>
      </c>
      <c r="K35" s="47">
        <f t="shared" si="10"/>
        <v>36626</v>
      </c>
      <c r="L35" s="47">
        <f t="shared" si="10"/>
        <v>36627</v>
      </c>
      <c r="M35" s="47">
        <f t="shared" si="10"/>
        <v>36628</v>
      </c>
      <c r="N35" s="47">
        <f t="shared" si="10"/>
        <v>36629</v>
      </c>
      <c r="O35" s="47">
        <f t="shared" si="10"/>
        <v>36630</v>
      </c>
      <c r="P35" s="47">
        <f t="shared" si="10"/>
        <v>36631</v>
      </c>
      <c r="Q35" s="47">
        <f t="shared" si="10"/>
        <v>36632</v>
      </c>
      <c r="R35" s="47">
        <f t="shared" si="10"/>
        <v>36633</v>
      </c>
      <c r="S35" s="47">
        <f t="shared" si="10"/>
        <v>36634</v>
      </c>
      <c r="T35" s="47">
        <f t="shared" si="10"/>
        <v>36635</v>
      </c>
      <c r="U35" s="47">
        <f t="shared" si="10"/>
        <v>36636</v>
      </c>
      <c r="V35" s="47">
        <f t="shared" si="10"/>
        <v>36637</v>
      </c>
      <c r="W35" s="47">
        <f t="shared" si="10"/>
        <v>36638</v>
      </c>
      <c r="X35" s="47">
        <f t="shared" si="10"/>
        <v>36639</v>
      </c>
      <c r="Y35" s="47">
        <f t="shared" si="10"/>
        <v>36640</v>
      </c>
      <c r="Z35" s="47">
        <f t="shared" si="10"/>
        <v>36641</v>
      </c>
      <c r="AA35" s="47">
        <f t="shared" si="10"/>
        <v>36642</v>
      </c>
      <c r="AB35" s="47">
        <f t="shared" si="10"/>
        <v>36643</v>
      </c>
      <c r="AC35" s="47">
        <f t="shared" si="10"/>
        <v>36644</v>
      </c>
      <c r="AD35" s="47">
        <f t="shared" si="10"/>
        <v>36645</v>
      </c>
      <c r="AE35" s="47">
        <f t="shared" si="10"/>
        <v>36646</v>
      </c>
    </row>
    <row r="36" spans="1:98" ht="18" customHeight="1" x14ac:dyDescent="0.2">
      <c r="A36" s="21" t="s">
        <v>39</v>
      </c>
      <c r="B36" s="2" t="s">
        <v>2</v>
      </c>
      <c r="C36" s="2" t="s">
        <v>3</v>
      </c>
      <c r="D36" s="2" t="s">
        <v>0</v>
      </c>
      <c r="E36" s="2" t="s">
        <v>5</v>
      </c>
      <c r="F36" s="2" t="s">
        <v>6</v>
      </c>
      <c r="G36" s="2" t="s">
        <v>7</v>
      </c>
      <c r="H36" s="2" t="s">
        <v>1</v>
      </c>
      <c r="I36" s="2" t="s">
        <v>2</v>
      </c>
      <c r="J36" s="2" t="s">
        <v>3</v>
      </c>
      <c r="K36" s="2" t="s">
        <v>0</v>
      </c>
      <c r="L36" s="2" t="s">
        <v>5</v>
      </c>
      <c r="M36" s="2" t="s">
        <v>6</v>
      </c>
      <c r="N36" s="2" t="s">
        <v>7</v>
      </c>
      <c r="O36" s="2" t="s">
        <v>1</v>
      </c>
      <c r="P36" s="2" t="s">
        <v>2</v>
      </c>
      <c r="Q36" s="2" t="s">
        <v>3</v>
      </c>
      <c r="R36" s="2" t="s">
        <v>0</v>
      </c>
      <c r="S36" s="2" t="s">
        <v>5</v>
      </c>
      <c r="T36" s="2" t="s">
        <v>6</v>
      </c>
      <c r="U36" s="2" t="s">
        <v>7</v>
      </c>
      <c r="V36" s="2" t="s">
        <v>1</v>
      </c>
      <c r="W36" s="2" t="s">
        <v>2</v>
      </c>
      <c r="X36" s="2" t="s">
        <v>3</v>
      </c>
      <c r="Y36" s="2" t="s">
        <v>0</v>
      </c>
      <c r="Z36" s="2" t="s">
        <v>33</v>
      </c>
      <c r="AA36" s="2" t="s">
        <v>6</v>
      </c>
      <c r="AB36" s="2" t="s">
        <v>34</v>
      </c>
      <c r="AC36" s="2" t="s">
        <v>1</v>
      </c>
      <c r="AD36" s="2" t="s">
        <v>2</v>
      </c>
      <c r="AE36" s="2" t="s">
        <v>3</v>
      </c>
    </row>
    <row r="37" spans="1:98" ht="18" customHeight="1" x14ac:dyDescent="0.2">
      <c r="A37" s="5" t="s">
        <v>50</v>
      </c>
      <c r="B37" s="38">
        <v>1150</v>
      </c>
      <c r="C37" s="43">
        <v>1150</v>
      </c>
      <c r="D37" s="43">
        <v>1150</v>
      </c>
      <c r="E37" s="36">
        <v>1150</v>
      </c>
      <c r="F37" s="36">
        <v>1150</v>
      </c>
      <c r="G37" s="36">
        <v>1150</v>
      </c>
      <c r="H37" s="36">
        <v>1150</v>
      </c>
      <c r="I37" s="36">
        <v>1150</v>
      </c>
      <c r="J37" s="36">
        <v>1150</v>
      </c>
      <c r="K37" s="36">
        <v>1150</v>
      </c>
      <c r="L37" s="36">
        <v>1150</v>
      </c>
      <c r="M37" s="36">
        <v>1150</v>
      </c>
      <c r="N37" s="36">
        <v>1150</v>
      </c>
      <c r="O37" s="36">
        <v>1150</v>
      </c>
      <c r="P37" s="36">
        <v>1150</v>
      </c>
      <c r="Q37" s="36">
        <v>1150</v>
      </c>
      <c r="R37" s="36">
        <v>1150</v>
      </c>
      <c r="S37" s="36">
        <v>1150</v>
      </c>
      <c r="T37" s="36">
        <v>1150</v>
      </c>
      <c r="U37" s="36">
        <v>1150</v>
      </c>
      <c r="V37" s="36">
        <v>1150</v>
      </c>
      <c r="W37" s="36">
        <v>1150</v>
      </c>
      <c r="X37" s="36">
        <v>1150</v>
      </c>
      <c r="Y37" s="36">
        <v>1150</v>
      </c>
      <c r="Z37" s="36">
        <v>1150</v>
      </c>
      <c r="AA37" s="36">
        <v>1150</v>
      </c>
      <c r="AB37" s="36">
        <v>1150</v>
      </c>
      <c r="AC37" s="36">
        <v>1150</v>
      </c>
      <c r="AD37" s="36">
        <v>1150</v>
      </c>
      <c r="AE37" s="36">
        <v>1150</v>
      </c>
      <c r="AF37" s="35"/>
      <c r="AG37" s="35"/>
      <c r="AH37" s="35"/>
    </row>
    <row r="38" spans="1:98" ht="18" customHeight="1" x14ac:dyDescent="0.2">
      <c r="A38" s="5"/>
      <c r="B38" s="36">
        <v>0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5"/>
      <c r="AG38" s="35"/>
      <c r="AH38" s="35"/>
    </row>
    <row r="39" spans="1:98" ht="18" customHeight="1" x14ac:dyDescent="0.2">
      <c r="A39" s="4" t="s">
        <v>4</v>
      </c>
      <c r="B39" s="12">
        <f t="shared" ref="B39:AE39" si="11">SUM(B37:B38)</f>
        <v>1150</v>
      </c>
      <c r="C39" s="12">
        <f t="shared" si="11"/>
        <v>1150</v>
      </c>
      <c r="D39" s="12">
        <f t="shared" si="11"/>
        <v>1150</v>
      </c>
      <c r="E39" s="12">
        <f t="shared" si="11"/>
        <v>1150</v>
      </c>
      <c r="F39" s="12">
        <f t="shared" si="11"/>
        <v>1150</v>
      </c>
      <c r="G39" s="12">
        <f t="shared" si="11"/>
        <v>1150</v>
      </c>
      <c r="H39" s="12">
        <f t="shared" si="11"/>
        <v>1150</v>
      </c>
      <c r="I39" s="12">
        <f t="shared" si="11"/>
        <v>1150</v>
      </c>
      <c r="J39" s="12">
        <f t="shared" si="11"/>
        <v>1150</v>
      </c>
      <c r="K39" s="12">
        <f t="shared" si="11"/>
        <v>1150</v>
      </c>
      <c r="L39" s="12">
        <f t="shared" si="11"/>
        <v>1150</v>
      </c>
      <c r="M39" s="12">
        <f t="shared" si="11"/>
        <v>1150</v>
      </c>
      <c r="N39" s="12">
        <f t="shared" si="11"/>
        <v>1150</v>
      </c>
      <c r="O39" s="12">
        <f t="shared" si="11"/>
        <v>1150</v>
      </c>
      <c r="P39" s="12">
        <f t="shared" si="11"/>
        <v>1150</v>
      </c>
      <c r="Q39" s="12">
        <f t="shared" si="11"/>
        <v>1150</v>
      </c>
      <c r="R39" s="12">
        <f t="shared" si="11"/>
        <v>1150</v>
      </c>
      <c r="S39" s="12">
        <f t="shared" si="11"/>
        <v>1150</v>
      </c>
      <c r="T39" s="12">
        <f t="shared" si="11"/>
        <v>1150</v>
      </c>
      <c r="U39" s="12">
        <f t="shared" si="11"/>
        <v>1150</v>
      </c>
      <c r="V39" s="12">
        <f t="shared" si="11"/>
        <v>1150</v>
      </c>
      <c r="W39" s="12">
        <f t="shared" si="11"/>
        <v>1150</v>
      </c>
      <c r="X39" s="12">
        <f t="shared" si="11"/>
        <v>1150</v>
      </c>
      <c r="Y39" s="12">
        <f t="shared" si="11"/>
        <v>1150</v>
      </c>
      <c r="Z39" s="12">
        <f t="shared" si="11"/>
        <v>1150</v>
      </c>
      <c r="AA39" s="12">
        <f t="shared" si="11"/>
        <v>1150</v>
      </c>
      <c r="AB39" s="12">
        <f t="shared" si="11"/>
        <v>1150</v>
      </c>
      <c r="AC39" s="12">
        <f t="shared" si="11"/>
        <v>1150</v>
      </c>
      <c r="AD39" s="12">
        <f t="shared" si="11"/>
        <v>1150</v>
      </c>
      <c r="AE39" s="12">
        <f t="shared" si="11"/>
        <v>1150</v>
      </c>
    </row>
    <row r="40" spans="1:98" ht="18" customHeight="1" x14ac:dyDescent="0.2">
      <c r="B40" s="19">
        <f>1150-B39</f>
        <v>0</v>
      </c>
      <c r="C40" s="19">
        <f t="shared" ref="C40:O40" si="12">1150-C39</f>
        <v>0</v>
      </c>
      <c r="D40" s="19">
        <f t="shared" si="12"/>
        <v>0</v>
      </c>
      <c r="E40" s="19">
        <f t="shared" si="12"/>
        <v>0</v>
      </c>
      <c r="F40" s="19">
        <f t="shared" si="12"/>
        <v>0</v>
      </c>
      <c r="G40" s="19">
        <f t="shared" si="12"/>
        <v>0</v>
      </c>
      <c r="H40" s="19">
        <f t="shared" si="12"/>
        <v>0</v>
      </c>
      <c r="I40" s="19">
        <f t="shared" si="12"/>
        <v>0</v>
      </c>
      <c r="J40" s="19">
        <f t="shared" si="12"/>
        <v>0</v>
      </c>
      <c r="K40" s="19">
        <f t="shared" si="12"/>
        <v>0</v>
      </c>
      <c r="L40" s="19">
        <f t="shared" si="12"/>
        <v>0</v>
      </c>
      <c r="M40" s="19">
        <f t="shared" si="12"/>
        <v>0</v>
      </c>
      <c r="N40" s="19">
        <f t="shared" si="12"/>
        <v>0</v>
      </c>
      <c r="O40" s="19">
        <f t="shared" si="12"/>
        <v>0</v>
      </c>
      <c r="P40" s="19">
        <f t="shared" ref="P40:AE40" si="13">1150-P39</f>
        <v>0</v>
      </c>
      <c r="Q40" s="19">
        <f t="shared" si="13"/>
        <v>0</v>
      </c>
      <c r="R40" s="19">
        <f t="shared" si="13"/>
        <v>0</v>
      </c>
      <c r="S40" s="19">
        <f t="shared" si="13"/>
        <v>0</v>
      </c>
      <c r="T40" s="19">
        <f t="shared" si="13"/>
        <v>0</v>
      </c>
      <c r="U40" s="19">
        <f t="shared" si="13"/>
        <v>0</v>
      </c>
      <c r="V40" s="19">
        <f t="shared" si="13"/>
        <v>0</v>
      </c>
      <c r="W40" s="19">
        <f t="shared" si="13"/>
        <v>0</v>
      </c>
      <c r="X40" s="19">
        <f t="shared" si="13"/>
        <v>0</v>
      </c>
      <c r="Y40" s="19">
        <f t="shared" si="13"/>
        <v>0</v>
      </c>
      <c r="Z40" s="19">
        <f t="shared" si="13"/>
        <v>0</v>
      </c>
      <c r="AA40" s="19">
        <f t="shared" si="13"/>
        <v>0</v>
      </c>
      <c r="AB40" s="19">
        <f t="shared" si="13"/>
        <v>0</v>
      </c>
      <c r="AC40" s="19">
        <f t="shared" si="13"/>
        <v>0</v>
      </c>
      <c r="AD40" s="19">
        <f t="shared" si="13"/>
        <v>0</v>
      </c>
      <c r="AE40" s="19">
        <f t="shared" si="13"/>
        <v>0</v>
      </c>
    </row>
    <row r="41" spans="1:98" ht="18" customHeight="1" x14ac:dyDescent="0.2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98" s="15" customFormat="1" ht="18" customHeight="1" x14ac:dyDescent="0.25">
      <c r="A42" s="46" t="s">
        <v>68</v>
      </c>
      <c r="B42" s="47">
        <v>36617</v>
      </c>
      <c r="C42" s="47">
        <f t="shared" ref="C42:AE42" si="14">+B42+1</f>
        <v>36618</v>
      </c>
      <c r="D42" s="47">
        <f t="shared" si="14"/>
        <v>36619</v>
      </c>
      <c r="E42" s="47">
        <f t="shared" si="14"/>
        <v>36620</v>
      </c>
      <c r="F42" s="47">
        <f t="shared" si="14"/>
        <v>36621</v>
      </c>
      <c r="G42" s="47">
        <f t="shared" si="14"/>
        <v>36622</v>
      </c>
      <c r="H42" s="47">
        <f t="shared" si="14"/>
        <v>36623</v>
      </c>
      <c r="I42" s="47">
        <f t="shared" si="14"/>
        <v>36624</v>
      </c>
      <c r="J42" s="47">
        <f t="shared" si="14"/>
        <v>36625</v>
      </c>
      <c r="K42" s="47">
        <f t="shared" si="14"/>
        <v>36626</v>
      </c>
      <c r="L42" s="47">
        <f t="shared" si="14"/>
        <v>36627</v>
      </c>
      <c r="M42" s="47">
        <f t="shared" si="14"/>
        <v>36628</v>
      </c>
      <c r="N42" s="47">
        <f t="shared" si="14"/>
        <v>36629</v>
      </c>
      <c r="O42" s="47">
        <f t="shared" si="14"/>
        <v>36630</v>
      </c>
      <c r="P42" s="47">
        <f t="shared" si="14"/>
        <v>36631</v>
      </c>
      <c r="Q42" s="47">
        <f t="shared" si="14"/>
        <v>36632</v>
      </c>
      <c r="R42" s="47">
        <f t="shared" si="14"/>
        <v>36633</v>
      </c>
      <c r="S42" s="47">
        <f t="shared" si="14"/>
        <v>36634</v>
      </c>
      <c r="T42" s="47">
        <f t="shared" si="14"/>
        <v>36635</v>
      </c>
      <c r="U42" s="47">
        <f t="shared" si="14"/>
        <v>36636</v>
      </c>
      <c r="V42" s="47">
        <f t="shared" si="14"/>
        <v>36637</v>
      </c>
      <c r="W42" s="47">
        <f t="shared" si="14"/>
        <v>36638</v>
      </c>
      <c r="X42" s="47">
        <f t="shared" si="14"/>
        <v>36639</v>
      </c>
      <c r="Y42" s="47">
        <f t="shared" si="14"/>
        <v>36640</v>
      </c>
      <c r="Z42" s="47">
        <f t="shared" si="14"/>
        <v>36641</v>
      </c>
      <c r="AA42" s="47">
        <f t="shared" si="14"/>
        <v>36642</v>
      </c>
      <c r="AB42" s="47">
        <f t="shared" si="14"/>
        <v>36643</v>
      </c>
      <c r="AC42" s="47">
        <f t="shared" si="14"/>
        <v>36644</v>
      </c>
      <c r="AD42" s="47">
        <f t="shared" si="14"/>
        <v>36645</v>
      </c>
      <c r="AE42" s="47">
        <f t="shared" si="14"/>
        <v>36646</v>
      </c>
    </row>
    <row r="43" spans="1:98" ht="18" customHeight="1" x14ac:dyDescent="0.2">
      <c r="A43" s="21" t="s">
        <v>40</v>
      </c>
      <c r="B43" s="2" t="s">
        <v>2</v>
      </c>
      <c r="C43" s="2" t="s">
        <v>3</v>
      </c>
      <c r="D43" s="2" t="s">
        <v>0</v>
      </c>
      <c r="E43" s="2" t="s">
        <v>5</v>
      </c>
      <c r="F43" s="2" t="s">
        <v>6</v>
      </c>
      <c r="G43" s="2" t="s">
        <v>7</v>
      </c>
      <c r="H43" s="2" t="s">
        <v>1</v>
      </c>
      <c r="I43" s="2" t="s">
        <v>2</v>
      </c>
      <c r="J43" s="2" t="s">
        <v>3</v>
      </c>
      <c r="K43" s="2" t="s">
        <v>0</v>
      </c>
      <c r="L43" s="2" t="s">
        <v>5</v>
      </c>
      <c r="M43" s="2" t="s">
        <v>6</v>
      </c>
      <c r="N43" s="2" t="s">
        <v>7</v>
      </c>
      <c r="O43" s="2" t="s">
        <v>1</v>
      </c>
      <c r="P43" s="2" t="s">
        <v>2</v>
      </c>
      <c r="Q43" s="2" t="s">
        <v>3</v>
      </c>
      <c r="R43" s="2" t="s">
        <v>0</v>
      </c>
      <c r="S43" s="2" t="s">
        <v>5</v>
      </c>
      <c r="T43" s="2" t="s">
        <v>6</v>
      </c>
      <c r="U43" s="2" t="s">
        <v>7</v>
      </c>
      <c r="V43" s="2" t="s">
        <v>1</v>
      </c>
      <c r="W43" s="2" t="s">
        <v>2</v>
      </c>
      <c r="X43" s="2" t="s">
        <v>3</v>
      </c>
      <c r="Y43" s="2" t="s">
        <v>0</v>
      </c>
      <c r="Z43" s="2" t="s">
        <v>33</v>
      </c>
      <c r="AA43" s="2" t="s">
        <v>6</v>
      </c>
      <c r="AB43" s="2" t="s">
        <v>34</v>
      </c>
      <c r="AC43" s="2" t="s">
        <v>1</v>
      </c>
      <c r="AD43" s="2" t="s">
        <v>2</v>
      </c>
      <c r="AE43" s="2" t="s">
        <v>3</v>
      </c>
    </row>
    <row r="44" spans="1:98" ht="18" customHeight="1" x14ac:dyDescent="0.2">
      <c r="A44" s="5" t="s">
        <v>41</v>
      </c>
      <c r="B44" s="38">
        <v>1456</v>
      </c>
      <c r="C44" s="43">
        <v>1456</v>
      </c>
      <c r="D44" s="43">
        <v>1456</v>
      </c>
      <c r="E44" s="36">
        <v>1456</v>
      </c>
      <c r="F44" s="36">
        <v>1456</v>
      </c>
      <c r="G44" s="36">
        <v>1456</v>
      </c>
      <c r="H44" s="36">
        <v>1456</v>
      </c>
      <c r="I44" s="36">
        <v>1456</v>
      </c>
      <c r="J44" s="36">
        <v>1456</v>
      </c>
      <c r="K44" s="36">
        <v>1456</v>
      </c>
      <c r="L44" s="36">
        <v>1456</v>
      </c>
      <c r="M44" s="36">
        <v>1456</v>
      </c>
      <c r="N44" s="36">
        <v>1456</v>
      </c>
      <c r="O44" s="36">
        <v>1456</v>
      </c>
      <c r="P44" s="36">
        <v>1456</v>
      </c>
      <c r="Q44" s="36">
        <v>1456</v>
      </c>
      <c r="R44" s="36">
        <v>1456</v>
      </c>
      <c r="S44" s="36">
        <v>1456</v>
      </c>
      <c r="T44" s="36">
        <v>1456</v>
      </c>
      <c r="U44" s="36">
        <v>1456</v>
      </c>
      <c r="V44" s="36">
        <v>1456</v>
      </c>
      <c r="W44" s="36">
        <v>1456</v>
      </c>
      <c r="X44" s="36">
        <v>1456</v>
      </c>
      <c r="Y44" s="36">
        <v>1456</v>
      </c>
      <c r="Z44" s="36">
        <v>1456</v>
      </c>
      <c r="AA44" s="36">
        <v>1456</v>
      </c>
      <c r="AB44" s="36">
        <v>1456</v>
      </c>
      <c r="AC44" s="36">
        <v>1456</v>
      </c>
      <c r="AD44" s="36">
        <v>1456</v>
      </c>
      <c r="AE44" s="36">
        <v>1456</v>
      </c>
      <c r="AF44" s="35"/>
      <c r="AG44" s="35"/>
      <c r="AH44" s="35"/>
    </row>
    <row r="45" spans="1:98" ht="18" customHeight="1" x14ac:dyDescent="0.2">
      <c r="A45" s="5"/>
      <c r="B45" s="43"/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5"/>
      <c r="AG45" s="35"/>
      <c r="AH45" s="35"/>
    </row>
    <row r="46" spans="1:98" ht="18" customHeight="1" x14ac:dyDescent="0.2">
      <c r="A46" s="4" t="s">
        <v>4</v>
      </c>
      <c r="B46" s="12">
        <f t="shared" ref="B46:AE46" si="15">SUM(B44:B45)</f>
        <v>1456</v>
      </c>
      <c r="C46" s="12">
        <f t="shared" si="15"/>
        <v>1456</v>
      </c>
      <c r="D46" s="12">
        <f t="shared" si="15"/>
        <v>1456</v>
      </c>
      <c r="E46" s="12">
        <f t="shared" si="15"/>
        <v>1456</v>
      </c>
      <c r="F46" s="12">
        <f t="shared" si="15"/>
        <v>1456</v>
      </c>
      <c r="G46" s="12">
        <f t="shared" si="15"/>
        <v>1456</v>
      </c>
      <c r="H46" s="12">
        <f t="shared" si="15"/>
        <v>1456</v>
      </c>
      <c r="I46" s="12">
        <f t="shared" si="15"/>
        <v>1456</v>
      </c>
      <c r="J46" s="12">
        <f t="shared" si="15"/>
        <v>1456</v>
      </c>
      <c r="K46" s="12">
        <f t="shared" si="15"/>
        <v>1456</v>
      </c>
      <c r="L46" s="12">
        <f t="shared" si="15"/>
        <v>1456</v>
      </c>
      <c r="M46" s="12">
        <f t="shared" si="15"/>
        <v>1456</v>
      </c>
      <c r="N46" s="12">
        <f t="shared" si="15"/>
        <v>1456</v>
      </c>
      <c r="O46" s="12">
        <f t="shared" si="15"/>
        <v>1456</v>
      </c>
      <c r="P46" s="12">
        <f t="shared" si="15"/>
        <v>1456</v>
      </c>
      <c r="Q46" s="12">
        <f t="shared" si="15"/>
        <v>1456</v>
      </c>
      <c r="R46" s="12">
        <f t="shared" si="15"/>
        <v>1456</v>
      </c>
      <c r="S46" s="12">
        <f t="shared" si="15"/>
        <v>1456</v>
      </c>
      <c r="T46" s="12">
        <f t="shared" si="15"/>
        <v>1456</v>
      </c>
      <c r="U46" s="12">
        <f t="shared" si="15"/>
        <v>1456</v>
      </c>
      <c r="V46" s="12">
        <f t="shared" si="15"/>
        <v>1456</v>
      </c>
      <c r="W46" s="12">
        <f t="shared" si="15"/>
        <v>1456</v>
      </c>
      <c r="X46" s="12">
        <f t="shared" si="15"/>
        <v>1456</v>
      </c>
      <c r="Y46" s="12">
        <f t="shared" si="15"/>
        <v>1456</v>
      </c>
      <c r="Z46" s="12">
        <f t="shared" si="15"/>
        <v>1456</v>
      </c>
      <c r="AA46" s="12">
        <f t="shared" si="15"/>
        <v>1456</v>
      </c>
      <c r="AB46" s="12">
        <f t="shared" si="15"/>
        <v>1456</v>
      </c>
      <c r="AC46" s="12">
        <f t="shared" si="15"/>
        <v>1456</v>
      </c>
      <c r="AD46" s="12">
        <f t="shared" si="15"/>
        <v>1456</v>
      </c>
      <c r="AE46" s="12">
        <f t="shared" si="15"/>
        <v>1456</v>
      </c>
    </row>
    <row r="47" spans="1:98" ht="18" customHeight="1" x14ac:dyDescent="0.2">
      <c r="B47" s="19">
        <f t="shared" ref="B47:AE47" si="16">1456-B46</f>
        <v>0</v>
      </c>
      <c r="C47" s="19">
        <f t="shared" si="16"/>
        <v>0</v>
      </c>
      <c r="D47" s="19">
        <f t="shared" si="16"/>
        <v>0</v>
      </c>
      <c r="E47" s="19">
        <f t="shared" si="16"/>
        <v>0</v>
      </c>
      <c r="F47" s="19">
        <f t="shared" si="16"/>
        <v>0</v>
      </c>
      <c r="G47" s="19">
        <f t="shared" si="16"/>
        <v>0</v>
      </c>
      <c r="H47" s="19">
        <f t="shared" si="16"/>
        <v>0</v>
      </c>
      <c r="I47" s="19">
        <f t="shared" si="16"/>
        <v>0</v>
      </c>
      <c r="J47" s="19">
        <f t="shared" si="16"/>
        <v>0</v>
      </c>
      <c r="K47" s="19">
        <f t="shared" si="16"/>
        <v>0</v>
      </c>
      <c r="L47" s="19">
        <f t="shared" si="16"/>
        <v>0</v>
      </c>
      <c r="M47" s="19">
        <f t="shared" si="16"/>
        <v>0</v>
      </c>
      <c r="N47" s="19">
        <f t="shared" si="16"/>
        <v>0</v>
      </c>
      <c r="O47" s="19">
        <f t="shared" si="16"/>
        <v>0</v>
      </c>
      <c r="P47" s="19">
        <f t="shared" si="16"/>
        <v>0</v>
      </c>
      <c r="Q47" s="19">
        <f t="shared" si="16"/>
        <v>0</v>
      </c>
      <c r="R47" s="19">
        <f t="shared" si="16"/>
        <v>0</v>
      </c>
      <c r="S47" s="19">
        <f t="shared" si="16"/>
        <v>0</v>
      </c>
      <c r="T47" s="19">
        <f t="shared" si="16"/>
        <v>0</v>
      </c>
      <c r="U47" s="19">
        <f t="shared" si="16"/>
        <v>0</v>
      </c>
      <c r="V47" s="19">
        <f t="shared" si="16"/>
        <v>0</v>
      </c>
      <c r="W47" s="19">
        <f t="shared" si="16"/>
        <v>0</v>
      </c>
      <c r="X47" s="19">
        <f t="shared" si="16"/>
        <v>0</v>
      </c>
      <c r="Y47" s="19">
        <f t="shared" si="16"/>
        <v>0</v>
      </c>
      <c r="Z47" s="19">
        <f t="shared" si="16"/>
        <v>0</v>
      </c>
      <c r="AA47" s="19">
        <f t="shared" si="16"/>
        <v>0</v>
      </c>
      <c r="AB47" s="19">
        <f t="shared" si="16"/>
        <v>0</v>
      </c>
      <c r="AC47" s="19">
        <f t="shared" si="16"/>
        <v>0</v>
      </c>
      <c r="AD47" s="19">
        <f t="shared" si="16"/>
        <v>0</v>
      </c>
      <c r="AE47" s="19">
        <f t="shared" si="16"/>
        <v>0</v>
      </c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</row>
    <row r="48" spans="1:98" ht="18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98" s="15" customFormat="1" ht="18" customHeight="1" x14ac:dyDescent="0.25">
      <c r="A49" s="46" t="s">
        <v>42</v>
      </c>
      <c r="B49" s="47">
        <v>36617</v>
      </c>
      <c r="C49" s="47">
        <f t="shared" ref="C49:AE49" si="17">+B49+1</f>
        <v>36618</v>
      </c>
      <c r="D49" s="47">
        <f t="shared" si="17"/>
        <v>36619</v>
      </c>
      <c r="E49" s="47">
        <f t="shared" si="17"/>
        <v>36620</v>
      </c>
      <c r="F49" s="47">
        <f t="shared" si="17"/>
        <v>36621</v>
      </c>
      <c r="G49" s="47">
        <f t="shared" si="17"/>
        <v>36622</v>
      </c>
      <c r="H49" s="47">
        <f t="shared" si="17"/>
        <v>36623</v>
      </c>
      <c r="I49" s="47">
        <f t="shared" si="17"/>
        <v>36624</v>
      </c>
      <c r="J49" s="47">
        <f t="shared" si="17"/>
        <v>36625</v>
      </c>
      <c r="K49" s="47">
        <f t="shared" si="17"/>
        <v>36626</v>
      </c>
      <c r="L49" s="47">
        <f t="shared" si="17"/>
        <v>36627</v>
      </c>
      <c r="M49" s="47">
        <f t="shared" si="17"/>
        <v>36628</v>
      </c>
      <c r="N49" s="47">
        <f t="shared" si="17"/>
        <v>36629</v>
      </c>
      <c r="O49" s="47">
        <f t="shared" si="17"/>
        <v>36630</v>
      </c>
      <c r="P49" s="47">
        <f t="shared" si="17"/>
        <v>36631</v>
      </c>
      <c r="Q49" s="47">
        <f t="shared" si="17"/>
        <v>36632</v>
      </c>
      <c r="R49" s="47">
        <f t="shared" si="17"/>
        <v>36633</v>
      </c>
      <c r="S49" s="47">
        <f t="shared" si="17"/>
        <v>36634</v>
      </c>
      <c r="T49" s="47">
        <f t="shared" si="17"/>
        <v>36635</v>
      </c>
      <c r="U49" s="47">
        <f t="shared" si="17"/>
        <v>36636</v>
      </c>
      <c r="V49" s="47">
        <f t="shared" si="17"/>
        <v>36637</v>
      </c>
      <c r="W49" s="47">
        <f t="shared" si="17"/>
        <v>36638</v>
      </c>
      <c r="X49" s="47">
        <f t="shared" si="17"/>
        <v>36639</v>
      </c>
      <c r="Y49" s="47">
        <f t="shared" si="17"/>
        <v>36640</v>
      </c>
      <c r="Z49" s="47">
        <f t="shared" si="17"/>
        <v>36641</v>
      </c>
      <c r="AA49" s="47">
        <f t="shared" si="17"/>
        <v>36642</v>
      </c>
      <c r="AB49" s="47">
        <f t="shared" si="17"/>
        <v>36643</v>
      </c>
      <c r="AC49" s="47">
        <f t="shared" si="17"/>
        <v>36644</v>
      </c>
      <c r="AD49" s="47">
        <f t="shared" si="17"/>
        <v>36645</v>
      </c>
      <c r="AE49" s="47">
        <f t="shared" si="17"/>
        <v>36646</v>
      </c>
    </row>
    <row r="50" spans="1:98" ht="18" customHeight="1" x14ac:dyDescent="0.2">
      <c r="A50" s="21" t="s">
        <v>40</v>
      </c>
      <c r="B50" s="2" t="s">
        <v>2</v>
      </c>
      <c r="C50" s="2" t="s">
        <v>3</v>
      </c>
      <c r="D50" s="2" t="s">
        <v>0</v>
      </c>
      <c r="E50" s="2" t="s">
        <v>5</v>
      </c>
      <c r="F50" s="2" t="s">
        <v>6</v>
      </c>
      <c r="G50" s="2" t="s">
        <v>7</v>
      </c>
      <c r="H50" s="2" t="s">
        <v>1</v>
      </c>
      <c r="I50" s="2" t="s">
        <v>2</v>
      </c>
      <c r="J50" s="2" t="s">
        <v>3</v>
      </c>
      <c r="K50" s="2" t="s">
        <v>0</v>
      </c>
      <c r="L50" s="2" t="s">
        <v>5</v>
      </c>
      <c r="M50" s="2" t="s">
        <v>6</v>
      </c>
      <c r="N50" s="2" t="s">
        <v>7</v>
      </c>
      <c r="O50" s="2" t="s">
        <v>1</v>
      </c>
      <c r="P50" s="2" t="s">
        <v>2</v>
      </c>
      <c r="Q50" s="2" t="s">
        <v>3</v>
      </c>
      <c r="R50" s="2" t="s">
        <v>0</v>
      </c>
      <c r="S50" s="2" t="s">
        <v>5</v>
      </c>
      <c r="T50" s="2" t="s">
        <v>6</v>
      </c>
      <c r="U50" s="2" t="s">
        <v>7</v>
      </c>
      <c r="V50" s="2" t="s">
        <v>1</v>
      </c>
      <c r="W50" s="2" t="s">
        <v>2</v>
      </c>
      <c r="X50" s="2" t="s">
        <v>3</v>
      </c>
      <c r="Y50" s="2" t="s">
        <v>0</v>
      </c>
      <c r="Z50" s="2" t="s">
        <v>33</v>
      </c>
      <c r="AA50" s="2" t="s">
        <v>6</v>
      </c>
      <c r="AB50" s="2" t="s">
        <v>34</v>
      </c>
      <c r="AC50" s="2" t="s">
        <v>1</v>
      </c>
      <c r="AD50" s="2" t="s">
        <v>2</v>
      </c>
      <c r="AE50" s="2" t="s">
        <v>3</v>
      </c>
    </row>
    <row r="51" spans="1:98" ht="18" customHeight="1" x14ac:dyDescent="0.2">
      <c r="A51" s="5" t="s">
        <v>52</v>
      </c>
      <c r="B51" s="38">
        <v>5224</v>
      </c>
      <c r="C51" s="43">
        <v>5224</v>
      </c>
      <c r="D51" s="43">
        <v>5224</v>
      </c>
      <c r="E51" s="36">
        <v>5224</v>
      </c>
      <c r="F51" s="36">
        <v>5224</v>
      </c>
      <c r="G51" s="36">
        <v>5224</v>
      </c>
      <c r="H51" s="36">
        <v>5224</v>
      </c>
      <c r="I51" s="36">
        <v>5224</v>
      </c>
      <c r="J51" s="36">
        <v>5224</v>
      </c>
      <c r="K51" s="36">
        <v>5224</v>
      </c>
      <c r="L51" s="38">
        <v>5223</v>
      </c>
      <c r="M51" s="38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5"/>
      <c r="AG51" s="35"/>
      <c r="AH51" s="35"/>
    </row>
    <row r="52" spans="1:98" ht="18" customHeight="1" x14ac:dyDescent="0.2">
      <c r="A52" s="5" t="s">
        <v>67</v>
      </c>
      <c r="B52" s="38">
        <v>0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38">
        <v>5224</v>
      </c>
      <c r="N52" s="36">
        <v>5224</v>
      </c>
      <c r="O52" s="36">
        <v>5224</v>
      </c>
      <c r="P52" s="36">
        <v>5224</v>
      </c>
      <c r="Q52" s="36">
        <v>5224</v>
      </c>
      <c r="R52" s="36">
        <v>5224</v>
      </c>
      <c r="S52" s="36">
        <v>5224</v>
      </c>
      <c r="T52" s="36">
        <v>5224</v>
      </c>
      <c r="U52" s="36">
        <v>5224</v>
      </c>
      <c r="V52" s="36">
        <v>5224</v>
      </c>
      <c r="W52" s="36">
        <v>5224</v>
      </c>
      <c r="X52" s="36">
        <v>5224</v>
      </c>
      <c r="Y52" s="36">
        <v>5224</v>
      </c>
      <c r="Z52" s="36">
        <v>5224</v>
      </c>
      <c r="AA52" s="36">
        <v>5224</v>
      </c>
      <c r="AB52" s="36">
        <v>5224</v>
      </c>
      <c r="AC52" s="36">
        <v>5224</v>
      </c>
      <c r="AD52" s="36">
        <v>5224</v>
      </c>
      <c r="AE52" s="36">
        <v>5224</v>
      </c>
      <c r="AF52" s="35"/>
      <c r="AG52" s="35"/>
      <c r="AH52" s="35"/>
    </row>
    <row r="53" spans="1:98" ht="18" customHeight="1" x14ac:dyDescent="0.2">
      <c r="A53" s="39" t="s">
        <v>53</v>
      </c>
      <c r="B53" s="38"/>
      <c r="C53" s="44">
        <v>0</v>
      </c>
      <c r="D53" s="44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5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5"/>
      <c r="AG53" s="35"/>
      <c r="AH53" s="35"/>
    </row>
    <row r="54" spans="1:98" ht="18" customHeight="1" x14ac:dyDescent="0.2">
      <c r="A54" s="5" t="s">
        <v>41</v>
      </c>
      <c r="B54" s="38">
        <v>544</v>
      </c>
      <c r="C54" s="43">
        <v>544</v>
      </c>
      <c r="D54" s="43">
        <v>544</v>
      </c>
      <c r="E54" s="36">
        <v>544</v>
      </c>
      <c r="F54" s="36">
        <v>544</v>
      </c>
      <c r="G54" s="36">
        <v>544</v>
      </c>
      <c r="H54" s="36">
        <v>544</v>
      </c>
      <c r="I54" s="36">
        <v>544</v>
      </c>
      <c r="J54" s="36">
        <v>544</v>
      </c>
      <c r="K54" s="36">
        <v>544</v>
      </c>
      <c r="L54" s="36">
        <v>544</v>
      </c>
      <c r="M54" s="56">
        <v>544</v>
      </c>
      <c r="N54" s="36">
        <v>544</v>
      </c>
      <c r="O54" s="36">
        <v>544</v>
      </c>
      <c r="P54" s="36">
        <v>544</v>
      </c>
      <c r="Q54" s="36">
        <v>544</v>
      </c>
      <c r="R54" s="36">
        <v>544</v>
      </c>
      <c r="S54" s="36">
        <v>544</v>
      </c>
      <c r="T54" s="36">
        <v>544</v>
      </c>
      <c r="U54" s="36">
        <v>544</v>
      </c>
      <c r="V54" s="36">
        <v>544</v>
      </c>
      <c r="W54" s="36">
        <v>544</v>
      </c>
      <c r="X54" s="36">
        <v>544</v>
      </c>
      <c r="Y54" s="36">
        <v>544</v>
      </c>
      <c r="Z54" s="36">
        <v>544</v>
      </c>
      <c r="AA54" s="36">
        <v>544</v>
      </c>
      <c r="AB54" s="36">
        <v>544</v>
      </c>
      <c r="AC54" s="36">
        <v>544</v>
      </c>
      <c r="AD54" s="36">
        <v>544</v>
      </c>
      <c r="AE54" s="36">
        <v>544</v>
      </c>
      <c r="AF54" s="35"/>
      <c r="AG54" s="35"/>
      <c r="AH54" s="35"/>
    </row>
    <row r="55" spans="1:98" ht="18" customHeight="1" x14ac:dyDescent="0.2">
      <c r="A55" s="5" t="s">
        <v>54</v>
      </c>
      <c r="B55" s="38">
        <v>826</v>
      </c>
      <c r="C55" s="43">
        <v>826</v>
      </c>
      <c r="D55" s="43">
        <v>826</v>
      </c>
      <c r="E55" s="36">
        <v>826</v>
      </c>
      <c r="F55" s="36">
        <v>826</v>
      </c>
      <c r="G55" s="36">
        <v>826</v>
      </c>
      <c r="H55" s="36">
        <v>826</v>
      </c>
      <c r="I55" s="36">
        <v>826</v>
      </c>
      <c r="J55" s="36">
        <v>826</v>
      </c>
      <c r="K55" s="36">
        <v>826</v>
      </c>
      <c r="L55" s="38">
        <v>827</v>
      </c>
      <c r="M55" s="38">
        <v>826</v>
      </c>
      <c r="N55" s="36">
        <v>826</v>
      </c>
      <c r="O55" s="36">
        <v>826</v>
      </c>
      <c r="P55" s="36">
        <v>826</v>
      </c>
      <c r="Q55" s="36">
        <v>826</v>
      </c>
      <c r="R55" s="36">
        <v>826</v>
      </c>
      <c r="S55" s="36">
        <v>826</v>
      </c>
      <c r="T55" s="36">
        <v>826</v>
      </c>
      <c r="U55" s="36">
        <v>826</v>
      </c>
      <c r="V55" s="36">
        <v>826</v>
      </c>
      <c r="W55" s="36">
        <v>826</v>
      </c>
      <c r="X55" s="36">
        <v>826</v>
      </c>
      <c r="Y55" s="36">
        <v>826</v>
      </c>
      <c r="Z55" s="36">
        <v>826</v>
      </c>
      <c r="AA55" s="36">
        <v>826</v>
      </c>
      <c r="AB55" s="36">
        <v>826</v>
      </c>
      <c r="AC55" s="36">
        <v>826</v>
      </c>
      <c r="AD55" s="36">
        <v>826</v>
      </c>
      <c r="AE55" s="36">
        <v>826</v>
      </c>
      <c r="AF55" s="35"/>
      <c r="AG55" s="35"/>
      <c r="AH55" s="35"/>
    </row>
    <row r="56" spans="1:98" ht="18" customHeight="1" x14ac:dyDescent="0.2">
      <c r="A56" s="39" t="s">
        <v>58</v>
      </c>
      <c r="B56" s="52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35"/>
      <c r="AG56" s="35"/>
      <c r="AH56" s="35"/>
    </row>
    <row r="57" spans="1:98" ht="18" customHeight="1" x14ac:dyDescent="0.2">
      <c r="A57" s="4" t="s">
        <v>4</v>
      </c>
      <c r="B57" s="12">
        <f>SUM(B51:B55)</f>
        <v>6594</v>
      </c>
      <c r="C57" s="12">
        <f t="shared" ref="C57:AE57" si="18">SUM(C51:C55)</f>
        <v>6594</v>
      </c>
      <c r="D57" s="12">
        <f t="shared" si="18"/>
        <v>6594</v>
      </c>
      <c r="E57" s="12">
        <f t="shared" si="18"/>
        <v>6594</v>
      </c>
      <c r="F57" s="12">
        <f t="shared" si="18"/>
        <v>6594</v>
      </c>
      <c r="G57" s="12">
        <f t="shared" si="18"/>
        <v>6594</v>
      </c>
      <c r="H57" s="12">
        <f t="shared" si="18"/>
        <v>6594</v>
      </c>
      <c r="I57" s="12">
        <f t="shared" si="18"/>
        <v>6594</v>
      </c>
      <c r="J57" s="12">
        <f t="shared" si="18"/>
        <v>6594</v>
      </c>
      <c r="K57" s="12">
        <f t="shared" si="18"/>
        <v>6594</v>
      </c>
      <c r="L57" s="12">
        <f t="shared" si="18"/>
        <v>6594</v>
      </c>
      <c r="M57" s="12">
        <f t="shared" si="18"/>
        <v>6594</v>
      </c>
      <c r="N57" s="12">
        <f t="shared" si="18"/>
        <v>6594</v>
      </c>
      <c r="O57" s="12">
        <f t="shared" si="18"/>
        <v>6594</v>
      </c>
      <c r="P57" s="12">
        <f t="shared" si="18"/>
        <v>6594</v>
      </c>
      <c r="Q57" s="12">
        <f t="shared" si="18"/>
        <v>6594</v>
      </c>
      <c r="R57" s="12">
        <f t="shared" si="18"/>
        <v>6594</v>
      </c>
      <c r="S57" s="12">
        <f t="shared" si="18"/>
        <v>6594</v>
      </c>
      <c r="T57" s="12">
        <f t="shared" si="18"/>
        <v>6594</v>
      </c>
      <c r="U57" s="12">
        <f t="shared" si="18"/>
        <v>6594</v>
      </c>
      <c r="V57" s="12">
        <f t="shared" si="18"/>
        <v>6594</v>
      </c>
      <c r="W57" s="12">
        <f t="shared" si="18"/>
        <v>6594</v>
      </c>
      <c r="X57" s="12">
        <f t="shared" si="18"/>
        <v>6594</v>
      </c>
      <c r="Y57" s="12">
        <f t="shared" si="18"/>
        <v>6594</v>
      </c>
      <c r="Z57" s="12">
        <f t="shared" si="18"/>
        <v>6594</v>
      </c>
      <c r="AA57" s="12">
        <f t="shared" si="18"/>
        <v>6594</v>
      </c>
      <c r="AB57" s="12">
        <f t="shared" si="18"/>
        <v>6594</v>
      </c>
      <c r="AC57" s="12">
        <f t="shared" si="18"/>
        <v>6594</v>
      </c>
      <c r="AD57" s="12">
        <f t="shared" si="18"/>
        <v>6594</v>
      </c>
      <c r="AE57" s="12">
        <f t="shared" si="18"/>
        <v>6594</v>
      </c>
    </row>
    <row r="58" spans="1:98" ht="18" customHeight="1" x14ac:dyDescent="0.2">
      <c r="B58" s="19">
        <f>6594-B57</f>
        <v>0</v>
      </c>
      <c r="C58" s="19">
        <f t="shared" ref="C58:AE58" si="19">6594-C57</f>
        <v>0</v>
      </c>
      <c r="D58" s="19">
        <f t="shared" si="19"/>
        <v>0</v>
      </c>
      <c r="E58" s="19">
        <f t="shared" si="19"/>
        <v>0</v>
      </c>
      <c r="F58" s="19">
        <f t="shared" si="19"/>
        <v>0</v>
      </c>
      <c r="G58" s="19">
        <f t="shared" si="19"/>
        <v>0</v>
      </c>
      <c r="H58" s="19">
        <f t="shared" si="19"/>
        <v>0</v>
      </c>
      <c r="I58" s="19">
        <f t="shared" si="19"/>
        <v>0</v>
      </c>
      <c r="J58" s="19">
        <f t="shared" si="19"/>
        <v>0</v>
      </c>
      <c r="K58" s="19">
        <f t="shared" si="19"/>
        <v>0</v>
      </c>
      <c r="L58" s="19">
        <f t="shared" si="19"/>
        <v>0</v>
      </c>
      <c r="M58" s="19">
        <f t="shared" si="19"/>
        <v>0</v>
      </c>
      <c r="N58" s="19">
        <f t="shared" si="19"/>
        <v>0</v>
      </c>
      <c r="O58" s="19">
        <f t="shared" si="19"/>
        <v>0</v>
      </c>
      <c r="P58" s="19">
        <f t="shared" si="19"/>
        <v>0</v>
      </c>
      <c r="Q58" s="19">
        <f t="shared" si="19"/>
        <v>0</v>
      </c>
      <c r="R58" s="19">
        <f t="shared" si="19"/>
        <v>0</v>
      </c>
      <c r="S58" s="19">
        <f t="shared" si="19"/>
        <v>0</v>
      </c>
      <c r="T58" s="19">
        <f t="shared" si="19"/>
        <v>0</v>
      </c>
      <c r="U58" s="19">
        <f t="shared" si="19"/>
        <v>0</v>
      </c>
      <c r="V58" s="19">
        <f t="shared" si="19"/>
        <v>0</v>
      </c>
      <c r="W58" s="19">
        <f t="shared" si="19"/>
        <v>0</v>
      </c>
      <c r="X58" s="19">
        <f t="shared" si="19"/>
        <v>0</v>
      </c>
      <c r="Y58" s="19">
        <f t="shared" si="19"/>
        <v>0</v>
      </c>
      <c r="Z58" s="19">
        <f t="shared" si="19"/>
        <v>0</v>
      </c>
      <c r="AA58" s="19">
        <f t="shared" si="19"/>
        <v>0</v>
      </c>
      <c r="AB58" s="19">
        <f t="shared" si="19"/>
        <v>0</v>
      </c>
      <c r="AC58" s="19">
        <f t="shared" si="19"/>
        <v>0</v>
      </c>
      <c r="AD58" s="19">
        <f t="shared" si="19"/>
        <v>0</v>
      </c>
      <c r="AE58" s="19">
        <f t="shared" si="19"/>
        <v>0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</row>
    <row r="59" spans="1:98" s="15" customFormat="1" ht="18" customHeight="1" x14ac:dyDescent="0.2">
      <c r="A59" s="15" t="s">
        <v>51</v>
      </c>
      <c r="B59" s="42">
        <f>+B57+B46</f>
        <v>8050</v>
      </c>
      <c r="C59" s="42">
        <f t="shared" ref="C59:AE59" si="20">+C57+C46</f>
        <v>8050</v>
      </c>
      <c r="D59" s="42">
        <f t="shared" si="20"/>
        <v>8050</v>
      </c>
      <c r="E59" s="42">
        <f t="shared" si="20"/>
        <v>8050</v>
      </c>
      <c r="F59" s="42">
        <f t="shared" si="20"/>
        <v>8050</v>
      </c>
      <c r="G59" s="42">
        <f t="shared" si="20"/>
        <v>8050</v>
      </c>
      <c r="H59" s="42">
        <f t="shared" si="20"/>
        <v>8050</v>
      </c>
      <c r="I59" s="42">
        <f t="shared" si="20"/>
        <v>8050</v>
      </c>
      <c r="J59" s="42">
        <f t="shared" si="20"/>
        <v>8050</v>
      </c>
      <c r="K59" s="42">
        <f t="shared" si="20"/>
        <v>8050</v>
      </c>
      <c r="L59" s="42">
        <f t="shared" si="20"/>
        <v>8050</v>
      </c>
      <c r="M59" s="42">
        <f t="shared" si="20"/>
        <v>8050</v>
      </c>
      <c r="N59" s="42">
        <f t="shared" si="20"/>
        <v>8050</v>
      </c>
      <c r="O59" s="42">
        <f t="shared" si="20"/>
        <v>8050</v>
      </c>
      <c r="P59" s="42">
        <f t="shared" si="20"/>
        <v>8050</v>
      </c>
      <c r="Q59" s="42">
        <f t="shared" si="20"/>
        <v>8050</v>
      </c>
      <c r="R59" s="42">
        <f t="shared" si="20"/>
        <v>8050</v>
      </c>
      <c r="S59" s="42">
        <f t="shared" si="20"/>
        <v>8050</v>
      </c>
      <c r="T59" s="42">
        <f t="shared" si="20"/>
        <v>8050</v>
      </c>
      <c r="U59" s="42">
        <f t="shared" si="20"/>
        <v>8050</v>
      </c>
      <c r="V59" s="42">
        <f t="shared" si="20"/>
        <v>8050</v>
      </c>
      <c r="W59" s="42">
        <f t="shared" si="20"/>
        <v>8050</v>
      </c>
      <c r="X59" s="42">
        <f t="shared" si="20"/>
        <v>8050</v>
      </c>
      <c r="Y59" s="42">
        <f t="shared" si="20"/>
        <v>8050</v>
      </c>
      <c r="Z59" s="42">
        <f t="shared" si="20"/>
        <v>8050</v>
      </c>
      <c r="AA59" s="42">
        <f t="shared" si="20"/>
        <v>8050</v>
      </c>
      <c r="AB59" s="42">
        <f t="shared" si="20"/>
        <v>8050</v>
      </c>
      <c r="AC59" s="42">
        <f t="shared" si="20"/>
        <v>8050</v>
      </c>
      <c r="AD59" s="42">
        <f t="shared" si="20"/>
        <v>8050</v>
      </c>
      <c r="AE59" s="42">
        <f t="shared" si="20"/>
        <v>8050</v>
      </c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</row>
    <row r="60" spans="1:98" s="15" customFormat="1" ht="18" customHeight="1" x14ac:dyDescent="0.2">
      <c r="A60" s="15" t="s">
        <v>59</v>
      </c>
      <c r="B60" s="42">
        <f>+B44+B54+5075+818</f>
        <v>7893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</row>
    <row r="62" spans="1:98" s="15" customFormat="1" ht="18" customHeight="1" x14ac:dyDescent="0.25">
      <c r="A62" s="46" t="s">
        <v>45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 spans="1:98" s="15" customFormat="1" ht="18" customHeight="1" x14ac:dyDescent="0.2">
      <c r="A63" s="45" t="s">
        <v>55</v>
      </c>
      <c r="B63" s="41">
        <v>36617</v>
      </c>
      <c r="C63" s="41">
        <f t="shared" ref="C63:AE63" si="21">+B63+1</f>
        <v>36618</v>
      </c>
      <c r="D63" s="41">
        <f t="shared" si="21"/>
        <v>36619</v>
      </c>
      <c r="E63" s="41">
        <f t="shared" si="21"/>
        <v>36620</v>
      </c>
      <c r="F63" s="41">
        <f t="shared" si="21"/>
        <v>36621</v>
      </c>
      <c r="G63" s="41">
        <f t="shared" si="21"/>
        <v>36622</v>
      </c>
      <c r="H63" s="41">
        <f t="shared" si="21"/>
        <v>36623</v>
      </c>
      <c r="I63" s="41">
        <f t="shared" si="21"/>
        <v>36624</v>
      </c>
      <c r="J63" s="41">
        <f t="shared" si="21"/>
        <v>36625</v>
      </c>
      <c r="K63" s="41">
        <f t="shared" si="21"/>
        <v>36626</v>
      </c>
      <c r="L63" s="41">
        <f t="shared" si="21"/>
        <v>36627</v>
      </c>
      <c r="M63" s="41">
        <f t="shared" si="21"/>
        <v>36628</v>
      </c>
      <c r="N63" s="41">
        <f t="shared" si="21"/>
        <v>36629</v>
      </c>
      <c r="O63" s="41">
        <f t="shared" si="21"/>
        <v>36630</v>
      </c>
      <c r="P63" s="41">
        <f t="shared" si="21"/>
        <v>36631</v>
      </c>
      <c r="Q63" s="41">
        <f t="shared" si="21"/>
        <v>36632</v>
      </c>
      <c r="R63" s="41">
        <f t="shared" si="21"/>
        <v>36633</v>
      </c>
      <c r="S63" s="41">
        <f t="shared" si="21"/>
        <v>36634</v>
      </c>
      <c r="T63" s="41">
        <f t="shared" si="21"/>
        <v>36635</v>
      </c>
      <c r="U63" s="41">
        <f t="shared" si="21"/>
        <v>36636</v>
      </c>
      <c r="V63" s="41">
        <f t="shared" si="21"/>
        <v>36637</v>
      </c>
      <c r="W63" s="41">
        <f t="shared" si="21"/>
        <v>36638</v>
      </c>
      <c r="X63" s="41">
        <f t="shared" si="21"/>
        <v>36639</v>
      </c>
      <c r="Y63" s="41">
        <f t="shared" si="21"/>
        <v>36640</v>
      </c>
      <c r="Z63" s="41">
        <f t="shared" si="21"/>
        <v>36641</v>
      </c>
      <c r="AA63" s="41">
        <f t="shared" si="21"/>
        <v>36642</v>
      </c>
      <c r="AB63" s="41">
        <f t="shared" si="21"/>
        <v>36643</v>
      </c>
      <c r="AC63" s="41">
        <f t="shared" si="21"/>
        <v>36644</v>
      </c>
      <c r="AD63" s="41">
        <f t="shared" si="21"/>
        <v>36645</v>
      </c>
      <c r="AE63" s="41">
        <f t="shared" si="21"/>
        <v>36646</v>
      </c>
    </row>
    <row r="64" spans="1:98" ht="18" customHeight="1" x14ac:dyDescent="0.2">
      <c r="A64" s="21" t="s">
        <v>46</v>
      </c>
      <c r="B64" s="2" t="s">
        <v>2</v>
      </c>
      <c r="C64" s="2" t="s">
        <v>3</v>
      </c>
      <c r="D64" s="2" t="s">
        <v>0</v>
      </c>
      <c r="E64" s="2" t="s">
        <v>5</v>
      </c>
      <c r="F64" s="2" t="s">
        <v>6</v>
      </c>
      <c r="G64" s="2" t="s">
        <v>7</v>
      </c>
      <c r="H64" s="2" t="s">
        <v>1</v>
      </c>
      <c r="I64" s="2" t="s">
        <v>2</v>
      </c>
      <c r="J64" s="2" t="s">
        <v>3</v>
      </c>
      <c r="K64" s="2" t="s">
        <v>0</v>
      </c>
      <c r="L64" s="2" t="s">
        <v>5</v>
      </c>
      <c r="M64" s="2" t="s">
        <v>6</v>
      </c>
      <c r="N64" s="2" t="s">
        <v>7</v>
      </c>
      <c r="O64" s="2" t="s">
        <v>1</v>
      </c>
      <c r="P64" s="2" t="s">
        <v>2</v>
      </c>
      <c r="Q64" s="2" t="s">
        <v>3</v>
      </c>
      <c r="R64" s="2" t="s">
        <v>0</v>
      </c>
      <c r="S64" s="2" t="s">
        <v>5</v>
      </c>
      <c r="T64" s="2" t="s">
        <v>6</v>
      </c>
      <c r="U64" s="2" t="s">
        <v>7</v>
      </c>
      <c r="V64" s="2" t="s">
        <v>1</v>
      </c>
      <c r="W64" s="2" t="s">
        <v>2</v>
      </c>
      <c r="X64" s="2" t="s">
        <v>3</v>
      </c>
      <c r="Y64" s="2" t="s">
        <v>0</v>
      </c>
      <c r="Z64" s="2" t="s">
        <v>33</v>
      </c>
      <c r="AA64" s="2" t="s">
        <v>6</v>
      </c>
      <c r="AB64" s="2" t="s">
        <v>34</v>
      </c>
      <c r="AC64" s="2" t="s">
        <v>1</v>
      </c>
      <c r="AD64" s="2" t="s">
        <v>2</v>
      </c>
      <c r="AE64" s="2" t="s">
        <v>3</v>
      </c>
    </row>
    <row r="65" spans="1:98" ht="18" customHeight="1" x14ac:dyDescent="0.2">
      <c r="A65" s="5" t="s">
        <v>47</v>
      </c>
      <c r="B65" s="38">
        <v>5869</v>
      </c>
      <c r="C65" s="43">
        <v>5869</v>
      </c>
      <c r="D65" s="43">
        <v>5869</v>
      </c>
      <c r="E65" s="36">
        <v>5869</v>
      </c>
      <c r="F65" s="36">
        <v>5869</v>
      </c>
      <c r="G65" s="36">
        <v>5869</v>
      </c>
      <c r="H65" s="36">
        <v>5869</v>
      </c>
      <c r="I65" s="36">
        <v>5869</v>
      </c>
      <c r="J65" s="36">
        <v>5869</v>
      </c>
      <c r="K65" s="36">
        <v>5869</v>
      </c>
      <c r="L65" s="36">
        <v>5869</v>
      </c>
      <c r="M65" s="36">
        <v>5869</v>
      </c>
      <c r="N65" s="36">
        <v>5869</v>
      </c>
      <c r="O65" s="36">
        <v>5869</v>
      </c>
      <c r="P65" s="36">
        <v>5869</v>
      </c>
      <c r="Q65" s="36">
        <v>5869</v>
      </c>
      <c r="R65" s="36">
        <v>5869</v>
      </c>
      <c r="S65" s="36">
        <v>5869</v>
      </c>
      <c r="T65" s="36">
        <v>5869</v>
      </c>
      <c r="U65" s="36">
        <v>5869</v>
      </c>
      <c r="V65" s="36">
        <v>5869</v>
      </c>
      <c r="W65" s="36">
        <v>5869</v>
      </c>
      <c r="X65" s="36">
        <v>5869</v>
      </c>
      <c r="Y65" s="36">
        <v>5869</v>
      </c>
      <c r="Z65" s="36">
        <v>5869</v>
      </c>
      <c r="AA65" s="36">
        <v>5869</v>
      </c>
      <c r="AB65" s="36">
        <v>5869</v>
      </c>
      <c r="AC65" s="36">
        <v>5869</v>
      </c>
      <c r="AD65" s="36">
        <v>5869</v>
      </c>
      <c r="AE65" s="36">
        <v>5869</v>
      </c>
      <c r="AF65" s="35"/>
      <c r="AG65" s="35"/>
      <c r="AH65" s="35"/>
    </row>
    <row r="66" spans="1:98" ht="18" customHeight="1" x14ac:dyDescent="0.2">
      <c r="A66" s="39" t="s">
        <v>43</v>
      </c>
      <c r="B66" s="43"/>
      <c r="C66" s="44">
        <v>0</v>
      </c>
      <c r="D66" s="44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5"/>
      <c r="AG66" s="35"/>
      <c r="AH66" s="35"/>
    </row>
    <row r="67" spans="1:98" ht="18" customHeight="1" x14ac:dyDescent="0.2">
      <c r="A67" s="4" t="s">
        <v>4</v>
      </c>
      <c r="B67" s="12">
        <f t="shared" ref="B67:AE67" si="22">SUM(B65:B66)</f>
        <v>5869</v>
      </c>
      <c r="C67" s="12">
        <f t="shared" si="22"/>
        <v>5869</v>
      </c>
      <c r="D67" s="12">
        <f t="shared" si="22"/>
        <v>5869</v>
      </c>
      <c r="E67" s="12">
        <f t="shared" si="22"/>
        <v>5869</v>
      </c>
      <c r="F67" s="12">
        <f t="shared" si="22"/>
        <v>5869</v>
      </c>
      <c r="G67" s="12">
        <f t="shared" si="22"/>
        <v>5869</v>
      </c>
      <c r="H67" s="12">
        <f t="shared" si="22"/>
        <v>5869</v>
      </c>
      <c r="I67" s="12">
        <f t="shared" si="22"/>
        <v>5869</v>
      </c>
      <c r="J67" s="12">
        <f t="shared" si="22"/>
        <v>5869</v>
      </c>
      <c r="K67" s="12">
        <f t="shared" si="22"/>
        <v>5869</v>
      </c>
      <c r="L67" s="12">
        <f t="shared" si="22"/>
        <v>5869</v>
      </c>
      <c r="M67" s="12">
        <f t="shared" si="22"/>
        <v>5869</v>
      </c>
      <c r="N67" s="12">
        <f t="shared" si="22"/>
        <v>5869</v>
      </c>
      <c r="O67" s="12">
        <f t="shared" si="22"/>
        <v>5869</v>
      </c>
      <c r="P67" s="12">
        <f t="shared" si="22"/>
        <v>5869</v>
      </c>
      <c r="Q67" s="12">
        <f t="shared" si="22"/>
        <v>5869</v>
      </c>
      <c r="R67" s="12">
        <f t="shared" si="22"/>
        <v>5869</v>
      </c>
      <c r="S67" s="12">
        <f t="shared" si="22"/>
        <v>5869</v>
      </c>
      <c r="T67" s="12">
        <f t="shared" si="22"/>
        <v>5869</v>
      </c>
      <c r="U67" s="12">
        <f t="shared" si="22"/>
        <v>5869</v>
      </c>
      <c r="V67" s="12">
        <f t="shared" si="22"/>
        <v>5869</v>
      </c>
      <c r="W67" s="12">
        <f t="shared" si="22"/>
        <v>5869</v>
      </c>
      <c r="X67" s="12">
        <f t="shared" si="22"/>
        <v>5869</v>
      </c>
      <c r="Y67" s="12">
        <f t="shared" si="22"/>
        <v>5869</v>
      </c>
      <c r="Z67" s="12">
        <f t="shared" si="22"/>
        <v>5869</v>
      </c>
      <c r="AA67" s="12">
        <f t="shared" si="22"/>
        <v>5869</v>
      </c>
      <c r="AB67" s="12">
        <f t="shared" si="22"/>
        <v>5869</v>
      </c>
      <c r="AC67" s="12">
        <f t="shared" si="22"/>
        <v>5869</v>
      </c>
      <c r="AD67" s="12">
        <f t="shared" si="22"/>
        <v>5869</v>
      </c>
      <c r="AE67" s="12">
        <f t="shared" si="22"/>
        <v>5869</v>
      </c>
    </row>
    <row r="68" spans="1:98" ht="18" customHeight="1" x14ac:dyDescent="0.2">
      <c r="B68" s="19">
        <f t="shared" ref="B68:AE68" si="23">5869-B67</f>
        <v>0</v>
      </c>
      <c r="C68" s="19">
        <f t="shared" si="23"/>
        <v>0</v>
      </c>
      <c r="D68" s="19">
        <f t="shared" si="23"/>
        <v>0</v>
      </c>
      <c r="E68" s="19">
        <f t="shared" si="23"/>
        <v>0</v>
      </c>
      <c r="F68" s="19">
        <f t="shared" si="23"/>
        <v>0</v>
      </c>
      <c r="G68" s="19">
        <f t="shared" si="23"/>
        <v>0</v>
      </c>
      <c r="H68" s="19">
        <f t="shared" si="23"/>
        <v>0</v>
      </c>
      <c r="I68" s="19">
        <f t="shared" si="23"/>
        <v>0</v>
      </c>
      <c r="J68" s="19">
        <f t="shared" si="23"/>
        <v>0</v>
      </c>
      <c r="K68" s="19">
        <f t="shared" si="23"/>
        <v>0</v>
      </c>
      <c r="L68" s="19">
        <f t="shared" si="23"/>
        <v>0</v>
      </c>
      <c r="M68" s="19">
        <f t="shared" si="23"/>
        <v>0</v>
      </c>
      <c r="N68" s="19">
        <f t="shared" si="23"/>
        <v>0</v>
      </c>
      <c r="O68" s="19">
        <f t="shared" si="23"/>
        <v>0</v>
      </c>
      <c r="P68" s="19">
        <f t="shared" si="23"/>
        <v>0</v>
      </c>
      <c r="Q68" s="19">
        <f t="shared" si="23"/>
        <v>0</v>
      </c>
      <c r="R68" s="19">
        <f t="shared" si="23"/>
        <v>0</v>
      </c>
      <c r="S68" s="19">
        <f t="shared" si="23"/>
        <v>0</v>
      </c>
      <c r="T68" s="19">
        <f t="shared" si="23"/>
        <v>0</v>
      </c>
      <c r="U68" s="19">
        <f t="shared" si="23"/>
        <v>0</v>
      </c>
      <c r="V68" s="19">
        <f t="shared" si="23"/>
        <v>0</v>
      </c>
      <c r="W68" s="19">
        <f t="shared" si="23"/>
        <v>0</v>
      </c>
      <c r="X68" s="19">
        <f t="shared" si="23"/>
        <v>0</v>
      </c>
      <c r="Y68" s="19">
        <f t="shared" si="23"/>
        <v>0</v>
      </c>
      <c r="Z68" s="19">
        <f t="shared" si="23"/>
        <v>0</v>
      </c>
      <c r="AA68" s="19">
        <f t="shared" si="23"/>
        <v>0</v>
      </c>
      <c r="AB68" s="19">
        <f t="shared" si="23"/>
        <v>0</v>
      </c>
      <c r="AC68" s="19">
        <f t="shared" si="23"/>
        <v>0</v>
      </c>
      <c r="AD68" s="19">
        <f t="shared" si="23"/>
        <v>0</v>
      </c>
      <c r="AE68" s="19">
        <f t="shared" si="23"/>
        <v>0</v>
      </c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</row>
    <row r="71" spans="1:98" x14ac:dyDescent="0.2">
      <c r="B71" s="51"/>
      <c r="C71" s="15"/>
    </row>
    <row r="73" spans="1:98" s="48" customFormat="1" ht="15.75" x14ac:dyDescent="0.25">
      <c r="A73" s="48" t="s">
        <v>44</v>
      </c>
      <c r="B73" s="49">
        <f>+B67+B57+B46+B39+B13+B20+B30</f>
        <v>15869</v>
      </c>
      <c r="C73" s="49">
        <f t="shared" ref="C73:AE73" si="24">+C67+C57+C46+C39+C13+C20+C30</f>
        <v>15869</v>
      </c>
      <c r="D73" s="49">
        <f t="shared" si="24"/>
        <v>15869</v>
      </c>
      <c r="E73" s="49">
        <f t="shared" si="24"/>
        <v>15944</v>
      </c>
      <c r="F73" s="49">
        <f t="shared" si="24"/>
        <v>16269</v>
      </c>
      <c r="G73" s="49">
        <f t="shared" si="24"/>
        <v>16269</v>
      </c>
      <c r="H73" s="49">
        <f t="shared" si="24"/>
        <v>16269</v>
      </c>
      <c r="I73" s="49">
        <f t="shared" si="24"/>
        <v>16569</v>
      </c>
      <c r="J73" s="49">
        <f t="shared" si="24"/>
        <v>16569</v>
      </c>
      <c r="K73" s="49">
        <f t="shared" si="24"/>
        <v>16569</v>
      </c>
      <c r="L73" s="49">
        <f t="shared" si="24"/>
        <v>16569</v>
      </c>
      <c r="M73" s="49">
        <f t="shared" si="24"/>
        <v>16169</v>
      </c>
      <c r="N73" s="49">
        <f t="shared" si="24"/>
        <v>16569</v>
      </c>
      <c r="O73" s="49">
        <f t="shared" si="24"/>
        <v>16069</v>
      </c>
      <c r="P73" s="49">
        <f t="shared" si="24"/>
        <v>16013</v>
      </c>
      <c r="Q73" s="49">
        <f t="shared" si="24"/>
        <v>16069</v>
      </c>
      <c r="R73" s="49">
        <f t="shared" si="24"/>
        <v>16125</v>
      </c>
      <c r="S73" s="49">
        <f t="shared" si="24"/>
        <v>16069</v>
      </c>
      <c r="T73" s="49">
        <f t="shared" si="24"/>
        <v>16069</v>
      </c>
      <c r="U73" s="49">
        <f t="shared" si="24"/>
        <v>16069</v>
      </c>
      <c r="V73" s="49">
        <f t="shared" si="24"/>
        <v>16069</v>
      </c>
      <c r="W73" s="49">
        <f t="shared" si="24"/>
        <v>16069</v>
      </c>
      <c r="X73" s="49">
        <f t="shared" si="24"/>
        <v>16069</v>
      </c>
      <c r="Y73" s="49">
        <f t="shared" si="24"/>
        <v>16069</v>
      </c>
      <c r="Z73" s="49">
        <f t="shared" si="24"/>
        <v>16069</v>
      </c>
      <c r="AA73" s="49">
        <f t="shared" si="24"/>
        <v>16069</v>
      </c>
      <c r="AB73" s="49">
        <f t="shared" si="24"/>
        <v>16069</v>
      </c>
      <c r="AC73" s="49">
        <f t="shared" si="24"/>
        <v>16069</v>
      </c>
      <c r="AD73" s="49">
        <f t="shared" si="24"/>
        <v>16069</v>
      </c>
      <c r="AE73" s="49">
        <f t="shared" si="24"/>
        <v>16069</v>
      </c>
    </row>
  </sheetData>
  <printOptions horizontalCentered="1" verticalCentered="1" gridLines="1"/>
  <pageMargins left="0" right="0" top="0.5" bottom="0" header="0.25" footer="0.5"/>
  <pageSetup scale="43" fitToWidth="2" orientation="landscape" r:id="rId1"/>
  <headerFooter alignWithMargins="0">
    <oddHeader>&amp;LCES VOLUMES&amp;R&amp;D  &amp;T</oddHeader>
  </headerFooter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84"/>
  <sheetViews>
    <sheetView workbookViewId="0">
      <pane xSplit="1" ySplit="3" topLeftCell="AD4" activePane="bottomRight" state="frozen"/>
      <selection pane="topRight" activeCell="B1" sqref="B1"/>
      <selection pane="bottomLeft" activeCell="A3" sqref="A3"/>
      <selection pane="bottomRight" activeCell="AF9" sqref="AF9"/>
    </sheetView>
  </sheetViews>
  <sheetFormatPr defaultRowHeight="12.75" x14ac:dyDescent="0.2"/>
  <cols>
    <col min="1" max="1" width="24" customWidth="1"/>
    <col min="2" max="13" width="10" hidden="1" customWidth="1"/>
    <col min="14" max="15" width="10" customWidth="1"/>
    <col min="16" max="16" width="9.5703125" customWidth="1"/>
    <col min="17" max="29" width="10" customWidth="1"/>
    <col min="30" max="30" width="9" customWidth="1"/>
  </cols>
  <sheetData>
    <row r="1" spans="1:34" x14ac:dyDescent="0.2">
      <c r="A1" s="7">
        <f ca="1">NOW()+1</f>
        <v>41887.665560416666</v>
      </c>
      <c r="B1" s="8"/>
      <c r="C1" s="8"/>
      <c r="D1" s="8"/>
      <c r="E1" s="8" t="s">
        <v>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4" x14ac:dyDescent="0.2">
      <c r="A2" s="31" t="s">
        <v>32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4" x14ac:dyDescent="0.2">
      <c r="A3" s="10" t="s">
        <v>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4" ht="18" customHeight="1" x14ac:dyDescent="0.25">
      <c r="A4" s="6" t="s">
        <v>21</v>
      </c>
      <c r="B4" s="9">
        <v>36586</v>
      </c>
      <c r="C4" s="9">
        <f t="shared" ref="C4:AD4" si="0">+B4+1</f>
        <v>36587</v>
      </c>
      <c r="D4" s="9">
        <f t="shared" si="0"/>
        <v>36588</v>
      </c>
      <c r="E4" s="9">
        <f t="shared" si="0"/>
        <v>36589</v>
      </c>
      <c r="F4" s="9">
        <f t="shared" si="0"/>
        <v>36590</v>
      </c>
      <c r="G4" s="9">
        <f t="shared" si="0"/>
        <v>36591</v>
      </c>
      <c r="H4" s="9">
        <f t="shared" si="0"/>
        <v>36592</v>
      </c>
      <c r="I4" s="9">
        <f t="shared" si="0"/>
        <v>36593</v>
      </c>
      <c r="J4" s="9">
        <f t="shared" si="0"/>
        <v>36594</v>
      </c>
      <c r="K4" s="9">
        <f t="shared" si="0"/>
        <v>36595</v>
      </c>
      <c r="L4" s="9">
        <f t="shared" si="0"/>
        <v>36596</v>
      </c>
      <c r="M4" s="9">
        <f t="shared" si="0"/>
        <v>36597</v>
      </c>
      <c r="N4" s="9">
        <f t="shared" si="0"/>
        <v>36598</v>
      </c>
      <c r="O4" s="9">
        <f>+N4+1</f>
        <v>36599</v>
      </c>
      <c r="P4" s="9">
        <f t="shared" si="0"/>
        <v>36600</v>
      </c>
      <c r="Q4" s="9">
        <f t="shared" si="0"/>
        <v>36601</v>
      </c>
      <c r="R4" s="9">
        <f t="shared" si="0"/>
        <v>36602</v>
      </c>
      <c r="S4" s="9">
        <f t="shared" si="0"/>
        <v>36603</v>
      </c>
      <c r="T4" s="9">
        <f t="shared" si="0"/>
        <v>36604</v>
      </c>
      <c r="U4" s="9">
        <f t="shared" si="0"/>
        <v>36605</v>
      </c>
      <c r="V4" s="9">
        <f t="shared" si="0"/>
        <v>36606</v>
      </c>
      <c r="W4" s="9">
        <f t="shared" si="0"/>
        <v>36607</v>
      </c>
      <c r="X4" s="9">
        <f t="shared" si="0"/>
        <v>36608</v>
      </c>
      <c r="Y4" s="9">
        <f t="shared" si="0"/>
        <v>36609</v>
      </c>
      <c r="Z4" s="9">
        <f t="shared" si="0"/>
        <v>36610</v>
      </c>
      <c r="AA4" s="9">
        <f t="shared" si="0"/>
        <v>36611</v>
      </c>
      <c r="AB4" s="9">
        <f t="shared" si="0"/>
        <v>36612</v>
      </c>
      <c r="AC4" s="9">
        <f t="shared" si="0"/>
        <v>36613</v>
      </c>
      <c r="AD4" s="9">
        <f t="shared" si="0"/>
        <v>36614</v>
      </c>
      <c r="AE4" s="9">
        <f>+AD4+1</f>
        <v>36615</v>
      </c>
      <c r="AF4" s="9">
        <f>+AE4+1</f>
        <v>36616</v>
      </c>
    </row>
    <row r="5" spans="1:34" ht="18" customHeight="1" x14ac:dyDescent="0.2">
      <c r="A5" s="21" t="s">
        <v>31</v>
      </c>
      <c r="B5" s="2" t="s">
        <v>6</v>
      </c>
      <c r="C5" s="2" t="s">
        <v>7</v>
      </c>
      <c r="D5" s="2" t="s">
        <v>1</v>
      </c>
      <c r="E5" s="2" t="s">
        <v>2</v>
      </c>
      <c r="F5" s="2" t="s">
        <v>3</v>
      </c>
      <c r="G5" s="2" t="s">
        <v>0</v>
      </c>
      <c r="H5" s="2" t="s">
        <v>5</v>
      </c>
      <c r="I5" s="2" t="s">
        <v>6</v>
      </c>
      <c r="J5" s="2" t="s">
        <v>7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5</v>
      </c>
      <c r="P5" s="2" t="s">
        <v>6</v>
      </c>
      <c r="Q5" s="2" t="s">
        <v>7</v>
      </c>
      <c r="R5" s="2" t="s">
        <v>1</v>
      </c>
      <c r="S5" s="2" t="s">
        <v>2</v>
      </c>
      <c r="T5" s="2" t="s">
        <v>3</v>
      </c>
      <c r="U5" s="2" t="s">
        <v>0</v>
      </c>
      <c r="V5" s="2" t="s">
        <v>5</v>
      </c>
      <c r="W5" s="2" t="s">
        <v>6</v>
      </c>
      <c r="X5" s="2" t="s">
        <v>7</v>
      </c>
      <c r="Y5" s="2" t="s">
        <v>1</v>
      </c>
      <c r="Z5" s="2" t="s">
        <v>2</v>
      </c>
      <c r="AA5" s="2" t="s">
        <v>3</v>
      </c>
      <c r="AB5" s="2" t="s">
        <v>0</v>
      </c>
      <c r="AC5" s="2" t="s">
        <v>33</v>
      </c>
      <c r="AD5" s="2" t="s">
        <v>6</v>
      </c>
      <c r="AE5" s="2" t="s">
        <v>34</v>
      </c>
      <c r="AF5" s="2" t="s">
        <v>29</v>
      </c>
    </row>
    <row r="6" spans="1:34" ht="18" customHeight="1" x14ac:dyDescent="0.2">
      <c r="A6" s="5" t="s">
        <v>9</v>
      </c>
      <c r="B6" s="18">
        <v>5977</v>
      </c>
      <c r="C6" s="18">
        <v>5977</v>
      </c>
      <c r="D6" s="23">
        <v>5977</v>
      </c>
      <c r="E6" s="22">
        <f>5977+125</f>
        <v>6102</v>
      </c>
      <c r="F6" s="22">
        <f>6102-145</f>
        <v>5957</v>
      </c>
      <c r="G6" s="22">
        <f>6102-145-80</f>
        <v>5877</v>
      </c>
      <c r="H6" s="29">
        <f>6102-145-80</f>
        <v>5877</v>
      </c>
      <c r="I6" s="30">
        <v>5927</v>
      </c>
      <c r="J6" s="30">
        <v>5917</v>
      </c>
      <c r="K6" s="30">
        <v>917</v>
      </c>
      <c r="L6" s="30">
        <f>917+180</f>
        <v>1097</v>
      </c>
      <c r="M6" s="30">
        <f>1037-56</f>
        <v>981</v>
      </c>
      <c r="N6" s="30">
        <f>857-112</f>
        <v>745</v>
      </c>
      <c r="O6" s="30">
        <f>857-112-10-119</f>
        <v>616</v>
      </c>
      <c r="P6" s="30">
        <f>857-112-10-119</f>
        <v>616</v>
      </c>
      <c r="Q6" s="29">
        <f>857-112-10-119</f>
        <v>616</v>
      </c>
      <c r="R6" s="29">
        <f>857-112-10-119</f>
        <v>616</v>
      </c>
      <c r="S6" s="30">
        <f>857-112-10-119</f>
        <v>616</v>
      </c>
      <c r="T6" s="30">
        <v>571</v>
      </c>
      <c r="U6" s="29">
        <v>504</v>
      </c>
      <c r="V6" s="29">
        <v>504</v>
      </c>
      <c r="W6" s="29">
        <v>504</v>
      </c>
      <c r="X6" s="33">
        <f>504+300+484</f>
        <v>1288</v>
      </c>
      <c r="Y6" s="34">
        <f>504+300+484</f>
        <v>1288</v>
      </c>
      <c r="Z6" s="33">
        <f>1288+115-25</f>
        <v>1378</v>
      </c>
      <c r="AA6" s="33">
        <f>1288+70-25-65</f>
        <v>1268</v>
      </c>
      <c r="AB6" s="33">
        <f>1288-100-25-110</f>
        <v>1053</v>
      </c>
      <c r="AC6" s="33">
        <f>1288-100-25-110</f>
        <v>1053</v>
      </c>
      <c r="AD6" s="34">
        <f>1288-100-25-110</f>
        <v>1053</v>
      </c>
      <c r="AE6" s="34">
        <f>1288-100-25-110</f>
        <v>1053</v>
      </c>
      <c r="AF6" s="18"/>
    </row>
    <row r="7" spans="1:34" ht="18" customHeight="1" x14ac:dyDescent="0.2">
      <c r="A7" s="5" t="s">
        <v>10</v>
      </c>
      <c r="B7" s="18">
        <v>3847</v>
      </c>
      <c r="C7" s="18">
        <v>3847</v>
      </c>
      <c r="D7" s="23">
        <f>3847+12000</f>
        <v>15847</v>
      </c>
      <c r="E7" s="22">
        <f>3847+12000-5000</f>
        <v>10847</v>
      </c>
      <c r="F7" s="22">
        <f>3847+12000-5000</f>
        <v>10847</v>
      </c>
      <c r="G7" s="22">
        <f>3847+12000-5000</f>
        <v>10847</v>
      </c>
      <c r="H7" s="28">
        <f>10847-40</f>
        <v>10807</v>
      </c>
      <c r="I7" s="27">
        <f>10847-40</f>
        <v>10807</v>
      </c>
      <c r="J7" s="27">
        <f>10847-40</f>
        <v>10807</v>
      </c>
      <c r="K7" s="28">
        <v>9807</v>
      </c>
      <c r="L7" s="28">
        <f>9807+11000</f>
        <v>20807</v>
      </c>
      <c r="M7" s="28">
        <f>9807+11000</f>
        <v>20807</v>
      </c>
      <c r="N7" s="28">
        <f>9807+11000</f>
        <v>20807</v>
      </c>
      <c r="O7" s="28">
        <f>9807+11000</f>
        <v>20807</v>
      </c>
      <c r="P7" s="28">
        <f>9807+11000+60</f>
        <v>20867</v>
      </c>
      <c r="Q7" s="28">
        <f>20867-45</f>
        <v>20822</v>
      </c>
      <c r="R7" s="28">
        <f>20822+110</f>
        <v>20932</v>
      </c>
      <c r="S7" s="28">
        <f>20932+130+20</f>
        <v>21082</v>
      </c>
      <c r="T7" s="28">
        <f>20932+80+30</f>
        <v>21042</v>
      </c>
      <c r="U7" s="27">
        <f>20932-100+15</f>
        <v>20847</v>
      </c>
      <c r="V7" s="28">
        <v>20831</v>
      </c>
      <c r="W7" s="28">
        <f t="shared" ref="W7:AE7" si="1">20831+99+5</f>
        <v>20935</v>
      </c>
      <c r="X7" s="27">
        <f t="shared" si="1"/>
        <v>20935</v>
      </c>
      <c r="Y7" s="27">
        <f t="shared" si="1"/>
        <v>20935</v>
      </c>
      <c r="Z7" s="27">
        <f t="shared" si="1"/>
        <v>20935</v>
      </c>
      <c r="AA7" s="27">
        <f t="shared" si="1"/>
        <v>20935</v>
      </c>
      <c r="AB7" s="27">
        <f t="shared" si="1"/>
        <v>20935</v>
      </c>
      <c r="AC7" s="27">
        <f t="shared" si="1"/>
        <v>20935</v>
      </c>
      <c r="AD7" s="27">
        <f t="shared" si="1"/>
        <v>20935</v>
      </c>
      <c r="AE7" s="27">
        <f t="shared" si="1"/>
        <v>20935</v>
      </c>
      <c r="AF7" s="18"/>
    </row>
    <row r="8" spans="1:34" ht="18" customHeight="1" x14ac:dyDescent="0.2">
      <c r="A8" s="5" t="s">
        <v>11</v>
      </c>
      <c r="B8" s="18"/>
      <c r="C8" s="1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18"/>
    </row>
    <row r="9" spans="1:34" ht="18" customHeight="1" x14ac:dyDescent="0.2">
      <c r="A9" s="5" t="s">
        <v>12</v>
      </c>
      <c r="B9" s="18">
        <v>10</v>
      </c>
      <c r="C9" s="18">
        <v>10</v>
      </c>
      <c r="D9" s="23">
        <f t="shared" ref="D9:AE9" si="2">10+91+120+110</f>
        <v>331</v>
      </c>
      <c r="E9" s="23">
        <f t="shared" si="2"/>
        <v>331</v>
      </c>
      <c r="F9" s="23">
        <f t="shared" si="2"/>
        <v>331</v>
      </c>
      <c r="G9" s="23">
        <f t="shared" si="2"/>
        <v>331</v>
      </c>
      <c r="H9" s="23">
        <f t="shared" si="2"/>
        <v>331</v>
      </c>
      <c r="I9" s="23">
        <f t="shared" si="2"/>
        <v>331</v>
      </c>
      <c r="J9" s="23">
        <f t="shared" si="2"/>
        <v>331</v>
      </c>
      <c r="K9" s="23">
        <f t="shared" si="2"/>
        <v>331</v>
      </c>
      <c r="L9" s="23">
        <f t="shared" si="2"/>
        <v>331</v>
      </c>
      <c r="M9" s="23">
        <f t="shared" si="2"/>
        <v>331</v>
      </c>
      <c r="N9" s="23">
        <f t="shared" si="2"/>
        <v>331</v>
      </c>
      <c r="O9" s="23">
        <f t="shared" si="2"/>
        <v>331</v>
      </c>
      <c r="P9" s="23">
        <f t="shared" si="2"/>
        <v>331</v>
      </c>
      <c r="Q9" s="23">
        <f t="shared" si="2"/>
        <v>331</v>
      </c>
      <c r="R9" s="23">
        <f t="shared" si="2"/>
        <v>331</v>
      </c>
      <c r="S9" s="23">
        <f t="shared" si="2"/>
        <v>331</v>
      </c>
      <c r="T9" s="23">
        <f t="shared" si="2"/>
        <v>331</v>
      </c>
      <c r="U9" s="23">
        <f t="shared" si="2"/>
        <v>331</v>
      </c>
      <c r="V9" s="23">
        <f t="shared" si="2"/>
        <v>331</v>
      </c>
      <c r="W9" s="23">
        <f t="shared" si="2"/>
        <v>331</v>
      </c>
      <c r="X9" s="23">
        <f t="shared" si="2"/>
        <v>331</v>
      </c>
      <c r="Y9" s="23">
        <f t="shared" si="2"/>
        <v>331</v>
      </c>
      <c r="Z9" s="23">
        <f t="shared" si="2"/>
        <v>331</v>
      </c>
      <c r="AA9" s="23">
        <f t="shared" si="2"/>
        <v>331</v>
      </c>
      <c r="AB9" s="23">
        <f t="shared" si="2"/>
        <v>331</v>
      </c>
      <c r="AC9" s="23">
        <f t="shared" si="2"/>
        <v>331</v>
      </c>
      <c r="AD9" s="23">
        <f t="shared" si="2"/>
        <v>331</v>
      </c>
      <c r="AE9" s="23">
        <f t="shared" si="2"/>
        <v>331</v>
      </c>
      <c r="AF9" s="18"/>
    </row>
    <row r="10" spans="1:34" ht="18" customHeight="1" x14ac:dyDescent="0.2">
      <c r="A10" s="5" t="s">
        <v>13</v>
      </c>
      <c r="B10" s="18">
        <v>1797</v>
      </c>
      <c r="C10" s="18">
        <v>1797</v>
      </c>
      <c r="D10" s="23">
        <v>1797</v>
      </c>
      <c r="E10" s="22">
        <v>6797</v>
      </c>
      <c r="F10" s="22">
        <v>6797</v>
      </c>
      <c r="G10" s="22">
        <v>6797</v>
      </c>
      <c r="H10" s="26">
        <v>6797</v>
      </c>
      <c r="I10" s="26">
        <v>6797</v>
      </c>
      <c r="J10" s="26">
        <v>6797</v>
      </c>
      <c r="K10" s="26">
        <v>6797</v>
      </c>
      <c r="L10" s="26">
        <f>6797-5000</f>
        <v>1797</v>
      </c>
      <c r="M10" s="26">
        <v>1797</v>
      </c>
      <c r="N10" s="26">
        <v>1797</v>
      </c>
      <c r="O10" s="26">
        <v>1797</v>
      </c>
      <c r="P10" s="26">
        <v>1797</v>
      </c>
      <c r="Q10" s="26">
        <v>1797</v>
      </c>
      <c r="R10" s="26">
        <v>1797</v>
      </c>
      <c r="S10" s="26">
        <v>1797</v>
      </c>
      <c r="T10" s="26">
        <v>1797</v>
      </c>
      <c r="U10" s="26">
        <v>1797</v>
      </c>
      <c r="V10" s="26">
        <v>1797</v>
      </c>
      <c r="W10" s="28">
        <f>1797+300</f>
        <v>2097</v>
      </c>
      <c r="X10" s="28">
        <f>1797</f>
        <v>1797</v>
      </c>
      <c r="Y10" s="27">
        <f>1797</f>
        <v>1797</v>
      </c>
      <c r="Z10" s="27">
        <f>1797</f>
        <v>1797</v>
      </c>
      <c r="AA10" s="27">
        <f>1797</f>
        <v>1797</v>
      </c>
      <c r="AB10" s="27">
        <f>1797</f>
        <v>1797</v>
      </c>
      <c r="AC10" s="27">
        <f>1797</f>
        <v>1797</v>
      </c>
      <c r="AD10" s="27">
        <f>1797</f>
        <v>1797</v>
      </c>
      <c r="AE10" s="27">
        <f>1797</f>
        <v>1797</v>
      </c>
      <c r="AF10" s="18"/>
    </row>
    <row r="11" spans="1:34" ht="18" customHeight="1" x14ac:dyDescent="0.2">
      <c r="A11" s="5" t="s">
        <v>25</v>
      </c>
      <c r="B11" s="18">
        <v>5000</v>
      </c>
      <c r="C11" s="18">
        <v>5000</v>
      </c>
      <c r="D11" s="23">
        <v>5000</v>
      </c>
      <c r="E11" s="23">
        <v>5000</v>
      </c>
      <c r="F11" s="23">
        <v>5000</v>
      </c>
      <c r="G11" s="23">
        <v>5000</v>
      </c>
      <c r="H11" s="23">
        <v>5000</v>
      </c>
      <c r="I11" s="23">
        <v>5000</v>
      </c>
      <c r="J11" s="23">
        <v>5000</v>
      </c>
      <c r="K11" s="22">
        <v>11000</v>
      </c>
      <c r="L11" s="22">
        <v>5000</v>
      </c>
      <c r="M11" s="22">
        <v>5000</v>
      </c>
      <c r="N11" s="22">
        <v>5000</v>
      </c>
      <c r="O11" s="22">
        <v>5000</v>
      </c>
      <c r="P11" s="22">
        <v>5000</v>
      </c>
      <c r="Q11" s="26">
        <v>5000</v>
      </c>
      <c r="R11" s="26">
        <v>5000</v>
      </c>
      <c r="S11" s="26">
        <v>5000</v>
      </c>
      <c r="T11" s="26">
        <v>5000</v>
      </c>
      <c r="U11" s="26">
        <v>5000</v>
      </c>
      <c r="V11" s="26">
        <v>5000</v>
      </c>
      <c r="W11" s="26">
        <v>5000</v>
      </c>
      <c r="X11" s="26">
        <v>5000</v>
      </c>
      <c r="Y11" s="26">
        <v>5000</v>
      </c>
      <c r="Z11" s="26">
        <v>5000</v>
      </c>
      <c r="AA11" s="26">
        <v>5000</v>
      </c>
      <c r="AB11" s="26">
        <v>5000</v>
      </c>
      <c r="AC11" s="26">
        <v>5000</v>
      </c>
      <c r="AD11" s="26">
        <v>5000</v>
      </c>
      <c r="AE11" s="26">
        <v>5000</v>
      </c>
      <c r="AF11" s="18"/>
      <c r="AH11" t="s">
        <v>30</v>
      </c>
    </row>
    <row r="12" spans="1:34" ht="18" customHeight="1" x14ac:dyDescent="0.2">
      <c r="A12" s="32" t="s">
        <v>14</v>
      </c>
      <c r="B12" s="18">
        <v>326</v>
      </c>
      <c r="C12" s="18">
        <v>326</v>
      </c>
      <c r="D12" s="23">
        <f>326-91</f>
        <v>235</v>
      </c>
      <c r="E12" s="24">
        <f t="shared" ref="E12:N12" si="3">326-91-119</f>
        <v>116</v>
      </c>
      <c r="F12" s="24">
        <f t="shared" si="3"/>
        <v>116</v>
      </c>
      <c r="G12" s="24">
        <f t="shared" si="3"/>
        <v>116</v>
      </c>
      <c r="H12" s="26">
        <f t="shared" si="3"/>
        <v>116</v>
      </c>
      <c r="I12" s="26">
        <f t="shared" si="3"/>
        <v>116</v>
      </c>
      <c r="J12" s="26">
        <f t="shared" si="3"/>
        <v>116</v>
      </c>
      <c r="K12" s="26">
        <f t="shared" si="3"/>
        <v>116</v>
      </c>
      <c r="L12" s="26">
        <f t="shared" si="3"/>
        <v>116</v>
      </c>
      <c r="M12" s="26">
        <f t="shared" si="3"/>
        <v>116</v>
      </c>
      <c r="N12" s="22">
        <f t="shared" si="3"/>
        <v>116</v>
      </c>
      <c r="O12" s="22">
        <f>116+119</f>
        <v>235</v>
      </c>
      <c r="P12" s="22">
        <f>235</f>
        <v>235</v>
      </c>
      <c r="Q12" s="26">
        <f>235</f>
        <v>235</v>
      </c>
      <c r="R12" s="26">
        <f>235</f>
        <v>235</v>
      </c>
      <c r="S12" s="26">
        <f>235</f>
        <v>235</v>
      </c>
      <c r="T12" s="26">
        <f>235</f>
        <v>235</v>
      </c>
      <c r="U12" s="26">
        <f>235</f>
        <v>235</v>
      </c>
      <c r="V12" s="26">
        <f>235</f>
        <v>235</v>
      </c>
      <c r="W12" s="26">
        <f>235</f>
        <v>235</v>
      </c>
      <c r="X12" s="26">
        <f>235</f>
        <v>235</v>
      </c>
      <c r="Y12" s="26">
        <f>235</f>
        <v>235</v>
      </c>
      <c r="Z12" s="22">
        <f t="shared" ref="Z12:AE12" si="4">235+5</f>
        <v>240</v>
      </c>
      <c r="AA12" s="22">
        <f t="shared" si="4"/>
        <v>240</v>
      </c>
      <c r="AB12" s="22">
        <f t="shared" si="4"/>
        <v>240</v>
      </c>
      <c r="AC12" s="22">
        <f t="shared" si="4"/>
        <v>240</v>
      </c>
      <c r="AD12" s="26">
        <f t="shared" si="4"/>
        <v>240</v>
      </c>
      <c r="AE12" s="26">
        <f t="shared" si="4"/>
        <v>240</v>
      </c>
      <c r="AF12" s="26">
        <f>326-91-119</f>
        <v>116</v>
      </c>
    </row>
    <row r="13" spans="1:34" ht="18" customHeight="1" x14ac:dyDescent="0.2">
      <c r="A13" s="5" t="s">
        <v>15</v>
      </c>
      <c r="B13" s="18">
        <v>2500</v>
      </c>
      <c r="C13" s="18">
        <v>2500</v>
      </c>
      <c r="D13" s="23">
        <v>2500</v>
      </c>
      <c r="E13" s="23">
        <v>2500</v>
      </c>
      <c r="F13" s="23">
        <v>2500</v>
      </c>
      <c r="G13" s="23">
        <v>2500</v>
      </c>
      <c r="H13" s="26">
        <v>2500</v>
      </c>
      <c r="I13" s="26">
        <v>2500</v>
      </c>
      <c r="J13" s="26">
        <v>2500</v>
      </c>
      <c r="K13" s="26">
        <v>2500</v>
      </c>
      <c r="L13" s="26">
        <v>2500</v>
      </c>
      <c r="M13" s="26">
        <v>2500</v>
      </c>
      <c r="N13" s="26">
        <v>2500</v>
      </c>
      <c r="O13" s="26">
        <v>2500</v>
      </c>
      <c r="P13" s="26">
        <v>2500</v>
      </c>
      <c r="Q13" s="26">
        <v>2500</v>
      </c>
      <c r="R13" s="26">
        <v>2500</v>
      </c>
      <c r="S13" s="26">
        <v>2500</v>
      </c>
      <c r="T13" s="26">
        <v>2500</v>
      </c>
      <c r="U13" s="26">
        <v>2500</v>
      </c>
      <c r="V13" s="26">
        <v>2500</v>
      </c>
      <c r="W13" s="26">
        <v>2500</v>
      </c>
      <c r="X13" s="26">
        <v>2500</v>
      </c>
      <c r="Y13" s="26">
        <v>2500</v>
      </c>
      <c r="Z13" s="26">
        <v>2500</v>
      </c>
      <c r="AA13" s="26">
        <v>2500</v>
      </c>
      <c r="AB13" s="26">
        <v>2500</v>
      </c>
      <c r="AC13" s="26">
        <v>2500</v>
      </c>
      <c r="AD13" s="26">
        <v>2500</v>
      </c>
      <c r="AE13" s="26">
        <v>2500</v>
      </c>
      <c r="AF13" s="18"/>
    </row>
    <row r="14" spans="1:34" ht="18" customHeight="1" x14ac:dyDescent="0.2">
      <c r="A14" s="32" t="s">
        <v>16</v>
      </c>
      <c r="B14" s="18">
        <v>690</v>
      </c>
      <c r="C14" s="18">
        <v>690</v>
      </c>
      <c r="D14" s="23">
        <f>690-110</f>
        <v>580</v>
      </c>
      <c r="E14" s="22">
        <f>580-125</f>
        <v>455</v>
      </c>
      <c r="F14" s="22">
        <f>455+145</f>
        <v>600</v>
      </c>
      <c r="G14" s="22">
        <f>600+80</f>
        <v>680</v>
      </c>
      <c r="H14" s="22">
        <f>680+40</f>
        <v>720</v>
      </c>
      <c r="I14" s="22">
        <v>670</v>
      </c>
      <c r="J14" s="22">
        <v>680</v>
      </c>
      <c r="K14" s="26">
        <v>680</v>
      </c>
      <c r="L14" s="22">
        <f>680-180</f>
        <v>500</v>
      </c>
      <c r="M14" s="22">
        <f>680-120</f>
        <v>560</v>
      </c>
      <c r="N14" s="22">
        <f>680+60</f>
        <v>740</v>
      </c>
      <c r="O14" s="22">
        <v>750</v>
      </c>
      <c r="P14" s="22">
        <f>750-60</f>
        <v>690</v>
      </c>
      <c r="Q14" s="22">
        <f>750-60+40</f>
        <v>730</v>
      </c>
      <c r="R14" s="22">
        <v>620</v>
      </c>
      <c r="S14" s="22">
        <v>490</v>
      </c>
      <c r="T14" s="22">
        <v>540</v>
      </c>
      <c r="U14" s="26">
        <v>720</v>
      </c>
      <c r="V14" s="22">
        <v>735</v>
      </c>
      <c r="W14" s="22">
        <v>660</v>
      </c>
      <c r="X14" s="22">
        <v>625</v>
      </c>
      <c r="Y14" s="22">
        <v>570</v>
      </c>
      <c r="Z14" s="22">
        <v>455</v>
      </c>
      <c r="AA14" s="22">
        <v>500</v>
      </c>
      <c r="AB14" s="22">
        <v>670</v>
      </c>
      <c r="AC14" s="22">
        <v>670</v>
      </c>
      <c r="AD14" s="26">
        <v>670</v>
      </c>
      <c r="AE14" s="26">
        <v>670</v>
      </c>
      <c r="AF14" s="18"/>
    </row>
    <row r="15" spans="1:34" ht="18" customHeight="1" x14ac:dyDescent="0.2">
      <c r="A15" s="5" t="s">
        <v>19</v>
      </c>
      <c r="B15" s="18">
        <v>12855</v>
      </c>
      <c r="C15" s="18">
        <v>12855</v>
      </c>
      <c r="D15" s="23">
        <v>735</v>
      </c>
      <c r="E15" s="25">
        <f t="shared" ref="E15:L15" si="5">735+119</f>
        <v>854</v>
      </c>
      <c r="F15" s="25">
        <f t="shared" si="5"/>
        <v>854</v>
      </c>
      <c r="G15" s="25">
        <f t="shared" si="5"/>
        <v>854</v>
      </c>
      <c r="H15" s="27">
        <f t="shared" si="5"/>
        <v>854</v>
      </c>
      <c r="I15" s="27">
        <f t="shared" si="5"/>
        <v>854</v>
      </c>
      <c r="J15" s="27">
        <f t="shared" si="5"/>
        <v>854</v>
      </c>
      <c r="K15" s="27">
        <f t="shared" si="5"/>
        <v>854</v>
      </c>
      <c r="L15" s="28">
        <f t="shared" si="5"/>
        <v>854</v>
      </c>
      <c r="M15" s="28">
        <f>854+56</f>
        <v>910</v>
      </c>
      <c r="N15" s="28">
        <f>854+112</f>
        <v>966</v>
      </c>
      <c r="O15" s="28">
        <f>854+112</f>
        <v>966</v>
      </c>
      <c r="P15" s="28">
        <f>854+112</f>
        <v>966</v>
      </c>
      <c r="Q15" s="28">
        <f>966+5</f>
        <v>971</v>
      </c>
      <c r="R15" s="27">
        <f>966+5</f>
        <v>971</v>
      </c>
      <c r="S15" s="28">
        <f>971-20</f>
        <v>951</v>
      </c>
      <c r="T15" s="28">
        <v>986</v>
      </c>
      <c r="U15" s="27">
        <v>1068</v>
      </c>
      <c r="V15" s="27">
        <v>1069</v>
      </c>
      <c r="W15" s="28">
        <f>1069-329</f>
        <v>740</v>
      </c>
      <c r="X15" s="28">
        <f>775-484</f>
        <v>291</v>
      </c>
      <c r="Y15" s="28">
        <f>291+55</f>
        <v>346</v>
      </c>
      <c r="Z15" s="28">
        <f>346+20</f>
        <v>366</v>
      </c>
      <c r="AA15" s="28">
        <f>346+20+65</f>
        <v>431</v>
      </c>
      <c r="AB15" s="28">
        <f>346+20+110</f>
        <v>476</v>
      </c>
      <c r="AC15" s="28">
        <f>346+20+110</f>
        <v>476</v>
      </c>
      <c r="AD15" s="27">
        <f>346+20+110</f>
        <v>476</v>
      </c>
      <c r="AE15" s="27">
        <f>346+20+110</f>
        <v>476</v>
      </c>
      <c r="AF15" s="18"/>
    </row>
    <row r="16" spans="1:34" ht="18" customHeight="1" x14ac:dyDescent="0.2">
      <c r="A16" s="5" t="s">
        <v>17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18"/>
    </row>
    <row r="17" spans="1:32" ht="18" customHeight="1" x14ac:dyDescent="0.2">
      <c r="A17" s="5" t="s">
        <v>18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8" customHeight="1" x14ac:dyDescent="0.2">
      <c r="A18" s="5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8" customHeight="1" x14ac:dyDescent="0.2">
      <c r="A19" s="4" t="s">
        <v>4</v>
      </c>
      <c r="B19" s="12">
        <f>SUM(B6:B18)</f>
        <v>33002</v>
      </c>
      <c r="C19" s="12">
        <f>SUM(C6:C18)</f>
        <v>33002</v>
      </c>
      <c r="D19" s="12">
        <f>SUM(D6:D18)</f>
        <v>33002</v>
      </c>
      <c r="E19" s="12">
        <f t="shared" ref="E19:K19" si="6">SUM(E6:E18)</f>
        <v>33002</v>
      </c>
      <c r="F19" s="12">
        <f t="shared" si="6"/>
        <v>33002</v>
      </c>
      <c r="G19" s="12">
        <f t="shared" si="6"/>
        <v>33002</v>
      </c>
      <c r="H19" s="12">
        <f t="shared" si="6"/>
        <v>33002</v>
      </c>
      <c r="I19" s="12">
        <f t="shared" si="6"/>
        <v>33002</v>
      </c>
      <c r="J19" s="12">
        <f t="shared" si="6"/>
        <v>33002</v>
      </c>
      <c r="K19" s="12">
        <f t="shared" si="6"/>
        <v>33002</v>
      </c>
      <c r="L19" s="12">
        <f t="shared" ref="L19:R19" si="7">SUM(L6:L18)</f>
        <v>33002</v>
      </c>
      <c r="M19" s="12">
        <f t="shared" si="7"/>
        <v>33002</v>
      </c>
      <c r="N19" s="12">
        <f t="shared" si="7"/>
        <v>33002</v>
      </c>
      <c r="O19" s="12">
        <f t="shared" si="7"/>
        <v>33002</v>
      </c>
      <c r="P19" s="12">
        <f t="shared" si="7"/>
        <v>33002</v>
      </c>
      <c r="Q19" s="12">
        <f t="shared" si="7"/>
        <v>33002</v>
      </c>
      <c r="R19" s="12">
        <f t="shared" si="7"/>
        <v>33002</v>
      </c>
      <c r="S19" s="12">
        <f t="shared" ref="S19:AF19" si="8">SUM(S6:S18)</f>
        <v>33002</v>
      </c>
      <c r="T19" s="12">
        <f t="shared" si="8"/>
        <v>33002</v>
      </c>
      <c r="U19" s="12">
        <f t="shared" si="8"/>
        <v>33002</v>
      </c>
      <c r="V19" s="12">
        <f t="shared" si="8"/>
        <v>33002</v>
      </c>
      <c r="W19" s="12">
        <f t="shared" si="8"/>
        <v>33002</v>
      </c>
      <c r="X19" s="12">
        <f t="shared" si="8"/>
        <v>33002</v>
      </c>
      <c r="Y19" s="12">
        <f t="shared" si="8"/>
        <v>33002</v>
      </c>
      <c r="Z19" s="12">
        <f t="shared" si="8"/>
        <v>33002</v>
      </c>
      <c r="AA19" s="12">
        <f t="shared" si="8"/>
        <v>33002</v>
      </c>
      <c r="AB19" s="12">
        <f t="shared" si="8"/>
        <v>33002</v>
      </c>
      <c r="AC19" s="12">
        <f t="shared" si="8"/>
        <v>33002</v>
      </c>
      <c r="AD19" s="12">
        <f t="shared" si="8"/>
        <v>33002</v>
      </c>
      <c r="AE19" s="12">
        <f t="shared" si="8"/>
        <v>33002</v>
      </c>
      <c r="AF19" s="12">
        <f t="shared" si="8"/>
        <v>116</v>
      </c>
    </row>
    <row r="20" spans="1:32" ht="18" customHeight="1" x14ac:dyDescent="0.2">
      <c r="B20" s="19"/>
      <c r="C20" s="19"/>
      <c r="D20" s="19">
        <f t="shared" ref="D20:K20" si="9">33002-D19</f>
        <v>0</v>
      </c>
      <c r="E20" s="19">
        <f t="shared" si="9"/>
        <v>0</v>
      </c>
      <c r="F20" s="19">
        <f t="shared" si="9"/>
        <v>0</v>
      </c>
      <c r="G20" s="19">
        <f t="shared" si="9"/>
        <v>0</v>
      </c>
      <c r="H20" s="19">
        <f t="shared" si="9"/>
        <v>0</v>
      </c>
      <c r="I20" s="19">
        <f t="shared" si="9"/>
        <v>0</v>
      </c>
      <c r="J20" s="19">
        <f t="shared" si="9"/>
        <v>0</v>
      </c>
      <c r="K20" s="19">
        <f t="shared" si="9"/>
        <v>0</v>
      </c>
      <c r="L20" s="19">
        <f t="shared" ref="L20:R20" si="10">33002-L19</f>
        <v>0</v>
      </c>
      <c r="M20" s="19">
        <f t="shared" si="10"/>
        <v>0</v>
      </c>
      <c r="N20" s="19">
        <f t="shared" si="10"/>
        <v>0</v>
      </c>
      <c r="O20" s="19">
        <f t="shared" si="10"/>
        <v>0</v>
      </c>
      <c r="P20" s="19">
        <f t="shared" si="10"/>
        <v>0</v>
      </c>
      <c r="Q20" s="19">
        <f t="shared" si="10"/>
        <v>0</v>
      </c>
      <c r="R20" s="19">
        <f t="shared" si="10"/>
        <v>0</v>
      </c>
      <c r="S20" s="19">
        <f t="shared" ref="S20:AD20" si="11">33002-S19</f>
        <v>0</v>
      </c>
      <c r="T20" s="19">
        <f t="shared" si="11"/>
        <v>0</v>
      </c>
      <c r="U20" s="19">
        <f t="shared" si="11"/>
        <v>0</v>
      </c>
      <c r="V20" s="19">
        <f t="shared" si="11"/>
        <v>0</v>
      </c>
      <c r="W20" s="19">
        <f t="shared" si="11"/>
        <v>0</v>
      </c>
      <c r="X20" s="19">
        <f t="shared" si="11"/>
        <v>0</v>
      </c>
      <c r="Y20" s="19">
        <f t="shared" si="11"/>
        <v>0</v>
      </c>
      <c r="Z20" s="19">
        <f t="shared" si="11"/>
        <v>0</v>
      </c>
      <c r="AA20" s="19">
        <f t="shared" si="11"/>
        <v>0</v>
      </c>
      <c r="AB20" s="19">
        <f t="shared" si="11"/>
        <v>0</v>
      </c>
      <c r="AC20" s="19">
        <f t="shared" si="11"/>
        <v>0</v>
      </c>
      <c r="AD20" s="19">
        <f t="shared" si="11"/>
        <v>0</v>
      </c>
      <c r="AE20" s="19"/>
      <c r="AF20" s="19"/>
    </row>
    <row r="21" spans="1:32" ht="18" customHeight="1" x14ac:dyDescent="0.2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8" customHeight="1" x14ac:dyDescent="0.25">
      <c r="A22" s="6" t="s">
        <v>22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s="19" customFormat="1" ht="18" customHeight="1" x14ac:dyDescent="0.2">
      <c r="A23" s="5" t="s">
        <v>23</v>
      </c>
      <c r="B23" s="18">
        <v>2203</v>
      </c>
      <c r="C23" s="18">
        <v>2203</v>
      </c>
      <c r="D23" s="18">
        <v>2203</v>
      </c>
      <c r="E23" s="18">
        <v>2203</v>
      </c>
      <c r="F23" s="18">
        <v>2203</v>
      </c>
      <c r="G23" s="18">
        <v>2203</v>
      </c>
      <c r="H23" s="18">
        <v>2203</v>
      </c>
      <c r="I23" s="18">
        <v>2203</v>
      </c>
      <c r="J23" s="18">
        <v>2203</v>
      </c>
      <c r="K23" s="18">
        <v>2203</v>
      </c>
      <c r="L23" s="18">
        <v>2203</v>
      </c>
      <c r="M23" s="18">
        <v>2203</v>
      </c>
      <c r="N23" s="18">
        <v>2203</v>
      </c>
      <c r="O23" s="18">
        <v>2203</v>
      </c>
      <c r="P23" s="18">
        <v>2203</v>
      </c>
      <c r="Q23" s="18">
        <v>2203</v>
      </c>
      <c r="R23" s="18">
        <v>2203</v>
      </c>
      <c r="S23" s="18">
        <v>2203</v>
      </c>
      <c r="T23" s="18">
        <v>2203</v>
      </c>
      <c r="U23" s="18">
        <v>2203</v>
      </c>
      <c r="V23" s="18">
        <v>2203</v>
      </c>
      <c r="W23" s="18">
        <v>2203</v>
      </c>
      <c r="X23" s="18">
        <v>2203</v>
      </c>
      <c r="Y23" s="18">
        <v>2203</v>
      </c>
      <c r="Z23" s="18">
        <v>2203</v>
      </c>
      <c r="AA23" s="18">
        <v>2203</v>
      </c>
      <c r="AB23" s="18">
        <v>2203</v>
      </c>
      <c r="AC23" s="18">
        <v>2203</v>
      </c>
      <c r="AD23" s="18">
        <v>2203</v>
      </c>
      <c r="AE23" s="18">
        <v>2203</v>
      </c>
      <c r="AF23" s="18">
        <v>2203</v>
      </c>
    </row>
    <row r="24" spans="1:32" s="19" customFormat="1" ht="18" customHeight="1" x14ac:dyDescent="0.2">
      <c r="A24" s="5" t="s">
        <v>24</v>
      </c>
      <c r="B24" s="18">
        <v>812</v>
      </c>
      <c r="C24" s="18">
        <v>812</v>
      </c>
      <c r="D24" s="18">
        <v>812</v>
      </c>
      <c r="E24" s="18">
        <v>812</v>
      </c>
      <c r="F24" s="18">
        <v>812</v>
      </c>
      <c r="G24" s="18">
        <v>812</v>
      </c>
      <c r="H24" s="18">
        <v>812</v>
      </c>
      <c r="I24" s="18">
        <v>812</v>
      </c>
      <c r="J24" s="18">
        <v>812</v>
      </c>
      <c r="K24" s="18">
        <v>812</v>
      </c>
      <c r="L24" s="18">
        <v>812</v>
      </c>
      <c r="M24" s="18">
        <v>812</v>
      </c>
      <c r="N24" s="18">
        <v>812</v>
      </c>
      <c r="O24" s="18">
        <v>812</v>
      </c>
      <c r="P24" s="18">
        <v>812</v>
      </c>
      <c r="Q24" s="18">
        <v>812</v>
      </c>
      <c r="R24" s="18">
        <v>812</v>
      </c>
      <c r="S24" s="18">
        <v>812</v>
      </c>
      <c r="T24" s="18">
        <v>812</v>
      </c>
      <c r="U24" s="18">
        <v>812</v>
      </c>
      <c r="V24" s="18">
        <v>812</v>
      </c>
      <c r="W24" s="18">
        <v>812</v>
      </c>
      <c r="X24" s="18">
        <v>812</v>
      </c>
      <c r="Y24" s="18">
        <v>812</v>
      </c>
      <c r="Z24" s="18">
        <v>812</v>
      </c>
      <c r="AA24" s="18">
        <v>812</v>
      </c>
      <c r="AB24" s="18">
        <v>812</v>
      </c>
      <c r="AC24" s="18">
        <v>812</v>
      </c>
      <c r="AD24" s="18">
        <v>812</v>
      </c>
      <c r="AE24" s="18">
        <v>812</v>
      </c>
      <c r="AF24" s="18">
        <v>812</v>
      </c>
    </row>
    <row r="25" spans="1:32" s="19" customFormat="1" ht="18" customHeight="1" x14ac:dyDescent="0.2">
      <c r="A25" s="3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2" s="19" customFormat="1" ht="18" customHeight="1" x14ac:dyDescent="0.2">
      <c r="A26" s="3" t="s">
        <v>20</v>
      </c>
      <c r="B26" s="11">
        <f>SUM(B23:B25)</f>
        <v>3015</v>
      </c>
      <c r="C26" s="11">
        <f>SUM(C23:C25)</f>
        <v>3015</v>
      </c>
      <c r="D26" s="11">
        <f>SUM(D23:D25)</f>
        <v>3015</v>
      </c>
      <c r="E26" s="11">
        <f t="shared" ref="E26:K26" si="12">SUM(E23:E25)</f>
        <v>3015</v>
      </c>
      <c r="F26" s="11">
        <f t="shared" si="12"/>
        <v>3015</v>
      </c>
      <c r="G26" s="11">
        <f t="shared" si="12"/>
        <v>3015</v>
      </c>
      <c r="H26" s="11">
        <f t="shared" si="12"/>
        <v>3015</v>
      </c>
      <c r="I26" s="11">
        <f t="shared" si="12"/>
        <v>3015</v>
      </c>
      <c r="J26" s="11">
        <f t="shared" si="12"/>
        <v>3015</v>
      </c>
      <c r="K26" s="11">
        <f t="shared" si="12"/>
        <v>3015</v>
      </c>
      <c r="L26" s="11">
        <f t="shared" ref="L26:R26" si="13">SUM(L23:L25)</f>
        <v>3015</v>
      </c>
      <c r="M26" s="11">
        <f t="shared" si="13"/>
        <v>3015</v>
      </c>
      <c r="N26" s="11">
        <f t="shared" si="13"/>
        <v>3015</v>
      </c>
      <c r="O26" s="11">
        <f t="shared" si="13"/>
        <v>3015</v>
      </c>
      <c r="P26" s="11">
        <f t="shared" si="13"/>
        <v>3015</v>
      </c>
      <c r="Q26" s="11">
        <f t="shared" si="13"/>
        <v>3015</v>
      </c>
      <c r="R26" s="11">
        <f t="shared" si="13"/>
        <v>3015</v>
      </c>
      <c r="S26" s="11">
        <f t="shared" ref="S26:AD26" si="14">SUM(S23:S25)</f>
        <v>3015</v>
      </c>
      <c r="T26" s="11">
        <f t="shared" si="14"/>
        <v>3015</v>
      </c>
      <c r="U26" s="11">
        <f t="shared" si="14"/>
        <v>3015</v>
      </c>
      <c r="V26" s="11">
        <f t="shared" si="14"/>
        <v>3015</v>
      </c>
      <c r="W26" s="11">
        <f t="shared" si="14"/>
        <v>3015</v>
      </c>
      <c r="X26" s="11">
        <f t="shared" si="14"/>
        <v>3015</v>
      </c>
      <c r="Y26" s="11">
        <f t="shared" si="14"/>
        <v>3015</v>
      </c>
      <c r="Z26" s="11">
        <f t="shared" si="14"/>
        <v>3015</v>
      </c>
      <c r="AA26" s="11">
        <f t="shared" si="14"/>
        <v>3015</v>
      </c>
      <c r="AB26" s="11">
        <f t="shared" si="14"/>
        <v>3015</v>
      </c>
      <c r="AC26" s="11">
        <f t="shared" si="14"/>
        <v>3015</v>
      </c>
      <c r="AD26" s="11">
        <f t="shared" si="14"/>
        <v>3015</v>
      </c>
    </row>
    <row r="27" spans="1:32" ht="1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2" s="15" customFormat="1" ht="15" customHeight="1" x14ac:dyDescent="0.2">
      <c r="A28" s="13" t="s">
        <v>26</v>
      </c>
      <c r="B28" s="14">
        <f>+B26+B19</f>
        <v>36017</v>
      </c>
      <c r="C28" s="14">
        <f>+C26+C19</f>
        <v>36017</v>
      </c>
      <c r="D28" s="14">
        <f>+D26+D19</f>
        <v>36017</v>
      </c>
      <c r="E28" s="14">
        <f t="shared" ref="E28:J28" si="15">+E26+E19</f>
        <v>36017</v>
      </c>
      <c r="F28" s="14">
        <f t="shared" si="15"/>
        <v>36017</v>
      </c>
      <c r="G28" s="14">
        <f t="shared" si="15"/>
        <v>36017</v>
      </c>
      <c r="H28" s="14">
        <f t="shared" si="15"/>
        <v>36017</v>
      </c>
      <c r="I28" s="14">
        <f t="shared" si="15"/>
        <v>36017</v>
      </c>
      <c r="J28" s="14">
        <f t="shared" si="15"/>
        <v>36017</v>
      </c>
      <c r="K28" s="14">
        <f t="shared" ref="K28:U28" si="16">+K26+K19</f>
        <v>36017</v>
      </c>
      <c r="L28" s="14">
        <f t="shared" si="16"/>
        <v>36017</v>
      </c>
      <c r="M28" s="14">
        <f t="shared" si="16"/>
        <v>36017</v>
      </c>
      <c r="N28" s="14">
        <f t="shared" si="16"/>
        <v>36017</v>
      </c>
      <c r="O28" s="14">
        <f t="shared" si="16"/>
        <v>36017</v>
      </c>
      <c r="P28" s="14">
        <f t="shared" si="16"/>
        <v>36017</v>
      </c>
      <c r="Q28" s="14">
        <f t="shared" si="16"/>
        <v>36017</v>
      </c>
      <c r="R28" s="14">
        <f t="shared" si="16"/>
        <v>36017</v>
      </c>
      <c r="S28" s="14">
        <f t="shared" si="16"/>
        <v>36017</v>
      </c>
      <c r="T28" s="14">
        <f t="shared" si="16"/>
        <v>36017</v>
      </c>
      <c r="U28" s="14">
        <f t="shared" si="16"/>
        <v>36017</v>
      </c>
      <c r="V28" s="14">
        <f t="shared" ref="V28:AB28" si="17">+V26+V19</f>
        <v>36017</v>
      </c>
      <c r="W28" s="14">
        <f t="shared" si="17"/>
        <v>36017</v>
      </c>
      <c r="X28" s="14">
        <f t="shared" si="17"/>
        <v>36017</v>
      </c>
      <c r="Y28" s="14">
        <f t="shared" si="17"/>
        <v>36017</v>
      </c>
      <c r="Z28" s="14">
        <f t="shared" si="17"/>
        <v>36017</v>
      </c>
      <c r="AA28" s="14">
        <f t="shared" si="17"/>
        <v>36017</v>
      </c>
      <c r="AB28" s="14">
        <f t="shared" si="17"/>
        <v>36017</v>
      </c>
      <c r="AC28" s="14">
        <f>+AC26+AC19</f>
        <v>36017</v>
      </c>
      <c r="AD28" s="14">
        <f>+AD26+AD19</f>
        <v>36017</v>
      </c>
    </row>
    <row r="29" spans="1:32" ht="15" customHeight="1" x14ac:dyDescent="0.2"/>
    <row r="30" spans="1:32" ht="15" customHeight="1" x14ac:dyDescent="0.2">
      <c r="A30" s="16" t="s">
        <v>27</v>
      </c>
      <c r="B30" s="17">
        <f>+B23+B10</f>
        <v>4000</v>
      </c>
      <c r="C30" s="17">
        <f>+C23+C10</f>
        <v>4000</v>
      </c>
      <c r="D30" s="17">
        <f>+D23+D10</f>
        <v>4000</v>
      </c>
      <c r="E30" s="17">
        <f t="shared" ref="E30:J30" si="18">+E23+E10</f>
        <v>9000</v>
      </c>
      <c r="F30" s="17">
        <f t="shared" si="18"/>
        <v>9000</v>
      </c>
      <c r="G30" s="17">
        <f t="shared" si="18"/>
        <v>9000</v>
      </c>
      <c r="H30" s="17">
        <f t="shared" si="18"/>
        <v>9000</v>
      </c>
      <c r="I30" s="17">
        <f t="shared" si="18"/>
        <v>9000</v>
      </c>
      <c r="J30" s="17">
        <f t="shared" si="18"/>
        <v>9000</v>
      </c>
      <c r="K30" s="17">
        <f t="shared" ref="K30:U30" si="19">+K23+K10</f>
        <v>9000</v>
      </c>
      <c r="L30" s="17">
        <f t="shared" si="19"/>
        <v>4000</v>
      </c>
      <c r="M30" s="17">
        <f t="shared" si="19"/>
        <v>4000</v>
      </c>
      <c r="N30" s="17">
        <f t="shared" si="19"/>
        <v>4000</v>
      </c>
      <c r="O30" s="17">
        <f t="shared" si="19"/>
        <v>4000</v>
      </c>
      <c r="P30" s="17">
        <f t="shared" si="19"/>
        <v>4000</v>
      </c>
      <c r="Q30" s="17">
        <f t="shared" si="19"/>
        <v>4000</v>
      </c>
      <c r="R30" s="17">
        <f t="shared" si="19"/>
        <v>4000</v>
      </c>
      <c r="S30" s="17">
        <f t="shared" si="19"/>
        <v>4000</v>
      </c>
      <c r="T30" s="17">
        <f t="shared" si="19"/>
        <v>4000</v>
      </c>
      <c r="U30" s="17">
        <f t="shared" si="19"/>
        <v>4000</v>
      </c>
      <c r="V30" s="17">
        <f t="shared" ref="V30:AB30" si="20">+V23+V10</f>
        <v>4000</v>
      </c>
      <c r="W30" s="17">
        <f t="shared" si="20"/>
        <v>4300</v>
      </c>
      <c r="X30" s="17">
        <f t="shared" si="20"/>
        <v>4000</v>
      </c>
      <c r="Y30" s="17">
        <f t="shared" si="20"/>
        <v>4000</v>
      </c>
      <c r="Z30" s="17">
        <f t="shared" si="20"/>
        <v>4000</v>
      </c>
      <c r="AA30" s="17">
        <f t="shared" si="20"/>
        <v>4000</v>
      </c>
      <c r="AB30" s="17">
        <f t="shared" si="20"/>
        <v>4000</v>
      </c>
      <c r="AC30" s="17">
        <f>+AC23+AC10</f>
        <v>4000</v>
      </c>
      <c r="AD30" s="17">
        <f>+AD23+AD10</f>
        <v>4000</v>
      </c>
    </row>
    <row r="31" spans="1:32" ht="15" customHeight="1" x14ac:dyDescent="0.2"/>
    <row r="32" spans="1: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</sheetData>
  <printOptions horizontalCentered="1" gridLines="1"/>
  <pageMargins left="0" right="0" top="0.5" bottom="0" header="0.25" footer="0.5"/>
  <pageSetup scale="45" orientation="portrait" r:id="rId1"/>
  <headerFooter alignWithMargins="0">
    <oddHeader>&amp;LTENASKA VOLUMES 
&amp;R&amp;D 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April 00</vt:lpstr>
      <vt:lpstr>March 00</vt:lpstr>
      <vt:lpstr>left</vt:lpstr>
      <vt:lpstr>'April 00'!Print_Area</vt:lpstr>
      <vt:lpstr>'March 00'!Print_Area</vt:lpstr>
      <vt:lpstr>'April 00'!Print_Titles</vt:lpstr>
      <vt:lpstr>'March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mzhang</dc:creator>
  <cp:lastModifiedBy>Felienne</cp:lastModifiedBy>
  <cp:lastPrinted>2000-04-14T18:47:30Z</cp:lastPrinted>
  <dcterms:created xsi:type="dcterms:W3CDTF">1999-03-12T21:10:14Z</dcterms:created>
  <dcterms:modified xsi:type="dcterms:W3CDTF">2014-09-04T13:58:24Z</dcterms:modified>
</cp:coreProperties>
</file>