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Original #'s" sheetId="4" r:id="rId1"/>
    <sheet name="Basis July 16th" sheetId="5" r:id="rId2"/>
    <sheet name="Vols &amp; Max Rates" sheetId="6" r:id="rId3"/>
  </sheets>
  <definedNames>
    <definedName name="_xlnm.Print_Area" localSheetId="1">'Basis July 16th'!$A$1:$AB$95</definedName>
    <definedName name="_xlnm.Print_Area" localSheetId="0">'Original #''s'!$A$1:$AB$54</definedName>
  </definedNames>
  <calcPr calcId="152511"/>
</workbook>
</file>

<file path=xl/calcChain.xml><?xml version="1.0" encoding="utf-8"?>
<calcChain xmlns="http://schemas.openxmlformats.org/spreadsheetml/2006/main">
  <c r="G13" i="5" l="1"/>
  <c r="H13" i="5"/>
  <c r="I13" i="5"/>
  <c r="I18" i="5" s="1"/>
  <c r="J13" i="5"/>
  <c r="J18" i="5" s="1"/>
  <c r="K13" i="5"/>
  <c r="K18" i="5" s="1"/>
  <c r="L13" i="5"/>
  <c r="L18" i="5" s="1"/>
  <c r="M13" i="5"/>
  <c r="S13" i="5"/>
  <c r="S18" i="5" s="1"/>
  <c r="T13" i="5"/>
  <c r="U13" i="5"/>
  <c r="V13" i="5"/>
  <c r="W13" i="5"/>
  <c r="X13" i="5"/>
  <c r="X18" i="5" s="1"/>
  <c r="Y13" i="5"/>
  <c r="B14" i="5"/>
  <c r="B15" i="5"/>
  <c r="C15" i="5"/>
  <c r="S15" i="5"/>
  <c r="T15" i="5"/>
  <c r="U15" i="5"/>
  <c r="V15" i="5"/>
  <c r="V18" i="5" s="1"/>
  <c r="W15" i="5"/>
  <c r="X15" i="5"/>
  <c r="Y15" i="5"/>
  <c r="D16" i="5"/>
  <c r="E16" i="5"/>
  <c r="F16" i="5"/>
  <c r="G16" i="5"/>
  <c r="H16" i="5"/>
  <c r="H18" i="5" s="1"/>
  <c r="I16" i="5"/>
  <c r="J16" i="5"/>
  <c r="K16" i="5"/>
  <c r="L16" i="5"/>
  <c r="M16" i="5"/>
  <c r="N16" i="5"/>
  <c r="O16" i="5"/>
  <c r="P16" i="5"/>
  <c r="P18" i="5" s="1"/>
  <c r="Q16" i="5"/>
  <c r="Q18" i="5" s="1"/>
  <c r="R16" i="5"/>
  <c r="R18" i="5" s="1"/>
  <c r="Z16" i="5"/>
  <c r="Z18" i="5" s="1"/>
  <c r="AA16" i="5"/>
  <c r="C18" i="5"/>
  <c r="D18" i="5"/>
  <c r="E18" i="5"/>
  <c r="F18" i="5"/>
  <c r="G18" i="5"/>
  <c r="M18" i="5"/>
  <c r="N18" i="5"/>
  <c r="O18" i="5"/>
  <c r="T18" i="5"/>
  <c r="U18" i="5"/>
  <c r="W18" i="5"/>
  <c r="AA18" i="5"/>
  <c r="H21" i="5"/>
  <c r="H27" i="5" s="1"/>
  <c r="I21" i="5"/>
  <c r="I27" i="5" s="1"/>
  <c r="J21" i="5"/>
  <c r="J27" i="5" s="1"/>
  <c r="J35" i="5" s="1"/>
  <c r="S21" i="5"/>
  <c r="T21" i="5"/>
  <c r="U21" i="5"/>
  <c r="V21" i="5"/>
  <c r="W21" i="5"/>
  <c r="W27" i="5" s="1"/>
  <c r="B22" i="5"/>
  <c r="B23" i="5"/>
  <c r="C23" i="5"/>
  <c r="U23" i="5"/>
  <c r="U29" i="5" s="1"/>
  <c r="U37" i="5" s="1"/>
  <c r="D24" i="5"/>
  <c r="D30" i="5" s="1"/>
  <c r="E24" i="5"/>
  <c r="E30" i="5" s="1"/>
  <c r="F24" i="5"/>
  <c r="F30" i="5" s="1"/>
  <c r="G24" i="5"/>
  <c r="G30" i="5" s="1"/>
  <c r="G38" i="5" s="1"/>
  <c r="L24" i="5"/>
  <c r="L30" i="5" s="1"/>
  <c r="L38" i="5" s="1"/>
  <c r="Z24" i="5"/>
  <c r="AA24" i="5"/>
  <c r="AA30" i="5" s="1"/>
  <c r="S27" i="5"/>
  <c r="T27" i="5"/>
  <c r="U27" i="5"/>
  <c r="V27" i="5"/>
  <c r="B28" i="5"/>
  <c r="B29" i="5"/>
  <c r="C29" i="5"/>
  <c r="Z30" i="5"/>
  <c r="Z32" i="5"/>
  <c r="Z40" i="5" s="1"/>
  <c r="W35" i="5"/>
  <c r="X35" i="5"/>
  <c r="F68" i="5"/>
  <c r="H68" i="5"/>
  <c r="X21" i="5" s="1"/>
  <c r="X27" i="5" s="1"/>
  <c r="C69" i="5"/>
  <c r="C70" i="5"/>
  <c r="D70" i="5"/>
  <c r="H70" i="5"/>
  <c r="E71" i="5"/>
  <c r="F71" i="5"/>
  <c r="G71" i="5"/>
  <c r="I71" i="5"/>
  <c r="H80" i="5"/>
  <c r="C81" i="5"/>
  <c r="C82" i="5"/>
  <c r="D82" i="5"/>
  <c r="H82" i="5"/>
  <c r="E83" i="5"/>
  <c r="I83" i="5"/>
  <c r="G13" i="4"/>
  <c r="G18" i="4" s="1"/>
  <c r="H13" i="4"/>
  <c r="H18" i="4" s="1"/>
  <c r="I13" i="4"/>
  <c r="I18" i="4" s="1"/>
  <c r="J13" i="4"/>
  <c r="K13" i="4"/>
  <c r="L13" i="4"/>
  <c r="M13" i="4"/>
  <c r="S13" i="4"/>
  <c r="T13" i="4"/>
  <c r="U13" i="4"/>
  <c r="V13" i="4"/>
  <c r="W13" i="4"/>
  <c r="W18" i="4" s="1"/>
  <c r="X13" i="4"/>
  <c r="X18" i="4" s="1"/>
  <c r="Y13" i="4"/>
  <c r="B14" i="4"/>
  <c r="B15" i="4"/>
  <c r="C15" i="4"/>
  <c r="S15" i="4"/>
  <c r="S18" i="4" s="1"/>
  <c r="T15" i="4"/>
  <c r="T18" i="4" s="1"/>
  <c r="U15" i="4"/>
  <c r="V15" i="4"/>
  <c r="W15" i="4"/>
  <c r="X15" i="4"/>
  <c r="Y15" i="4"/>
  <c r="D16" i="4"/>
  <c r="E16" i="4"/>
  <c r="F16" i="4"/>
  <c r="G16" i="4"/>
  <c r="H16" i="4"/>
  <c r="I16" i="4"/>
  <c r="J16" i="4"/>
  <c r="K16" i="4"/>
  <c r="L16" i="4"/>
  <c r="M16" i="4"/>
  <c r="M38" i="4" s="1"/>
  <c r="N16" i="4"/>
  <c r="N18" i="4" s="1"/>
  <c r="O16" i="4"/>
  <c r="O18" i="4" s="1"/>
  <c r="P16" i="4"/>
  <c r="P18" i="4" s="1"/>
  <c r="Q16" i="4"/>
  <c r="R16" i="4"/>
  <c r="Z16" i="4"/>
  <c r="AA16" i="4"/>
  <c r="B18" i="4"/>
  <c r="C18" i="4"/>
  <c r="D18" i="4"/>
  <c r="J18" i="4"/>
  <c r="K18" i="4"/>
  <c r="L18" i="4"/>
  <c r="Q18" i="4"/>
  <c r="R18" i="4"/>
  <c r="Y18" i="4"/>
  <c r="Z18" i="4"/>
  <c r="AA18" i="4"/>
  <c r="G27" i="4"/>
  <c r="H27" i="4"/>
  <c r="I27" i="4"/>
  <c r="J27" i="4"/>
  <c r="K27" i="4"/>
  <c r="L27" i="4"/>
  <c r="M27" i="4"/>
  <c r="S27" i="4"/>
  <c r="T27" i="4"/>
  <c r="U27" i="4"/>
  <c r="V27" i="4"/>
  <c r="W27" i="4"/>
  <c r="X27" i="4"/>
  <c r="Y27" i="4"/>
  <c r="Y35" i="4" s="1"/>
  <c r="B28" i="4"/>
  <c r="B29" i="4"/>
  <c r="B37" i="4" s="1"/>
  <c r="C29" i="4"/>
  <c r="S29" i="4"/>
  <c r="T29" i="4"/>
  <c r="U29" i="4"/>
  <c r="V29" i="4"/>
  <c r="W29" i="4"/>
  <c r="W37" i="4" s="1"/>
  <c r="X29" i="4"/>
  <c r="X37" i="4" s="1"/>
  <c r="Y29" i="4"/>
  <c r="Y37" i="4" s="1"/>
  <c r="D30" i="4"/>
  <c r="E30" i="4"/>
  <c r="F30" i="4"/>
  <c r="G30" i="4"/>
  <c r="H30" i="4"/>
  <c r="I30" i="4"/>
  <c r="I38" i="4" s="1"/>
  <c r="J30" i="4"/>
  <c r="J38" i="4" s="1"/>
  <c r="K30" i="4"/>
  <c r="K38" i="4" s="1"/>
  <c r="L30" i="4"/>
  <c r="L38" i="4" s="1"/>
  <c r="M30" i="4"/>
  <c r="N30" i="4"/>
  <c r="O30" i="4"/>
  <c r="P30" i="4"/>
  <c r="Q30" i="4"/>
  <c r="Q38" i="4" s="1"/>
  <c r="R30" i="4"/>
  <c r="Z30" i="4"/>
  <c r="AA30" i="4"/>
  <c r="E32" i="4"/>
  <c r="F32" i="4"/>
  <c r="H32" i="4"/>
  <c r="I32" i="4"/>
  <c r="N32" i="4"/>
  <c r="N40" i="4" s="1"/>
  <c r="O32" i="4"/>
  <c r="O40" i="4" s="1"/>
  <c r="P32" i="4"/>
  <c r="P40" i="4" s="1"/>
  <c r="U32" i="4"/>
  <c r="V32" i="4"/>
  <c r="Y32" i="4"/>
  <c r="Y40" i="4" s="1"/>
  <c r="H35" i="4"/>
  <c r="I35" i="4"/>
  <c r="J35" i="4"/>
  <c r="K35" i="4"/>
  <c r="W35" i="4"/>
  <c r="X35" i="4"/>
  <c r="U37" i="4"/>
  <c r="V37" i="4"/>
  <c r="G38" i="4"/>
  <c r="H38" i="4"/>
  <c r="O38" i="4"/>
  <c r="P38" i="4"/>
  <c r="G13" i="6"/>
  <c r="H13" i="6"/>
  <c r="I13" i="6"/>
  <c r="I18" i="6" s="1"/>
  <c r="J13" i="6"/>
  <c r="J18" i="6" s="1"/>
  <c r="K13" i="6"/>
  <c r="K18" i="6" s="1"/>
  <c r="L13" i="6"/>
  <c r="L18" i="6" s="1"/>
  <c r="M13" i="6"/>
  <c r="S13" i="6"/>
  <c r="T13" i="6"/>
  <c r="U13" i="6"/>
  <c r="V13" i="6"/>
  <c r="W13" i="6"/>
  <c r="X13" i="6"/>
  <c r="X18" i="6" s="1"/>
  <c r="Y13" i="6"/>
  <c r="Y18" i="6" s="1"/>
  <c r="B14" i="6"/>
  <c r="B18" i="6" s="1"/>
  <c r="B15" i="6"/>
  <c r="C15" i="6"/>
  <c r="S15" i="6"/>
  <c r="T15" i="6"/>
  <c r="U15" i="6"/>
  <c r="V15" i="6"/>
  <c r="V18" i="6" s="1"/>
  <c r="W15" i="6"/>
  <c r="X15" i="6"/>
  <c r="Y15" i="6"/>
  <c r="D16" i="6"/>
  <c r="E16" i="6"/>
  <c r="F16" i="6"/>
  <c r="G16" i="6"/>
  <c r="H16" i="6"/>
  <c r="I16" i="6"/>
  <c r="J16" i="6"/>
  <c r="K16" i="6"/>
  <c r="L16" i="6"/>
  <c r="M16" i="6"/>
  <c r="N16" i="6"/>
  <c r="O16" i="6"/>
  <c r="O18" i="6" s="1"/>
  <c r="P16" i="6"/>
  <c r="P18" i="6" s="1"/>
  <c r="Q16" i="6"/>
  <c r="Q18" i="6" s="1"/>
  <c r="R16" i="6"/>
  <c r="R18" i="6" s="1"/>
  <c r="Z16" i="6"/>
  <c r="AA16" i="6"/>
  <c r="C18" i="6"/>
  <c r="D18" i="6"/>
  <c r="E18" i="6"/>
  <c r="F18" i="6"/>
  <c r="G18" i="6"/>
  <c r="M18" i="6"/>
  <c r="N18" i="6"/>
  <c r="S18" i="6"/>
  <c r="T18" i="6"/>
  <c r="U18" i="6"/>
  <c r="Z18" i="6"/>
  <c r="AA18" i="6"/>
  <c r="I35" i="5" l="1"/>
  <c r="H35" i="5"/>
  <c r="X32" i="5"/>
  <c r="X40" i="5" s="1"/>
  <c r="M35" i="4"/>
  <c r="M32" i="4"/>
  <c r="M40" i="4" s="1"/>
  <c r="F18" i="4"/>
  <c r="F38" i="4"/>
  <c r="T37" i="4"/>
  <c r="E18" i="4"/>
  <c r="E40" i="4" s="1"/>
  <c r="E38" i="4"/>
  <c r="S37" i="4"/>
  <c r="N38" i="4"/>
  <c r="T35" i="4"/>
  <c r="T32" i="4"/>
  <c r="T40" i="4" s="1"/>
  <c r="B37" i="5"/>
  <c r="B32" i="5"/>
  <c r="R32" i="4"/>
  <c r="R40" i="4" s="1"/>
  <c r="R38" i="4"/>
  <c r="B32" i="4"/>
  <c r="B36" i="4"/>
  <c r="V18" i="4"/>
  <c r="V35" i="4"/>
  <c r="U18" i="4"/>
  <c r="U40" i="4" s="1"/>
  <c r="U35" i="4"/>
  <c r="F38" i="5"/>
  <c r="F32" i="5"/>
  <c r="F40" i="5" s="1"/>
  <c r="X32" i="4"/>
  <c r="X40" i="4" s="1"/>
  <c r="E32" i="5"/>
  <c r="E40" i="5" s="1"/>
  <c r="E38" i="5"/>
  <c r="M18" i="4"/>
  <c r="C37" i="5"/>
  <c r="C32" i="5"/>
  <c r="C40" i="5" s="1"/>
  <c r="D32" i="5"/>
  <c r="D40" i="5" s="1"/>
  <c r="D38" i="5"/>
  <c r="AA38" i="4"/>
  <c r="AA32" i="4"/>
  <c r="AA40" i="4" s="1"/>
  <c r="D38" i="4"/>
  <c r="D32" i="4"/>
  <c r="D40" i="4" s="1"/>
  <c r="C32" i="4"/>
  <c r="C40" i="4" s="1"/>
  <c r="C37" i="4"/>
  <c r="G35" i="4"/>
  <c r="G32" i="4"/>
  <c r="G40" i="4" s="1"/>
  <c r="W18" i="6"/>
  <c r="AB18" i="6" s="1"/>
  <c r="Z32" i="4"/>
  <c r="Z40" i="4" s="1"/>
  <c r="Z38" i="4"/>
  <c r="S35" i="4"/>
  <c r="S32" i="4"/>
  <c r="S40" i="4" s="1"/>
  <c r="AA38" i="5"/>
  <c r="AA32" i="5"/>
  <c r="AA40" i="5" s="1"/>
  <c r="I40" i="4"/>
  <c r="L35" i="4"/>
  <c r="L32" i="4"/>
  <c r="L40" i="4" s="1"/>
  <c r="P24" i="5"/>
  <c r="P30" i="5" s="1"/>
  <c r="Q24" i="5"/>
  <c r="Q30" i="5" s="1"/>
  <c r="G83" i="5"/>
  <c r="R24" i="5"/>
  <c r="R30" i="5" s="1"/>
  <c r="K21" i="5"/>
  <c r="K27" i="5" s="1"/>
  <c r="M21" i="5"/>
  <c r="M27" i="5" s="1"/>
  <c r="L21" i="5"/>
  <c r="L27" i="5" s="1"/>
  <c r="F80" i="5"/>
  <c r="G21" i="5"/>
  <c r="G27" i="5" s="1"/>
  <c r="H18" i="6"/>
  <c r="W32" i="4"/>
  <c r="W40" i="4" s="1"/>
  <c r="H40" i="4"/>
  <c r="K32" i="4"/>
  <c r="K40" i="4" s="1"/>
  <c r="H24" i="5"/>
  <c r="H30" i="5" s="1"/>
  <c r="H38" i="5" s="1"/>
  <c r="F83" i="5"/>
  <c r="K24" i="5"/>
  <c r="K30" i="5" s="1"/>
  <c r="K38" i="5" s="1"/>
  <c r="I24" i="5"/>
  <c r="I30" i="5" s="1"/>
  <c r="I38" i="5" s="1"/>
  <c r="J24" i="5"/>
  <c r="J30" i="5" s="1"/>
  <c r="V35" i="5"/>
  <c r="V40" i="4"/>
  <c r="J32" i="4"/>
  <c r="J40" i="4" s="1"/>
  <c r="U32" i="5"/>
  <c r="U40" i="5" s="1"/>
  <c r="U35" i="5"/>
  <c r="O24" i="5"/>
  <c r="O30" i="5" s="1"/>
  <c r="F40" i="4"/>
  <c r="V23" i="5"/>
  <c r="V29" i="5" s="1"/>
  <c r="V37" i="5" s="1"/>
  <c r="X23" i="5"/>
  <c r="X29" i="5" s="1"/>
  <c r="X37" i="5" s="1"/>
  <c r="Y23" i="5"/>
  <c r="Y29" i="5" s="1"/>
  <c r="Y37" i="5" s="1"/>
  <c r="W23" i="5"/>
  <c r="W29" i="5" s="1"/>
  <c r="W37" i="5" s="1"/>
  <c r="Z38" i="5"/>
  <c r="T35" i="5"/>
  <c r="N24" i="5"/>
  <c r="N30" i="5" s="1"/>
  <c r="T23" i="5"/>
  <c r="T29" i="5" s="1"/>
  <c r="T37" i="5" s="1"/>
  <c r="B18" i="5"/>
  <c r="AB18" i="5" s="1"/>
  <c r="Q32" i="4"/>
  <c r="Q40" i="4" s="1"/>
  <c r="B36" i="5"/>
  <c r="S35" i="5"/>
  <c r="M24" i="5"/>
  <c r="M30" i="5" s="1"/>
  <c r="M38" i="5" s="1"/>
  <c r="S23" i="5"/>
  <c r="S29" i="5" s="1"/>
  <c r="Y18" i="5"/>
  <c r="Y21" i="5"/>
  <c r="Y27" i="5" s="1"/>
  <c r="AA41" i="4" l="1"/>
  <c r="L32" i="5"/>
  <c r="L40" i="5" s="1"/>
  <c r="L35" i="5"/>
  <c r="AB32" i="4"/>
  <c r="AB41" i="4" s="1"/>
  <c r="B40" i="4"/>
  <c r="L41" i="4" s="1"/>
  <c r="M32" i="5"/>
  <c r="M40" i="5" s="1"/>
  <c r="M35" i="5"/>
  <c r="K32" i="5"/>
  <c r="K40" i="5" s="1"/>
  <c r="K35" i="5"/>
  <c r="H32" i="5"/>
  <c r="H40" i="5" s="1"/>
  <c r="Y35" i="5"/>
  <c r="Y32" i="5"/>
  <c r="Y40" i="5" s="1"/>
  <c r="V32" i="5"/>
  <c r="V40" i="5" s="1"/>
  <c r="R32" i="5"/>
  <c r="R40" i="5" s="1"/>
  <c r="R38" i="5"/>
  <c r="N32" i="5"/>
  <c r="N40" i="5" s="1"/>
  <c r="N38" i="5"/>
  <c r="J38" i="5"/>
  <c r="J32" i="5"/>
  <c r="J40" i="5" s="1"/>
  <c r="B40" i="5"/>
  <c r="L41" i="5" s="1"/>
  <c r="AB18" i="4"/>
  <c r="S37" i="5"/>
  <c r="S32" i="5"/>
  <c r="S40" i="5" s="1"/>
  <c r="O32" i="5"/>
  <c r="O40" i="5" s="1"/>
  <c r="O38" i="5"/>
  <c r="G32" i="5"/>
  <c r="G40" i="5" s="1"/>
  <c r="G35" i="5"/>
  <c r="Q32" i="5"/>
  <c r="Q40" i="5" s="1"/>
  <c r="Q38" i="5"/>
  <c r="I32" i="5"/>
  <c r="I40" i="5" s="1"/>
  <c r="T32" i="5"/>
  <c r="T40" i="5" s="1"/>
  <c r="W32" i="5"/>
  <c r="W40" i="5" s="1"/>
  <c r="P32" i="5"/>
  <c r="P40" i="5" s="1"/>
  <c r="P38" i="5"/>
  <c r="AB32" i="5" l="1"/>
  <c r="AB41" i="5" s="1"/>
  <c r="AA41" i="5"/>
</calcChain>
</file>

<file path=xl/sharedStrings.xml><?xml version="1.0" encoding="utf-8"?>
<sst xmlns="http://schemas.openxmlformats.org/spreadsheetml/2006/main" count="317" uniqueCount="46">
  <si>
    <t>Mavrix Contracts:</t>
  </si>
  <si>
    <t>Ctrc #</t>
  </si>
  <si>
    <t>RP</t>
  </si>
  <si>
    <t>DP</t>
  </si>
  <si>
    <t>Volume</t>
  </si>
  <si>
    <t>Start</t>
  </si>
  <si>
    <t>End</t>
  </si>
  <si>
    <t>Blanco</t>
  </si>
  <si>
    <t>Thoreau</t>
  </si>
  <si>
    <t>EOT</t>
  </si>
  <si>
    <t>WOT</t>
  </si>
  <si>
    <t>Res Rate</t>
  </si>
  <si>
    <t>BLANCO TO THOREAU</t>
  </si>
  <si>
    <t>EOT TO PG&amp;E/TOPOCK</t>
  </si>
  <si>
    <t>SAN JUAN TO PG&amp;E/TOPOCK</t>
  </si>
  <si>
    <t>EOT TO NEEDLES</t>
  </si>
  <si>
    <r>
      <t>Summary of Mavrix Capacity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(packaging SJ with WOT where possible)</t>
    </r>
    <r>
      <rPr>
        <b/>
        <sz val="12"/>
        <rFont val="Arial"/>
        <family val="2"/>
      </rPr>
      <t>:</t>
    </r>
  </si>
  <si>
    <t>Totals</t>
  </si>
  <si>
    <t>VALUE/MONTH AT MARKET RATES:</t>
  </si>
  <si>
    <t>VOLUME/DAY/MONTH:</t>
  </si>
  <si>
    <t>VALUE/MONTH DIFFERENCE:</t>
  </si>
  <si>
    <t xml:space="preserve"> </t>
  </si>
  <si>
    <t>MARKET RATES:</t>
  </si>
  <si>
    <t>EP/San Juan</t>
  </si>
  <si>
    <t>Range</t>
  </si>
  <si>
    <t>SoCal</t>
  </si>
  <si>
    <t>PG&amp;E/Topock</t>
  </si>
  <si>
    <t>(two way)</t>
  </si>
  <si>
    <t>$.04</t>
  </si>
  <si>
    <t>$.20</t>
  </si>
  <si>
    <t>$.15</t>
  </si>
  <si>
    <t>Previous Numbers:</t>
  </si>
  <si>
    <t>Methodology:</t>
  </si>
  <si>
    <t>For "basin to border" spreads:</t>
  </si>
  <si>
    <t xml:space="preserve">     highest basin price</t>
  </si>
  <si>
    <t xml:space="preserve">     lowest border price</t>
  </si>
  <si>
    <t>For "basin to basin" spreads:</t>
  </si>
  <si>
    <t xml:space="preserve">     lowest permian price</t>
  </si>
  <si>
    <t xml:space="preserve">     highest san juan price</t>
  </si>
  <si>
    <r>
      <t>EP/Permian</t>
    </r>
    <r>
      <rPr>
        <sz val="8"/>
        <rFont val="Arial"/>
        <family val="2"/>
      </rPr>
      <t xml:space="preserve"> (range not applied to Nov'01, Dec'01)</t>
    </r>
  </si>
  <si>
    <t>CHANGE:</t>
  </si>
  <si>
    <t>AS OF JULY 16, 2001</t>
  </si>
  <si>
    <t>Basis 7/16/01:</t>
  </si>
  <si>
    <t>New Numbers 7/16/01:</t>
  </si>
  <si>
    <t xml:space="preserve">     50% of that spread</t>
  </si>
  <si>
    <t>VALUE/MONTH AT MAX RATES: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</si>
</sst>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&quot;$&quot;#,##0.0000"/>
    <numFmt numFmtId="165" formatCode="&quot;$&quot;#,##0"/>
    <numFmt numFmtId="167" formatCode="&quot;$&quot;#,##0.00"/>
    <numFmt numFmtId="168" formatCode="&quot;$&quot;#,##0.000"/>
    <numFmt numFmtId="171" formatCode="&quot;$&quot;#,##0.0000_);\(&quot;$&quot;#,##0.0000\)"/>
  </numFmts>
  <fonts count="1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60"/>
      <name val="Arial"/>
      <family val="2"/>
    </font>
    <font>
      <sz val="10"/>
      <color indexed="11"/>
      <name val="Arial"/>
      <family val="2"/>
    </font>
    <font>
      <sz val="10"/>
      <color indexed="55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65" fontId="0" fillId="0" borderId="4" xfId="0" applyNumberFormat="1" applyBorder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7" fontId="0" fillId="0" borderId="1" xfId="0" applyNumberFormat="1" applyBorder="1"/>
    <xf numFmtId="17" fontId="0" fillId="0" borderId="2" xfId="0" applyNumberFormat="1" applyBorder="1"/>
    <xf numFmtId="17" fontId="0" fillId="0" borderId="3" xfId="0" applyNumberFormat="1" applyBorder="1"/>
    <xf numFmtId="0" fontId="0" fillId="0" borderId="5" xfId="0" applyBorder="1"/>
    <xf numFmtId="3" fontId="0" fillId="0" borderId="5" xfId="0" applyNumberFormat="1" applyBorder="1"/>
    <xf numFmtId="0" fontId="6" fillId="0" borderId="0" xfId="0" applyFont="1" applyAlignment="1">
      <alignment horizontal="right"/>
    </xf>
    <xf numFmtId="3" fontId="4" fillId="0" borderId="5" xfId="0" applyNumberFormat="1" applyFont="1" applyBorder="1"/>
    <xf numFmtId="3" fontId="5" fillId="0" borderId="5" xfId="0" applyNumberFormat="1" applyFont="1" applyBorder="1"/>
    <xf numFmtId="165" fontId="5" fillId="0" borderId="0" xfId="0" applyNumberFormat="1" applyFont="1" applyFill="1"/>
    <xf numFmtId="165" fontId="4" fillId="0" borderId="0" xfId="0" applyNumberFormat="1" applyFont="1"/>
    <xf numFmtId="165" fontId="0" fillId="0" borderId="6" xfId="0" applyNumberFormat="1" applyBorder="1"/>
    <xf numFmtId="0" fontId="7" fillId="0" borderId="0" xfId="0" applyFont="1" applyFill="1"/>
    <xf numFmtId="0" fontId="0" fillId="0" borderId="0" xfId="0" applyBorder="1"/>
    <xf numFmtId="3" fontId="5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Border="1"/>
    <xf numFmtId="0" fontId="7" fillId="0" borderId="7" xfId="0" applyFont="1" applyFill="1" applyBorder="1"/>
    <xf numFmtId="17" fontId="0" fillId="0" borderId="0" xfId="0" applyNumberFormat="1" applyBorder="1"/>
    <xf numFmtId="0" fontId="0" fillId="0" borderId="0" xfId="0" applyFill="1" applyBorder="1"/>
    <xf numFmtId="165" fontId="0" fillId="0" borderId="0" xfId="0" applyNumberFormat="1" applyBorder="1"/>
    <xf numFmtId="17" fontId="0" fillId="0" borderId="8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8" fontId="5" fillId="0" borderId="0" xfId="0" applyNumberFormat="1" applyFont="1" applyFill="1"/>
    <xf numFmtId="168" fontId="0" fillId="0" borderId="0" xfId="0" applyNumberFormat="1"/>
    <xf numFmtId="168" fontId="0" fillId="0" borderId="5" xfId="0" applyNumberFormat="1" applyBorder="1"/>
    <xf numFmtId="168" fontId="0" fillId="0" borderId="0" xfId="0" applyNumberFormat="1" applyBorder="1"/>
    <xf numFmtId="168" fontId="4" fillId="0" borderId="0" xfId="0" applyNumberFormat="1" applyFont="1"/>
    <xf numFmtId="3" fontId="0" fillId="0" borderId="10" xfId="0" applyNumberFormat="1" applyBorder="1"/>
    <xf numFmtId="0" fontId="8" fillId="0" borderId="0" xfId="0" applyFont="1"/>
    <xf numFmtId="0" fontId="9" fillId="0" borderId="0" xfId="0" applyFont="1"/>
    <xf numFmtId="3" fontId="9" fillId="0" borderId="0" xfId="0" applyNumberFormat="1" applyFont="1"/>
    <xf numFmtId="3" fontId="9" fillId="0" borderId="5" xfId="0" applyNumberFormat="1" applyFont="1" applyBorder="1"/>
    <xf numFmtId="3" fontId="9" fillId="0" borderId="0" xfId="0" applyNumberFormat="1" applyFont="1" applyBorder="1"/>
    <xf numFmtId="165" fontId="9" fillId="0" borderId="0" xfId="0" applyNumberFormat="1" applyFont="1"/>
    <xf numFmtId="165" fontId="9" fillId="0" borderId="5" xfId="0" applyNumberFormat="1" applyFont="1" applyBorder="1"/>
    <xf numFmtId="165" fontId="9" fillId="0" borderId="0" xfId="0" applyNumberFormat="1" applyFont="1" applyBorder="1"/>
    <xf numFmtId="168" fontId="9" fillId="0" borderId="0" xfId="0" applyNumberFormat="1" applyFont="1"/>
    <xf numFmtId="168" fontId="9" fillId="0" borderId="5" xfId="0" applyNumberFormat="1" applyFont="1" applyBorder="1"/>
    <xf numFmtId="6" fontId="10" fillId="0" borderId="0" xfId="0" applyNumberFormat="1" applyFont="1"/>
    <xf numFmtId="6" fontId="10" fillId="0" borderId="5" xfId="0" applyNumberFormat="1" applyFont="1" applyBorder="1"/>
    <xf numFmtId="6" fontId="10" fillId="0" borderId="0" xfId="0" applyNumberFormat="1" applyFont="1" applyBorder="1"/>
    <xf numFmtId="6" fontId="10" fillId="0" borderId="0" xfId="0" applyNumberFormat="1" applyFont="1" applyFill="1"/>
    <xf numFmtId="6" fontId="10" fillId="0" borderId="6" xfId="0" applyNumberFormat="1" applyFont="1" applyBorder="1"/>
    <xf numFmtId="6" fontId="10" fillId="0" borderId="9" xfId="0" applyNumberFormat="1" applyFont="1" applyBorder="1"/>
    <xf numFmtId="6" fontId="10" fillId="0" borderId="4" xfId="0" applyNumberFormat="1" applyFont="1" applyBorder="1"/>
    <xf numFmtId="0" fontId="11" fillId="0" borderId="0" xfId="0" applyFont="1"/>
    <xf numFmtId="165" fontId="11" fillId="0" borderId="0" xfId="0" applyNumberFormat="1" applyFont="1"/>
    <xf numFmtId="165" fontId="11" fillId="0" borderId="5" xfId="0" applyNumberFormat="1" applyFont="1" applyBorder="1"/>
    <xf numFmtId="165" fontId="11" fillId="0" borderId="0" xfId="0" applyNumberFormat="1" applyFont="1" applyBorder="1"/>
    <xf numFmtId="168" fontId="11" fillId="0" borderId="0" xfId="0" applyNumberFormat="1" applyFont="1"/>
    <xf numFmtId="168" fontId="11" fillId="0" borderId="5" xfId="0" applyNumberFormat="1" applyFont="1" applyBorder="1"/>
    <xf numFmtId="3" fontId="11" fillId="0" borderId="0" xfId="0" applyNumberFormat="1" applyFont="1"/>
    <xf numFmtId="3" fontId="11" fillId="0" borderId="5" xfId="0" applyNumberFormat="1" applyFont="1" applyBorder="1"/>
    <xf numFmtId="3" fontId="11" fillId="0" borderId="0" xfId="0" applyNumberFormat="1" applyFont="1" applyBorder="1"/>
    <xf numFmtId="168" fontId="11" fillId="0" borderId="0" xfId="0" applyNumberFormat="1" applyFont="1" applyBorder="1"/>
    <xf numFmtId="165" fontId="4" fillId="0" borderId="5" xfId="0" applyNumberFormat="1" applyFont="1" applyBorder="1"/>
    <xf numFmtId="165" fontId="4" fillId="0" borderId="0" xfId="0" applyNumberFormat="1" applyFont="1" applyBorder="1"/>
    <xf numFmtId="168" fontId="4" fillId="0" borderId="5" xfId="0" applyNumberFormat="1" applyFont="1" applyBorder="1"/>
    <xf numFmtId="168" fontId="11" fillId="0" borderId="0" xfId="0" applyNumberFormat="1" applyFont="1" applyFill="1" applyAlignment="1">
      <alignment horizontal="right"/>
    </xf>
    <xf numFmtId="165" fontId="11" fillId="0" borderId="0" xfId="0" applyNumberFormat="1" applyFont="1" applyFill="1"/>
    <xf numFmtId="6" fontId="11" fillId="0" borderId="0" xfId="0" applyNumberFormat="1" applyFont="1" applyFill="1"/>
    <xf numFmtId="1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7" fontId="0" fillId="0" borderId="12" xfId="0" applyNumberFormat="1" applyBorder="1"/>
    <xf numFmtId="0" fontId="0" fillId="0" borderId="13" xfId="0" applyBorder="1" applyAlignment="1">
      <alignment horizontal="right"/>
    </xf>
    <xf numFmtId="17" fontId="0" fillId="0" borderId="6" xfId="0" applyNumberFormat="1" applyBorder="1"/>
    <xf numFmtId="17" fontId="0" fillId="0" borderId="9" xfId="0" applyNumberFormat="1" applyBorder="1"/>
    <xf numFmtId="167" fontId="0" fillId="0" borderId="0" xfId="0" applyNumberFormat="1"/>
    <xf numFmtId="164" fontId="9" fillId="0" borderId="0" xfId="0" applyNumberFormat="1" applyFont="1"/>
    <xf numFmtId="164" fontId="5" fillId="0" borderId="0" xfId="0" applyNumberFormat="1" applyFont="1" applyFill="1"/>
    <xf numFmtId="164" fontId="0" fillId="0" borderId="5" xfId="0" applyNumberFormat="1" applyBorder="1"/>
    <xf numFmtId="164" fontId="0" fillId="0" borderId="0" xfId="0" applyNumberFormat="1" applyBorder="1"/>
    <xf numFmtId="164" fontId="11" fillId="0" borderId="0" xfId="0" applyNumberFormat="1" applyFont="1"/>
    <xf numFmtId="164" fontId="11" fillId="0" borderId="5" xfId="0" applyNumberFormat="1" applyFont="1" applyBorder="1"/>
    <xf numFmtId="164" fontId="11" fillId="0" borderId="0" xfId="0" applyNumberFormat="1" applyFont="1" applyBorder="1"/>
    <xf numFmtId="164" fontId="11" fillId="0" borderId="0" xfId="0" applyNumberFormat="1" applyFont="1" applyFill="1" applyAlignment="1">
      <alignment horizontal="right"/>
    </xf>
    <xf numFmtId="164" fontId="4" fillId="0" borderId="0" xfId="0" applyNumberFormat="1" applyFont="1"/>
    <xf numFmtId="0" fontId="8" fillId="0" borderId="11" xfId="0" applyFont="1" applyBorder="1"/>
    <xf numFmtId="164" fontId="0" fillId="0" borderId="12" xfId="0" applyNumberFormat="1" applyBorder="1"/>
    <xf numFmtId="164" fontId="0" fillId="0" borderId="8" xfId="0" applyNumberFormat="1" applyBorder="1"/>
    <xf numFmtId="0" fontId="8" fillId="0" borderId="10" xfId="0" applyFont="1" applyBorder="1"/>
    <xf numFmtId="0" fontId="8" fillId="0" borderId="13" xfId="0" applyFont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0" fontId="8" fillId="0" borderId="0" xfId="0" applyFont="1" applyFill="1" applyBorder="1"/>
    <xf numFmtId="0" fontId="7" fillId="0" borderId="0" xfId="0" applyFont="1"/>
    <xf numFmtId="0" fontId="12" fillId="0" borderId="0" xfId="0" applyFont="1" applyFill="1" applyBorder="1"/>
    <xf numFmtId="0" fontId="14" fillId="0" borderId="0" xfId="0" applyFont="1"/>
    <xf numFmtId="171" fontId="0" fillId="0" borderId="12" xfId="0" applyNumberFormat="1" applyBorder="1"/>
    <xf numFmtId="171" fontId="0" fillId="2" borderId="12" xfId="0" applyNumberFormat="1" applyFill="1" applyBorder="1"/>
    <xf numFmtId="171" fontId="0" fillId="0" borderId="8" xfId="0" applyNumberFormat="1" applyBorder="1"/>
    <xf numFmtId="171" fontId="0" fillId="0" borderId="0" xfId="0" applyNumberFormat="1"/>
    <xf numFmtId="171" fontId="0" fillId="0" borderId="0" xfId="0" applyNumberFormat="1" applyBorder="1"/>
    <xf numFmtId="171" fontId="0" fillId="0" borderId="5" xfId="0" applyNumberFormat="1" applyBorder="1"/>
    <xf numFmtId="171" fontId="0" fillId="2" borderId="0" xfId="0" applyNumberFormat="1" applyFill="1" applyBorder="1"/>
    <xf numFmtId="171" fontId="0" fillId="0" borderId="6" xfId="0" applyNumberFormat="1" applyBorder="1"/>
    <xf numFmtId="171" fontId="0" fillId="0" borderId="9" xfId="0" applyNumberFormat="1" applyBorder="1"/>
    <xf numFmtId="168" fontId="0" fillId="0" borderId="0" xfId="0" applyNumberFormat="1" applyFill="1"/>
    <xf numFmtId="164" fontId="0" fillId="0" borderId="12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5"/>
  <sheetViews>
    <sheetView workbookViewId="0">
      <selection activeCell="A13" sqref="A13"/>
    </sheetView>
  </sheetViews>
  <sheetFormatPr defaultRowHeight="12.75" x14ac:dyDescent="0.2"/>
  <cols>
    <col min="1" max="1" width="37.42578125" customWidth="1"/>
    <col min="2" max="11" width="9.85546875" customWidth="1"/>
    <col min="12" max="12" width="10.7109375" bestFit="1" customWidth="1"/>
    <col min="13" max="27" width="9.85546875" customWidth="1"/>
    <col min="28" max="28" width="11.140625" bestFit="1" customWidth="1"/>
  </cols>
  <sheetData>
    <row r="1" spans="1:27" ht="15.75" x14ac:dyDescent="0.25">
      <c r="A1" s="1" t="s">
        <v>16</v>
      </c>
    </row>
    <row r="2" spans="1:27" x14ac:dyDescent="0.2">
      <c r="L2" s="29"/>
      <c r="M2" s="29"/>
    </row>
    <row r="3" spans="1:27" x14ac:dyDescent="0.2">
      <c r="L3" s="20"/>
      <c r="M3" s="29"/>
    </row>
    <row r="4" spans="1:27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5" thickBot="1" x14ac:dyDescent="0.25">
      <c r="A6" s="33" t="s">
        <v>19</v>
      </c>
      <c r="L6" s="20"/>
      <c r="M6" s="29"/>
    </row>
    <row r="7" spans="1:27" s="47" customFormat="1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thickBot="1" x14ac:dyDescent="0.25">
      <c r="A12" s="33" t="s">
        <v>45</v>
      </c>
      <c r="B12" s="35"/>
      <c r="L12" s="20"/>
      <c r="M12" s="29"/>
    </row>
    <row r="13" spans="1:27" s="47" customFormat="1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25" thickTop="1" thickBot="1" x14ac:dyDescent="0.25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5" thickBot="1" x14ac:dyDescent="0.25">
      <c r="A20" s="33" t="s">
        <v>22</v>
      </c>
      <c r="B20" s="35"/>
      <c r="L20" s="20"/>
      <c r="M20" s="29"/>
    </row>
    <row r="21" spans="1:28" s="47" customFormat="1" x14ac:dyDescent="0.2">
      <c r="A21" s="47" t="s">
        <v>14</v>
      </c>
      <c r="B21" s="54"/>
      <c r="C21" s="54"/>
      <c r="D21" s="54"/>
      <c r="E21" s="54"/>
      <c r="F21" s="54"/>
      <c r="G21" s="54">
        <v>0.64</v>
      </c>
      <c r="H21" s="54">
        <v>0.64</v>
      </c>
      <c r="I21" s="54">
        <v>0.64</v>
      </c>
      <c r="J21" s="54">
        <v>0.64</v>
      </c>
      <c r="K21" s="54">
        <v>0.64</v>
      </c>
      <c r="L21" s="55">
        <v>0.64</v>
      </c>
      <c r="M21" s="54">
        <v>0.64</v>
      </c>
      <c r="N21" s="54"/>
      <c r="O21" s="54"/>
      <c r="P21" s="54"/>
      <c r="Q21" s="54"/>
      <c r="R21" s="54"/>
      <c r="S21" s="54">
        <v>0.28999999999999998</v>
      </c>
      <c r="T21" s="54">
        <v>0.28999999999999998</v>
      </c>
      <c r="U21" s="54">
        <v>0.28999999999999998</v>
      </c>
      <c r="V21" s="54">
        <v>0.28999999999999998</v>
      </c>
      <c r="W21" s="54">
        <v>0.28999999999999998</v>
      </c>
      <c r="X21" s="54">
        <v>0.28999999999999998</v>
      </c>
      <c r="Y21" s="54">
        <v>0.28999999999999998</v>
      </c>
      <c r="Z21" s="54"/>
      <c r="AA21" s="54"/>
    </row>
    <row r="22" spans="1:28" x14ac:dyDescent="0.2">
      <c r="A22" s="15" t="s">
        <v>15</v>
      </c>
      <c r="B22" s="40">
        <v>1.1499999999999999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  <c r="M22" s="43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8" s="63" customFormat="1" x14ac:dyDescent="0.2">
      <c r="A23" s="63" t="s">
        <v>13</v>
      </c>
      <c r="B23" s="67">
        <v>0.72</v>
      </c>
      <c r="C23" s="67">
        <v>0.98</v>
      </c>
      <c r="D23" s="67"/>
      <c r="E23" s="67"/>
      <c r="F23" s="67"/>
      <c r="G23" s="67"/>
      <c r="H23" s="67"/>
      <c r="I23" s="67"/>
      <c r="J23" s="67"/>
      <c r="K23" s="67"/>
      <c r="L23" s="68"/>
      <c r="M23" s="72"/>
      <c r="N23" s="67"/>
      <c r="O23" s="67"/>
      <c r="P23" s="67"/>
      <c r="Q23" s="67"/>
      <c r="R23" s="67"/>
      <c r="S23" s="76">
        <v>0.21</v>
      </c>
      <c r="T23" s="76">
        <v>0.21</v>
      </c>
      <c r="U23" s="76">
        <v>0.21</v>
      </c>
      <c r="V23" s="76">
        <v>0.21</v>
      </c>
      <c r="W23" s="76">
        <v>0.21</v>
      </c>
      <c r="X23" s="76">
        <v>0.21</v>
      </c>
      <c r="Y23" s="76">
        <v>0.21</v>
      </c>
      <c r="Z23" s="67"/>
      <c r="AA23" s="67"/>
    </row>
    <row r="24" spans="1:28" s="13" customFormat="1" x14ac:dyDescent="0.2">
      <c r="A24" s="13" t="s">
        <v>12</v>
      </c>
      <c r="B24" s="44"/>
      <c r="C24" s="44"/>
      <c r="D24" s="44">
        <v>0.16</v>
      </c>
      <c r="E24" s="44">
        <v>0.16</v>
      </c>
      <c r="F24" s="44">
        <v>0.16</v>
      </c>
      <c r="G24" s="44">
        <v>0.40500000000000003</v>
      </c>
      <c r="H24" s="44">
        <v>0.40500000000000003</v>
      </c>
      <c r="I24" s="44">
        <v>0.40500000000000003</v>
      </c>
      <c r="J24" s="44">
        <v>0.40500000000000003</v>
      </c>
      <c r="K24" s="44">
        <v>0.40500000000000003</v>
      </c>
      <c r="L24" s="75">
        <v>0.40500000000000003</v>
      </c>
      <c r="M24" s="44">
        <v>0.40500000000000003</v>
      </c>
      <c r="N24" s="44">
        <v>0.14000000000000001</v>
      </c>
      <c r="O24" s="44">
        <v>0.14000000000000001</v>
      </c>
      <c r="P24" s="44">
        <v>0.14000000000000001</v>
      </c>
      <c r="Q24" s="44">
        <v>0.14000000000000001</v>
      </c>
      <c r="R24" s="44">
        <v>0.14000000000000001</v>
      </c>
      <c r="S24" s="44"/>
      <c r="T24" s="44"/>
      <c r="U24" s="44"/>
      <c r="V24" s="44"/>
      <c r="W24" s="44"/>
      <c r="X24" s="44"/>
      <c r="Y24" s="44"/>
      <c r="Z24" s="44">
        <v>7.0000000000000007E-2</v>
      </c>
      <c r="AA24" s="44">
        <v>7.0000000000000007E-2</v>
      </c>
    </row>
    <row r="25" spans="1:28" ht="13.5" thickBo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5" thickBot="1" x14ac:dyDescent="0.25">
      <c r="A26" s="33" t="s">
        <v>18</v>
      </c>
      <c r="B26" s="35"/>
      <c r="L26" s="20"/>
    </row>
    <row r="27" spans="1:28" s="47" customFormat="1" x14ac:dyDescent="0.2">
      <c r="A27" s="47" t="s">
        <v>14</v>
      </c>
      <c r="B27" s="51"/>
      <c r="C27" s="51"/>
      <c r="D27" s="51"/>
      <c r="E27" s="51"/>
      <c r="F27" s="51"/>
      <c r="G27" s="51">
        <f>G7*30*G21</f>
        <v>268800</v>
      </c>
      <c r="H27" s="51">
        <f>H7*31*H21</f>
        <v>277760</v>
      </c>
      <c r="I27" s="51">
        <f>I7*30*I21</f>
        <v>268800</v>
      </c>
      <c r="J27" s="51">
        <f>J7*31*J21</f>
        <v>277760</v>
      </c>
      <c r="K27" s="51">
        <f>K7*31*K21</f>
        <v>277760</v>
      </c>
      <c r="L27" s="52">
        <f>L7*30*L21</f>
        <v>268800</v>
      </c>
      <c r="M27" s="51">
        <f>M7*31*M21</f>
        <v>277760</v>
      </c>
      <c r="N27" s="51"/>
      <c r="O27" s="51"/>
      <c r="P27" s="51"/>
      <c r="Q27" s="51"/>
      <c r="R27" s="51"/>
      <c r="S27" s="51">
        <f>S7*30*S21</f>
        <v>95700</v>
      </c>
      <c r="T27" s="51">
        <f>T7*31*T21</f>
        <v>98890</v>
      </c>
      <c r="U27" s="51">
        <f>U7*30*U21</f>
        <v>95700</v>
      </c>
      <c r="V27" s="51">
        <f>V7*31*V21</f>
        <v>98890</v>
      </c>
      <c r="W27" s="51">
        <f>W7*31*W21</f>
        <v>98890</v>
      </c>
      <c r="X27" s="51">
        <f>X7*30*X21</f>
        <v>95700</v>
      </c>
      <c r="Y27" s="51">
        <f>Y7*31*Y21</f>
        <v>98890</v>
      </c>
      <c r="Z27" s="51"/>
      <c r="AA27" s="51"/>
    </row>
    <row r="28" spans="1:28" x14ac:dyDescent="0.2">
      <c r="A28" s="15" t="s">
        <v>15</v>
      </c>
      <c r="B28" s="25">
        <f>B8*30*B22</f>
        <v>465749.99999999994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">
      <c r="A29" s="63" t="s">
        <v>13</v>
      </c>
      <c r="B29" s="64">
        <f>B9*30*B23</f>
        <v>302400</v>
      </c>
      <c r="C29" s="64">
        <f>C9*31*C23</f>
        <v>425320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18900</v>
      </c>
      <c r="T29" s="77">
        <f>T9*T23*31</f>
        <v>19530</v>
      </c>
      <c r="U29" s="77">
        <f>U9*U23*30</f>
        <v>18900</v>
      </c>
      <c r="V29" s="77">
        <f>V9*V23*31</f>
        <v>19530</v>
      </c>
      <c r="W29" s="77">
        <f>W9*W23*31</f>
        <v>19530</v>
      </c>
      <c r="X29" s="77">
        <f>X9*X23*30</f>
        <v>18900</v>
      </c>
      <c r="Y29" s="77">
        <f>Y9*Y23*31</f>
        <v>19530</v>
      </c>
      <c r="Z29" s="64"/>
      <c r="AA29" s="64"/>
    </row>
    <row r="30" spans="1:28" s="13" customFormat="1" x14ac:dyDescent="0.2">
      <c r="A30" s="13" t="s">
        <v>12</v>
      </c>
      <c r="B30" s="26"/>
      <c r="C30" s="26"/>
      <c r="D30" s="26">
        <f>D10*31*D24</f>
        <v>161200</v>
      </c>
      <c r="E30" s="26">
        <f>E10*28*E24</f>
        <v>145600</v>
      </c>
      <c r="F30" s="26">
        <f>F10*31*F24</f>
        <v>161200</v>
      </c>
      <c r="G30" s="26">
        <f>G10*30*G24</f>
        <v>224775.00000000003</v>
      </c>
      <c r="H30" s="26">
        <f>H10*31*H24</f>
        <v>232267.50000000003</v>
      </c>
      <c r="I30" s="26">
        <f>I10*30*I24</f>
        <v>224775.00000000003</v>
      </c>
      <c r="J30" s="26">
        <f>J10*31*J24</f>
        <v>232267.50000000003</v>
      </c>
      <c r="K30" s="26">
        <f>K10*31*K24</f>
        <v>232267.50000000003</v>
      </c>
      <c r="L30" s="73">
        <f>L10*30*L24</f>
        <v>224775.00000000003</v>
      </c>
      <c r="M30" s="74">
        <f>M10*31*M24</f>
        <v>232267.50000000003</v>
      </c>
      <c r="N30" s="26">
        <f>N10*30*N24</f>
        <v>46200.000000000007</v>
      </c>
      <c r="O30" s="26">
        <f>O10*31*O24</f>
        <v>47740.000000000007</v>
      </c>
      <c r="P30" s="26">
        <f>P10*31*P24</f>
        <v>47740.000000000007</v>
      </c>
      <c r="Q30" s="26">
        <f>Q10*28*Q24</f>
        <v>43120.000000000007</v>
      </c>
      <c r="R30" s="26">
        <f>R10*31*R24</f>
        <v>47740.000000000007</v>
      </c>
      <c r="S30" s="26"/>
      <c r="T30" s="26"/>
      <c r="U30" s="26"/>
      <c r="V30" s="26"/>
      <c r="W30" s="26"/>
      <c r="X30" s="26"/>
      <c r="Y30" s="26"/>
      <c r="Z30" s="26">
        <f>Z10*30*Z24</f>
        <v>23100.000000000004</v>
      </c>
      <c r="AA30" s="26">
        <f>AA10*31*AA24</f>
        <v>23870.000000000004</v>
      </c>
    </row>
    <row r="31" spans="1:28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5" thickBot="1" x14ac:dyDescent="0.25">
      <c r="A32" t="s">
        <v>17</v>
      </c>
      <c r="B32" s="6">
        <f t="shared" ref="B32:AA32" si="1">SUM(B27:B30)</f>
        <v>768150</v>
      </c>
      <c r="C32" s="6">
        <f t="shared" si="1"/>
        <v>425320</v>
      </c>
      <c r="D32" s="6">
        <f t="shared" si="1"/>
        <v>161200</v>
      </c>
      <c r="E32" s="6">
        <f t="shared" si="1"/>
        <v>145600</v>
      </c>
      <c r="F32" s="6">
        <f t="shared" si="1"/>
        <v>161200</v>
      </c>
      <c r="G32" s="6">
        <f t="shared" si="1"/>
        <v>493575</v>
      </c>
      <c r="H32" s="6">
        <f t="shared" si="1"/>
        <v>510027.5</v>
      </c>
      <c r="I32" s="6">
        <f t="shared" si="1"/>
        <v>493575</v>
      </c>
      <c r="J32" s="6">
        <f t="shared" si="1"/>
        <v>510027.5</v>
      </c>
      <c r="K32" s="6">
        <f t="shared" si="1"/>
        <v>510027.5</v>
      </c>
      <c r="L32" s="38">
        <f t="shared" si="1"/>
        <v>493575</v>
      </c>
      <c r="M32" s="36">
        <f t="shared" si="1"/>
        <v>510027.5</v>
      </c>
      <c r="N32" s="6">
        <f t="shared" si="1"/>
        <v>46200.000000000007</v>
      </c>
      <c r="O32" s="6">
        <f t="shared" si="1"/>
        <v>47740.000000000007</v>
      </c>
      <c r="P32" s="6">
        <f t="shared" si="1"/>
        <v>47740.000000000007</v>
      </c>
      <c r="Q32" s="6">
        <f t="shared" si="1"/>
        <v>43120.000000000007</v>
      </c>
      <c r="R32" s="6">
        <f t="shared" si="1"/>
        <v>47740.000000000007</v>
      </c>
      <c r="S32" s="6">
        <f t="shared" si="1"/>
        <v>114600</v>
      </c>
      <c r="T32" s="6">
        <f t="shared" si="1"/>
        <v>118420</v>
      </c>
      <c r="U32" s="6">
        <f t="shared" si="1"/>
        <v>114600</v>
      </c>
      <c r="V32" s="6">
        <f t="shared" si="1"/>
        <v>118420</v>
      </c>
      <c r="W32" s="6">
        <f t="shared" si="1"/>
        <v>118420</v>
      </c>
      <c r="X32" s="6">
        <f t="shared" si="1"/>
        <v>114600</v>
      </c>
      <c r="Y32" s="6">
        <f t="shared" si="1"/>
        <v>118420</v>
      </c>
      <c r="Z32" s="6">
        <f t="shared" si="1"/>
        <v>23100.000000000004</v>
      </c>
      <c r="AA32" s="6">
        <f t="shared" si="1"/>
        <v>23870.000000000004</v>
      </c>
      <c r="AB32" s="11">
        <f>SUM(B32:AA32)</f>
        <v>6279295</v>
      </c>
    </row>
    <row r="33" spans="1:36" ht="14.25" thickTop="1" thickBot="1" x14ac:dyDescent="0.25">
      <c r="L33" s="20"/>
    </row>
    <row r="34" spans="1:36" ht="13.5" thickBot="1" x14ac:dyDescent="0.25">
      <c r="A34" s="33" t="s">
        <v>20</v>
      </c>
      <c r="L34" s="20"/>
    </row>
    <row r="35" spans="1:36" x14ac:dyDescent="0.2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79674</v>
      </c>
      <c r="H35" s="56">
        <f t="shared" si="2"/>
        <v>82329.800000000017</v>
      </c>
      <c r="I35" s="56">
        <f t="shared" si="2"/>
        <v>79674</v>
      </c>
      <c r="J35" s="56">
        <f t="shared" si="2"/>
        <v>82329.800000000017</v>
      </c>
      <c r="K35" s="56">
        <f t="shared" si="2"/>
        <v>82329.800000000017</v>
      </c>
      <c r="L35" s="57">
        <f t="shared" si="2"/>
        <v>79674</v>
      </c>
      <c r="M35" s="58">
        <f t="shared" si="2"/>
        <v>82329.800000000017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-52899</v>
      </c>
      <c r="T35" s="56">
        <f t="shared" si="3"/>
        <v>-54662.299999999988</v>
      </c>
      <c r="U35" s="56">
        <f t="shared" si="3"/>
        <v>-52899</v>
      </c>
      <c r="V35" s="56">
        <f t="shared" si="3"/>
        <v>-54662.299999999988</v>
      </c>
      <c r="W35" s="56">
        <f t="shared" si="3"/>
        <v>-54662.299999999988</v>
      </c>
      <c r="X35" s="56">
        <f t="shared" si="3"/>
        <v>-52899</v>
      </c>
      <c r="Y35" s="56">
        <f t="shared" si="3"/>
        <v>-54662.299999999988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">
      <c r="A36" s="46" t="s">
        <v>15</v>
      </c>
      <c r="B36" s="59">
        <f>B28-B14</f>
        <v>324688.49999999994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">
      <c r="A37" s="46" t="s">
        <v>13</v>
      </c>
      <c r="B37" s="56">
        <f>B29-B15</f>
        <v>156114</v>
      </c>
      <c r="C37" s="56">
        <f>C29-C15</f>
        <v>274157.8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>S29-S15</f>
        <v>-12447</v>
      </c>
      <c r="T37" s="78">
        <f t="shared" ref="T37:Y37" si="4">T29-T15</f>
        <v>-12861.900000000001</v>
      </c>
      <c r="U37" s="78">
        <f t="shared" si="4"/>
        <v>-12447</v>
      </c>
      <c r="V37" s="78">
        <f t="shared" si="4"/>
        <v>-12861.900000000001</v>
      </c>
      <c r="W37" s="78">
        <f t="shared" si="4"/>
        <v>-12861.900000000001</v>
      </c>
      <c r="X37" s="78">
        <f t="shared" si="4"/>
        <v>-12447</v>
      </c>
      <c r="Y37" s="78">
        <f t="shared" si="4"/>
        <v>-12861.900000000001</v>
      </c>
      <c r="Z37" s="56" t="s">
        <v>21</v>
      </c>
      <c r="AA37" s="56" t="s">
        <v>21</v>
      </c>
      <c r="AB37" s="56" t="s">
        <v>21</v>
      </c>
    </row>
    <row r="38" spans="1:36" x14ac:dyDescent="0.2">
      <c r="A38" s="46" t="s">
        <v>12</v>
      </c>
      <c r="B38" s="56" t="s">
        <v>21</v>
      </c>
      <c r="C38" s="56" t="s">
        <v>21</v>
      </c>
      <c r="D38" s="56">
        <f t="shared" ref="D38:AA38" si="5">D30-D16</f>
        <v>58435</v>
      </c>
      <c r="E38" s="56">
        <f t="shared" si="5"/>
        <v>52780</v>
      </c>
      <c r="F38" s="56">
        <f t="shared" si="5"/>
        <v>58435</v>
      </c>
      <c r="G38" s="56">
        <f t="shared" si="5"/>
        <v>168165.00000000003</v>
      </c>
      <c r="H38" s="56">
        <f t="shared" si="5"/>
        <v>173770.50000000003</v>
      </c>
      <c r="I38" s="56">
        <f t="shared" si="5"/>
        <v>168165.00000000003</v>
      </c>
      <c r="J38" s="56">
        <f t="shared" si="5"/>
        <v>173770.50000000003</v>
      </c>
      <c r="K38" s="56">
        <f t="shared" si="5"/>
        <v>173770.50000000003</v>
      </c>
      <c r="L38" s="57">
        <f t="shared" si="5"/>
        <v>168165.00000000003</v>
      </c>
      <c r="M38" s="58">
        <f t="shared" si="5"/>
        <v>173770.50000000003</v>
      </c>
      <c r="N38" s="56">
        <f t="shared" si="5"/>
        <v>12540.000000000007</v>
      </c>
      <c r="O38" s="56">
        <f t="shared" si="5"/>
        <v>12958.000000000007</v>
      </c>
      <c r="P38" s="56">
        <f t="shared" si="5"/>
        <v>12958.000000000007</v>
      </c>
      <c r="Q38" s="56">
        <f t="shared" si="5"/>
        <v>11704.000000000011</v>
      </c>
      <c r="R38" s="56">
        <f t="shared" si="5"/>
        <v>12958.000000000007</v>
      </c>
      <c r="S38" s="56"/>
      <c r="T38" s="56"/>
      <c r="U38" s="56"/>
      <c r="V38" s="56"/>
      <c r="W38" s="56"/>
      <c r="X38" s="56"/>
      <c r="Y38" s="56"/>
      <c r="Z38" s="56">
        <f t="shared" si="5"/>
        <v>-10559.999999999996</v>
      </c>
      <c r="AA38" s="56">
        <f t="shared" si="5"/>
        <v>-10911.999999999996</v>
      </c>
      <c r="AB38" s="56" t="s">
        <v>21</v>
      </c>
    </row>
    <row r="39" spans="1:36" x14ac:dyDescent="0.2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">
      <c r="A40" t="s">
        <v>17</v>
      </c>
      <c r="B40" s="56">
        <f t="shared" ref="B40:AA40" si="6">B32-B18</f>
        <v>480802.5</v>
      </c>
      <c r="C40" s="56">
        <f t="shared" si="6"/>
        <v>274157.8</v>
      </c>
      <c r="D40" s="56">
        <f t="shared" si="6"/>
        <v>58435</v>
      </c>
      <c r="E40" s="56">
        <f t="shared" si="6"/>
        <v>52780</v>
      </c>
      <c r="F40" s="56">
        <f t="shared" si="6"/>
        <v>58435</v>
      </c>
      <c r="G40" s="56">
        <f t="shared" si="6"/>
        <v>247839</v>
      </c>
      <c r="H40" s="56">
        <f t="shared" si="6"/>
        <v>256100.30000000002</v>
      </c>
      <c r="I40" s="56">
        <f t="shared" si="6"/>
        <v>247839</v>
      </c>
      <c r="J40" s="56">
        <f t="shared" si="6"/>
        <v>256100.30000000002</v>
      </c>
      <c r="K40" s="56">
        <f t="shared" si="6"/>
        <v>256100.30000000002</v>
      </c>
      <c r="L40" s="57">
        <f t="shared" si="6"/>
        <v>247839</v>
      </c>
      <c r="M40" s="58">
        <f t="shared" si="6"/>
        <v>256100.30000000002</v>
      </c>
      <c r="N40" s="56">
        <f t="shared" si="6"/>
        <v>12540.000000000007</v>
      </c>
      <c r="O40" s="56">
        <f t="shared" si="6"/>
        <v>12958.000000000007</v>
      </c>
      <c r="P40" s="56">
        <f t="shared" si="6"/>
        <v>12958.000000000007</v>
      </c>
      <c r="Q40" s="56">
        <f t="shared" si="6"/>
        <v>11704.000000000011</v>
      </c>
      <c r="R40" s="56">
        <f t="shared" si="6"/>
        <v>12958.000000000007</v>
      </c>
      <c r="S40" s="56">
        <f t="shared" si="6"/>
        <v>-65346</v>
      </c>
      <c r="T40" s="56">
        <f t="shared" si="6"/>
        <v>-67524.199999999983</v>
      </c>
      <c r="U40" s="56">
        <f t="shared" si="6"/>
        <v>-65346</v>
      </c>
      <c r="V40" s="56">
        <f t="shared" si="6"/>
        <v>-67524.199999999983</v>
      </c>
      <c r="W40" s="56">
        <f t="shared" si="6"/>
        <v>-67524.199999999983</v>
      </c>
      <c r="X40" s="56">
        <f t="shared" si="6"/>
        <v>-65346</v>
      </c>
      <c r="Y40" s="56">
        <f t="shared" si="6"/>
        <v>-67524.199999999983</v>
      </c>
      <c r="Z40" s="56">
        <f t="shared" si="6"/>
        <v>-10559.999999999996</v>
      </c>
      <c r="AA40" s="56">
        <f t="shared" si="6"/>
        <v>-10911.999999999996</v>
      </c>
    </row>
    <row r="41" spans="1:36" ht="13.5" thickBot="1" x14ac:dyDescent="0.25">
      <c r="L41" s="57">
        <f>SUM(B40:L40)</f>
        <v>2436428.2000000002</v>
      </c>
      <c r="AA41" s="56">
        <f>SUM(M40:AA40)</f>
        <v>-168388.49999999988</v>
      </c>
      <c r="AB41" s="62">
        <f>AB32-AB18</f>
        <v>2268039.6999999993</v>
      </c>
    </row>
    <row r="42" spans="1:36" ht="13.5" thickTop="1" x14ac:dyDescent="0.2">
      <c r="L42" s="20"/>
    </row>
    <row r="43" spans="1:36" x14ac:dyDescent="0.2">
      <c r="L43" s="20"/>
    </row>
    <row r="44" spans="1:36" x14ac:dyDescent="0.2">
      <c r="L44" s="20"/>
    </row>
    <row r="45" spans="1:36" ht="15.75" x14ac:dyDescent="0.25">
      <c r="A45" s="1" t="s">
        <v>0</v>
      </c>
    </row>
    <row r="47" spans="1:36" x14ac:dyDescent="0.2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">
      <c r="A51" s="5"/>
      <c r="D51" s="2"/>
      <c r="E51" s="4"/>
      <c r="F51" s="3"/>
      <c r="G51" s="3"/>
    </row>
    <row r="52" spans="1:9" x14ac:dyDescent="0.2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">
      <c r="D55" s="2">
        <v>14000</v>
      </c>
      <c r="E55" s="4">
        <v>0.3483</v>
      </c>
      <c r="F55" s="3">
        <v>37712</v>
      </c>
      <c r="G55" s="3">
        <v>37925</v>
      </c>
    </row>
  </sheetData>
  <phoneticPr fontId="0" type="noConversion"/>
  <pageMargins left="0.75" right="0.75" top="1" bottom="0.54" header="0.5" footer="0.5"/>
  <pageSetup paperSize="5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5"/>
  <sheetViews>
    <sheetView topLeftCell="A4" zoomScaleNormal="100" workbookViewId="0">
      <selection activeCell="A13" sqref="A13"/>
    </sheetView>
  </sheetViews>
  <sheetFormatPr defaultRowHeight="12.75" x14ac:dyDescent="0.2"/>
  <cols>
    <col min="1" max="1" width="37.42578125" customWidth="1"/>
    <col min="2" max="11" width="9.85546875" customWidth="1"/>
    <col min="12" max="12" width="11.5703125" bestFit="1" customWidth="1"/>
    <col min="13" max="26" width="9.85546875" customWidth="1"/>
    <col min="27" max="27" width="11.28515625" customWidth="1"/>
    <col min="28" max="28" width="11.140625" bestFit="1" customWidth="1"/>
  </cols>
  <sheetData>
    <row r="1" spans="1:27" ht="15.75" x14ac:dyDescent="0.25">
      <c r="A1" s="1" t="s">
        <v>16</v>
      </c>
    </row>
    <row r="2" spans="1:27" ht="18.75" x14ac:dyDescent="0.3">
      <c r="A2" s="109" t="s">
        <v>41</v>
      </c>
      <c r="L2" s="29"/>
      <c r="M2" s="29"/>
    </row>
    <row r="3" spans="1:27" x14ac:dyDescent="0.2">
      <c r="L3" s="20"/>
      <c r="M3" s="29"/>
    </row>
    <row r="4" spans="1:27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7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3.5" thickBot="1" x14ac:dyDescent="0.25">
      <c r="A6" s="33" t="s">
        <v>19</v>
      </c>
      <c r="L6" s="20"/>
      <c r="M6" s="29"/>
    </row>
    <row r="7" spans="1:27" s="47" customFormat="1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</row>
    <row r="8" spans="1:27" s="15" customFormat="1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s="63" customFormat="1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</row>
    <row r="10" spans="1:27" s="13" customFormat="1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</row>
    <row r="11" spans="1:27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.5" thickBot="1" x14ac:dyDescent="0.25">
      <c r="A12" s="33" t="s">
        <v>45</v>
      </c>
      <c r="B12" s="35"/>
      <c r="L12" s="20"/>
      <c r="M12" s="29"/>
    </row>
    <row r="13" spans="1:27" s="47" customFormat="1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</row>
    <row r="14" spans="1:27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s="63" customFormat="1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</row>
    <row r="16" spans="1:27" s="13" customFormat="1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4.25" thickTop="1" thickBot="1" x14ac:dyDescent="0.25">
      <c r="A19" s="22"/>
      <c r="B19" s="2"/>
      <c r="C19" s="2"/>
      <c r="D19" s="2"/>
      <c r="E19" s="2"/>
      <c r="F19" s="2"/>
      <c r="G19" s="2"/>
      <c r="H19" s="2"/>
      <c r="I19" s="2"/>
      <c r="J19" s="2"/>
      <c r="K19" s="2"/>
      <c r="L19" s="32"/>
      <c r="M19" s="4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ht="13.5" thickBot="1" x14ac:dyDescent="0.25">
      <c r="A20" s="33" t="s">
        <v>22</v>
      </c>
      <c r="B20" s="35"/>
      <c r="L20" s="20"/>
      <c r="M20" s="29"/>
    </row>
    <row r="21" spans="1:28" s="47" customFormat="1" x14ac:dyDescent="0.2">
      <c r="A21" s="47" t="s">
        <v>14</v>
      </c>
      <c r="B21" s="89"/>
      <c r="C21" s="89"/>
      <c r="D21" s="89"/>
      <c r="E21" s="89"/>
      <c r="F21" s="89"/>
      <c r="G21" s="89">
        <f>F68</f>
        <v>0.77249999999999996</v>
      </c>
      <c r="H21" s="89">
        <f>F68</f>
        <v>0.77249999999999996</v>
      </c>
      <c r="I21" s="89">
        <f>F68</f>
        <v>0.77249999999999996</v>
      </c>
      <c r="J21" s="89">
        <f>F68</f>
        <v>0.77249999999999996</v>
      </c>
      <c r="K21" s="89">
        <f>F68</f>
        <v>0.77249999999999996</v>
      </c>
      <c r="L21" s="89">
        <f>F68</f>
        <v>0.77249999999999996</v>
      </c>
      <c r="M21" s="89">
        <f>F68</f>
        <v>0.77249999999999996</v>
      </c>
      <c r="N21" s="89"/>
      <c r="O21" s="89"/>
      <c r="P21" s="89"/>
      <c r="Q21" s="89"/>
      <c r="R21" s="89"/>
      <c r="S21" s="89">
        <f>H68</f>
        <v>0.63749999999999996</v>
      </c>
      <c r="T21" s="89">
        <f>H68</f>
        <v>0.63749999999999996</v>
      </c>
      <c r="U21" s="89">
        <f>H68</f>
        <v>0.63749999999999996</v>
      </c>
      <c r="V21" s="89">
        <f>H68</f>
        <v>0.63749999999999996</v>
      </c>
      <c r="W21" s="89">
        <f>H68</f>
        <v>0.63749999999999996</v>
      </c>
      <c r="X21" s="89">
        <f>H68</f>
        <v>0.63749999999999996</v>
      </c>
      <c r="Y21" s="89">
        <f>H68</f>
        <v>0.63749999999999996</v>
      </c>
      <c r="Z21" s="89"/>
      <c r="AA21" s="89"/>
    </row>
    <row r="22" spans="1:28" x14ac:dyDescent="0.2">
      <c r="A22" s="15" t="s">
        <v>15</v>
      </c>
      <c r="B22" s="90">
        <f>C69</f>
        <v>0.375</v>
      </c>
      <c r="C22" s="4"/>
      <c r="D22" s="4"/>
      <c r="E22" s="4"/>
      <c r="F22" s="4"/>
      <c r="G22" s="4"/>
      <c r="H22" s="4"/>
      <c r="I22" s="4"/>
      <c r="J22" s="4"/>
      <c r="K22" s="4"/>
      <c r="L22" s="91"/>
      <c r="M22" s="9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8" s="63" customFormat="1" x14ac:dyDescent="0.2">
      <c r="A23" s="63" t="s">
        <v>13</v>
      </c>
      <c r="B23" s="93">
        <f>C70</f>
        <v>0.24</v>
      </c>
      <c r="C23" s="93">
        <f>D70</f>
        <v>0.38</v>
      </c>
      <c r="D23" s="93"/>
      <c r="E23" s="93"/>
      <c r="F23" s="93"/>
      <c r="G23" s="93"/>
      <c r="H23" s="93"/>
      <c r="I23" s="93"/>
      <c r="J23" s="93"/>
      <c r="K23" s="93"/>
      <c r="L23" s="94"/>
      <c r="M23" s="95"/>
      <c r="N23" s="93"/>
      <c r="O23" s="93"/>
      <c r="P23" s="93"/>
      <c r="Q23" s="93"/>
      <c r="R23" s="93"/>
      <c r="S23" s="96">
        <f>H70</f>
        <v>0.52</v>
      </c>
      <c r="T23" s="96">
        <f>H70</f>
        <v>0.52</v>
      </c>
      <c r="U23" s="96">
        <f>H70</f>
        <v>0.52</v>
      </c>
      <c r="V23" s="96">
        <f>H70</f>
        <v>0.52</v>
      </c>
      <c r="W23" s="96">
        <f>H70</f>
        <v>0.52</v>
      </c>
      <c r="X23" s="96">
        <f>H70</f>
        <v>0.52</v>
      </c>
      <c r="Y23" s="96">
        <f>H70</f>
        <v>0.52</v>
      </c>
      <c r="Z23" s="93"/>
      <c r="AA23" s="93"/>
    </row>
    <row r="24" spans="1:28" s="13" customFormat="1" x14ac:dyDescent="0.2">
      <c r="A24" s="13" t="s">
        <v>12</v>
      </c>
      <c r="B24" s="97"/>
      <c r="C24" s="97"/>
      <c r="D24" s="97">
        <f>E71</f>
        <v>3.2500000000000001E-2</v>
      </c>
      <c r="E24" s="97">
        <f>E71</f>
        <v>3.2500000000000001E-2</v>
      </c>
      <c r="F24" s="97">
        <f>E71</f>
        <v>3.2500000000000001E-2</v>
      </c>
      <c r="G24" s="97">
        <f>F71</f>
        <v>0.13250000000000001</v>
      </c>
      <c r="H24" s="97">
        <f>F71</f>
        <v>0.13250000000000001</v>
      </c>
      <c r="I24" s="97">
        <f>F71</f>
        <v>0.13250000000000001</v>
      </c>
      <c r="J24" s="97">
        <f>F71</f>
        <v>0.13250000000000001</v>
      </c>
      <c r="K24" s="97">
        <f>F71</f>
        <v>0.13250000000000001</v>
      </c>
      <c r="L24" s="97">
        <f>F71</f>
        <v>0.13250000000000001</v>
      </c>
      <c r="M24" s="97">
        <f>F71</f>
        <v>0.13250000000000001</v>
      </c>
      <c r="N24" s="97">
        <f>G71</f>
        <v>0.06</v>
      </c>
      <c r="O24" s="97">
        <f>G71</f>
        <v>0.06</v>
      </c>
      <c r="P24" s="97">
        <f>G71</f>
        <v>0.06</v>
      </c>
      <c r="Q24" s="97">
        <f>G71</f>
        <v>0.06</v>
      </c>
      <c r="R24" s="97">
        <f>G71</f>
        <v>0.06</v>
      </c>
      <c r="S24" s="97"/>
      <c r="T24" s="97"/>
      <c r="U24" s="97"/>
      <c r="V24" s="97"/>
      <c r="W24" s="97"/>
      <c r="X24" s="97"/>
      <c r="Y24" s="97"/>
      <c r="Z24" s="97">
        <f>I71</f>
        <v>-1.0000000000000002E-2</v>
      </c>
      <c r="AA24" s="97">
        <f>I71</f>
        <v>-1.0000000000000002E-2</v>
      </c>
    </row>
    <row r="25" spans="1:28" ht="13.5" thickBo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8" ht="13.5" thickBot="1" x14ac:dyDescent="0.25">
      <c r="A26" s="33" t="s">
        <v>18</v>
      </c>
      <c r="B26" s="35"/>
      <c r="L26" s="20"/>
    </row>
    <row r="27" spans="1:28" s="47" customFormat="1" x14ac:dyDescent="0.2">
      <c r="A27" s="47" t="s">
        <v>14</v>
      </c>
      <c r="B27" s="51"/>
      <c r="C27" s="51"/>
      <c r="D27" s="51"/>
      <c r="E27" s="51"/>
      <c r="F27" s="51"/>
      <c r="G27" s="51">
        <f>G7*30*G21</f>
        <v>324450</v>
      </c>
      <c r="H27" s="51">
        <f>H7*31*H21</f>
        <v>335265</v>
      </c>
      <c r="I27" s="51">
        <f>I7*30*I21</f>
        <v>324450</v>
      </c>
      <c r="J27" s="51">
        <f>J7*31*J21</f>
        <v>335265</v>
      </c>
      <c r="K27" s="51">
        <f>K7*31*K21</f>
        <v>335265</v>
      </c>
      <c r="L27" s="52">
        <f>L7*30*L21</f>
        <v>324450</v>
      </c>
      <c r="M27" s="51">
        <f>M7*31*M21</f>
        <v>335265</v>
      </c>
      <c r="N27" s="51"/>
      <c r="O27" s="51"/>
      <c r="P27" s="51"/>
      <c r="Q27" s="51"/>
      <c r="R27" s="51"/>
      <c r="S27" s="51">
        <f>S7*30*S21</f>
        <v>210374.99999999997</v>
      </c>
      <c r="T27" s="51">
        <f>T7*31*T21</f>
        <v>217387.49999999997</v>
      </c>
      <c r="U27" s="51">
        <f>U7*30*U21</f>
        <v>210374.99999999997</v>
      </c>
      <c r="V27" s="51">
        <f>V7*31*V21</f>
        <v>217387.49999999997</v>
      </c>
      <c r="W27" s="51">
        <f>W7*31*W21</f>
        <v>217387.49999999997</v>
      </c>
      <c r="X27" s="51">
        <f>X7*30*X21</f>
        <v>210374.99999999997</v>
      </c>
      <c r="Y27" s="51">
        <f>Y7*31*Y21</f>
        <v>217387.49999999997</v>
      </c>
      <c r="Z27" s="51"/>
      <c r="AA27" s="51"/>
    </row>
    <row r="28" spans="1:28" x14ac:dyDescent="0.2">
      <c r="A28" s="15" t="s">
        <v>15</v>
      </c>
      <c r="B28" s="25">
        <f>B8*30*B22</f>
        <v>151875</v>
      </c>
      <c r="C28" s="6"/>
      <c r="D28" s="6"/>
      <c r="E28" s="6"/>
      <c r="F28" s="6"/>
      <c r="G28" s="6"/>
      <c r="H28" s="6"/>
      <c r="I28" s="6"/>
      <c r="J28" s="6"/>
      <c r="K28" s="6"/>
      <c r="L28" s="38"/>
      <c r="M28" s="3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8" s="63" customFormat="1" x14ac:dyDescent="0.2">
      <c r="A29" s="63" t="s">
        <v>13</v>
      </c>
      <c r="B29" s="64">
        <f>B9*30*B23</f>
        <v>100800</v>
      </c>
      <c r="C29" s="64">
        <f>C9*31*C23</f>
        <v>164920</v>
      </c>
      <c r="D29" s="64"/>
      <c r="E29" s="64"/>
      <c r="F29" s="64"/>
      <c r="G29" s="64"/>
      <c r="H29" s="64"/>
      <c r="I29" s="64"/>
      <c r="J29" s="64"/>
      <c r="K29" s="64"/>
      <c r="L29" s="65"/>
      <c r="M29" s="66"/>
      <c r="N29" s="64"/>
      <c r="O29" s="64"/>
      <c r="P29" s="64"/>
      <c r="Q29" s="64"/>
      <c r="R29" s="64"/>
      <c r="S29" s="77">
        <f>S9*S23*30</f>
        <v>46800</v>
      </c>
      <c r="T29" s="77">
        <f>T9*T23*31</f>
        <v>48360</v>
      </c>
      <c r="U29" s="77">
        <f>U9*U23*30</f>
        <v>46800</v>
      </c>
      <c r="V29" s="77">
        <f>V9*V23*31</f>
        <v>48360</v>
      </c>
      <c r="W29" s="77">
        <f>W9*W23*31</f>
        <v>48360</v>
      </c>
      <c r="X29" s="77">
        <f>X9*X23*30</f>
        <v>46800</v>
      </c>
      <c r="Y29" s="77">
        <f>Y9*Y23*31</f>
        <v>48360</v>
      </c>
      <c r="Z29" s="64"/>
      <c r="AA29" s="64"/>
    </row>
    <row r="30" spans="1:28" s="13" customFormat="1" x14ac:dyDescent="0.2">
      <c r="A30" s="13" t="s">
        <v>12</v>
      </c>
      <c r="B30" s="26"/>
      <c r="C30" s="26"/>
      <c r="D30" s="26">
        <f>D10*31*D24</f>
        <v>32743.75</v>
      </c>
      <c r="E30" s="26">
        <f>E10*28*E24</f>
        <v>29575</v>
      </c>
      <c r="F30" s="26">
        <f>F10*31*F24</f>
        <v>32743.75</v>
      </c>
      <c r="G30" s="26">
        <f>G10*30*G24</f>
        <v>73537.5</v>
      </c>
      <c r="H30" s="26">
        <f>H10*31*H24</f>
        <v>75988.75</v>
      </c>
      <c r="I30" s="26">
        <f>I10*30*I24</f>
        <v>73537.5</v>
      </c>
      <c r="J30" s="26">
        <f>J10*31*J24</f>
        <v>75988.75</v>
      </c>
      <c r="K30" s="26">
        <f>K10*31*K24</f>
        <v>75988.75</v>
      </c>
      <c r="L30" s="73">
        <f>L10*30*L24</f>
        <v>73537.5</v>
      </c>
      <c r="M30" s="74">
        <f>M10*31*M24</f>
        <v>75988.75</v>
      </c>
      <c r="N30" s="26">
        <f>N10*30*N24</f>
        <v>19800</v>
      </c>
      <c r="O30" s="26">
        <f>O10*31*O24</f>
        <v>20460</v>
      </c>
      <c r="P30" s="26">
        <f>P10*31*P24</f>
        <v>20460</v>
      </c>
      <c r="Q30" s="26">
        <f>Q10*28*Q24</f>
        <v>18480</v>
      </c>
      <c r="R30" s="26">
        <f>R10*31*R24</f>
        <v>20460</v>
      </c>
      <c r="S30" s="26"/>
      <c r="T30" s="26"/>
      <c r="U30" s="26"/>
      <c r="V30" s="26"/>
      <c r="W30" s="26"/>
      <c r="X30" s="26"/>
      <c r="Y30" s="26"/>
      <c r="Z30" s="26">
        <f>Z10*30*Z24</f>
        <v>-3300.0000000000005</v>
      </c>
      <c r="AA30" s="26">
        <f>AA10*31*AA24</f>
        <v>-3410.0000000000005</v>
      </c>
    </row>
    <row r="31" spans="1:28" x14ac:dyDescent="0.2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9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8" ht="13.5" thickBot="1" x14ac:dyDescent="0.25">
      <c r="A32" t="s">
        <v>17</v>
      </c>
      <c r="B32" s="6">
        <f t="shared" ref="B32:AA32" si="1">SUM(B27:B30)</f>
        <v>252675</v>
      </c>
      <c r="C32" s="6">
        <f t="shared" si="1"/>
        <v>164920</v>
      </c>
      <c r="D32" s="6">
        <f t="shared" si="1"/>
        <v>32743.75</v>
      </c>
      <c r="E32" s="6">
        <f t="shared" si="1"/>
        <v>29575</v>
      </c>
      <c r="F32" s="6">
        <f t="shared" si="1"/>
        <v>32743.75</v>
      </c>
      <c r="G32" s="6">
        <f t="shared" si="1"/>
        <v>397987.5</v>
      </c>
      <c r="H32" s="6">
        <f t="shared" si="1"/>
        <v>411253.75</v>
      </c>
      <c r="I32" s="6">
        <f t="shared" si="1"/>
        <v>397987.5</v>
      </c>
      <c r="J32" s="6">
        <f t="shared" si="1"/>
        <v>411253.75</v>
      </c>
      <c r="K32" s="6">
        <f t="shared" si="1"/>
        <v>411253.75</v>
      </c>
      <c r="L32" s="38">
        <f t="shared" si="1"/>
        <v>397987.5</v>
      </c>
      <c r="M32" s="36">
        <f t="shared" si="1"/>
        <v>411253.75</v>
      </c>
      <c r="N32" s="6">
        <f t="shared" si="1"/>
        <v>19800</v>
      </c>
      <c r="O32" s="6">
        <f t="shared" si="1"/>
        <v>20460</v>
      </c>
      <c r="P32" s="6">
        <f t="shared" si="1"/>
        <v>20460</v>
      </c>
      <c r="Q32" s="6">
        <f t="shared" si="1"/>
        <v>18480</v>
      </c>
      <c r="R32" s="6">
        <f t="shared" si="1"/>
        <v>20460</v>
      </c>
      <c r="S32" s="6">
        <f t="shared" si="1"/>
        <v>257174.99999999997</v>
      </c>
      <c r="T32" s="6">
        <f t="shared" si="1"/>
        <v>265747.5</v>
      </c>
      <c r="U32" s="6">
        <f t="shared" si="1"/>
        <v>257174.99999999997</v>
      </c>
      <c r="V32" s="6">
        <f t="shared" si="1"/>
        <v>265747.5</v>
      </c>
      <c r="W32" s="6">
        <f t="shared" si="1"/>
        <v>265747.5</v>
      </c>
      <c r="X32" s="6">
        <f t="shared" si="1"/>
        <v>257174.99999999997</v>
      </c>
      <c r="Y32" s="6">
        <f t="shared" si="1"/>
        <v>265747.5</v>
      </c>
      <c r="Z32" s="6">
        <f t="shared" si="1"/>
        <v>-3300.0000000000005</v>
      </c>
      <c r="AA32" s="6">
        <f t="shared" si="1"/>
        <v>-3410.0000000000005</v>
      </c>
      <c r="AB32" s="11">
        <f>SUM(B32:AA32)</f>
        <v>5279100</v>
      </c>
    </row>
    <row r="33" spans="1:36" ht="14.25" thickTop="1" thickBot="1" x14ac:dyDescent="0.25">
      <c r="L33" s="20"/>
    </row>
    <row r="34" spans="1:36" ht="13.5" thickBot="1" x14ac:dyDescent="0.25">
      <c r="A34" s="33" t="s">
        <v>20</v>
      </c>
      <c r="L34" s="20"/>
    </row>
    <row r="35" spans="1:36" x14ac:dyDescent="0.2">
      <c r="A35" s="46" t="s">
        <v>14</v>
      </c>
      <c r="B35" s="56" t="s">
        <v>21</v>
      </c>
      <c r="C35" s="56" t="s">
        <v>21</v>
      </c>
      <c r="D35" s="56" t="s">
        <v>21</v>
      </c>
      <c r="E35" s="56" t="s">
        <v>21</v>
      </c>
      <c r="F35" s="56" t="s">
        <v>21</v>
      </c>
      <c r="G35" s="56">
        <f t="shared" ref="G35:M35" si="2">G27-G13</f>
        <v>135324</v>
      </c>
      <c r="H35" s="56">
        <f t="shared" si="2"/>
        <v>139834.80000000002</v>
      </c>
      <c r="I35" s="56">
        <f t="shared" si="2"/>
        <v>135324</v>
      </c>
      <c r="J35" s="56">
        <f t="shared" si="2"/>
        <v>139834.80000000002</v>
      </c>
      <c r="K35" s="56">
        <f t="shared" si="2"/>
        <v>139834.80000000002</v>
      </c>
      <c r="L35" s="57">
        <f t="shared" si="2"/>
        <v>135324</v>
      </c>
      <c r="M35" s="58">
        <f t="shared" si="2"/>
        <v>139834.80000000002</v>
      </c>
      <c r="N35" s="56" t="s">
        <v>21</v>
      </c>
      <c r="O35" s="56" t="s">
        <v>21</v>
      </c>
      <c r="P35" s="56" t="s">
        <v>21</v>
      </c>
      <c r="Q35" s="56" t="s">
        <v>21</v>
      </c>
      <c r="R35" s="56" t="s">
        <v>21</v>
      </c>
      <c r="S35" s="56">
        <f t="shared" ref="S35:Y35" si="3">S27-S13</f>
        <v>61775.999999999971</v>
      </c>
      <c r="T35" s="56">
        <f t="shared" si="3"/>
        <v>63835.199999999983</v>
      </c>
      <c r="U35" s="56">
        <f t="shared" si="3"/>
        <v>61775.999999999971</v>
      </c>
      <c r="V35" s="56">
        <f t="shared" si="3"/>
        <v>63835.199999999983</v>
      </c>
      <c r="W35" s="56">
        <f t="shared" si="3"/>
        <v>63835.199999999983</v>
      </c>
      <c r="X35" s="56">
        <f t="shared" si="3"/>
        <v>61775.999999999971</v>
      </c>
      <c r="Y35" s="56">
        <f t="shared" si="3"/>
        <v>63835.199999999983</v>
      </c>
      <c r="Z35" s="56" t="s">
        <v>21</v>
      </c>
      <c r="AA35" s="56" t="s">
        <v>21</v>
      </c>
      <c r="AB35" s="56" t="s">
        <v>21</v>
      </c>
      <c r="AC35" s="12"/>
      <c r="AD35" s="12"/>
      <c r="AE35" s="12"/>
      <c r="AF35" s="12"/>
      <c r="AG35" s="12"/>
      <c r="AH35" s="12"/>
      <c r="AI35" s="12"/>
      <c r="AJ35" s="12"/>
    </row>
    <row r="36" spans="1:36" x14ac:dyDescent="0.2">
      <c r="A36" s="46" t="s">
        <v>15</v>
      </c>
      <c r="B36" s="59">
        <f>B28-B14</f>
        <v>10813.5</v>
      </c>
      <c r="C36" s="56" t="s">
        <v>21</v>
      </c>
      <c r="D36" s="56" t="s">
        <v>21</v>
      </c>
      <c r="E36" s="56" t="s">
        <v>21</v>
      </c>
      <c r="F36" s="56" t="s">
        <v>21</v>
      </c>
      <c r="G36" s="56" t="s">
        <v>21</v>
      </c>
      <c r="H36" s="56" t="s">
        <v>21</v>
      </c>
      <c r="I36" s="56" t="s">
        <v>21</v>
      </c>
      <c r="J36" s="56" t="s">
        <v>21</v>
      </c>
      <c r="K36" s="56" t="s">
        <v>21</v>
      </c>
      <c r="L36" s="57" t="s">
        <v>21</v>
      </c>
      <c r="M36" s="58" t="s">
        <v>21</v>
      </c>
      <c r="N36" s="56" t="s">
        <v>21</v>
      </c>
      <c r="O36" s="56" t="s">
        <v>21</v>
      </c>
      <c r="P36" s="56" t="s">
        <v>21</v>
      </c>
      <c r="Q36" s="56" t="s">
        <v>21</v>
      </c>
      <c r="R36" s="56" t="s">
        <v>21</v>
      </c>
      <c r="S36" s="56" t="s">
        <v>21</v>
      </c>
      <c r="T36" s="56" t="s">
        <v>21</v>
      </c>
      <c r="U36" s="56" t="s">
        <v>21</v>
      </c>
      <c r="V36" s="56" t="s">
        <v>21</v>
      </c>
      <c r="W36" s="56" t="s">
        <v>21</v>
      </c>
      <c r="X36" s="56" t="s">
        <v>21</v>
      </c>
      <c r="Y36" s="56" t="s">
        <v>21</v>
      </c>
      <c r="Z36" s="56" t="s">
        <v>21</v>
      </c>
      <c r="AA36" s="56" t="s">
        <v>21</v>
      </c>
      <c r="AB36" s="56" t="s">
        <v>21</v>
      </c>
    </row>
    <row r="37" spans="1:36" x14ac:dyDescent="0.2">
      <c r="A37" s="46" t="s">
        <v>13</v>
      </c>
      <c r="B37" s="56">
        <f>B29-B15</f>
        <v>-45486</v>
      </c>
      <c r="C37" s="56">
        <f>C29-C15</f>
        <v>13757.799999999988</v>
      </c>
      <c r="D37" s="56" t="s">
        <v>21</v>
      </c>
      <c r="E37" s="56" t="s">
        <v>21</v>
      </c>
      <c r="F37" s="56" t="s">
        <v>21</v>
      </c>
      <c r="G37" s="56" t="s">
        <v>21</v>
      </c>
      <c r="H37" s="56" t="s">
        <v>21</v>
      </c>
      <c r="I37" s="56" t="s">
        <v>21</v>
      </c>
      <c r="J37" s="56" t="s">
        <v>21</v>
      </c>
      <c r="K37" s="56" t="s">
        <v>21</v>
      </c>
      <c r="L37" s="57" t="s">
        <v>21</v>
      </c>
      <c r="M37" s="58" t="s">
        <v>21</v>
      </c>
      <c r="N37" s="56" t="s">
        <v>21</v>
      </c>
      <c r="O37" s="56" t="s">
        <v>21</v>
      </c>
      <c r="P37" s="56" t="s">
        <v>21</v>
      </c>
      <c r="Q37" s="56" t="s">
        <v>21</v>
      </c>
      <c r="R37" s="56" t="s">
        <v>21</v>
      </c>
      <c r="S37" s="78">
        <f t="shared" ref="S37:Y37" si="4">S29-S15</f>
        <v>15453</v>
      </c>
      <c r="T37" s="78">
        <f t="shared" si="4"/>
        <v>15968.099999999999</v>
      </c>
      <c r="U37" s="78">
        <f t="shared" si="4"/>
        <v>15453</v>
      </c>
      <c r="V37" s="78">
        <f t="shared" si="4"/>
        <v>15968.099999999999</v>
      </c>
      <c r="W37" s="78">
        <f t="shared" si="4"/>
        <v>15968.099999999999</v>
      </c>
      <c r="X37" s="78">
        <f t="shared" si="4"/>
        <v>15453</v>
      </c>
      <c r="Y37" s="78">
        <f t="shared" si="4"/>
        <v>15968.099999999999</v>
      </c>
      <c r="Z37" s="56" t="s">
        <v>21</v>
      </c>
      <c r="AA37" s="56" t="s">
        <v>21</v>
      </c>
      <c r="AB37" s="56" t="s">
        <v>21</v>
      </c>
    </row>
    <row r="38" spans="1:36" x14ac:dyDescent="0.2">
      <c r="A38" s="46" t="s">
        <v>12</v>
      </c>
      <c r="B38" s="56" t="s">
        <v>21</v>
      </c>
      <c r="C38" s="56" t="s">
        <v>21</v>
      </c>
      <c r="D38" s="56">
        <f t="shared" ref="D38:R38" si="5">D30-D16</f>
        <v>-70021.25</v>
      </c>
      <c r="E38" s="56">
        <f t="shared" si="5"/>
        <v>-63245</v>
      </c>
      <c r="F38" s="56">
        <f t="shared" si="5"/>
        <v>-70021.25</v>
      </c>
      <c r="G38" s="56">
        <f t="shared" si="5"/>
        <v>16927.5</v>
      </c>
      <c r="H38" s="56">
        <f t="shared" si="5"/>
        <v>17491.750000000007</v>
      </c>
      <c r="I38" s="56">
        <f t="shared" si="5"/>
        <v>16927.5</v>
      </c>
      <c r="J38" s="56">
        <f t="shared" si="5"/>
        <v>17491.750000000007</v>
      </c>
      <c r="K38" s="56">
        <f t="shared" si="5"/>
        <v>17491.750000000007</v>
      </c>
      <c r="L38" s="57">
        <f t="shared" si="5"/>
        <v>16927.5</v>
      </c>
      <c r="M38" s="58">
        <f t="shared" si="5"/>
        <v>17491.750000000007</v>
      </c>
      <c r="N38" s="56">
        <f t="shared" si="5"/>
        <v>-13860</v>
      </c>
      <c r="O38" s="56">
        <f t="shared" si="5"/>
        <v>-14322</v>
      </c>
      <c r="P38" s="56">
        <f t="shared" si="5"/>
        <v>-14322</v>
      </c>
      <c r="Q38" s="56">
        <f t="shared" si="5"/>
        <v>-12935.999999999996</v>
      </c>
      <c r="R38" s="56">
        <f t="shared" si="5"/>
        <v>-14322</v>
      </c>
      <c r="S38" s="56"/>
      <c r="T38" s="56"/>
      <c r="U38" s="56"/>
      <c r="V38" s="56"/>
      <c r="W38" s="56"/>
      <c r="X38" s="56"/>
      <c r="Y38" s="56"/>
      <c r="Z38" s="56">
        <f>Z30-Z16</f>
        <v>-36960</v>
      </c>
      <c r="AA38" s="56">
        <f>AA30-AA16</f>
        <v>-38192</v>
      </c>
      <c r="AB38" s="56" t="s">
        <v>21</v>
      </c>
    </row>
    <row r="39" spans="1:36" x14ac:dyDescent="0.2">
      <c r="B39" s="60" t="s">
        <v>21</v>
      </c>
      <c r="C39" s="60" t="s">
        <v>21</v>
      </c>
      <c r="D39" s="60" t="s">
        <v>21</v>
      </c>
      <c r="E39" s="60" t="s">
        <v>21</v>
      </c>
      <c r="F39" s="60" t="s">
        <v>21</v>
      </c>
      <c r="G39" s="60" t="s">
        <v>21</v>
      </c>
      <c r="H39" s="60" t="s">
        <v>21</v>
      </c>
      <c r="I39" s="60" t="s">
        <v>21</v>
      </c>
      <c r="J39" s="60" t="s">
        <v>21</v>
      </c>
      <c r="K39" s="60" t="s">
        <v>21</v>
      </c>
      <c r="L39" s="61" t="s">
        <v>21</v>
      </c>
      <c r="M39" s="60" t="s">
        <v>21</v>
      </c>
      <c r="N39" s="60" t="s">
        <v>21</v>
      </c>
      <c r="O39" s="60" t="s">
        <v>21</v>
      </c>
      <c r="P39" s="60" t="s">
        <v>21</v>
      </c>
      <c r="Q39" s="60" t="s">
        <v>21</v>
      </c>
      <c r="R39" s="60" t="s">
        <v>21</v>
      </c>
      <c r="S39" s="60" t="s">
        <v>21</v>
      </c>
      <c r="T39" s="60" t="s">
        <v>21</v>
      </c>
      <c r="U39" s="60" t="s">
        <v>21</v>
      </c>
      <c r="V39" s="60" t="s">
        <v>21</v>
      </c>
      <c r="W39" s="60" t="s">
        <v>21</v>
      </c>
      <c r="X39" s="60" t="s">
        <v>21</v>
      </c>
      <c r="Y39" s="60" t="s">
        <v>21</v>
      </c>
      <c r="Z39" s="60" t="s">
        <v>21</v>
      </c>
      <c r="AA39" s="60" t="s">
        <v>21</v>
      </c>
      <c r="AB39" s="56" t="s">
        <v>21</v>
      </c>
    </row>
    <row r="40" spans="1:36" x14ac:dyDescent="0.2">
      <c r="A40" t="s">
        <v>17</v>
      </c>
      <c r="B40" s="56">
        <f t="shared" ref="B40:AA40" si="6">B32-B18</f>
        <v>-34672.5</v>
      </c>
      <c r="C40" s="56">
        <f t="shared" si="6"/>
        <v>13757.799999999988</v>
      </c>
      <c r="D40" s="56">
        <f t="shared" si="6"/>
        <v>-70021.25</v>
      </c>
      <c r="E40" s="56">
        <f t="shared" si="6"/>
        <v>-63245</v>
      </c>
      <c r="F40" s="56">
        <f t="shared" si="6"/>
        <v>-70021.25</v>
      </c>
      <c r="G40" s="56">
        <f t="shared" si="6"/>
        <v>152251.5</v>
      </c>
      <c r="H40" s="56">
        <f t="shared" si="6"/>
        <v>157326.55000000002</v>
      </c>
      <c r="I40" s="56">
        <f t="shared" si="6"/>
        <v>152251.5</v>
      </c>
      <c r="J40" s="56">
        <f t="shared" si="6"/>
        <v>157326.55000000002</v>
      </c>
      <c r="K40" s="56">
        <f t="shared" si="6"/>
        <v>157326.55000000002</v>
      </c>
      <c r="L40" s="57">
        <f t="shared" si="6"/>
        <v>152251.5</v>
      </c>
      <c r="M40" s="58">
        <f t="shared" si="6"/>
        <v>157326.55000000002</v>
      </c>
      <c r="N40" s="56">
        <f t="shared" si="6"/>
        <v>-13860</v>
      </c>
      <c r="O40" s="56">
        <f t="shared" si="6"/>
        <v>-14322</v>
      </c>
      <c r="P40" s="56">
        <f t="shared" si="6"/>
        <v>-14322</v>
      </c>
      <c r="Q40" s="56">
        <f t="shared" si="6"/>
        <v>-12935.999999999996</v>
      </c>
      <c r="R40" s="56">
        <f t="shared" si="6"/>
        <v>-14322</v>
      </c>
      <c r="S40" s="56">
        <f t="shared" si="6"/>
        <v>77228.999999999971</v>
      </c>
      <c r="T40" s="56">
        <f t="shared" si="6"/>
        <v>79803.300000000017</v>
      </c>
      <c r="U40" s="56">
        <f t="shared" si="6"/>
        <v>77228.999999999971</v>
      </c>
      <c r="V40" s="56">
        <f t="shared" si="6"/>
        <v>79803.300000000017</v>
      </c>
      <c r="W40" s="56">
        <f t="shared" si="6"/>
        <v>79803.300000000017</v>
      </c>
      <c r="X40" s="56">
        <f t="shared" si="6"/>
        <v>77228.999999999971</v>
      </c>
      <c r="Y40" s="56">
        <f t="shared" si="6"/>
        <v>79803.300000000017</v>
      </c>
      <c r="Z40" s="56">
        <f t="shared" si="6"/>
        <v>-36960</v>
      </c>
      <c r="AA40" s="56">
        <f t="shared" si="6"/>
        <v>-38192</v>
      </c>
    </row>
    <row r="41" spans="1:36" ht="13.5" thickBot="1" x14ac:dyDescent="0.25">
      <c r="L41" s="57">
        <f>SUM(B40:L40)</f>
        <v>704531.95000000007</v>
      </c>
      <c r="AA41" s="56">
        <f>SUM(M40:AA40)</f>
        <v>563312.75000000012</v>
      </c>
      <c r="AB41" s="62">
        <f>AB32-AB18</f>
        <v>1267844.6999999993</v>
      </c>
    </row>
    <row r="42" spans="1:36" ht="13.5" thickTop="1" x14ac:dyDescent="0.2">
      <c r="L42" s="20"/>
    </row>
    <row r="43" spans="1:36" x14ac:dyDescent="0.2">
      <c r="L43" s="20"/>
    </row>
    <row r="44" spans="1:36" x14ac:dyDescent="0.2">
      <c r="L44" s="20"/>
    </row>
    <row r="45" spans="1:36" ht="15.75" x14ac:dyDescent="0.25">
      <c r="A45" s="1" t="s">
        <v>0</v>
      </c>
    </row>
    <row r="47" spans="1:36" x14ac:dyDescent="0.2">
      <c r="A47" s="7" t="s">
        <v>1</v>
      </c>
      <c r="B47" s="8" t="s">
        <v>2</v>
      </c>
      <c r="C47" s="8" t="s">
        <v>3</v>
      </c>
      <c r="D47" s="9" t="s">
        <v>4</v>
      </c>
      <c r="E47" s="9" t="s">
        <v>11</v>
      </c>
      <c r="F47" s="9" t="s">
        <v>5</v>
      </c>
      <c r="G47" s="10" t="s">
        <v>6</v>
      </c>
    </row>
    <row r="49" spans="1:9" x14ac:dyDescent="0.2">
      <c r="A49" s="5">
        <v>27534</v>
      </c>
      <c r="B49" t="s">
        <v>7</v>
      </c>
      <c r="C49" t="s">
        <v>8</v>
      </c>
      <c r="D49" s="2">
        <v>32500</v>
      </c>
      <c r="E49" s="4">
        <v>0.10199999999999999</v>
      </c>
      <c r="F49" s="3">
        <v>37257</v>
      </c>
      <c r="G49" s="3">
        <v>37560</v>
      </c>
      <c r="I49" s="4"/>
    </row>
    <row r="50" spans="1:9" x14ac:dyDescent="0.2">
      <c r="A50" s="5"/>
      <c r="D50" s="2">
        <v>11000</v>
      </c>
      <c r="E50" s="4">
        <v>0.10199999999999999</v>
      </c>
      <c r="F50" s="3">
        <v>37561</v>
      </c>
      <c r="G50" s="3">
        <v>37986</v>
      </c>
    </row>
    <row r="51" spans="1:9" x14ac:dyDescent="0.2">
      <c r="A51" s="5"/>
      <c r="D51" s="2"/>
      <c r="E51" s="4"/>
      <c r="F51" s="3"/>
      <c r="G51" s="3"/>
    </row>
    <row r="52" spans="1:9" x14ac:dyDescent="0.2">
      <c r="A52" s="5">
        <v>27581</v>
      </c>
      <c r="B52" t="s">
        <v>9</v>
      </c>
      <c r="C52" t="s">
        <v>10</v>
      </c>
      <c r="D52" s="2">
        <v>27500</v>
      </c>
      <c r="E52" s="4">
        <v>0.3483</v>
      </c>
      <c r="F52" s="3">
        <v>37196</v>
      </c>
      <c r="G52" s="3">
        <v>37225</v>
      </c>
    </row>
    <row r="53" spans="1:9" x14ac:dyDescent="0.2">
      <c r="D53" s="2">
        <v>14000</v>
      </c>
      <c r="E53" s="4">
        <v>0.3483</v>
      </c>
      <c r="F53" s="3">
        <v>37226</v>
      </c>
      <c r="G53" s="3">
        <v>37256</v>
      </c>
    </row>
    <row r="54" spans="1:9" x14ac:dyDescent="0.2">
      <c r="D54" s="2">
        <v>14000</v>
      </c>
      <c r="E54" s="4">
        <v>0.3483</v>
      </c>
      <c r="F54" s="3">
        <v>37347</v>
      </c>
      <c r="G54" s="3">
        <v>37560</v>
      </c>
    </row>
    <row r="55" spans="1:9" x14ac:dyDescent="0.2">
      <c r="D55" s="2">
        <v>14000</v>
      </c>
      <c r="E55" s="4">
        <v>0.3483</v>
      </c>
      <c r="F55" s="3">
        <v>37712</v>
      </c>
      <c r="G55" s="3">
        <v>37925</v>
      </c>
    </row>
    <row r="57" spans="1:9" x14ac:dyDescent="0.2">
      <c r="B57" s="82" t="s">
        <v>24</v>
      </c>
      <c r="C57" s="83"/>
      <c r="D57" s="83"/>
      <c r="E57" s="84">
        <v>37257</v>
      </c>
      <c r="F57" s="84">
        <v>37347</v>
      </c>
      <c r="G57" s="84">
        <v>37561</v>
      </c>
      <c r="H57" s="84">
        <v>37712</v>
      </c>
      <c r="I57" s="37">
        <v>37926</v>
      </c>
    </row>
    <row r="58" spans="1:9" x14ac:dyDescent="0.2">
      <c r="A58" t="s">
        <v>42</v>
      </c>
      <c r="B58" s="85" t="s">
        <v>27</v>
      </c>
      <c r="C58" s="86">
        <v>37196</v>
      </c>
      <c r="D58" s="86">
        <v>37226</v>
      </c>
      <c r="E58" s="86">
        <v>37316</v>
      </c>
      <c r="F58" s="86">
        <v>37530</v>
      </c>
      <c r="G58" s="86">
        <v>37681</v>
      </c>
      <c r="H58" s="86">
        <v>37895</v>
      </c>
      <c r="I58" s="87">
        <v>37956</v>
      </c>
    </row>
    <row r="59" spans="1:9" x14ac:dyDescent="0.2">
      <c r="C59" s="79"/>
      <c r="D59" s="79"/>
      <c r="E59" s="79"/>
      <c r="F59" s="79"/>
      <c r="G59" s="79"/>
      <c r="H59" s="79"/>
      <c r="I59" s="79"/>
    </row>
    <row r="60" spans="1:9" x14ac:dyDescent="0.2">
      <c r="A60" t="s">
        <v>23</v>
      </c>
      <c r="B60" s="81" t="s">
        <v>28</v>
      </c>
      <c r="C60" s="41"/>
      <c r="D60" s="41"/>
      <c r="E60" s="41">
        <v>-0.24</v>
      </c>
      <c r="F60" s="41">
        <v>-0.435</v>
      </c>
      <c r="G60" s="41">
        <v>-0.28000000000000003</v>
      </c>
      <c r="H60" s="41">
        <v>-0.315</v>
      </c>
      <c r="I60" s="41">
        <v>-0.13500000000000001</v>
      </c>
    </row>
    <row r="61" spans="1:9" x14ac:dyDescent="0.2">
      <c r="A61" t="s">
        <v>39</v>
      </c>
      <c r="B61" s="81" t="s">
        <v>28</v>
      </c>
      <c r="C61" s="41">
        <v>-0.1</v>
      </c>
      <c r="D61" s="41">
        <v>-0.11</v>
      </c>
      <c r="E61" s="41">
        <v>-9.5000000000000001E-2</v>
      </c>
      <c r="F61" s="41">
        <v>-0.09</v>
      </c>
      <c r="G61" s="41">
        <v>-0.08</v>
      </c>
      <c r="H61" s="41">
        <v>-0.08</v>
      </c>
      <c r="I61" s="41">
        <v>-7.4999999999999997E-2</v>
      </c>
    </row>
    <row r="62" spans="1:9" x14ac:dyDescent="0.2">
      <c r="B62" s="80"/>
      <c r="C62" s="41"/>
      <c r="D62" s="41"/>
      <c r="E62" s="41"/>
      <c r="F62" s="41"/>
      <c r="G62" s="41"/>
      <c r="H62" s="41"/>
      <c r="I62" s="41"/>
    </row>
    <row r="63" spans="1:9" x14ac:dyDescent="0.2">
      <c r="A63" t="s">
        <v>25</v>
      </c>
      <c r="B63" s="81" t="s">
        <v>30</v>
      </c>
      <c r="C63" s="41">
        <v>0.8</v>
      </c>
      <c r="D63" s="41"/>
      <c r="E63" s="41"/>
      <c r="F63" s="41"/>
      <c r="G63" s="41"/>
      <c r="H63" s="41"/>
      <c r="I63" s="41"/>
    </row>
    <row r="64" spans="1:9" x14ac:dyDescent="0.2">
      <c r="A64" t="s">
        <v>26</v>
      </c>
      <c r="B64" s="81" t="s">
        <v>29</v>
      </c>
      <c r="C64" s="41">
        <v>0.57999999999999996</v>
      </c>
      <c r="D64" s="41">
        <v>0.85</v>
      </c>
      <c r="E64" s="41"/>
      <c r="F64" s="41">
        <v>1.35</v>
      </c>
      <c r="G64" s="41"/>
      <c r="H64" s="41">
        <v>1.2</v>
      </c>
      <c r="I64" s="41"/>
    </row>
    <row r="65" spans="1:10" x14ac:dyDescent="0.2">
      <c r="B65" s="41"/>
      <c r="C65" s="41"/>
      <c r="D65" s="41"/>
      <c r="E65" s="41"/>
      <c r="F65" s="41"/>
      <c r="G65" s="41"/>
      <c r="H65" s="41"/>
      <c r="I65" s="41"/>
    </row>
    <row r="66" spans="1:10" x14ac:dyDescent="0.2">
      <c r="B66" s="41"/>
      <c r="C66" s="41"/>
      <c r="D66" s="41"/>
      <c r="E66" s="41"/>
      <c r="F66" s="41"/>
      <c r="G66" s="41"/>
      <c r="H66" s="41"/>
      <c r="I66" s="41"/>
    </row>
    <row r="67" spans="1:10" x14ac:dyDescent="0.2">
      <c r="A67" s="107" t="s">
        <v>43</v>
      </c>
      <c r="B67" s="41"/>
      <c r="C67" s="41"/>
      <c r="D67" s="41"/>
      <c r="E67" s="41"/>
      <c r="F67" s="119"/>
      <c r="G67" s="119"/>
      <c r="H67" s="119"/>
      <c r="I67" s="41"/>
    </row>
    <row r="68" spans="1:10" x14ac:dyDescent="0.2">
      <c r="A68" s="98" t="s">
        <v>14</v>
      </c>
      <c r="B68" s="83"/>
      <c r="C68" s="99"/>
      <c r="D68" s="99"/>
      <c r="E68" s="99"/>
      <c r="F68" s="120">
        <f>(1.15+0.395)*0.5</f>
        <v>0.77249999999999996</v>
      </c>
      <c r="G68" s="120"/>
      <c r="H68" s="120">
        <f>(1+0.275)*0.5</f>
        <v>0.63749999999999996</v>
      </c>
      <c r="I68" s="100"/>
      <c r="J68" s="4"/>
    </row>
    <row r="69" spans="1:10" x14ac:dyDescent="0.2">
      <c r="A69" s="101" t="s">
        <v>15</v>
      </c>
      <c r="B69" s="29"/>
      <c r="C69" s="92">
        <f>(0.65+0.1)*0.5</f>
        <v>0.375</v>
      </c>
      <c r="D69" s="92"/>
      <c r="E69" s="92"/>
      <c r="F69" s="121"/>
      <c r="G69" s="121"/>
      <c r="H69" s="121"/>
      <c r="I69" s="91"/>
      <c r="J69" s="4"/>
    </row>
    <row r="70" spans="1:10" x14ac:dyDescent="0.2">
      <c r="A70" s="101" t="s">
        <v>13</v>
      </c>
      <c r="B70" s="29"/>
      <c r="C70" s="92">
        <f>(0.38+0.1)*0.5</f>
        <v>0.24</v>
      </c>
      <c r="D70" s="92">
        <f>(0.65+0.11)*0.5</f>
        <v>0.38</v>
      </c>
      <c r="E70" s="92"/>
      <c r="F70" s="121"/>
      <c r="G70" s="121"/>
      <c r="H70" s="121">
        <f>(1+0.04)*0.5</f>
        <v>0.52</v>
      </c>
      <c r="I70" s="91"/>
      <c r="J70" s="4"/>
    </row>
    <row r="71" spans="1:10" x14ac:dyDescent="0.2">
      <c r="A71" s="102" t="s">
        <v>12</v>
      </c>
      <c r="B71" s="103"/>
      <c r="C71" s="104"/>
      <c r="D71" s="104"/>
      <c r="E71" s="104">
        <f>(-0.135+0.2)*0.5</f>
        <v>3.2500000000000001E-2</v>
      </c>
      <c r="F71" s="122">
        <f>(-0.13+0.395)*0.5</f>
        <v>0.13250000000000001</v>
      </c>
      <c r="G71" s="122">
        <f>(-0.12+0.24)*0.5</f>
        <v>0.06</v>
      </c>
      <c r="H71" s="122"/>
      <c r="I71" s="105">
        <f>(-0.115+0.095)*0.5</f>
        <v>-1.0000000000000002E-2</v>
      </c>
      <c r="J71" s="4"/>
    </row>
    <row r="72" spans="1:10" x14ac:dyDescent="0.2">
      <c r="C72" s="4"/>
      <c r="D72" s="4"/>
      <c r="E72" s="4"/>
      <c r="F72" s="123"/>
      <c r="G72" s="123"/>
      <c r="H72" s="123"/>
      <c r="I72" s="4"/>
      <c r="J72" s="4"/>
    </row>
    <row r="73" spans="1:10" x14ac:dyDescent="0.2">
      <c r="A73" s="108" t="s">
        <v>31</v>
      </c>
      <c r="C73" s="4"/>
      <c r="D73" s="4"/>
      <c r="E73" s="4"/>
      <c r="F73" s="123"/>
      <c r="G73" s="123"/>
      <c r="H73" s="123"/>
      <c r="I73" s="4"/>
      <c r="J73" s="4"/>
    </row>
    <row r="74" spans="1:10" x14ac:dyDescent="0.2">
      <c r="A74" s="98" t="s">
        <v>14</v>
      </c>
      <c r="B74" s="83"/>
      <c r="C74" s="99"/>
      <c r="D74" s="99"/>
      <c r="E74" s="99"/>
      <c r="F74" s="120">
        <v>0.64</v>
      </c>
      <c r="G74" s="120"/>
      <c r="H74" s="120">
        <v>0.28999999999999998</v>
      </c>
      <c r="I74" s="100"/>
      <c r="J74" s="4"/>
    </row>
    <row r="75" spans="1:10" x14ac:dyDescent="0.2">
      <c r="A75" s="101" t="s">
        <v>15</v>
      </c>
      <c r="B75" s="29"/>
      <c r="C75" s="92">
        <v>1.1499999999999999</v>
      </c>
      <c r="D75" s="92"/>
      <c r="E75" s="92"/>
      <c r="F75" s="121"/>
      <c r="G75" s="121"/>
      <c r="H75" s="121"/>
      <c r="I75" s="91"/>
    </row>
    <row r="76" spans="1:10" x14ac:dyDescent="0.2">
      <c r="A76" s="101" t="s">
        <v>13</v>
      </c>
      <c r="B76" s="29"/>
      <c r="C76" s="92">
        <v>0.72</v>
      </c>
      <c r="D76" s="92">
        <v>0.98</v>
      </c>
      <c r="E76" s="92"/>
      <c r="F76" s="121"/>
      <c r="G76" s="121"/>
      <c r="H76" s="121">
        <v>0.21</v>
      </c>
      <c r="I76" s="91"/>
    </row>
    <row r="77" spans="1:10" x14ac:dyDescent="0.2">
      <c r="A77" s="102" t="s">
        <v>12</v>
      </c>
      <c r="B77" s="103"/>
      <c r="C77" s="104"/>
      <c r="D77" s="104"/>
      <c r="E77" s="104">
        <v>0.16</v>
      </c>
      <c r="F77" s="122">
        <v>0.40500000000000003</v>
      </c>
      <c r="G77" s="122">
        <v>0.14000000000000001</v>
      </c>
      <c r="H77" s="122"/>
      <c r="I77" s="105">
        <v>7.0000000000000007E-2</v>
      </c>
    </row>
    <row r="78" spans="1:10" x14ac:dyDescent="0.2">
      <c r="C78" s="88"/>
    </row>
    <row r="79" spans="1:10" x14ac:dyDescent="0.2">
      <c r="A79" s="108" t="s">
        <v>40</v>
      </c>
      <c r="C79" s="4"/>
      <c r="D79" s="4"/>
      <c r="E79" s="4"/>
      <c r="F79" s="4"/>
      <c r="G79" s="4"/>
      <c r="H79" s="4"/>
      <c r="I79" s="4"/>
    </row>
    <row r="80" spans="1:10" x14ac:dyDescent="0.2">
      <c r="A80" s="98" t="s">
        <v>14</v>
      </c>
      <c r="B80" s="83"/>
      <c r="C80" s="110"/>
      <c r="D80" s="110"/>
      <c r="E80" s="110"/>
      <c r="F80" s="111">
        <f>F68-F74</f>
        <v>0.13249999999999995</v>
      </c>
      <c r="G80" s="110"/>
      <c r="H80" s="111">
        <f>H68-H74</f>
        <v>0.34749999999999998</v>
      </c>
      <c r="I80" s="112"/>
      <c r="J80" s="113"/>
    </row>
    <row r="81" spans="1:10" x14ac:dyDescent="0.2">
      <c r="A81" s="101" t="s">
        <v>15</v>
      </c>
      <c r="B81" s="29"/>
      <c r="C81" s="114">
        <f>C69-C75</f>
        <v>-0.77499999999999991</v>
      </c>
      <c r="D81" s="114"/>
      <c r="E81" s="114"/>
      <c r="F81" s="114"/>
      <c r="G81" s="114"/>
      <c r="H81" s="114"/>
      <c r="I81" s="115"/>
      <c r="J81" s="113"/>
    </row>
    <row r="82" spans="1:10" x14ac:dyDescent="0.2">
      <c r="A82" s="101" t="s">
        <v>13</v>
      </c>
      <c r="B82" s="29"/>
      <c r="C82" s="114">
        <f>C70-C76</f>
        <v>-0.48</v>
      </c>
      <c r="D82" s="114">
        <f>D70-D76</f>
        <v>-0.6</v>
      </c>
      <c r="E82" s="114"/>
      <c r="F82" s="114"/>
      <c r="G82" s="114"/>
      <c r="H82" s="116">
        <f>H70-H76</f>
        <v>0.31000000000000005</v>
      </c>
      <c r="I82" s="115"/>
      <c r="J82" s="113"/>
    </row>
    <row r="83" spans="1:10" x14ac:dyDescent="0.2">
      <c r="A83" s="102" t="s">
        <v>12</v>
      </c>
      <c r="B83" s="103"/>
      <c r="C83" s="117"/>
      <c r="D83" s="117"/>
      <c r="E83" s="117">
        <f>E71-E77</f>
        <v>-0.1275</v>
      </c>
      <c r="F83" s="117">
        <f>F71-F77</f>
        <v>-0.27250000000000002</v>
      </c>
      <c r="G83" s="117">
        <f>G71-G77</f>
        <v>-8.0000000000000016E-2</v>
      </c>
      <c r="H83" s="117"/>
      <c r="I83" s="118">
        <f>I71-I77</f>
        <v>-8.0000000000000016E-2</v>
      </c>
      <c r="J83" s="113"/>
    </row>
    <row r="84" spans="1:10" x14ac:dyDescent="0.2">
      <c r="C84" s="113"/>
      <c r="D84" s="113"/>
      <c r="E84" s="113"/>
      <c r="F84" s="113"/>
      <c r="G84" s="113"/>
      <c r="H84" s="113"/>
      <c r="I84" s="113"/>
      <c r="J84" s="113"/>
    </row>
    <row r="85" spans="1:10" x14ac:dyDescent="0.2">
      <c r="A85" s="106" t="s">
        <v>32</v>
      </c>
    </row>
    <row r="87" spans="1:10" x14ac:dyDescent="0.2">
      <c r="A87" t="s">
        <v>33</v>
      </c>
    </row>
    <row r="88" spans="1:10" x14ac:dyDescent="0.2">
      <c r="A88" t="s">
        <v>34</v>
      </c>
    </row>
    <row r="89" spans="1:10" x14ac:dyDescent="0.2">
      <c r="A89" t="s">
        <v>35</v>
      </c>
    </row>
    <row r="90" spans="1:10" x14ac:dyDescent="0.2">
      <c r="A90" t="s">
        <v>44</v>
      </c>
    </row>
    <row r="92" spans="1:10" x14ac:dyDescent="0.2">
      <c r="A92" t="s">
        <v>36</v>
      </c>
    </row>
    <row r="93" spans="1:10" x14ac:dyDescent="0.2">
      <c r="A93" t="s">
        <v>37</v>
      </c>
    </row>
    <row r="94" spans="1:10" x14ac:dyDescent="0.2">
      <c r="A94" t="s">
        <v>38</v>
      </c>
    </row>
    <row r="95" spans="1:10" x14ac:dyDescent="0.2">
      <c r="A95" t="s">
        <v>44</v>
      </c>
    </row>
  </sheetData>
  <phoneticPr fontId="0" type="noConversion"/>
  <pageMargins left="0.75" right="0.75" top="1" bottom="0.54" header="0.5" footer="0.5"/>
  <pageSetup paperSize="5" scale="52" fitToHeight="0" orientation="landscape" r:id="rId1"/>
  <headerFooter alignWithMargins="0"/>
  <rowBreaks count="1" manualBreakCount="1">
    <brk id="55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1"/>
  <sheetViews>
    <sheetView tabSelected="1" workbookViewId="0">
      <selection activeCell="A20" sqref="A20"/>
    </sheetView>
  </sheetViews>
  <sheetFormatPr defaultRowHeight="12.75" x14ac:dyDescent="0.2"/>
  <cols>
    <col min="1" max="1" width="36.7109375" customWidth="1"/>
    <col min="7" max="7" width="10" customWidth="1"/>
    <col min="28" max="28" width="12.140625" customWidth="1"/>
  </cols>
  <sheetData>
    <row r="1" spans="1:28" ht="15.75" x14ac:dyDescent="0.25">
      <c r="A1" s="1" t="s">
        <v>16</v>
      </c>
    </row>
    <row r="2" spans="1:28" ht="18.75" x14ac:dyDescent="0.3">
      <c r="A2" s="109" t="s">
        <v>41</v>
      </c>
      <c r="L2" s="29"/>
      <c r="M2" s="29"/>
    </row>
    <row r="3" spans="1:28" x14ac:dyDescent="0.2">
      <c r="L3" s="20"/>
      <c r="M3" s="29"/>
    </row>
    <row r="4" spans="1:28" x14ac:dyDescent="0.2">
      <c r="A4" s="28"/>
      <c r="B4" s="17">
        <v>37196</v>
      </c>
      <c r="C4" s="18">
        <v>37226</v>
      </c>
      <c r="D4" s="18">
        <v>37257</v>
      </c>
      <c r="E4" s="18">
        <v>37288</v>
      </c>
      <c r="F4" s="18">
        <v>37316</v>
      </c>
      <c r="G4" s="18">
        <v>37347</v>
      </c>
      <c r="H4" s="18">
        <v>37377</v>
      </c>
      <c r="I4" s="18">
        <v>37408</v>
      </c>
      <c r="J4" s="18">
        <v>37438</v>
      </c>
      <c r="K4" s="18">
        <v>37469</v>
      </c>
      <c r="L4" s="19">
        <v>37500</v>
      </c>
      <c r="M4" s="18">
        <v>37530</v>
      </c>
      <c r="N4" s="18">
        <v>37561</v>
      </c>
      <c r="O4" s="18">
        <v>37591</v>
      </c>
      <c r="P4" s="18">
        <v>37622</v>
      </c>
      <c r="Q4" s="18">
        <v>37653</v>
      </c>
      <c r="R4" s="18">
        <v>37681</v>
      </c>
      <c r="S4" s="18">
        <v>37712</v>
      </c>
      <c r="T4" s="18">
        <v>37742</v>
      </c>
      <c r="U4" s="18">
        <v>37773</v>
      </c>
      <c r="V4" s="18">
        <v>37803</v>
      </c>
      <c r="W4" s="18">
        <v>37834</v>
      </c>
      <c r="X4" s="18">
        <v>37865</v>
      </c>
      <c r="Y4" s="18">
        <v>37895</v>
      </c>
      <c r="Z4" s="18">
        <v>37926</v>
      </c>
      <c r="AA4" s="19">
        <v>37956</v>
      </c>
    </row>
    <row r="5" spans="1:28" ht="13.5" thickBot="1" x14ac:dyDescent="0.25">
      <c r="A5" s="28"/>
      <c r="B5" s="34"/>
      <c r="C5" s="34"/>
      <c r="D5" s="34"/>
      <c r="E5" s="34"/>
      <c r="F5" s="34"/>
      <c r="G5" s="34"/>
      <c r="H5" s="34"/>
      <c r="I5" s="34"/>
      <c r="J5" s="34"/>
      <c r="K5" s="34"/>
      <c r="L5" s="37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8" ht="13.5" thickBot="1" x14ac:dyDescent="0.25">
      <c r="A6" s="33" t="s">
        <v>19</v>
      </c>
      <c r="L6" s="20"/>
      <c r="M6" s="29"/>
    </row>
    <row r="7" spans="1:28" x14ac:dyDescent="0.2">
      <c r="A7" s="47" t="s">
        <v>14</v>
      </c>
      <c r="B7" s="48"/>
      <c r="C7" s="48"/>
      <c r="D7" s="48"/>
      <c r="E7" s="48"/>
      <c r="F7" s="48"/>
      <c r="G7" s="48">
        <v>14000</v>
      </c>
      <c r="H7" s="48">
        <v>14000</v>
      </c>
      <c r="I7" s="48">
        <v>14000</v>
      </c>
      <c r="J7" s="48">
        <v>14000</v>
      </c>
      <c r="K7" s="48">
        <v>14000</v>
      </c>
      <c r="L7" s="49">
        <v>14000</v>
      </c>
      <c r="M7" s="50">
        <v>14000</v>
      </c>
      <c r="N7" s="48"/>
      <c r="O7" s="48"/>
      <c r="P7" s="48"/>
      <c r="Q7" s="48"/>
      <c r="R7" s="48"/>
      <c r="S7" s="48">
        <v>11000</v>
      </c>
      <c r="T7" s="48">
        <v>11000</v>
      </c>
      <c r="U7" s="48">
        <v>11000</v>
      </c>
      <c r="V7" s="48">
        <v>11000</v>
      </c>
      <c r="W7" s="48">
        <v>11000</v>
      </c>
      <c r="X7" s="48">
        <v>11000</v>
      </c>
      <c r="Y7" s="48">
        <v>11000</v>
      </c>
      <c r="Z7" s="48"/>
      <c r="AA7" s="48"/>
      <c r="AB7" s="47"/>
    </row>
    <row r="8" spans="1:28" x14ac:dyDescent="0.2">
      <c r="A8" s="15" t="s">
        <v>15</v>
      </c>
      <c r="B8" s="16">
        <v>13500</v>
      </c>
      <c r="C8" s="16"/>
      <c r="D8" s="16"/>
      <c r="E8" s="16"/>
      <c r="F8" s="16"/>
      <c r="G8" s="16"/>
      <c r="H8" s="16"/>
      <c r="I8" s="16"/>
      <c r="J8" s="16"/>
      <c r="K8" s="16"/>
      <c r="L8" s="24"/>
      <c r="M8" s="3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5"/>
    </row>
    <row r="9" spans="1:28" x14ac:dyDescent="0.2">
      <c r="A9" s="63" t="s">
        <v>13</v>
      </c>
      <c r="B9" s="69">
        <v>14000</v>
      </c>
      <c r="C9" s="69">
        <v>14000</v>
      </c>
      <c r="D9" s="69"/>
      <c r="E9" s="69"/>
      <c r="F9" s="69"/>
      <c r="G9" s="69"/>
      <c r="H9" s="69"/>
      <c r="I9" s="69"/>
      <c r="J9" s="69"/>
      <c r="K9" s="69"/>
      <c r="L9" s="70"/>
      <c r="M9" s="71"/>
      <c r="N9" s="69"/>
      <c r="O9" s="69"/>
      <c r="P9" s="69"/>
      <c r="Q9" s="69"/>
      <c r="R9" s="69"/>
      <c r="S9" s="69">
        <v>3000</v>
      </c>
      <c r="T9" s="69">
        <v>3000</v>
      </c>
      <c r="U9" s="69">
        <v>3000</v>
      </c>
      <c r="V9" s="69">
        <v>3000</v>
      </c>
      <c r="W9" s="69">
        <v>3000</v>
      </c>
      <c r="X9" s="69">
        <v>3000</v>
      </c>
      <c r="Y9" s="69">
        <v>3000</v>
      </c>
      <c r="Z9" s="69"/>
      <c r="AA9" s="69"/>
      <c r="AB9" s="63"/>
    </row>
    <row r="10" spans="1:28" x14ac:dyDescent="0.2">
      <c r="A10" s="13" t="s">
        <v>12</v>
      </c>
      <c r="B10" s="14"/>
      <c r="C10" s="14"/>
      <c r="D10" s="14">
        <v>32500</v>
      </c>
      <c r="E10" s="14">
        <v>32500</v>
      </c>
      <c r="F10" s="14">
        <v>32500</v>
      </c>
      <c r="G10" s="14">
        <v>18500</v>
      </c>
      <c r="H10" s="14">
        <v>18500</v>
      </c>
      <c r="I10" s="14">
        <v>18500</v>
      </c>
      <c r="J10" s="14">
        <v>18500</v>
      </c>
      <c r="K10" s="14">
        <v>18500</v>
      </c>
      <c r="L10" s="23">
        <v>18500</v>
      </c>
      <c r="M10" s="31">
        <v>18500</v>
      </c>
      <c r="N10" s="14">
        <v>11000</v>
      </c>
      <c r="O10" s="14">
        <v>11000</v>
      </c>
      <c r="P10" s="14">
        <v>11000</v>
      </c>
      <c r="Q10" s="14">
        <v>11000</v>
      </c>
      <c r="R10" s="14">
        <v>11000</v>
      </c>
      <c r="S10" s="14"/>
      <c r="T10" s="14"/>
      <c r="U10" s="14"/>
      <c r="V10" s="14"/>
      <c r="W10" s="14"/>
      <c r="X10" s="14"/>
      <c r="Y10" s="14"/>
      <c r="Z10" s="14">
        <v>11000</v>
      </c>
      <c r="AA10" s="14">
        <v>11000</v>
      </c>
      <c r="AB10" s="13"/>
    </row>
    <row r="11" spans="1:28" ht="13.5" thickBot="1" x14ac:dyDescent="0.25">
      <c r="B11" s="32"/>
      <c r="C11" s="2"/>
      <c r="D11" s="2"/>
      <c r="E11" s="2"/>
      <c r="F11" s="2"/>
      <c r="G11" s="2"/>
      <c r="H11" s="2"/>
      <c r="I11" s="2"/>
      <c r="J11" s="2"/>
      <c r="K11" s="2"/>
      <c r="L11" s="21"/>
      <c r="M11" s="3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8" ht="13.5" thickBot="1" x14ac:dyDescent="0.25">
      <c r="A12" s="33" t="s">
        <v>45</v>
      </c>
      <c r="B12" s="35"/>
      <c r="L12" s="20"/>
      <c r="M12" s="29"/>
    </row>
    <row r="13" spans="1:28" x14ac:dyDescent="0.2">
      <c r="A13" s="47" t="s">
        <v>14</v>
      </c>
      <c r="B13" s="51"/>
      <c r="C13" s="51"/>
      <c r="D13" s="51"/>
      <c r="E13" s="51"/>
      <c r="F13" s="51"/>
      <c r="G13" s="51">
        <f>G7*30*0.4503</f>
        <v>189126</v>
      </c>
      <c r="H13" s="51">
        <f>H7*31*0.4503</f>
        <v>195430.19999999998</v>
      </c>
      <c r="I13" s="51">
        <f>I7*30*0.4503</f>
        <v>189126</v>
      </c>
      <c r="J13" s="51">
        <f>J7*31*0.4503</f>
        <v>195430.19999999998</v>
      </c>
      <c r="K13" s="51">
        <f>K7*31*0.4503</f>
        <v>195430.19999999998</v>
      </c>
      <c r="L13" s="52">
        <f>L7*30*0.4503</f>
        <v>189126</v>
      </c>
      <c r="M13" s="53">
        <f>M7*31*0.4503</f>
        <v>195430.19999999998</v>
      </c>
      <c r="N13" s="51"/>
      <c r="O13" s="51"/>
      <c r="P13" s="51"/>
      <c r="Q13" s="51"/>
      <c r="R13" s="51"/>
      <c r="S13" s="51">
        <f>S7*30*0.4503</f>
        <v>148599</v>
      </c>
      <c r="T13" s="51">
        <f>T7*31*0.4503</f>
        <v>153552.29999999999</v>
      </c>
      <c r="U13" s="51">
        <f>U7*30*0.4503</f>
        <v>148599</v>
      </c>
      <c r="V13" s="51">
        <f>V7*31*0.4503</f>
        <v>153552.29999999999</v>
      </c>
      <c r="W13" s="51">
        <f>W7*31*0.4503</f>
        <v>153552.29999999999</v>
      </c>
      <c r="X13" s="51">
        <f>X7*30*0.4503</f>
        <v>148599</v>
      </c>
      <c r="Y13" s="51">
        <f>Y7*31*0.4503</f>
        <v>153552.29999999999</v>
      </c>
      <c r="Z13" s="51"/>
      <c r="AA13" s="51"/>
      <c r="AB13" s="47"/>
    </row>
    <row r="14" spans="1:28" x14ac:dyDescent="0.2">
      <c r="A14" s="15" t="s">
        <v>15</v>
      </c>
      <c r="B14" s="25">
        <f>B8*30*0.3483</f>
        <v>141061.5</v>
      </c>
      <c r="C14" s="6"/>
      <c r="D14" s="6"/>
      <c r="E14" s="6"/>
      <c r="F14" s="6"/>
      <c r="G14" s="6"/>
      <c r="H14" s="6"/>
      <c r="I14" s="6"/>
      <c r="J14" s="6"/>
      <c r="K14" s="6"/>
      <c r="L14" s="38"/>
      <c r="M14" s="3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8" x14ac:dyDescent="0.2">
      <c r="A15" s="63" t="s">
        <v>13</v>
      </c>
      <c r="B15" s="64">
        <f>B9*30*0.3483</f>
        <v>146286</v>
      </c>
      <c r="C15" s="64">
        <f>C9*31*0.3483</f>
        <v>151162.20000000001</v>
      </c>
      <c r="D15" s="64"/>
      <c r="E15" s="64"/>
      <c r="F15" s="64"/>
      <c r="G15" s="64"/>
      <c r="H15" s="64"/>
      <c r="I15" s="64"/>
      <c r="J15" s="64"/>
      <c r="K15" s="64"/>
      <c r="L15" s="65"/>
      <c r="M15" s="66"/>
      <c r="N15" s="64"/>
      <c r="O15" s="64"/>
      <c r="P15" s="64"/>
      <c r="Q15" s="64"/>
      <c r="R15" s="64"/>
      <c r="S15" s="64">
        <f>S9*30*0.3483</f>
        <v>31347</v>
      </c>
      <c r="T15" s="64">
        <f>T9*31*0.3483</f>
        <v>32391.9</v>
      </c>
      <c r="U15" s="64">
        <f>U9*30*0.3483</f>
        <v>31347</v>
      </c>
      <c r="V15" s="64">
        <f>V9*31*0.3483</f>
        <v>32391.9</v>
      </c>
      <c r="W15" s="64">
        <f>W9*31*0.3483</f>
        <v>32391.9</v>
      </c>
      <c r="X15" s="64">
        <f>X9*30*0.3483</f>
        <v>31347</v>
      </c>
      <c r="Y15" s="64">
        <f>Y9*31*0.3483</f>
        <v>32391.9</v>
      </c>
      <c r="Z15" s="64"/>
      <c r="AA15" s="64"/>
      <c r="AB15" s="63"/>
    </row>
    <row r="16" spans="1:28" x14ac:dyDescent="0.2">
      <c r="A16" s="13" t="s">
        <v>12</v>
      </c>
      <c r="B16" s="26"/>
      <c r="C16" s="26"/>
      <c r="D16" s="26">
        <f>D10*31*0.102</f>
        <v>102765</v>
      </c>
      <c r="E16" s="26">
        <f>E10*28*0.102</f>
        <v>92820</v>
      </c>
      <c r="F16" s="26">
        <f>F10*31*0.102</f>
        <v>102765</v>
      </c>
      <c r="G16" s="26">
        <f>G10*30*0.102</f>
        <v>56610</v>
      </c>
      <c r="H16" s="26">
        <f>H10*31*0.102</f>
        <v>58496.999999999993</v>
      </c>
      <c r="I16" s="26">
        <f>I10*30*0.102</f>
        <v>56610</v>
      </c>
      <c r="J16" s="26">
        <f>J10*31*0.102</f>
        <v>58496.999999999993</v>
      </c>
      <c r="K16" s="26">
        <f>K10*31*0.102</f>
        <v>58496.999999999993</v>
      </c>
      <c r="L16" s="73">
        <f>L10*30*0.102</f>
        <v>56610</v>
      </c>
      <c r="M16" s="74">
        <f>M10*31*0.102</f>
        <v>58496.999999999993</v>
      </c>
      <c r="N16" s="26">
        <f>N10*30*0.102</f>
        <v>33660</v>
      </c>
      <c r="O16" s="26">
        <f>O10*31*0.102</f>
        <v>34782</v>
      </c>
      <c r="P16" s="26">
        <f>P10*31*0.102</f>
        <v>34782</v>
      </c>
      <c r="Q16" s="26">
        <f>Q10*28*0.102</f>
        <v>31415.999999999996</v>
      </c>
      <c r="R16" s="26">
        <f>R10*31*0.102</f>
        <v>34782</v>
      </c>
      <c r="S16" s="26"/>
      <c r="T16" s="26"/>
      <c r="U16" s="26"/>
      <c r="V16" s="26"/>
      <c r="W16" s="26"/>
      <c r="X16" s="26"/>
      <c r="Y16" s="26"/>
      <c r="Z16" s="26">
        <f>Z10*30*0.102</f>
        <v>33660</v>
      </c>
      <c r="AA16" s="26">
        <f>AA10*31*0.102</f>
        <v>34782</v>
      </c>
      <c r="AB16" s="13"/>
    </row>
    <row r="17" spans="1:28" x14ac:dyDescent="0.2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3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8" ht="13.5" thickBot="1" x14ac:dyDescent="0.25">
      <c r="A18" t="s">
        <v>17</v>
      </c>
      <c r="B18" s="6">
        <f t="shared" ref="B18:AA18" si="0">SUM(B13:B16)</f>
        <v>287347.5</v>
      </c>
      <c r="C18" s="6">
        <f t="shared" si="0"/>
        <v>151162.20000000001</v>
      </c>
      <c r="D18" s="6">
        <f t="shared" si="0"/>
        <v>102765</v>
      </c>
      <c r="E18" s="6">
        <f t="shared" si="0"/>
        <v>92820</v>
      </c>
      <c r="F18" s="6">
        <f t="shared" si="0"/>
        <v>102765</v>
      </c>
      <c r="G18" s="6">
        <f t="shared" si="0"/>
        <v>245736</v>
      </c>
      <c r="H18" s="6">
        <f t="shared" si="0"/>
        <v>253927.19999999998</v>
      </c>
      <c r="I18" s="6">
        <f t="shared" si="0"/>
        <v>245736</v>
      </c>
      <c r="J18" s="6">
        <f t="shared" si="0"/>
        <v>253927.19999999998</v>
      </c>
      <c r="K18" s="6">
        <f t="shared" si="0"/>
        <v>253927.19999999998</v>
      </c>
      <c r="L18" s="38">
        <f t="shared" si="0"/>
        <v>245736</v>
      </c>
      <c r="M18" s="36">
        <f t="shared" si="0"/>
        <v>253927.19999999998</v>
      </c>
      <c r="N18" s="6">
        <f t="shared" si="0"/>
        <v>33660</v>
      </c>
      <c r="O18" s="6">
        <f t="shared" si="0"/>
        <v>34782</v>
      </c>
      <c r="P18" s="6">
        <f t="shared" si="0"/>
        <v>34782</v>
      </c>
      <c r="Q18" s="6">
        <f t="shared" si="0"/>
        <v>31415.999999999996</v>
      </c>
      <c r="R18" s="6">
        <f t="shared" si="0"/>
        <v>34782</v>
      </c>
      <c r="S18" s="6">
        <f t="shared" si="0"/>
        <v>179946</v>
      </c>
      <c r="T18" s="6">
        <f t="shared" si="0"/>
        <v>185944.19999999998</v>
      </c>
      <c r="U18" s="6">
        <f t="shared" si="0"/>
        <v>179946</v>
      </c>
      <c r="V18" s="6">
        <f t="shared" si="0"/>
        <v>185944.19999999998</v>
      </c>
      <c r="W18" s="6">
        <f t="shared" si="0"/>
        <v>185944.19999999998</v>
      </c>
      <c r="X18" s="6">
        <f t="shared" si="0"/>
        <v>179946</v>
      </c>
      <c r="Y18" s="6">
        <f t="shared" si="0"/>
        <v>185944.19999999998</v>
      </c>
      <c r="Z18" s="6">
        <f t="shared" si="0"/>
        <v>33660</v>
      </c>
      <c r="AA18" s="6">
        <f t="shared" si="0"/>
        <v>34782</v>
      </c>
      <c r="AB18" s="11">
        <f>SUM(B18:AA18)</f>
        <v>4011255.3000000007</v>
      </c>
    </row>
    <row r="19" spans="1:28" ht="13.5" thickTop="1" x14ac:dyDescent="0.2"/>
    <row r="21" spans="1:28" ht="15.75" x14ac:dyDescent="0.25">
      <c r="A21" s="1" t="s">
        <v>0</v>
      </c>
    </row>
    <row r="23" spans="1:28" x14ac:dyDescent="0.2">
      <c r="A23" s="7" t="s">
        <v>1</v>
      </c>
      <c r="B23" s="8" t="s">
        <v>2</v>
      </c>
      <c r="C23" s="8" t="s">
        <v>3</v>
      </c>
      <c r="D23" s="9" t="s">
        <v>4</v>
      </c>
      <c r="E23" s="9" t="s">
        <v>11</v>
      </c>
      <c r="F23" s="9" t="s">
        <v>5</v>
      </c>
      <c r="G23" s="10" t="s">
        <v>6</v>
      </c>
    </row>
    <row r="25" spans="1:28" x14ac:dyDescent="0.2">
      <c r="A25" s="5">
        <v>27534</v>
      </c>
      <c r="B25" t="s">
        <v>7</v>
      </c>
      <c r="C25" t="s">
        <v>8</v>
      </c>
      <c r="D25" s="2">
        <v>32500</v>
      </c>
      <c r="E25" s="4">
        <v>0.10199999999999999</v>
      </c>
      <c r="F25" s="3">
        <v>37257</v>
      </c>
      <c r="G25" s="3">
        <v>37560</v>
      </c>
    </row>
    <row r="26" spans="1:28" x14ac:dyDescent="0.2">
      <c r="A26" s="5"/>
      <c r="D26" s="2">
        <v>11000</v>
      </c>
      <c r="E26" s="4">
        <v>0.10199999999999999</v>
      </c>
      <c r="F26" s="3">
        <v>37561</v>
      </c>
      <c r="G26" s="3">
        <v>37986</v>
      </c>
    </row>
    <row r="27" spans="1:28" x14ac:dyDescent="0.2">
      <c r="A27" s="5"/>
      <c r="D27" s="2"/>
      <c r="E27" s="4"/>
      <c r="F27" s="3"/>
      <c r="G27" s="3"/>
    </row>
    <row r="28" spans="1:28" x14ac:dyDescent="0.2">
      <c r="A28" s="5">
        <v>27581</v>
      </c>
      <c r="B28" t="s">
        <v>9</v>
      </c>
      <c r="C28" t="s">
        <v>10</v>
      </c>
      <c r="D28" s="2">
        <v>27500</v>
      </c>
      <c r="E28" s="4">
        <v>0.3483</v>
      </c>
      <c r="F28" s="3">
        <v>37196</v>
      </c>
      <c r="G28" s="3">
        <v>37225</v>
      </c>
    </row>
    <row r="29" spans="1:28" x14ac:dyDescent="0.2">
      <c r="D29" s="2">
        <v>14000</v>
      </c>
      <c r="E29" s="4">
        <v>0.3483</v>
      </c>
      <c r="F29" s="3">
        <v>37226</v>
      </c>
      <c r="G29" s="3">
        <v>37256</v>
      </c>
    </row>
    <row r="30" spans="1:28" x14ac:dyDescent="0.2">
      <c r="D30" s="2">
        <v>14000</v>
      </c>
      <c r="E30" s="4">
        <v>0.3483</v>
      </c>
      <c r="F30" s="3">
        <v>37347</v>
      </c>
      <c r="G30" s="3">
        <v>37560</v>
      </c>
    </row>
    <row r="31" spans="1:28" x14ac:dyDescent="0.2">
      <c r="D31" s="2">
        <v>14000</v>
      </c>
      <c r="E31" s="4">
        <v>0.3483</v>
      </c>
      <c r="F31" s="3">
        <v>37712</v>
      </c>
      <c r="G31" s="3">
        <v>37925</v>
      </c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 #'s</vt:lpstr>
      <vt:lpstr>Basis July 16th</vt:lpstr>
      <vt:lpstr>Vols &amp; Max Rates</vt:lpstr>
      <vt:lpstr>'Basis July 16th'!Print_Area</vt:lpstr>
      <vt:lpstr>'Original #''s'!Print_Area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2001-07-20T17:26:53Z</cp:lastPrinted>
  <dcterms:created xsi:type="dcterms:W3CDTF">2001-05-31T15:21:44Z</dcterms:created>
  <dcterms:modified xsi:type="dcterms:W3CDTF">2014-09-04T13:32:57Z</dcterms:modified>
</cp:coreProperties>
</file>