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25" yWindow="-33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3" i="1" l="1"/>
  <c r="K54" i="1"/>
  <c r="K55" i="1"/>
  <c r="K60" i="1"/>
  <c r="K61" i="1"/>
  <c r="K63" i="1"/>
  <c r="K64" i="1"/>
  <c r="K65" i="1"/>
  <c r="K67" i="1"/>
  <c r="K69" i="1"/>
  <c r="K70" i="1"/>
  <c r="K72" i="1"/>
  <c r="K73" i="1"/>
  <c r="K75" i="1"/>
  <c r="K76" i="1"/>
  <c r="K77" i="1"/>
  <c r="K79" i="1"/>
  <c r="K80" i="1"/>
  <c r="K82" i="1"/>
  <c r="K83" i="1"/>
  <c r="K84" i="1"/>
  <c r="K86" i="1"/>
  <c r="K87" i="1"/>
  <c r="K89" i="1"/>
  <c r="K91" i="1"/>
  <c r="K92" i="1"/>
  <c r="K93" i="1"/>
  <c r="K94" i="1"/>
  <c r="K96" i="1"/>
  <c r="K97" i="1"/>
  <c r="K98" i="1"/>
  <c r="K99" i="1"/>
  <c r="K100" i="1"/>
  <c r="K102" i="1"/>
  <c r="K103" i="1"/>
  <c r="K105" i="1"/>
  <c r="K106" i="1"/>
  <c r="K107" i="1"/>
  <c r="K112" i="1"/>
  <c r="K114" i="1"/>
  <c r="K115" i="1"/>
  <c r="K116" i="1"/>
  <c r="K117" i="1"/>
  <c r="K119" i="1"/>
  <c r="K121" i="1"/>
  <c r="K122" i="1"/>
  <c r="K123" i="1"/>
  <c r="K124" i="1"/>
  <c r="K126" i="1"/>
  <c r="K128" i="1"/>
  <c r="K129" i="1"/>
  <c r="K130" i="1"/>
  <c r="K131" i="1"/>
  <c r="K134" i="1"/>
  <c r="K135" i="1"/>
  <c r="K136" i="1"/>
  <c r="K137" i="1"/>
  <c r="K139" i="1"/>
  <c r="K140" i="1"/>
  <c r="K141" i="1"/>
  <c r="K142" i="1"/>
  <c r="K143" i="1"/>
  <c r="K145" i="1"/>
  <c r="K146" i="1"/>
  <c r="K147" i="1"/>
  <c r="K148" i="1"/>
  <c r="K149" i="1"/>
  <c r="K151" i="1"/>
  <c r="K152" i="1"/>
  <c r="K153" i="1"/>
  <c r="K154" i="1"/>
  <c r="K155" i="1"/>
  <c r="K157" i="1"/>
  <c r="K158" i="1"/>
  <c r="K160" i="1"/>
  <c r="K161" i="1"/>
  <c r="K162" i="1"/>
  <c r="K164" i="1"/>
  <c r="K166" i="1"/>
  <c r="K167" i="1"/>
  <c r="K168" i="1"/>
  <c r="K169" i="1"/>
  <c r="K174" i="1"/>
  <c r="K175" i="1"/>
  <c r="K177" i="1"/>
  <c r="K178" i="1"/>
  <c r="K179" i="1"/>
  <c r="K181" i="1"/>
  <c r="K182" i="1"/>
  <c r="K184" i="1"/>
  <c r="K185" i="1"/>
  <c r="K186" i="1"/>
  <c r="K188" i="1"/>
  <c r="K191" i="1"/>
  <c r="K193" i="1"/>
  <c r="K194" i="1"/>
  <c r="K196" i="1"/>
  <c r="K198" i="1"/>
  <c r="K200" i="1"/>
  <c r="K201" i="1"/>
  <c r="K202" i="1"/>
  <c r="K203" i="1"/>
  <c r="K205" i="1"/>
  <c r="K206" i="1"/>
  <c r="K207" i="1"/>
  <c r="K208" i="1"/>
  <c r="K209" i="1"/>
  <c r="K211" i="1"/>
  <c r="K212" i="1"/>
  <c r="K213" i="1"/>
  <c r="K214" i="1"/>
  <c r="K215" i="1"/>
  <c r="K217" i="1"/>
  <c r="K218" i="1"/>
  <c r="K219" i="1"/>
  <c r="K220" i="1"/>
  <c r="K221" i="1"/>
  <c r="K223" i="1"/>
  <c r="K224" i="1"/>
  <c r="K225" i="1"/>
  <c r="K226" i="1"/>
  <c r="K227" i="1"/>
</calcChain>
</file>

<file path=xl/sharedStrings.xml><?xml version="1.0" encoding="utf-8"?>
<sst xmlns="http://schemas.openxmlformats.org/spreadsheetml/2006/main" count="605" uniqueCount="79">
  <si>
    <t>October Scheduled volumes for Socal and West of Thoreau</t>
  </si>
  <si>
    <t>Socal</t>
  </si>
  <si>
    <t>Timely</t>
  </si>
  <si>
    <t>Evening</t>
  </si>
  <si>
    <t>Intraday 1</t>
  </si>
  <si>
    <t>Intraday 2</t>
  </si>
  <si>
    <t>West of Thoreau</t>
  </si>
  <si>
    <t xml:space="preserve"> </t>
  </si>
  <si>
    <t>Window</t>
  </si>
  <si>
    <t>Scheduled</t>
  </si>
  <si>
    <t>Capacity</t>
  </si>
  <si>
    <t>Final</t>
  </si>
  <si>
    <t>Notes / Comments</t>
  </si>
  <si>
    <t>Socal not confirming all packages of gas.</t>
  </si>
  <si>
    <t>Did not allocate Socal or W. of Thoreau</t>
  </si>
  <si>
    <t>PG&amp;E not confirming Reliant's supply of 30,000.</t>
  </si>
  <si>
    <t>To Socal Nom @ Socal is 747150</t>
  </si>
  <si>
    <t>Astra being alloc. &amp; conf. By socal, valero ward,&amp; crawford by 15,000</t>
  </si>
  <si>
    <t>same as above</t>
  </si>
  <si>
    <t>Sempra being cut by 15,000, PBR @ w. TX pool</t>
  </si>
  <si>
    <t>Mon.</t>
  </si>
  <si>
    <t>Sun.</t>
  </si>
  <si>
    <t>Sat.</t>
  </si>
  <si>
    <t>Fri.</t>
  </si>
  <si>
    <t>Thur.</t>
  </si>
  <si>
    <t>Wed.</t>
  </si>
  <si>
    <t>Tue.</t>
  </si>
  <si>
    <t>Nomed</t>
  </si>
  <si>
    <t>Socal allocated off part of Reliant's supply, then</t>
  </si>
  <si>
    <t>PG&amp;E did not confirm the rest of Reliant's supply of 30,000.</t>
  </si>
  <si>
    <t>Socal's reason is same as Evening Process.</t>
  </si>
  <si>
    <t>Socal not confirming OneOk's volume of 10,000.</t>
  </si>
  <si>
    <t>Tues.</t>
  </si>
  <si>
    <t>Wed</t>
  </si>
  <si>
    <t>Same as ID 1</t>
  </si>
  <si>
    <t>Net Scheduled</t>
  </si>
  <si>
    <t xml:space="preserve">Astra being allocated off by Socal (10,000) </t>
  </si>
  <si>
    <t>Socal allocated off Reliant's supply. (30,000)</t>
  </si>
  <si>
    <t>Same reason as in ID 1 above.</t>
  </si>
  <si>
    <t>Same reason as in Timely above, cuts = (40,000)</t>
  </si>
  <si>
    <t>Reliant and Astra Allocated off at Socal, total (40,000)</t>
  </si>
  <si>
    <t>Reliant Allocated off at Socal, total (30,000)</t>
  </si>
  <si>
    <t>Reliant's supply at PG&amp;E not being confirmed (30,000)</t>
  </si>
  <si>
    <t>PG&amp;E not confirming  rest of Reliant's supply of 30,000.</t>
  </si>
  <si>
    <t>Same as before</t>
  </si>
  <si>
    <t>Duke, APS and TXU all confirmed to 0 (total of 18000)</t>
  </si>
  <si>
    <t>Reliant both allocated (IT at Socal) and not confirmed (30000)</t>
  </si>
  <si>
    <t>Calpine took noms down because plant tripped</t>
  </si>
  <si>
    <t>Socal raised window</t>
  </si>
  <si>
    <t>Reliant Confirmed to 0 at PG&amp;E Topock (30000)</t>
  </si>
  <si>
    <t xml:space="preserve">Reliant allocated at Socal and Confirmed to 0 at PG&amp;E Topock (30000), </t>
  </si>
  <si>
    <t>Oneok conf. To 0 at Socal (10000)</t>
  </si>
  <si>
    <t>5000 nom increase at Griffith</t>
  </si>
  <si>
    <t>No new noms at Socal even though Window went up</t>
  </si>
  <si>
    <t>Reliant confirmed down 10000 at Socal, W. of T. noms at 1063069</t>
  </si>
  <si>
    <t>Reliant confirmed down 12340 at Socal,W. of T. noms at 1063069</t>
  </si>
  <si>
    <t>Socal confirmed down Reliant, Conoco, APS, Duke and Conoco (35000)</t>
  </si>
  <si>
    <t>WOT noms at 1036567</t>
  </si>
  <si>
    <t>WOT noms at 1036567, Duke, APS,&amp; Reliant not conf. at Socal (25000)</t>
  </si>
  <si>
    <t>WOT noms at 1036567, Socal confirmed down Reliant (17225)</t>
  </si>
  <si>
    <t>Fri</t>
  </si>
  <si>
    <t>Nommed</t>
  </si>
  <si>
    <t>Low noms, 35000 confirmed down at Socal</t>
  </si>
  <si>
    <t>Reliant and OneOk being confirmed down by Socal (35,000)</t>
  </si>
  <si>
    <t>Reliant Supply being cut due to Confirmation &amp; Allocation (30,000)</t>
  </si>
  <si>
    <t>Reliani's supply being confirmed down @ PG&amp;E (30,000)</t>
  </si>
  <si>
    <t>Reliant Supply being cut due to Alloc-Socal &amp; Conf-PG&amp;E (30,000)</t>
  </si>
  <si>
    <t>Reliant, TXU and Aquila Dallas confirmed to zero, (42548)</t>
  </si>
  <si>
    <t>USGT's supply being confirmed down @ Socal (10,000)</t>
  </si>
  <si>
    <t>Same reason as Evening on both contract's.</t>
  </si>
  <si>
    <t>Southern Calif. Gas, pipeline balancing at West TX Pool</t>
  </si>
  <si>
    <t>Sempra Energy being confirmed down @ Socal (5000)</t>
  </si>
  <si>
    <t>Same reason as Evening process. (35,000)</t>
  </si>
  <si>
    <t>PG&amp;E Energy Trading being confirmed down by Socal (5,000)</t>
  </si>
  <si>
    <t>Sempra Trading being cut due to a balancing cut @ West TX Pool (15,000)</t>
  </si>
  <si>
    <t>Reliant being cut due to Alloc-Socal &amp; Conf-PG&amp;E (30,000)</t>
  </si>
  <si>
    <t>TXU Energy being cut due to Balancing &amp; Conf. (3000)</t>
  </si>
  <si>
    <t>TXU Energy being cut due to Conf. - Socal (3200)</t>
  </si>
  <si>
    <t>Reason same as Timely (33,200)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</si>
</sst>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0" fontId="0" fillId="0" borderId="1" xfId="0" applyBorder="1"/>
    <xf numFmtId="3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zoomScaleNormal="100" workbookViewId="0">
      <pane ySplit="3" topLeftCell="A189" activePane="bottomLeft" state="frozen"/>
      <selection pane="bottomLeft" activeCell="O206" sqref="O206"/>
    </sheetView>
  </sheetViews>
  <sheetFormatPr defaultRowHeight="12.75" x14ac:dyDescent="0.2"/>
  <cols>
    <col min="1" max="1" width="11.42578125" style="2" customWidth="1"/>
    <col min="2" max="2" width="7" style="2" customWidth="1"/>
    <col min="3" max="3" width="9.140625" style="2"/>
    <col min="4" max="4" width="9.28515625" style="4" bestFit="1" customWidth="1"/>
    <col min="5" max="5" width="10.5703125" style="11" customWidth="1"/>
    <col min="6" max="6" width="10.85546875" style="4" bestFit="1" customWidth="1"/>
    <col min="7" max="7" width="1.7109375" customWidth="1"/>
    <col min="9" max="9" width="7.140625" customWidth="1"/>
    <col min="11" max="11" width="12.5703125" style="4" customWidth="1"/>
    <col min="12" max="12" width="9.85546875" style="4" bestFit="1" customWidth="1"/>
    <col min="13" max="13" width="10.85546875" style="4" bestFit="1" customWidth="1"/>
    <col min="14" max="14" width="2" style="4" customWidth="1"/>
    <col min="15" max="15" width="40.28515625" style="6" customWidth="1"/>
  </cols>
  <sheetData>
    <row r="1" spans="1:16" ht="15.75" x14ac:dyDescent="0.25">
      <c r="A1" s="10" t="s">
        <v>0</v>
      </c>
    </row>
    <row r="2" spans="1:16" ht="15.75" x14ac:dyDescent="0.25">
      <c r="A2" s="8"/>
    </row>
    <row r="3" spans="1:16" ht="13.5" thickBot="1" x14ac:dyDescent="0.25">
      <c r="A3" s="17"/>
      <c r="B3" s="17"/>
      <c r="C3" s="17"/>
      <c r="D3" s="12" t="s">
        <v>8</v>
      </c>
      <c r="E3" s="13" t="s">
        <v>27</v>
      </c>
      <c r="F3" s="12" t="s">
        <v>9</v>
      </c>
      <c r="G3" s="14"/>
      <c r="H3" s="14"/>
      <c r="I3" s="14"/>
      <c r="J3" s="14"/>
      <c r="K3" s="15" t="s">
        <v>35</v>
      </c>
      <c r="L3" s="12" t="s">
        <v>10</v>
      </c>
      <c r="M3" s="12" t="s">
        <v>9</v>
      </c>
      <c r="N3" s="12"/>
      <c r="O3" s="16" t="s">
        <v>12</v>
      </c>
      <c r="P3" s="14"/>
    </row>
    <row r="4" spans="1:16" x14ac:dyDescent="0.2">
      <c r="A4" s="9">
        <v>37165</v>
      </c>
      <c r="B4" s="3" t="s">
        <v>1</v>
      </c>
      <c r="C4" s="2" t="s">
        <v>2</v>
      </c>
      <c r="D4" s="4">
        <v>809600</v>
      </c>
      <c r="F4" s="4">
        <v>779628</v>
      </c>
      <c r="H4" s="1" t="s">
        <v>6</v>
      </c>
      <c r="J4" s="2" t="s">
        <v>2</v>
      </c>
      <c r="K4" s="11"/>
      <c r="L4" s="4">
        <v>1100000</v>
      </c>
      <c r="M4" s="4">
        <v>1033922</v>
      </c>
    </row>
    <row r="5" spans="1:16" x14ac:dyDescent="0.2">
      <c r="A5" s="2" t="s">
        <v>20</v>
      </c>
      <c r="C5" s="2" t="s">
        <v>3</v>
      </c>
      <c r="D5" s="4">
        <v>809600</v>
      </c>
      <c r="F5" s="4">
        <v>787166</v>
      </c>
      <c r="J5" s="2" t="s">
        <v>3</v>
      </c>
      <c r="K5" s="11"/>
      <c r="L5" s="4">
        <v>1100000</v>
      </c>
      <c r="M5" s="4">
        <v>1083507</v>
      </c>
    </row>
    <row r="6" spans="1:16" x14ac:dyDescent="0.2">
      <c r="C6" s="2" t="s">
        <v>4</v>
      </c>
      <c r="D6" s="4">
        <v>809600</v>
      </c>
      <c r="F6" s="4">
        <v>786978</v>
      </c>
      <c r="J6" s="2" t="s">
        <v>4</v>
      </c>
      <c r="K6" s="11"/>
      <c r="L6" s="4">
        <v>1100000</v>
      </c>
      <c r="M6" s="4">
        <v>1032733</v>
      </c>
    </row>
    <row r="7" spans="1:16" x14ac:dyDescent="0.2">
      <c r="C7" s="2" t="s">
        <v>5</v>
      </c>
      <c r="D7" s="4">
        <v>809600</v>
      </c>
      <c r="F7" s="4">
        <v>792660</v>
      </c>
      <c r="J7" s="2" t="s">
        <v>5</v>
      </c>
      <c r="K7" s="11"/>
      <c r="L7" s="4">
        <v>1100000</v>
      </c>
      <c r="M7" s="4">
        <v>1087486</v>
      </c>
    </row>
    <row r="8" spans="1:16" x14ac:dyDescent="0.2">
      <c r="C8" s="2" t="s">
        <v>11</v>
      </c>
      <c r="D8" s="4">
        <v>809600</v>
      </c>
      <c r="F8" s="4">
        <v>792660</v>
      </c>
      <c r="J8" s="2" t="s">
        <v>11</v>
      </c>
      <c r="K8" s="11"/>
      <c r="L8" s="4">
        <v>1100000</v>
      </c>
      <c r="M8" s="4">
        <v>1087486</v>
      </c>
      <c r="O8" s="6" t="s">
        <v>13</v>
      </c>
    </row>
    <row r="10" spans="1:16" x14ac:dyDescent="0.2">
      <c r="A10" s="9">
        <v>37166</v>
      </c>
      <c r="B10" s="3" t="s">
        <v>1</v>
      </c>
      <c r="C10" s="2" t="s">
        <v>2</v>
      </c>
      <c r="D10" s="4">
        <v>808000</v>
      </c>
      <c r="F10" s="4">
        <v>760221</v>
      </c>
      <c r="H10" s="1" t="s">
        <v>6</v>
      </c>
      <c r="J10" s="2" t="s">
        <v>2</v>
      </c>
      <c r="K10" s="11"/>
      <c r="L10" s="4">
        <v>1100000</v>
      </c>
      <c r="M10" s="4">
        <v>1089075</v>
      </c>
    </row>
    <row r="11" spans="1:16" x14ac:dyDescent="0.2">
      <c r="A11" s="2" t="s">
        <v>26</v>
      </c>
      <c r="C11" s="2" t="s">
        <v>3</v>
      </c>
      <c r="D11" s="4">
        <v>808000</v>
      </c>
      <c r="F11" s="4">
        <v>768373</v>
      </c>
      <c r="J11" s="2" t="s">
        <v>3</v>
      </c>
      <c r="K11" s="11"/>
      <c r="L11" s="4">
        <v>1100000</v>
      </c>
      <c r="M11" s="4">
        <v>1098642</v>
      </c>
    </row>
    <row r="12" spans="1:16" x14ac:dyDescent="0.2">
      <c r="C12" s="2" t="s">
        <v>4</v>
      </c>
      <c r="D12" s="4">
        <v>808000</v>
      </c>
      <c r="F12" s="4">
        <v>768342</v>
      </c>
      <c r="J12" s="2" t="s">
        <v>4</v>
      </c>
      <c r="K12" s="11"/>
      <c r="L12" s="4">
        <v>1100000</v>
      </c>
      <c r="M12" s="4">
        <v>1098333</v>
      </c>
    </row>
    <row r="13" spans="1:16" x14ac:dyDescent="0.2">
      <c r="C13" s="2" t="s">
        <v>5</v>
      </c>
      <c r="D13" s="4">
        <v>808000</v>
      </c>
      <c r="F13" s="4">
        <v>774130</v>
      </c>
      <c r="J13" s="2" t="s">
        <v>5</v>
      </c>
      <c r="K13" s="11"/>
      <c r="L13" s="4">
        <v>1100000</v>
      </c>
      <c r="M13" s="4">
        <v>1084157</v>
      </c>
    </row>
    <row r="14" spans="1:16" x14ac:dyDescent="0.2">
      <c r="C14" s="2" t="s">
        <v>11</v>
      </c>
      <c r="D14" s="4">
        <v>808000</v>
      </c>
      <c r="F14" s="4">
        <v>774130</v>
      </c>
      <c r="J14" s="2" t="s">
        <v>11</v>
      </c>
      <c r="K14" s="11"/>
      <c r="L14" s="4">
        <v>1100000</v>
      </c>
      <c r="M14" s="4">
        <v>1084157</v>
      </c>
      <c r="O14" s="6" t="s">
        <v>13</v>
      </c>
    </row>
    <row r="16" spans="1:16" x14ac:dyDescent="0.2">
      <c r="A16" s="9">
        <v>37167</v>
      </c>
      <c r="B16" s="3" t="s">
        <v>1</v>
      </c>
      <c r="C16" s="2" t="s">
        <v>2</v>
      </c>
      <c r="D16" s="4">
        <v>807200</v>
      </c>
      <c r="F16" s="4">
        <v>753890</v>
      </c>
      <c r="H16" s="1" t="s">
        <v>6</v>
      </c>
      <c r="J16" s="2" t="s">
        <v>2</v>
      </c>
      <c r="K16" s="11"/>
      <c r="L16" s="4">
        <v>1100000</v>
      </c>
      <c r="M16" s="4">
        <v>1094202</v>
      </c>
    </row>
    <row r="17" spans="1:15" x14ac:dyDescent="0.2">
      <c r="A17" s="2" t="s">
        <v>25</v>
      </c>
      <c r="C17" s="2" t="s">
        <v>3</v>
      </c>
      <c r="D17" s="4">
        <v>800738</v>
      </c>
      <c r="F17" s="4">
        <v>759033</v>
      </c>
      <c r="J17" s="2" t="s">
        <v>3</v>
      </c>
      <c r="K17" s="11"/>
      <c r="L17" s="4">
        <v>1100000</v>
      </c>
      <c r="M17" s="4">
        <v>1099804</v>
      </c>
    </row>
    <row r="18" spans="1:15" x14ac:dyDescent="0.2">
      <c r="C18" s="2" t="s">
        <v>4</v>
      </c>
      <c r="D18" s="4">
        <v>807200</v>
      </c>
      <c r="F18" s="4">
        <v>758747</v>
      </c>
      <c r="J18" s="2" t="s">
        <v>4</v>
      </c>
      <c r="K18" s="11"/>
      <c r="L18" s="4">
        <v>1100000</v>
      </c>
      <c r="M18" s="4">
        <v>1099274</v>
      </c>
    </row>
    <row r="19" spans="1:15" x14ac:dyDescent="0.2">
      <c r="C19" s="2" t="s">
        <v>5</v>
      </c>
      <c r="D19" s="4">
        <v>792613</v>
      </c>
      <c r="F19" s="4">
        <v>759615</v>
      </c>
      <c r="J19" s="2" t="s">
        <v>5</v>
      </c>
      <c r="K19" s="11"/>
      <c r="L19" s="4">
        <v>1100000</v>
      </c>
      <c r="M19" s="4">
        <v>1099567</v>
      </c>
    </row>
    <row r="20" spans="1:15" x14ac:dyDescent="0.2">
      <c r="C20" s="2" t="s">
        <v>11</v>
      </c>
      <c r="D20" s="4">
        <v>792613</v>
      </c>
      <c r="F20" s="4">
        <v>759615</v>
      </c>
      <c r="J20" s="2" t="s">
        <v>11</v>
      </c>
      <c r="K20" s="11"/>
      <c r="L20" s="4">
        <v>1100000</v>
      </c>
      <c r="M20" s="4">
        <v>1099567</v>
      </c>
    </row>
    <row r="22" spans="1:15" x14ac:dyDescent="0.2">
      <c r="A22" s="9">
        <v>37168</v>
      </c>
      <c r="B22" s="3" t="s">
        <v>1</v>
      </c>
      <c r="C22" s="2" t="s">
        <v>2</v>
      </c>
      <c r="D22" s="4">
        <v>809600</v>
      </c>
      <c r="F22" s="4">
        <v>711172</v>
      </c>
      <c r="H22" s="1" t="s">
        <v>6</v>
      </c>
      <c r="J22" s="2" t="s">
        <v>2</v>
      </c>
      <c r="K22" s="11"/>
      <c r="L22" s="4">
        <v>1100000</v>
      </c>
      <c r="M22" s="4">
        <v>1042222</v>
      </c>
      <c r="O22" s="6" t="s">
        <v>14</v>
      </c>
    </row>
    <row r="23" spans="1:15" x14ac:dyDescent="0.2">
      <c r="A23" s="2" t="s">
        <v>24</v>
      </c>
      <c r="C23" s="2" t="s">
        <v>3</v>
      </c>
      <c r="D23" s="4">
        <v>809600</v>
      </c>
      <c r="F23" s="4">
        <v>714285</v>
      </c>
      <c r="J23" s="2" t="s">
        <v>3</v>
      </c>
      <c r="K23" s="11"/>
      <c r="L23" s="4">
        <v>1100000</v>
      </c>
      <c r="M23" s="4">
        <v>1045132</v>
      </c>
      <c r="O23" s="6" t="s">
        <v>14</v>
      </c>
    </row>
    <row r="24" spans="1:15" x14ac:dyDescent="0.2">
      <c r="J24" s="2"/>
      <c r="K24" s="11"/>
      <c r="O24" s="6" t="s">
        <v>15</v>
      </c>
    </row>
    <row r="25" spans="1:15" x14ac:dyDescent="0.2">
      <c r="J25" s="2"/>
      <c r="K25" s="11"/>
      <c r="O25" s="6" t="s">
        <v>16</v>
      </c>
    </row>
    <row r="26" spans="1:15" x14ac:dyDescent="0.2">
      <c r="C26" s="2" t="s">
        <v>4</v>
      </c>
      <c r="D26" s="4">
        <v>809599</v>
      </c>
      <c r="F26" s="4">
        <v>747146</v>
      </c>
      <c r="J26" s="2" t="s">
        <v>4</v>
      </c>
      <c r="K26" s="11"/>
      <c r="L26" s="4">
        <v>1100000</v>
      </c>
      <c r="M26" s="4">
        <v>1049464</v>
      </c>
    </row>
    <row r="27" spans="1:15" x14ac:dyDescent="0.2">
      <c r="C27" s="2" t="s">
        <v>5</v>
      </c>
      <c r="D27" s="4">
        <v>809600</v>
      </c>
      <c r="F27" s="4">
        <v>711610</v>
      </c>
      <c r="J27" s="2" t="s">
        <v>5</v>
      </c>
      <c r="K27" s="11"/>
      <c r="L27" s="4">
        <v>1100000</v>
      </c>
      <c r="M27" s="4">
        <v>1042992</v>
      </c>
    </row>
    <row r="28" spans="1:15" x14ac:dyDescent="0.2">
      <c r="C28" s="2" t="s">
        <v>11</v>
      </c>
      <c r="D28" s="4">
        <v>809600</v>
      </c>
      <c r="F28" s="4">
        <v>711610</v>
      </c>
      <c r="J28" s="2" t="s">
        <v>11</v>
      </c>
      <c r="K28" s="11"/>
      <c r="L28" s="4">
        <v>1100000</v>
      </c>
      <c r="M28" s="4">
        <v>1042992</v>
      </c>
    </row>
    <row r="30" spans="1:15" x14ac:dyDescent="0.2">
      <c r="A30" s="9">
        <v>37169</v>
      </c>
      <c r="B30" s="3" t="s">
        <v>1</v>
      </c>
      <c r="C30" s="2" t="s">
        <v>2</v>
      </c>
      <c r="D30" s="4">
        <v>813600</v>
      </c>
      <c r="F30" s="4">
        <v>741208</v>
      </c>
      <c r="H30" s="1" t="s">
        <v>6</v>
      </c>
      <c r="J30" s="2" t="s">
        <v>2</v>
      </c>
      <c r="K30" s="11"/>
      <c r="L30" s="4">
        <v>1100000</v>
      </c>
      <c r="M30" s="4">
        <v>1056984</v>
      </c>
      <c r="O30" s="6" t="s">
        <v>14</v>
      </c>
    </row>
    <row r="31" spans="1:15" x14ac:dyDescent="0.2">
      <c r="A31" s="2" t="s">
        <v>23</v>
      </c>
      <c r="C31" s="2" t="s">
        <v>3</v>
      </c>
      <c r="D31" s="4">
        <v>761857</v>
      </c>
      <c r="F31" s="4">
        <v>708117</v>
      </c>
      <c r="J31" s="2" t="s">
        <v>3</v>
      </c>
      <c r="K31" s="11"/>
      <c r="L31" s="4">
        <v>1100000</v>
      </c>
      <c r="M31" s="4">
        <v>1023893</v>
      </c>
      <c r="O31" s="6" t="s">
        <v>15</v>
      </c>
    </row>
    <row r="32" spans="1:15" x14ac:dyDescent="0.2">
      <c r="C32" s="2" t="s">
        <v>4</v>
      </c>
      <c r="D32" s="4">
        <v>747429</v>
      </c>
      <c r="F32" s="4">
        <v>708117</v>
      </c>
      <c r="J32" s="2" t="s">
        <v>4</v>
      </c>
      <c r="K32" s="11"/>
      <c r="L32" s="4">
        <v>1100000</v>
      </c>
      <c r="M32" s="4">
        <v>1023893</v>
      </c>
      <c r="O32" s="6" t="s">
        <v>15</v>
      </c>
    </row>
    <row r="33" spans="1:15" x14ac:dyDescent="0.2">
      <c r="C33" s="2" t="s">
        <v>5</v>
      </c>
      <c r="D33" s="4">
        <v>749120</v>
      </c>
      <c r="F33" s="4">
        <v>708473</v>
      </c>
      <c r="J33" s="2" t="s">
        <v>5</v>
      </c>
      <c r="K33" s="11"/>
      <c r="L33" s="4">
        <v>1100000</v>
      </c>
      <c r="M33" s="4">
        <v>1000153</v>
      </c>
      <c r="O33" s="6" t="s">
        <v>15</v>
      </c>
    </row>
    <row r="34" spans="1:15" x14ac:dyDescent="0.2">
      <c r="C34" s="2" t="s">
        <v>11</v>
      </c>
      <c r="D34" s="4">
        <v>749120</v>
      </c>
      <c r="F34" s="4">
        <v>708473</v>
      </c>
      <c r="J34" s="2" t="s">
        <v>11</v>
      </c>
      <c r="K34" s="11"/>
      <c r="L34" s="4">
        <v>1100000</v>
      </c>
      <c r="M34" s="4">
        <v>1000153</v>
      </c>
      <c r="O34" s="6" t="s">
        <v>15</v>
      </c>
    </row>
    <row r="36" spans="1:15" x14ac:dyDescent="0.2">
      <c r="A36" s="9">
        <v>37170</v>
      </c>
      <c r="B36" s="3" t="s">
        <v>1</v>
      </c>
      <c r="C36" s="2" t="s">
        <v>2</v>
      </c>
      <c r="D36" s="4">
        <v>782710</v>
      </c>
      <c r="F36" s="4">
        <v>647390</v>
      </c>
      <c r="H36" s="1" t="s">
        <v>6</v>
      </c>
      <c r="J36" s="2" t="s">
        <v>2</v>
      </c>
      <c r="K36" s="11"/>
      <c r="L36" s="4">
        <v>1100000</v>
      </c>
      <c r="M36" s="4">
        <v>936823</v>
      </c>
      <c r="O36" s="6" t="s">
        <v>15</v>
      </c>
    </row>
    <row r="37" spans="1:15" x14ac:dyDescent="0.2">
      <c r="A37" s="9" t="s">
        <v>22</v>
      </c>
      <c r="B37" s="3"/>
      <c r="H37" s="1"/>
      <c r="J37" s="2"/>
      <c r="K37" s="11"/>
      <c r="M37" s="6" t="s">
        <v>17</v>
      </c>
      <c r="N37" s="6"/>
    </row>
    <row r="38" spans="1:15" x14ac:dyDescent="0.2">
      <c r="C38" s="2" t="s">
        <v>3</v>
      </c>
      <c r="D38" s="4">
        <v>668334</v>
      </c>
      <c r="F38" s="4">
        <v>665544</v>
      </c>
      <c r="J38" s="2" t="s">
        <v>3</v>
      </c>
      <c r="K38" s="11"/>
      <c r="L38" s="4">
        <v>1100000</v>
      </c>
      <c r="M38" s="4">
        <v>947448</v>
      </c>
      <c r="O38" s="6" t="s">
        <v>18</v>
      </c>
    </row>
    <row r="39" spans="1:15" x14ac:dyDescent="0.2">
      <c r="C39" s="2" t="s">
        <v>4</v>
      </c>
      <c r="D39" s="4">
        <v>688606</v>
      </c>
      <c r="F39" s="4">
        <v>669057</v>
      </c>
      <c r="J39" s="2" t="s">
        <v>4</v>
      </c>
      <c r="K39" s="11"/>
      <c r="L39" s="4">
        <v>1100000</v>
      </c>
      <c r="M39" s="4">
        <v>950981</v>
      </c>
      <c r="O39" s="6" t="s">
        <v>18</v>
      </c>
    </row>
    <row r="40" spans="1:15" x14ac:dyDescent="0.2">
      <c r="C40" s="2" t="s">
        <v>5</v>
      </c>
      <c r="D40" s="4">
        <v>688007</v>
      </c>
      <c r="F40" s="4">
        <v>671926</v>
      </c>
      <c r="J40" s="2" t="s">
        <v>5</v>
      </c>
      <c r="K40" s="11"/>
      <c r="L40" s="4">
        <v>1100000</v>
      </c>
      <c r="M40" s="4">
        <v>947976</v>
      </c>
      <c r="O40" s="6" t="s">
        <v>18</v>
      </c>
    </row>
    <row r="41" spans="1:15" x14ac:dyDescent="0.2">
      <c r="C41" s="2" t="s">
        <v>11</v>
      </c>
      <c r="D41" s="4">
        <v>688007</v>
      </c>
      <c r="F41" s="4">
        <v>671926</v>
      </c>
      <c r="J41" s="2" t="s">
        <v>11</v>
      </c>
      <c r="K41" s="11"/>
      <c r="L41" s="4">
        <v>1100000</v>
      </c>
      <c r="M41" s="4">
        <v>947976</v>
      </c>
      <c r="O41" s="6" t="s">
        <v>18</v>
      </c>
    </row>
    <row r="43" spans="1:15" x14ac:dyDescent="0.2">
      <c r="A43" s="9">
        <v>37171</v>
      </c>
      <c r="B43" s="3" t="s">
        <v>1</v>
      </c>
      <c r="C43" s="2" t="s">
        <v>2</v>
      </c>
      <c r="D43" s="4">
        <v>729306</v>
      </c>
      <c r="F43" s="4">
        <v>697194</v>
      </c>
      <c r="H43" s="1" t="s">
        <v>6</v>
      </c>
      <c r="J43" s="2" t="s">
        <v>2</v>
      </c>
      <c r="K43" s="11"/>
      <c r="L43" s="4">
        <v>1100000</v>
      </c>
      <c r="M43" s="4">
        <v>956666</v>
      </c>
      <c r="O43" s="6" t="s">
        <v>15</v>
      </c>
    </row>
    <row r="44" spans="1:15" x14ac:dyDescent="0.2">
      <c r="A44" s="9" t="s">
        <v>21</v>
      </c>
      <c r="B44" s="3"/>
      <c r="H44" s="1"/>
      <c r="J44" s="2"/>
      <c r="K44" s="11"/>
      <c r="O44" s="7" t="s">
        <v>19</v>
      </c>
    </row>
    <row r="45" spans="1:15" x14ac:dyDescent="0.2">
      <c r="C45" s="2" t="s">
        <v>3</v>
      </c>
      <c r="D45" s="4">
        <v>714108</v>
      </c>
      <c r="F45" s="4">
        <v>711178</v>
      </c>
      <c r="J45" s="2" t="s">
        <v>3</v>
      </c>
      <c r="K45" s="11"/>
      <c r="L45" s="4">
        <v>1100000</v>
      </c>
      <c r="M45" s="4">
        <v>970646</v>
      </c>
      <c r="O45" s="6" t="s">
        <v>15</v>
      </c>
    </row>
    <row r="46" spans="1:15" x14ac:dyDescent="0.2">
      <c r="C46" s="2" t="s">
        <v>4</v>
      </c>
      <c r="D46" s="4">
        <v>726443</v>
      </c>
      <c r="F46" s="4">
        <v>706879</v>
      </c>
      <c r="J46" s="2" t="s">
        <v>4</v>
      </c>
      <c r="K46" s="11"/>
      <c r="L46" s="4">
        <v>1100000</v>
      </c>
      <c r="M46" s="4">
        <v>966371</v>
      </c>
      <c r="O46" s="6" t="s">
        <v>15</v>
      </c>
    </row>
    <row r="47" spans="1:15" x14ac:dyDescent="0.2">
      <c r="C47" s="2" t="s">
        <v>5</v>
      </c>
      <c r="D47" s="4">
        <v>709100</v>
      </c>
      <c r="F47" s="4">
        <v>706876</v>
      </c>
      <c r="J47" s="2" t="s">
        <v>5</v>
      </c>
      <c r="K47" s="11"/>
      <c r="L47" s="4">
        <v>1100000</v>
      </c>
      <c r="M47" s="4">
        <v>959789</v>
      </c>
      <c r="O47" s="6" t="s">
        <v>15</v>
      </c>
    </row>
    <row r="48" spans="1:15" x14ac:dyDescent="0.2">
      <c r="C48" s="2" t="s">
        <v>11</v>
      </c>
      <c r="D48" s="4">
        <v>709100</v>
      </c>
      <c r="E48" s="11">
        <v>737894</v>
      </c>
      <c r="F48" s="4">
        <v>706876</v>
      </c>
      <c r="J48" s="2" t="s">
        <v>11</v>
      </c>
      <c r="K48" s="11"/>
      <c r="L48" s="4">
        <v>1100000</v>
      </c>
      <c r="M48" s="4">
        <v>959789</v>
      </c>
      <c r="O48" s="6" t="s">
        <v>15</v>
      </c>
    </row>
    <row r="50" spans="1:15" x14ac:dyDescent="0.2">
      <c r="A50" s="9">
        <v>37172</v>
      </c>
      <c r="B50" s="3" t="s">
        <v>1</v>
      </c>
      <c r="C50" s="2" t="s">
        <v>2</v>
      </c>
      <c r="D50" s="4">
        <v>801600</v>
      </c>
      <c r="E50" s="11">
        <v>740048</v>
      </c>
      <c r="F50" s="4">
        <v>708987</v>
      </c>
      <c r="H50" s="1" t="s">
        <v>6</v>
      </c>
      <c r="J50" s="2" t="s">
        <v>2</v>
      </c>
      <c r="K50" s="11"/>
      <c r="L50" s="4">
        <v>1100000</v>
      </c>
      <c r="M50" s="4">
        <v>971225</v>
      </c>
      <c r="O50" s="6" t="s">
        <v>15</v>
      </c>
    </row>
    <row r="51" spans="1:15" x14ac:dyDescent="0.2">
      <c r="A51" s="2" t="s">
        <v>20</v>
      </c>
      <c r="C51" s="2" t="s">
        <v>3</v>
      </c>
      <c r="D51" s="4">
        <v>728667</v>
      </c>
      <c r="E51" s="11">
        <v>733050</v>
      </c>
      <c r="F51" s="4">
        <v>701959</v>
      </c>
      <c r="J51" s="2" t="s">
        <v>3</v>
      </c>
      <c r="K51" s="11"/>
      <c r="L51" s="4">
        <v>1100000</v>
      </c>
      <c r="M51" s="4">
        <v>964118</v>
      </c>
      <c r="O51" s="6" t="s">
        <v>28</v>
      </c>
    </row>
    <row r="52" spans="1:15" x14ac:dyDescent="0.2">
      <c r="J52" s="2"/>
      <c r="K52" s="11"/>
      <c r="M52" s="6" t="s">
        <v>29</v>
      </c>
      <c r="N52" s="6"/>
    </row>
    <row r="53" spans="1:15" x14ac:dyDescent="0.2">
      <c r="C53" s="2" t="s">
        <v>4</v>
      </c>
      <c r="D53" s="4">
        <v>729167</v>
      </c>
      <c r="E53" s="11">
        <v>733050</v>
      </c>
      <c r="F53" s="4">
        <v>702092</v>
      </c>
      <c r="J53" s="2" t="s">
        <v>4</v>
      </c>
      <c r="K53" s="11">
        <f>SUM(1055594-91343)</f>
        <v>964251</v>
      </c>
      <c r="L53" s="4">
        <v>1100000</v>
      </c>
      <c r="M53" s="4">
        <v>964312</v>
      </c>
    </row>
    <row r="54" spans="1:15" x14ac:dyDescent="0.2">
      <c r="C54" s="2" t="s">
        <v>5</v>
      </c>
      <c r="D54" s="4">
        <v>715776</v>
      </c>
      <c r="E54" s="11">
        <v>733050</v>
      </c>
      <c r="F54" s="4">
        <v>701989</v>
      </c>
      <c r="J54" s="2" t="s">
        <v>5</v>
      </c>
      <c r="K54" s="11">
        <f>SUM(1038698-78705)</f>
        <v>959993</v>
      </c>
      <c r="L54" s="4">
        <v>1100000</v>
      </c>
      <c r="M54" s="4">
        <v>960048</v>
      </c>
      <c r="O54" s="6" t="s">
        <v>30</v>
      </c>
    </row>
    <row r="55" spans="1:15" x14ac:dyDescent="0.2">
      <c r="C55" s="2" t="s">
        <v>11</v>
      </c>
      <c r="D55" s="4">
        <v>715776</v>
      </c>
      <c r="E55" s="11">
        <v>733050</v>
      </c>
      <c r="F55" s="4">
        <v>701989</v>
      </c>
      <c r="J55" s="2" t="s">
        <v>11</v>
      </c>
      <c r="K55" s="11">
        <f>SUM(1038698-78692)</f>
        <v>960006</v>
      </c>
      <c r="L55" s="4">
        <v>1100000</v>
      </c>
      <c r="M55" s="4">
        <v>960061</v>
      </c>
      <c r="O55" s="6" t="s">
        <v>30</v>
      </c>
    </row>
    <row r="57" spans="1:15" ht="15.75" x14ac:dyDescent="0.25">
      <c r="A57" s="10" t="s">
        <v>0</v>
      </c>
    </row>
    <row r="58" spans="1:15" ht="15.75" x14ac:dyDescent="0.25">
      <c r="A58" s="8"/>
    </row>
    <row r="59" spans="1:15" ht="13.5" thickBot="1" x14ac:dyDescent="0.25">
      <c r="A59" s="17"/>
      <c r="B59" s="17"/>
      <c r="C59" s="17"/>
      <c r="D59" s="12" t="s">
        <v>8</v>
      </c>
      <c r="E59" s="13" t="s">
        <v>27</v>
      </c>
      <c r="F59" s="12" t="s">
        <v>9</v>
      </c>
      <c r="G59" s="14"/>
      <c r="H59" s="14"/>
      <c r="I59" s="14"/>
      <c r="J59" s="14"/>
      <c r="K59" s="15" t="s">
        <v>35</v>
      </c>
      <c r="L59" s="12" t="s">
        <v>10</v>
      </c>
      <c r="M59" s="12" t="s">
        <v>9</v>
      </c>
      <c r="N59" s="12"/>
      <c r="O59" s="16" t="s">
        <v>12</v>
      </c>
    </row>
    <row r="60" spans="1:15" x14ac:dyDescent="0.2">
      <c r="A60" s="9">
        <v>37173</v>
      </c>
      <c r="B60" s="3" t="s">
        <v>1</v>
      </c>
      <c r="C60" s="2" t="s">
        <v>2</v>
      </c>
      <c r="D60" s="4">
        <v>756868</v>
      </c>
      <c r="E60" s="11">
        <v>749553</v>
      </c>
      <c r="F60" s="4">
        <v>718595</v>
      </c>
      <c r="H60" s="1" t="s">
        <v>6</v>
      </c>
      <c r="J60" s="2" t="s">
        <v>2</v>
      </c>
      <c r="K60" s="11">
        <f>SUM(1057182-41361)</f>
        <v>1015821</v>
      </c>
      <c r="L60" s="4">
        <v>1100000</v>
      </c>
      <c r="M60" s="4">
        <v>1015882</v>
      </c>
      <c r="O60" s="6" t="s">
        <v>15</v>
      </c>
    </row>
    <row r="61" spans="1:15" x14ac:dyDescent="0.2">
      <c r="A61" s="2" t="s">
        <v>26</v>
      </c>
      <c r="C61" s="2" t="s">
        <v>3</v>
      </c>
      <c r="D61" s="4">
        <v>730064</v>
      </c>
      <c r="E61" s="11">
        <v>749553</v>
      </c>
      <c r="F61" s="4">
        <v>718595</v>
      </c>
      <c r="J61" s="2" t="s">
        <v>3</v>
      </c>
      <c r="K61" s="11">
        <f>SUM(1067182-41361)</f>
        <v>1025821</v>
      </c>
      <c r="L61" s="4">
        <v>1100000</v>
      </c>
      <c r="M61" s="4">
        <v>1025882</v>
      </c>
      <c r="O61" s="6" t="s">
        <v>28</v>
      </c>
    </row>
    <row r="62" spans="1:15" x14ac:dyDescent="0.2">
      <c r="J62" s="2"/>
      <c r="K62" s="11" t="s">
        <v>7</v>
      </c>
      <c r="M62" s="6" t="s">
        <v>29</v>
      </c>
      <c r="N62" s="6"/>
    </row>
    <row r="63" spans="1:15" x14ac:dyDescent="0.2">
      <c r="C63" s="2" t="s">
        <v>4</v>
      </c>
      <c r="D63" s="4">
        <v>727186</v>
      </c>
      <c r="E63" s="11">
        <v>749553</v>
      </c>
      <c r="F63" s="4">
        <v>718595</v>
      </c>
      <c r="J63" s="2" t="s">
        <v>4</v>
      </c>
      <c r="K63" s="11">
        <f>SUM(1067182-41361)</f>
        <v>1025821</v>
      </c>
      <c r="L63" s="4">
        <v>1100000</v>
      </c>
      <c r="M63" s="4">
        <v>1025882</v>
      </c>
      <c r="O63" s="6" t="s">
        <v>30</v>
      </c>
    </row>
    <row r="64" spans="1:15" x14ac:dyDescent="0.2">
      <c r="C64" s="2" t="s">
        <v>5</v>
      </c>
      <c r="D64" s="4">
        <v>728309</v>
      </c>
      <c r="E64" s="11">
        <v>749553</v>
      </c>
      <c r="F64" s="4">
        <v>718515</v>
      </c>
      <c r="J64" s="2" t="s">
        <v>5</v>
      </c>
      <c r="K64" s="11">
        <f>SUM(1046963-41361)</f>
        <v>1005602</v>
      </c>
      <c r="L64" s="4">
        <v>1100000</v>
      </c>
      <c r="M64" s="4">
        <v>1005663</v>
      </c>
      <c r="O64" s="6" t="s">
        <v>30</v>
      </c>
    </row>
    <row r="65" spans="1:15" x14ac:dyDescent="0.2">
      <c r="C65" s="2" t="s">
        <v>11</v>
      </c>
      <c r="D65" s="4">
        <v>728309</v>
      </c>
      <c r="E65" s="11">
        <v>749553</v>
      </c>
      <c r="F65" s="4">
        <v>718515</v>
      </c>
      <c r="J65" s="2" t="s">
        <v>11</v>
      </c>
      <c r="K65" s="11">
        <f>SUM(1059963-41361)</f>
        <v>1018602</v>
      </c>
      <c r="L65" s="4">
        <v>1100000</v>
      </c>
      <c r="M65" s="4">
        <v>1018663</v>
      </c>
    </row>
    <row r="66" spans="1:15" x14ac:dyDescent="0.2">
      <c r="K66" s="11" t="s">
        <v>7</v>
      </c>
    </row>
    <row r="67" spans="1:15" x14ac:dyDescent="0.2">
      <c r="A67" s="9">
        <v>37174</v>
      </c>
      <c r="B67" s="3" t="s">
        <v>1</v>
      </c>
      <c r="C67" s="2" t="s">
        <v>2</v>
      </c>
      <c r="D67" s="4">
        <v>805884</v>
      </c>
      <c r="E67" s="11">
        <v>659256</v>
      </c>
      <c r="F67" s="4">
        <v>617300</v>
      </c>
      <c r="H67" s="1" t="s">
        <v>6</v>
      </c>
      <c r="J67" s="2" t="s">
        <v>2</v>
      </c>
      <c r="K67" s="11">
        <f>SUM(923547-26361)</f>
        <v>897186</v>
      </c>
      <c r="L67" s="4">
        <v>1100000</v>
      </c>
      <c r="M67" s="4">
        <v>897247</v>
      </c>
      <c r="O67" s="6" t="s">
        <v>15</v>
      </c>
    </row>
    <row r="68" spans="1:15" x14ac:dyDescent="0.2">
      <c r="A68" s="9"/>
      <c r="B68" s="3"/>
      <c r="H68" s="1"/>
      <c r="J68" s="2"/>
      <c r="K68" s="11"/>
      <c r="O68" s="6" t="s">
        <v>31</v>
      </c>
    </row>
    <row r="69" spans="1:15" x14ac:dyDescent="0.2">
      <c r="A69" s="2" t="s">
        <v>25</v>
      </c>
      <c r="C69" s="2" t="s">
        <v>3</v>
      </c>
      <c r="D69" s="4">
        <v>659920</v>
      </c>
      <c r="E69" s="11">
        <v>659256</v>
      </c>
      <c r="F69" s="4">
        <v>627300</v>
      </c>
      <c r="J69" s="2" t="s">
        <v>3</v>
      </c>
      <c r="K69" s="11">
        <f>SUM(933533-26361)</f>
        <v>907172</v>
      </c>
      <c r="L69" s="4">
        <v>1100000</v>
      </c>
      <c r="M69" s="4">
        <v>907233</v>
      </c>
      <c r="O69" s="6" t="s">
        <v>15</v>
      </c>
    </row>
    <row r="70" spans="1:15" x14ac:dyDescent="0.2">
      <c r="C70" s="2" t="s">
        <v>4</v>
      </c>
      <c r="D70" s="4">
        <v>663214</v>
      </c>
      <c r="E70" s="11">
        <v>659256</v>
      </c>
      <c r="F70" s="4">
        <v>627300</v>
      </c>
      <c r="J70" s="2" t="s">
        <v>4</v>
      </c>
      <c r="K70" s="11">
        <f>SUM(933547-39361)</f>
        <v>894186</v>
      </c>
      <c r="L70" s="4">
        <v>1100000</v>
      </c>
      <c r="M70" s="4">
        <v>894247</v>
      </c>
      <c r="O70" s="6" t="s">
        <v>28</v>
      </c>
    </row>
    <row r="71" spans="1:15" x14ac:dyDescent="0.2">
      <c r="J71" s="2"/>
      <c r="K71" s="11"/>
      <c r="M71" s="6" t="s">
        <v>29</v>
      </c>
    </row>
    <row r="72" spans="1:15" x14ac:dyDescent="0.2">
      <c r="C72" s="2" t="s">
        <v>5</v>
      </c>
      <c r="D72" s="4">
        <v>662679</v>
      </c>
      <c r="E72" s="11">
        <v>659256</v>
      </c>
      <c r="F72" s="4">
        <v>627297</v>
      </c>
      <c r="J72" s="2" t="s">
        <v>5</v>
      </c>
      <c r="K72" s="11">
        <f>SUM(933539-39361)</f>
        <v>894178</v>
      </c>
      <c r="L72" s="4">
        <v>1100000</v>
      </c>
      <c r="M72" s="4">
        <v>894239</v>
      </c>
      <c r="O72" s="6" t="s">
        <v>34</v>
      </c>
    </row>
    <row r="73" spans="1:15" x14ac:dyDescent="0.2">
      <c r="C73" s="2" t="s">
        <v>11</v>
      </c>
      <c r="D73" s="4">
        <v>662679</v>
      </c>
      <c r="E73" s="11">
        <v>659256</v>
      </c>
      <c r="F73" s="4">
        <v>627297</v>
      </c>
      <c r="J73" s="2" t="s">
        <v>11</v>
      </c>
      <c r="K73" s="11">
        <f>SUM(933539-39361)</f>
        <v>894178</v>
      </c>
      <c r="L73" s="4">
        <v>1100000</v>
      </c>
      <c r="M73" s="4">
        <v>894239</v>
      </c>
    </row>
    <row r="74" spans="1:15" x14ac:dyDescent="0.2">
      <c r="K74" s="11" t="s">
        <v>7</v>
      </c>
    </row>
    <row r="75" spans="1:15" x14ac:dyDescent="0.2">
      <c r="A75" s="9">
        <v>37175</v>
      </c>
      <c r="B75" s="3" t="s">
        <v>1</v>
      </c>
      <c r="C75" s="2" t="s">
        <v>2</v>
      </c>
      <c r="D75" s="4">
        <v>752465</v>
      </c>
      <c r="E75" s="11">
        <v>718256</v>
      </c>
      <c r="F75" s="4">
        <v>683930</v>
      </c>
      <c r="H75" s="1" t="s">
        <v>6</v>
      </c>
      <c r="J75" s="2" t="s">
        <v>2</v>
      </c>
      <c r="K75" s="11">
        <f>SUM(980586-26361)</f>
        <v>954225</v>
      </c>
      <c r="L75" s="4">
        <v>1100000</v>
      </c>
      <c r="M75" s="4">
        <v>954286</v>
      </c>
      <c r="O75" s="6" t="s">
        <v>15</v>
      </c>
    </row>
    <row r="76" spans="1:15" x14ac:dyDescent="0.2">
      <c r="A76" s="2" t="s">
        <v>24</v>
      </c>
      <c r="C76" s="2" t="s">
        <v>3</v>
      </c>
      <c r="D76" s="4">
        <v>741072</v>
      </c>
      <c r="E76" s="11">
        <v>718256</v>
      </c>
      <c r="F76" s="4">
        <v>687171</v>
      </c>
      <c r="J76" s="2" t="s">
        <v>3</v>
      </c>
      <c r="K76" s="11">
        <f>SUM(987239-26361)</f>
        <v>960878</v>
      </c>
      <c r="L76" s="4">
        <v>1100000</v>
      </c>
      <c r="M76" s="4">
        <v>960939</v>
      </c>
      <c r="O76" s="6" t="s">
        <v>15</v>
      </c>
    </row>
    <row r="77" spans="1:15" x14ac:dyDescent="0.2">
      <c r="C77" s="2" t="s">
        <v>4</v>
      </c>
      <c r="D77" s="4">
        <v>744301</v>
      </c>
      <c r="E77" s="11">
        <v>730068</v>
      </c>
      <c r="F77" s="4">
        <v>698984</v>
      </c>
      <c r="J77" s="2" t="s">
        <v>4</v>
      </c>
      <c r="K77" s="11">
        <f>SUM(959703-26361)</f>
        <v>933342</v>
      </c>
      <c r="L77" s="4">
        <v>1100000</v>
      </c>
      <c r="M77" s="4">
        <v>933403</v>
      </c>
      <c r="O77" s="6" t="s">
        <v>28</v>
      </c>
    </row>
    <row r="78" spans="1:15" x14ac:dyDescent="0.2">
      <c r="J78" s="2"/>
      <c r="K78" s="11"/>
      <c r="M78" s="6" t="s">
        <v>29</v>
      </c>
    </row>
    <row r="79" spans="1:15" x14ac:dyDescent="0.2">
      <c r="C79" s="2" t="s">
        <v>5</v>
      </c>
      <c r="D79" s="4">
        <v>752840</v>
      </c>
      <c r="E79" s="11">
        <v>730068</v>
      </c>
      <c r="F79" s="4">
        <v>698981</v>
      </c>
      <c r="J79" s="2" t="s">
        <v>5</v>
      </c>
      <c r="K79" s="11">
        <f>SUM(1024044-51361)</f>
        <v>972683</v>
      </c>
      <c r="L79" s="4">
        <v>1100000</v>
      </c>
      <c r="M79" s="4">
        <v>972744</v>
      </c>
      <c r="O79" s="6" t="s">
        <v>34</v>
      </c>
    </row>
    <row r="80" spans="1:15" x14ac:dyDescent="0.2">
      <c r="C80" s="2" t="s">
        <v>11</v>
      </c>
      <c r="D80" s="4">
        <v>752840</v>
      </c>
      <c r="E80" s="11">
        <v>730068</v>
      </c>
      <c r="F80" s="4">
        <v>698981</v>
      </c>
      <c r="J80" s="2" t="s">
        <v>11</v>
      </c>
      <c r="K80" s="11">
        <f>SUM(1024044-51361)</f>
        <v>972683</v>
      </c>
      <c r="L80" s="4">
        <v>1100000</v>
      </c>
      <c r="M80" s="4">
        <v>972744</v>
      </c>
    </row>
    <row r="82" spans="1:15" x14ac:dyDescent="0.2">
      <c r="A82" s="9">
        <v>37176</v>
      </c>
      <c r="B82" s="3" t="s">
        <v>1</v>
      </c>
      <c r="C82" s="2" t="s">
        <v>2</v>
      </c>
      <c r="D82" s="4">
        <v>807200</v>
      </c>
      <c r="E82" s="11">
        <v>685431</v>
      </c>
      <c r="F82" s="4">
        <v>654469</v>
      </c>
      <c r="H82" s="1" t="s">
        <v>6</v>
      </c>
      <c r="J82" s="2" t="s">
        <v>2</v>
      </c>
      <c r="K82" s="11">
        <f>SUM(960716-26361)</f>
        <v>934355</v>
      </c>
      <c r="L82" s="4">
        <v>1100000</v>
      </c>
      <c r="M82" s="4">
        <v>934416</v>
      </c>
      <c r="O82" s="6" t="s">
        <v>15</v>
      </c>
    </row>
    <row r="83" spans="1:15" x14ac:dyDescent="0.2">
      <c r="A83" s="2" t="s">
        <v>23</v>
      </c>
      <c r="C83" s="2" t="s">
        <v>3</v>
      </c>
      <c r="D83" s="4">
        <v>685989</v>
      </c>
      <c r="E83" s="11">
        <v>685431</v>
      </c>
      <c r="F83" s="4">
        <v>654469</v>
      </c>
      <c r="J83" s="2" t="s">
        <v>3</v>
      </c>
      <c r="K83" s="11">
        <f>SUM(960116-26361)</f>
        <v>933755</v>
      </c>
      <c r="L83" s="4">
        <v>1100000</v>
      </c>
      <c r="M83" s="4">
        <v>933816</v>
      </c>
      <c r="O83" s="6" t="s">
        <v>15</v>
      </c>
    </row>
    <row r="84" spans="1:15" x14ac:dyDescent="0.2">
      <c r="C84" s="2" t="s">
        <v>4</v>
      </c>
      <c r="D84" s="4">
        <v>676194</v>
      </c>
      <c r="E84" s="11">
        <v>685431</v>
      </c>
      <c r="F84" s="4">
        <v>653456</v>
      </c>
      <c r="J84" s="2" t="s">
        <v>4</v>
      </c>
      <c r="K84" s="11">
        <f>SUM(984703-51361)</f>
        <v>933342</v>
      </c>
      <c r="L84" s="4">
        <v>1100000</v>
      </c>
      <c r="M84" s="4">
        <v>933403</v>
      </c>
      <c r="O84" s="6" t="s">
        <v>28</v>
      </c>
    </row>
    <row r="85" spans="1:15" x14ac:dyDescent="0.2">
      <c r="J85" s="2"/>
      <c r="K85" s="11"/>
      <c r="M85" s="6" t="s">
        <v>29</v>
      </c>
    </row>
    <row r="86" spans="1:15" x14ac:dyDescent="0.2">
      <c r="C86" s="2" t="s">
        <v>5</v>
      </c>
      <c r="D86" s="4">
        <v>672359</v>
      </c>
      <c r="E86" s="11">
        <v>685431</v>
      </c>
      <c r="F86" s="4">
        <v>653453</v>
      </c>
      <c r="J86" s="2" t="s">
        <v>5</v>
      </c>
      <c r="K86" s="11">
        <f>SUM(989695-56361)</f>
        <v>933334</v>
      </c>
      <c r="L86" s="4">
        <v>1100000</v>
      </c>
      <c r="M86" s="4">
        <v>933395</v>
      </c>
      <c r="O86" s="6" t="s">
        <v>38</v>
      </c>
    </row>
    <row r="87" spans="1:15" x14ac:dyDescent="0.2">
      <c r="C87" s="2" t="s">
        <v>11</v>
      </c>
      <c r="D87" s="4">
        <v>672359</v>
      </c>
      <c r="E87" s="11">
        <v>685431</v>
      </c>
      <c r="F87" s="4">
        <v>653453</v>
      </c>
      <c r="J87" s="2" t="s">
        <v>11</v>
      </c>
      <c r="K87" s="11">
        <f>SUM(989695-56361)</f>
        <v>933334</v>
      </c>
      <c r="L87" s="4">
        <v>1100000</v>
      </c>
      <c r="M87" s="4">
        <v>933395</v>
      </c>
    </row>
    <row r="89" spans="1:15" x14ac:dyDescent="0.2">
      <c r="A89" s="9">
        <v>37177</v>
      </c>
      <c r="B89" s="3" t="s">
        <v>1</v>
      </c>
      <c r="C89" s="2" t="s">
        <v>2</v>
      </c>
      <c r="D89" s="4">
        <v>657499</v>
      </c>
      <c r="E89" s="11">
        <v>705431</v>
      </c>
      <c r="F89" s="4">
        <v>653269</v>
      </c>
      <c r="H89" s="1" t="s">
        <v>6</v>
      </c>
      <c r="J89" s="2" t="s">
        <v>2</v>
      </c>
      <c r="K89" s="11">
        <f>SUM(961285-29361)</f>
        <v>931924</v>
      </c>
      <c r="L89" s="4">
        <v>1100000</v>
      </c>
      <c r="M89" s="4">
        <v>931985</v>
      </c>
      <c r="O89" s="6" t="s">
        <v>37</v>
      </c>
    </row>
    <row r="90" spans="1:15" x14ac:dyDescent="0.2">
      <c r="A90" s="9"/>
      <c r="B90" s="3"/>
      <c r="H90" s="1"/>
      <c r="J90" s="2"/>
      <c r="K90" s="11"/>
      <c r="O90" s="6" t="s">
        <v>36</v>
      </c>
    </row>
    <row r="91" spans="1:15" x14ac:dyDescent="0.2">
      <c r="A91" s="2" t="s">
        <v>22</v>
      </c>
      <c r="C91" s="2" t="s">
        <v>3</v>
      </c>
      <c r="D91" s="4">
        <v>655072</v>
      </c>
      <c r="E91" s="11">
        <v>705431</v>
      </c>
      <c r="F91" s="4">
        <v>655069</v>
      </c>
      <c r="J91" s="2" t="s">
        <v>3</v>
      </c>
      <c r="K91" s="11">
        <f>SUM(964254-29361)</f>
        <v>934893</v>
      </c>
      <c r="L91" s="4">
        <v>1100000</v>
      </c>
      <c r="M91" s="4">
        <v>934954</v>
      </c>
      <c r="O91" s="6" t="s">
        <v>39</v>
      </c>
    </row>
    <row r="92" spans="1:15" x14ac:dyDescent="0.2">
      <c r="C92" s="2" t="s">
        <v>4</v>
      </c>
      <c r="D92" s="4">
        <v>656461</v>
      </c>
      <c r="E92" s="11">
        <v>705431</v>
      </c>
      <c r="F92" s="4">
        <v>656017</v>
      </c>
      <c r="J92" s="2" t="s">
        <v>4</v>
      </c>
      <c r="K92" s="11">
        <f>SUM(965264-29361)</f>
        <v>935903</v>
      </c>
      <c r="L92" s="4">
        <v>1100000</v>
      </c>
      <c r="M92" s="4">
        <v>935964</v>
      </c>
      <c r="O92" s="6" t="s">
        <v>39</v>
      </c>
    </row>
    <row r="93" spans="1:15" x14ac:dyDescent="0.2">
      <c r="C93" s="2" t="s">
        <v>5</v>
      </c>
      <c r="D93" s="4">
        <v>656319</v>
      </c>
      <c r="E93" s="11">
        <v>700667</v>
      </c>
      <c r="F93" s="4">
        <v>655939</v>
      </c>
      <c r="J93" s="2" t="s">
        <v>5</v>
      </c>
      <c r="K93" s="11">
        <f>SUM(965186-29361)</f>
        <v>935825</v>
      </c>
      <c r="L93" s="4">
        <v>1100000</v>
      </c>
      <c r="M93" s="4">
        <v>935886</v>
      </c>
      <c r="O93" s="6" t="s">
        <v>39</v>
      </c>
    </row>
    <row r="94" spans="1:15" x14ac:dyDescent="0.2">
      <c r="C94" s="2" t="s">
        <v>11</v>
      </c>
      <c r="D94" s="4">
        <v>656319</v>
      </c>
      <c r="E94" s="11">
        <v>700667</v>
      </c>
      <c r="F94" s="4">
        <v>655939</v>
      </c>
      <c r="J94" s="2" t="s">
        <v>11</v>
      </c>
      <c r="K94" s="11">
        <f>SUM(965186-29361)</f>
        <v>935825</v>
      </c>
      <c r="L94" s="4">
        <v>1100000</v>
      </c>
      <c r="M94" s="4">
        <v>935886</v>
      </c>
    </row>
    <row r="96" spans="1:15" x14ac:dyDescent="0.2">
      <c r="A96" s="9">
        <v>37178</v>
      </c>
      <c r="B96" s="3" t="s">
        <v>1</v>
      </c>
      <c r="C96" s="2" t="s">
        <v>2</v>
      </c>
      <c r="D96" s="4">
        <v>639731</v>
      </c>
      <c r="E96" s="11">
        <v>705431</v>
      </c>
      <c r="F96" s="4">
        <v>639731</v>
      </c>
      <c r="H96" s="1" t="s">
        <v>6</v>
      </c>
      <c r="J96" s="2" t="s">
        <v>2</v>
      </c>
      <c r="K96" s="11">
        <f>SUM(948978-29361)</f>
        <v>919617</v>
      </c>
      <c r="L96" s="4">
        <v>1100000</v>
      </c>
      <c r="M96" s="4">
        <v>919678</v>
      </c>
      <c r="O96" s="6" t="s">
        <v>40</v>
      </c>
    </row>
    <row r="97" spans="1:15" x14ac:dyDescent="0.2">
      <c r="A97" s="2" t="s">
        <v>21</v>
      </c>
      <c r="C97" s="2" t="s">
        <v>3</v>
      </c>
      <c r="D97" s="4">
        <v>646053</v>
      </c>
      <c r="E97" s="11">
        <v>705431</v>
      </c>
      <c r="F97" s="4">
        <v>644679</v>
      </c>
      <c r="J97" s="2" t="s">
        <v>3</v>
      </c>
      <c r="K97" s="11">
        <f>SUM(952796-29361)</f>
        <v>923435</v>
      </c>
      <c r="L97" s="4">
        <v>1100000</v>
      </c>
      <c r="M97" s="4">
        <v>923496</v>
      </c>
      <c r="O97" s="6" t="s">
        <v>40</v>
      </c>
    </row>
    <row r="98" spans="1:15" x14ac:dyDescent="0.2">
      <c r="C98" s="2" t="s">
        <v>4</v>
      </c>
      <c r="D98" s="4">
        <v>644683</v>
      </c>
      <c r="E98" s="11">
        <v>695431</v>
      </c>
      <c r="F98" s="4">
        <v>643287</v>
      </c>
      <c r="J98" s="2" t="s">
        <v>4</v>
      </c>
      <c r="K98" s="11">
        <f>SUM(949990-29361)</f>
        <v>920629</v>
      </c>
      <c r="L98" s="4">
        <v>1100000</v>
      </c>
      <c r="M98" s="4">
        <v>920690</v>
      </c>
      <c r="O98" s="6" t="s">
        <v>41</v>
      </c>
    </row>
    <row r="99" spans="1:15" x14ac:dyDescent="0.2">
      <c r="C99" s="2" t="s">
        <v>5</v>
      </c>
      <c r="D99" s="4">
        <v>645318</v>
      </c>
      <c r="E99" s="11">
        <v>695431</v>
      </c>
      <c r="F99" s="4">
        <v>643272</v>
      </c>
      <c r="J99" s="2" t="s">
        <v>5</v>
      </c>
      <c r="K99" s="11">
        <f>SUM(950077-29361)</f>
        <v>920716</v>
      </c>
      <c r="L99" s="4">
        <v>1100000</v>
      </c>
      <c r="M99" s="4">
        <v>920777</v>
      </c>
      <c r="O99" s="6" t="s">
        <v>41</v>
      </c>
    </row>
    <row r="100" spans="1:15" x14ac:dyDescent="0.2">
      <c r="C100" s="2" t="s">
        <v>11</v>
      </c>
      <c r="D100" s="4">
        <v>645318</v>
      </c>
      <c r="E100" s="11">
        <v>695431</v>
      </c>
      <c r="F100" s="4">
        <v>643272</v>
      </c>
      <c r="J100" s="2" t="s">
        <v>11</v>
      </c>
      <c r="K100" s="11">
        <f>SUM(950077-29361)</f>
        <v>920716</v>
      </c>
      <c r="L100" s="4">
        <v>1100000</v>
      </c>
      <c r="M100" s="4">
        <v>920777</v>
      </c>
    </row>
    <row r="102" spans="1:15" x14ac:dyDescent="0.2">
      <c r="A102" s="9">
        <v>37179</v>
      </c>
      <c r="B102" s="3" t="s">
        <v>1</v>
      </c>
      <c r="C102" s="2" t="s">
        <v>2</v>
      </c>
      <c r="D102" s="4">
        <v>748086</v>
      </c>
      <c r="E102" s="11">
        <v>705431</v>
      </c>
      <c r="F102" s="4">
        <v>674476</v>
      </c>
      <c r="H102" s="1" t="s">
        <v>6</v>
      </c>
      <c r="J102" s="2" t="s">
        <v>2</v>
      </c>
      <c r="K102" s="11">
        <f>SUM(983723-29361)</f>
        <v>954362</v>
      </c>
      <c r="L102" s="4">
        <v>1100000</v>
      </c>
      <c r="M102" s="4">
        <v>954423</v>
      </c>
      <c r="O102" s="6" t="s">
        <v>42</v>
      </c>
    </row>
    <row r="103" spans="1:15" x14ac:dyDescent="0.2">
      <c r="A103" s="2" t="s">
        <v>20</v>
      </c>
      <c r="C103" s="2" t="s">
        <v>3</v>
      </c>
      <c r="D103" s="4">
        <v>686873</v>
      </c>
      <c r="E103" s="11">
        <v>705431</v>
      </c>
      <c r="F103" s="4">
        <v>674476</v>
      </c>
      <c r="J103" s="2" t="s">
        <v>3</v>
      </c>
      <c r="K103" s="11">
        <f>SUM(983723-29361)</f>
        <v>954362</v>
      </c>
      <c r="L103" s="4">
        <v>1100000</v>
      </c>
      <c r="M103" s="4">
        <v>954423</v>
      </c>
      <c r="O103" s="6" t="s">
        <v>28</v>
      </c>
    </row>
    <row r="104" spans="1:15" x14ac:dyDescent="0.2">
      <c r="J104" s="2"/>
      <c r="K104" s="11"/>
      <c r="O104" s="6" t="s">
        <v>43</v>
      </c>
    </row>
    <row r="105" spans="1:15" x14ac:dyDescent="0.2">
      <c r="C105" s="2" t="s">
        <v>4</v>
      </c>
      <c r="D105" s="4">
        <v>703397</v>
      </c>
      <c r="E105" s="11">
        <v>705431</v>
      </c>
      <c r="F105" s="4">
        <v>674476</v>
      </c>
      <c r="J105" s="2" t="s">
        <v>4</v>
      </c>
      <c r="K105" s="11">
        <f>SUM(1003723-49361)</f>
        <v>954362</v>
      </c>
      <c r="L105" s="4">
        <v>1100000</v>
      </c>
      <c r="M105" s="4">
        <v>954423</v>
      </c>
      <c r="O105" s="6" t="s">
        <v>44</v>
      </c>
    </row>
    <row r="106" spans="1:15" x14ac:dyDescent="0.2">
      <c r="C106" s="2" t="s">
        <v>5</v>
      </c>
      <c r="D106" s="4">
        <v>703740</v>
      </c>
      <c r="E106" s="11">
        <v>705431</v>
      </c>
      <c r="F106" s="4">
        <v>674476</v>
      </c>
      <c r="J106" s="2" t="s">
        <v>5</v>
      </c>
      <c r="K106" s="11">
        <f>SUM(1009710-57861)</f>
        <v>951849</v>
      </c>
      <c r="L106" s="4">
        <v>1100000</v>
      </c>
      <c r="M106" s="4">
        <v>951910</v>
      </c>
      <c r="O106" s="6" t="s">
        <v>47</v>
      </c>
    </row>
    <row r="107" spans="1:15" x14ac:dyDescent="0.2">
      <c r="C107" s="2" t="s">
        <v>11</v>
      </c>
      <c r="D107" s="4">
        <v>703740</v>
      </c>
      <c r="E107" s="11">
        <v>705431</v>
      </c>
      <c r="F107" s="4">
        <v>674476</v>
      </c>
      <c r="J107" s="2" t="s">
        <v>11</v>
      </c>
      <c r="K107" s="11">
        <f>SUM(1009710-57861)</f>
        <v>951849</v>
      </c>
      <c r="L107" s="4">
        <v>1100000</v>
      </c>
      <c r="M107" s="4">
        <v>951910</v>
      </c>
      <c r="O107" s="6" t="s">
        <v>47</v>
      </c>
    </row>
    <row r="109" spans="1:15" ht="15.75" x14ac:dyDescent="0.25">
      <c r="A109" s="10" t="s">
        <v>0</v>
      </c>
    </row>
    <row r="110" spans="1:15" ht="15.75" x14ac:dyDescent="0.25">
      <c r="A110" s="8"/>
    </row>
    <row r="111" spans="1:15" ht="13.5" thickBot="1" x14ac:dyDescent="0.25">
      <c r="A111" s="17"/>
      <c r="B111" s="17"/>
      <c r="C111" s="17"/>
      <c r="D111" s="12" t="s">
        <v>8</v>
      </c>
      <c r="E111" s="13" t="s">
        <v>27</v>
      </c>
      <c r="F111" s="12" t="s">
        <v>9</v>
      </c>
      <c r="G111" s="14"/>
      <c r="H111" s="14"/>
      <c r="I111" s="14"/>
      <c r="J111" s="14"/>
      <c r="K111" s="15" t="s">
        <v>35</v>
      </c>
      <c r="L111" s="12" t="s">
        <v>10</v>
      </c>
      <c r="M111" s="12" t="s">
        <v>9</v>
      </c>
      <c r="N111" s="12"/>
      <c r="O111" s="16" t="s">
        <v>12</v>
      </c>
    </row>
    <row r="112" spans="1:15" x14ac:dyDescent="0.2">
      <c r="A112" s="9">
        <v>37180</v>
      </c>
      <c r="B112" s="3" t="s">
        <v>1</v>
      </c>
      <c r="C112" s="2" t="s">
        <v>2</v>
      </c>
      <c r="D112" s="4">
        <v>725097</v>
      </c>
      <c r="E112" s="11">
        <v>813065</v>
      </c>
      <c r="F112" s="4">
        <v>704803</v>
      </c>
      <c r="H112" s="1" t="s">
        <v>6</v>
      </c>
      <c r="J112" s="2" t="s">
        <v>2</v>
      </c>
      <c r="K112" s="11">
        <f>SUM(1023391-26361)</f>
        <v>997030</v>
      </c>
      <c r="L112" s="4">
        <v>1100000</v>
      </c>
      <c r="M112" s="4">
        <v>997091</v>
      </c>
      <c r="O112" s="6" t="s">
        <v>46</v>
      </c>
    </row>
    <row r="113" spans="1:15" x14ac:dyDescent="0.2">
      <c r="A113" s="9"/>
      <c r="B113" s="3"/>
      <c r="H113" s="1"/>
      <c r="J113" s="2"/>
      <c r="K113" s="11"/>
      <c r="O113" s="6" t="s">
        <v>45</v>
      </c>
    </row>
    <row r="114" spans="1:15" x14ac:dyDescent="0.2">
      <c r="A114" s="2" t="s">
        <v>32</v>
      </c>
      <c r="C114" s="2" t="s">
        <v>3</v>
      </c>
      <c r="D114" s="4">
        <v>746974</v>
      </c>
      <c r="E114" s="11">
        <v>827240</v>
      </c>
      <c r="F114" s="4">
        <v>742905</v>
      </c>
      <c r="J114" s="2" t="s">
        <v>3</v>
      </c>
      <c r="K114" s="11">
        <f>SUM(1061493-26361)</f>
        <v>1035132</v>
      </c>
      <c r="L114" s="4">
        <v>1100000</v>
      </c>
      <c r="M114" s="4">
        <v>1035193</v>
      </c>
      <c r="O114" s="6" t="s">
        <v>48</v>
      </c>
    </row>
    <row r="115" spans="1:15" x14ac:dyDescent="0.2">
      <c r="C115" s="2" t="s">
        <v>4</v>
      </c>
      <c r="D115" s="4">
        <v>746974</v>
      </c>
      <c r="E115" s="11">
        <v>797291</v>
      </c>
      <c r="F115" s="4">
        <v>742905</v>
      </c>
      <c r="J115" s="2" t="s">
        <v>4</v>
      </c>
      <c r="K115" s="11">
        <f>SUM(1067269-26361)</f>
        <v>1040908</v>
      </c>
      <c r="L115" s="4">
        <v>1100000</v>
      </c>
      <c r="M115" s="4">
        <v>1040969</v>
      </c>
      <c r="O115" s="6" t="s">
        <v>52</v>
      </c>
    </row>
    <row r="116" spans="1:15" x14ac:dyDescent="0.2">
      <c r="C116" s="2" t="s">
        <v>5</v>
      </c>
      <c r="D116" s="4">
        <v>775772</v>
      </c>
      <c r="E116" s="11">
        <v>797291</v>
      </c>
      <c r="F116" s="4">
        <v>741860</v>
      </c>
      <c r="J116" s="2" t="s">
        <v>5</v>
      </c>
      <c r="K116" s="11">
        <f>SUM(1067269-26361)</f>
        <v>1040908</v>
      </c>
      <c r="L116" s="4">
        <v>1100000</v>
      </c>
      <c r="M116" s="4">
        <v>1040969</v>
      </c>
      <c r="O116" s="6" t="s">
        <v>53</v>
      </c>
    </row>
    <row r="117" spans="1:15" x14ac:dyDescent="0.2">
      <c r="C117" s="2" t="s">
        <v>11</v>
      </c>
      <c r="D117" s="4">
        <v>775772</v>
      </c>
      <c r="E117" s="11">
        <v>797291</v>
      </c>
      <c r="F117" s="4">
        <v>741860</v>
      </c>
      <c r="J117" s="2" t="s">
        <v>11</v>
      </c>
      <c r="K117" s="11">
        <f>SUM(1067269-26361)</f>
        <v>1040908</v>
      </c>
      <c r="L117" s="4">
        <v>1100000</v>
      </c>
      <c r="M117" s="4">
        <v>1040969</v>
      </c>
    </row>
    <row r="119" spans="1:15" x14ac:dyDescent="0.2">
      <c r="A119" s="9">
        <v>37181</v>
      </c>
      <c r="B119" s="3" t="s">
        <v>1</v>
      </c>
      <c r="C119" s="2" t="s">
        <v>2</v>
      </c>
      <c r="D119" s="4">
        <v>755708</v>
      </c>
      <c r="E119" s="11">
        <v>776502</v>
      </c>
      <c r="F119" s="4">
        <v>735546</v>
      </c>
      <c r="H119" s="1" t="s">
        <v>6</v>
      </c>
      <c r="J119" s="2" t="s">
        <v>2</v>
      </c>
      <c r="K119" s="11">
        <f>SUM(1070019-26361)</f>
        <v>1043658</v>
      </c>
      <c r="L119" s="4">
        <v>1100000</v>
      </c>
      <c r="M119" s="4">
        <v>1043719</v>
      </c>
      <c r="O119" s="6" t="s">
        <v>50</v>
      </c>
    </row>
    <row r="120" spans="1:15" x14ac:dyDescent="0.2">
      <c r="A120" s="9"/>
      <c r="B120" s="3"/>
      <c r="H120" s="1"/>
      <c r="J120" s="2"/>
      <c r="K120" s="11"/>
      <c r="O120" s="6" t="s">
        <v>51</v>
      </c>
    </row>
    <row r="121" spans="1:15" x14ac:dyDescent="0.2">
      <c r="A121" s="2" t="s">
        <v>33</v>
      </c>
      <c r="C121" s="2" t="s">
        <v>3</v>
      </c>
      <c r="D121" s="4">
        <v>755708</v>
      </c>
      <c r="E121" s="11">
        <v>784957</v>
      </c>
      <c r="F121" s="4">
        <v>751384</v>
      </c>
      <c r="J121" s="2" t="s">
        <v>3</v>
      </c>
      <c r="K121" s="11">
        <f>SUM(1085653-26361)</f>
        <v>1059292</v>
      </c>
      <c r="L121" s="4">
        <v>1100000</v>
      </c>
      <c r="M121" s="4">
        <v>1059353</v>
      </c>
      <c r="O121" s="6" t="s">
        <v>49</v>
      </c>
    </row>
    <row r="122" spans="1:15" x14ac:dyDescent="0.2">
      <c r="C122" s="2" t="s">
        <v>4</v>
      </c>
      <c r="D122" s="4">
        <v>769822</v>
      </c>
      <c r="E122" s="11">
        <v>784957</v>
      </c>
      <c r="F122" s="4">
        <v>753348</v>
      </c>
      <c r="J122" s="2" t="s">
        <v>4</v>
      </c>
      <c r="K122" s="11">
        <f>SUM(1087580-26361)</f>
        <v>1061219</v>
      </c>
      <c r="L122" s="4">
        <v>1100000</v>
      </c>
      <c r="M122" s="4">
        <v>1061280</v>
      </c>
      <c r="O122" s="6" t="s">
        <v>54</v>
      </c>
    </row>
    <row r="123" spans="1:15" x14ac:dyDescent="0.2">
      <c r="C123" s="2" t="s">
        <v>5</v>
      </c>
      <c r="D123" s="4">
        <v>767297</v>
      </c>
      <c r="E123" s="11">
        <v>784957</v>
      </c>
      <c r="F123" s="4">
        <v>753330</v>
      </c>
      <c r="J123" s="2" t="s">
        <v>5</v>
      </c>
      <c r="K123" s="11">
        <f>SUM(1087642-26361)</f>
        <v>1061281</v>
      </c>
      <c r="L123" s="4">
        <v>1100000</v>
      </c>
      <c r="M123" s="4">
        <v>1061342</v>
      </c>
      <c r="O123" s="6" t="s">
        <v>55</v>
      </c>
    </row>
    <row r="124" spans="1:15" x14ac:dyDescent="0.2">
      <c r="C124" s="2" t="s">
        <v>11</v>
      </c>
      <c r="D124" s="4">
        <v>767297</v>
      </c>
      <c r="E124" s="11">
        <v>784957</v>
      </c>
      <c r="F124" s="4">
        <v>753330</v>
      </c>
      <c r="J124" s="2" t="s">
        <v>11</v>
      </c>
      <c r="K124" s="11">
        <f>SUM(1087642-26361)</f>
        <v>1061281</v>
      </c>
      <c r="L124" s="4">
        <v>1100000</v>
      </c>
      <c r="M124" s="4">
        <v>1061342</v>
      </c>
    </row>
    <row r="126" spans="1:15" x14ac:dyDescent="0.2">
      <c r="A126" s="9">
        <v>37182</v>
      </c>
      <c r="B126" s="3" t="s">
        <v>1</v>
      </c>
      <c r="C126" s="2" t="s">
        <v>2</v>
      </c>
      <c r="D126" s="4">
        <v>806400</v>
      </c>
      <c r="E126" s="11">
        <v>763456</v>
      </c>
      <c r="F126" s="4">
        <v>706817</v>
      </c>
      <c r="H126" s="1" t="s">
        <v>6</v>
      </c>
      <c r="J126" s="2" t="s">
        <v>2</v>
      </c>
      <c r="K126" s="11">
        <f>SUM(1055936-46361)</f>
        <v>1009575</v>
      </c>
      <c r="L126" s="4">
        <v>1100000</v>
      </c>
      <c r="M126" s="4">
        <v>1009636</v>
      </c>
      <c r="O126" s="6" t="s">
        <v>56</v>
      </c>
    </row>
    <row r="127" spans="1:15" x14ac:dyDescent="0.2">
      <c r="A127" s="9"/>
      <c r="B127" s="3"/>
      <c r="H127" s="1"/>
      <c r="J127" s="2"/>
      <c r="K127" s="11"/>
      <c r="O127" s="6" t="s">
        <v>57</v>
      </c>
    </row>
    <row r="128" spans="1:15" x14ac:dyDescent="0.2">
      <c r="A128" s="2" t="s">
        <v>24</v>
      </c>
      <c r="C128" s="2" t="s">
        <v>3</v>
      </c>
      <c r="D128" s="4">
        <v>742559</v>
      </c>
      <c r="E128" s="11">
        <v>763456</v>
      </c>
      <c r="F128" s="4">
        <v>717236</v>
      </c>
      <c r="J128" s="2" t="s">
        <v>3</v>
      </c>
      <c r="K128" s="11">
        <f>SUM(1066610-46361)</f>
        <v>1020249</v>
      </c>
      <c r="L128" s="4">
        <v>1100000</v>
      </c>
      <c r="M128" s="4">
        <v>1020310</v>
      </c>
      <c r="O128" s="6" t="s">
        <v>58</v>
      </c>
    </row>
    <row r="129" spans="1:15" x14ac:dyDescent="0.2">
      <c r="C129" s="2" t="s">
        <v>4</v>
      </c>
      <c r="D129" s="4">
        <v>749728</v>
      </c>
      <c r="E129" s="11">
        <v>763456</v>
      </c>
      <c r="F129" s="4">
        <v>732501</v>
      </c>
      <c r="J129" s="2" t="s">
        <v>4</v>
      </c>
      <c r="K129" s="11">
        <f>SUM(1081973-46361)</f>
        <v>1035612</v>
      </c>
      <c r="L129" s="4">
        <v>1100000</v>
      </c>
      <c r="M129" s="4">
        <v>1035673</v>
      </c>
      <c r="O129" s="6" t="s">
        <v>59</v>
      </c>
    </row>
    <row r="130" spans="1:15" x14ac:dyDescent="0.2">
      <c r="C130" s="2" t="s">
        <v>5</v>
      </c>
      <c r="D130" s="4">
        <v>762264</v>
      </c>
      <c r="E130" s="11">
        <v>763456</v>
      </c>
      <c r="F130" s="4">
        <v>732405</v>
      </c>
      <c r="J130" s="2" t="s">
        <v>5</v>
      </c>
      <c r="K130" s="11">
        <f>SUM(1081825-46361)</f>
        <v>1035464</v>
      </c>
      <c r="L130" s="4">
        <v>1100000</v>
      </c>
      <c r="M130" s="4">
        <v>1035525</v>
      </c>
      <c r="O130" s="6" t="s">
        <v>50</v>
      </c>
    </row>
    <row r="131" spans="1:15" x14ac:dyDescent="0.2">
      <c r="C131" s="2" t="s">
        <v>11</v>
      </c>
      <c r="D131" s="4">
        <v>762264</v>
      </c>
      <c r="E131" s="11">
        <v>763456</v>
      </c>
      <c r="F131" s="4">
        <v>732405</v>
      </c>
      <c r="J131" s="2" t="s">
        <v>11</v>
      </c>
      <c r="K131" s="11">
        <f>SUM(1081825-46361)</f>
        <v>1035464</v>
      </c>
      <c r="L131" s="4">
        <v>1100000</v>
      </c>
      <c r="M131" s="4">
        <v>1035525</v>
      </c>
    </row>
    <row r="132" spans="1:15" x14ac:dyDescent="0.2">
      <c r="K132" s="5" t="s">
        <v>61</v>
      </c>
    </row>
    <row r="133" spans="1:15" x14ac:dyDescent="0.2">
      <c r="A133" s="9">
        <v>37183</v>
      </c>
      <c r="B133" s="3" t="s">
        <v>1</v>
      </c>
      <c r="C133" s="2" t="s">
        <v>2</v>
      </c>
      <c r="D133" s="4">
        <v>772355</v>
      </c>
      <c r="E133" s="11">
        <v>717046</v>
      </c>
      <c r="F133" s="4">
        <v>666092</v>
      </c>
      <c r="H133" s="1" t="s">
        <v>6</v>
      </c>
      <c r="J133" s="2" t="s">
        <v>2</v>
      </c>
      <c r="K133" s="11">
        <v>1060018</v>
      </c>
      <c r="L133" s="4">
        <v>1100000</v>
      </c>
      <c r="M133" s="4">
        <v>992764</v>
      </c>
      <c r="O133" s="6" t="s">
        <v>62</v>
      </c>
    </row>
    <row r="134" spans="1:15" x14ac:dyDescent="0.2">
      <c r="A134" s="2" t="s">
        <v>60</v>
      </c>
      <c r="C134" s="2" t="s">
        <v>3</v>
      </c>
      <c r="D134" s="4">
        <v>687107</v>
      </c>
      <c r="E134" s="11">
        <v>717046</v>
      </c>
      <c r="F134" s="4">
        <v>681018</v>
      </c>
      <c r="J134" s="2" t="s">
        <v>3</v>
      </c>
      <c r="K134" s="11">
        <f>SUM(1023990-16361)</f>
        <v>1007629</v>
      </c>
      <c r="L134" s="4">
        <v>1100000</v>
      </c>
      <c r="M134" s="4">
        <v>1007690</v>
      </c>
      <c r="O134" s="6" t="s">
        <v>63</v>
      </c>
    </row>
    <row r="135" spans="1:15" x14ac:dyDescent="0.2">
      <c r="C135" s="2" t="s">
        <v>4</v>
      </c>
      <c r="D135" s="4">
        <v>711026</v>
      </c>
      <c r="E135" s="11">
        <v>717046</v>
      </c>
      <c r="F135" s="4">
        <v>686090</v>
      </c>
      <c r="J135" s="2" t="s">
        <v>4</v>
      </c>
      <c r="K135" s="11">
        <f>SUM(1029062-16361)</f>
        <v>1012701</v>
      </c>
      <c r="L135" s="4">
        <v>1100000</v>
      </c>
      <c r="M135" s="4">
        <v>1012762</v>
      </c>
      <c r="O135" s="6" t="s">
        <v>64</v>
      </c>
    </row>
    <row r="136" spans="1:15" x14ac:dyDescent="0.2">
      <c r="C136" s="2" t="s">
        <v>5</v>
      </c>
      <c r="D136" s="4">
        <v>698142</v>
      </c>
      <c r="E136" s="11">
        <v>717046</v>
      </c>
      <c r="F136" s="4">
        <v>686088</v>
      </c>
      <c r="J136" s="2" t="s">
        <v>5</v>
      </c>
      <c r="K136" s="11">
        <f>SUM(1054055-41361)</f>
        <v>1012694</v>
      </c>
      <c r="L136" s="4">
        <v>1100000</v>
      </c>
      <c r="M136" s="4">
        <v>1012755</v>
      </c>
      <c r="O136" s="6" t="s">
        <v>64</v>
      </c>
    </row>
    <row r="137" spans="1:15" x14ac:dyDescent="0.2">
      <c r="C137" s="2" t="s">
        <v>11</v>
      </c>
      <c r="D137" s="4">
        <v>698142</v>
      </c>
      <c r="E137" s="11">
        <v>717046</v>
      </c>
      <c r="F137" s="4">
        <v>686088</v>
      </c>
      <c r="J137" s="2" t="s">
        <v>11</v>
      </c>
      <c r="K137" s="11">
        <f>SUM(1054055-41361)</f>
        <v>1012694</v>
      </c>
      <c r="L137" s="4">
        <v>1100000</v>
      </c>
      <c r="M137" s="4">
        <v>1012755</v>
      </c>
    </row>
    <row r="138" spans="1:15" x14ac:dyDescent="0.2">
      <c r="L138" s="4" t="s">
        <v>7</v>
      </c>
    </row>
    <row r="139" spans="1:15" x14ac:dyDescent="0.2">
      <c r="A139" s="9">
        <v>37184</v>
      </c>
      <c r="B139" s="3" t="s">
        <v>1</v>
      </c>
      <c r="C139" s="2" t="s">
        <v>2</v>
      </c>
      <c r="D139" s="4">
        <v>695759</v>
      </c>
      <c r="E139" s="11">
        <v>649370</v>
      </c>
      <c r="F139" s="4">
        <v>616442</v>
      </c>
      <c r="H139" s="1" t="s">
        <v>6</v>
      </c>
      <c r="J139" s="2" t="s">
        <v>2</v>
      </c>
      <c r="K139" s="11">
        <f>SUM(924275-16361)</f>
        <v>907914</v>
      </c>
      <c r="L139" s="4">
        <v>1100000</v>
      </c>
      <c r="M139" s="4">
        <v>907975</v>
      </c>
      <c r="O139" s="6" t="s">
        <v>65</v>
      </c>
    </row>
    <row r="140" spans="1:15" x14ac:dyDescent="0.2">
      <c r="A140" s="2" t="s">
        <v>22</v>
      </c>
      <c r="C140" s="2" t="s">
        <v>3</v>
      </c>
      <c r="D140" s="4">
        <v>628948</v>
      </c>
      <c r="E140" s="11">
        <v>649370</v>
      </c>
      <c r="F140" s="4">
        <v>616791</v>
      </c>
      <c r="J140" s="2" t="s">
        <v>3</v>
      </c>
      <c r="K140" s="11">
        <f>SUM(925638-16361)</f>
        <v>909277</v>
      </c>
      <c r="L140" s="4">
        <v>1100000</v>
      </c>
      <c r="M140" s="4">
        <v>909338</v>
      </c>
      <c r="O140" s="6" t="s">
        <v>66</v>
      </c>
    </row>
    <row r="141" spans="1:15" x14ac:dyDescent="0.2">
      <c r="C141" s="2" t="s">
        <v>4</v>
      </c>
      <c r="D141" s="4">
        <v>625332</v>
      </c>
      <c r="E141" s="11">
        <v>649370</v>
      </c>
      <c r="F141" s="4">
        <v>618414</v>
      </c>
      <c r="J141" s="2" t="s">
        <v>4</v>
      </c>
      <c r="K141" s="11">
        <f>SUM(952261-41361)</f>
        <v>910900</v>
      </c>
      <c r="L141" s="4">
        <v>1100000</v>
      </c>
      <c r="M141" s="4">
        <v>910961</v>
      </c>
      <c r="O141" s="6" t="s">
        <v>66</v>
      </c>
    </row>
    <row r="142" spans="1:15" x14ac:dyDescent="0.2">
      <c r="C142" s="2" t="s">
        <v>5</v>
      </c>
      <c r="D142" s="4">
        <v>625965</v>
      </c>
      <c r="E142" s="11">
        <v>649370</v>
      </c>
      <c r="F142" s="4">
        <v>618412</v>
      </c>
      <c r="J142" s="2" t="s">
        <v>5</v>
      </c>
      <c r="K142" s="11">
        <f>SUM(952254-41361)</f>
        <v>910893</v>
      </c>
      <c r="L142" s="4">
        <v>1100000</v>
      </c>
      <c r="M142" s="4">
        <v>910954</v>
      </c>
      <c r="O142" s="6" t="s">
        <v>66</v>
      </c>
    </row>
    <row r="143" spans="1:15" x14ac:dyDescent="0.2">
      <c r="C143" s="2" t="s">
        <v>11</v>
      </c>
      <c r="D143" s="4">
        <v>625965</v>
      </c>
      <c r="E143" s="11">
        <v>649370</v>
      </c>
      <c r="F143" s="4">
        <v>618412</v>
      </c>
      <c r="J143" s="2" t="s">
        <v>11</v>
      </c>
      <c r="K143" s="11">
        <f>SUM(952254-41361)</f>
        <v>910893</v>
      </c>
      <c r="L143" s="4">
        <v>1100000</v>
      </c>
      <c r="M143" s="4">
        <v>910954</v>
      </c>
    </row>
    <row r="144" spans="1:15" x14ac:dyDescent="0.2">
      <c r="K144" s="11" t="s">
        <v>7</v>
      </c>
      <c r="L144" s="4" t="s">
        <v>7</v>
      </c>
    </row>
    <row r="145" spans="1:15" x14ac:dyDescent="0.2">
      <c r="A145" s="9">
        <v>37185</v>
      </c>
      <c r="B145" s="3" t="s">
        <v>1</v>
      </c>
      <c r="C145" s="2" t="s">
        <v>2</v>
      </c>
      <c r="D145" s="4">
        <v>629941</v>
      </c>
      <c r="E145" s="11">
        <v>649370</v>
      </c>
      <c r="F145" s="4">
        <v>618414</v>
      </c>
      <c r="H145" s="1" t="s">
        <v>6</v>
      </c>
      <c r="J145" s="2" t="s">
        <v>2</v>
      </c>
      <c r="K145" s="11">
        <f>SUM(917261-7428)</f>
        <v>909833</v>
      </c>
      <c r="L145" s="4">
        <v>1100000</v>
      </c>
      <c r="M145" s="4">
        <v>909894</v>
      </c>
      <c r="O145" s="6" t="s">
        <v>66</v>
      </c>
    </row>
    <row r="146" spans="1:15" x14ac:dyDescent="0.2">
      <c r="A146" s="2" t="s">
        <v>21</v>
      </c>
      <c r="B146" s="3"/>
      <c r="C146" s="2" t="s">
        <v>3</v>
      </c>
      <c r="D146" s="4">
        <v>624685</v>
      </c>
      <c r="E146" s="11">
        <v>649370</v>
      </c>
      <c r="F146" s="4">
        <v>618414</v>
      </c>
      <c r="J146" s="2" t="s">
        <v>3</v>
      </c>
      <c r="K146" s="11">
        <f>SUM(921477-11361)</f>
        <v>910116</v>
      </c>
      <c r="L146" s="4">
        <v>1100000</v>
      </c>
      <c r="M146" s="4">
        <v>910177</v>
      </c>
      <c r="O146" s="6" t="s">
        <v>66</v>
      </c>
    </row>
    <row r="147" spans="1:15" x14ac:dyDescent="0.2">
      <c r="C147" s="2" t="s">
        <v>4</v>
      </c>
      <c r="D147" s="4">
        <v>622870</v>
      </c>
      <c r="E147" s="11">
        <v>649370</v>
      </c>
      <c r="F147" s="4">
        <v>620650</v>
      </c>
      <c r="J147" s="2" t="s">
        <v>4</v>
      </c>
      <c r="K147" s="11">
        <f>SUM(925527-14694)</f>
        <v>910833</v>
      </c>
      <c r="L147" s="4">
        <v>1100000</v>
      </c>
      <c r="M147" s="4">
        <v>910894</v>
      </c>
      <c r="O147" s="6" t="s">
        <v>66</v>
      </c>
    </row>
    <row r="148" spans="1:15" x14ac:dyDescent="0.2">
      <c r="C148" s="2" t="s">
        <v>5</v>
      </c>
      <c r="D148" s="4">
        <v>622870</v>
      </c>
      <c r="E148" s="11">
        <v>649370</v>
      </c>
      <c r="F148" s="4">
        <v>618412</v>
      </c>
      <c r="J148" s="2" t="s">
        <v>5</v>
      </c>
      <c r="K148" s="11">
        <f>SUM(925521-14695)</f>
        <v>910826</v>
      </c>
      <c r="L148" s="4">
        <v>1100000</v>
      </c>
      <c r="M148" s="4">
        <v>910887</v>
      </c>
      <c r="O148" s="6" t="s">
        <v>66</v>
      </c>
    </row>
    <row r="149" spans="1:15" x14ac:dyDescent="0.2">
      <c r="C149" s="2" t="s">
        <v>11</v>
      </c>
      <c r="D149" s="4">
        <v>622870</v>
      </c>
      <c r="E149" s="11">
        <v>649370</v>
      </c>
      <c r="F149" s="4">
        <v>618412</v>
      </c>
      <c r="J149" s="2" t="s">
        <v>11</v>
      </c>
      <c r="K149" s="11">
        <f>SUM(925521-14695)</f>
        <v>910826</v>
      </c>
      <c r="L149" s="4">
        <v>1100000</v>
      </c>
      <c r="M149" s="4">
        <v>910887</v>
      </c>
    </row>
    <row r="150" spans="1:15" x14ac:dyDescent="0.2">
      <c r="K150" s="11" t="s">
        <v>7</v>
      </c>
      <c r="L150" s="4" t="s">
        <v>7</v>
      </c>
    </row>
    <row r="151" spans="1:15" x14ac:dyDescent="0.2">
      <c r="A151" s="9">
        <v>37186</v>
      </c>
      <c r="B151" s="3" t="s">
        <v>1</v>
      </c>
      <c r="C151" s="2" t="s">
        <v>2</v>
      </c>
      <c r="D151" s="4">
        <v>761344</v>
      </c>
      <c r="E151" s="11">
        <v>649370</v>
      </c>
      <c r="F151" s="4">
        <v>618160</v>
      </c>
      <c r="H151" s="1" t="s">
        <v>6</v>
      </c>
      <c r="J151" s="2" t="s">
        <v>2</v>
      </c>
      <c r="K151" s="11">
        <f>SUM(926876-16361)</f>
        <v>910515</v>
      </c>
      <c r="L151" s="4">
        <v>1100000</v>
      </c>
      <c r="M151" s="4">
        <v>910576</v>
      </c>
      <c r="O151" s="6" t="s">
        <v>65</v>
      </c>
    </row>
    <row r="152" spans="1:15" x14ac:dyDescent="0.2">
      <c r="A152" s="2" t="s">
        <v>20</v>
      </c>
      <c r="C152" s="2" t="s">
        <v>3</v>
      </c>
      <c r="D152" s="4">
        <v>652211</v>
      </c>
      <c r="E152" s="11">
        <v>649370</v>
      </c>
      <c r="F152" s="4">
        <v>618092</v>
      </c>
      <c r="J152" s="2" t="s">
        <v>3</v>
      </c>
      <c r="K152" s="11">
        <f>SUM(926808-16361)</f>
        <v>910447</v>
      </c>
      <c r="L152" s="4">
        <v>1100000</v>
      </c>
      <c r="M152" s="4">
        <v>910508</v>
      </c>
      <c r="O152" s="6" t="s">
        <v>65</v>
      </c>
    </row>
    <row r="153" spans="1:15" x14ac:dyDescent="0.2">
      <c r="C153" s="2" t="s">
        <v>4</v>
      </c>
      <c r="D153" s="4">
        <v>654874</v>
      </c>
      <c r="E153" s="11">
        <v>649370</v>
      </c>
      <c r="F153" s="4">
        <v>618109</v>
      </c>
      <c r="J153" s="2" t="s">
        <v>4</v>
      </c>
      <c r="K153" s="11">
        <f>SUM(926875-16361)</f>
        <v>910514</v>
      </c>
      <c r="L153" s="4">
        <v>1100000</v>
      </c>
      <c r="M153" s="4">
        <v>910575</v>
      </c>
      <c r="O153" s="6" t="s">
        <v>66</v>
      </c>
    </row>
    <row r="154" spans="1:15" x14ac:dyDescent="0.2">
      <c r="C154" s="2" t="s">
        <v>5</v>
      </c>
      <c r="D154" s="4">
        <v>653940</v>
      </c>
      <c r="E154" s="11">
        <v>649370</v>
      </c>
      <c r="F154" s="4">
        <v>618109</v>
      </c>
      <c r="J154" s="2" t="s">
        <v>5</v>
      </c>
      <c r="K154" s="11">
        <f>SUM(926906-16361)</f>
        <v>910545</v>
      </c>
      <c r="L154" s="4">
        <v>1100000</v>
      </c>
      <c r="M154" s="4">
        <v>910606</v>
      </c>
      <c r="O154" s="6" t="s">
        <v>65</v>
      </c>
    </row>
    <row r="155" spans="1:15" x14ac:dyDescent="0.2">
      <c r="C155" s="2" t="s">
        <v>11</v>
      </c>
      <c r="D155" s="4">
        <v>653940</v>
      </c>
      <c r="E155" s="11">
        <v>649370</v>
      </c>
      <c r="F155" s="4">
        <v>618109</v>
      </c>
      <c r="J155" s="2" t="s">
        <v>11</v>
      </c>
      <c r="K155" s="11">
        <f>SUM(926906-16361)</f>
        <v>910545</v>
      </c>
      <c r="L155" s="4">
        <v>1100000</v>
      </c>
      <c r="M155" s="4">
        <v>910606</v>
      </c>
    </row>
    <row r="157" spans="1:15" x14ac:dyDescent="0.2">
      <c r="A157" s="9">
        <v>37187</v>
      </c>
      <c r="B157" s="3" t="s">
        <v>1</v>
      </c>
      <c r="C157" s="2" t="s">
        <v>2</v>
      </c>
      <c r="D157" s="4">
        <v>771357</v>
      </c>
      <c r="E157" s="11">
        <v>724657</v>
      </c>
      <c r="F157" s="4">
        <v>673183</v>
      </c>
      <c r="H157" s="1" t="s">
        <v>6</v>
      </c>
      <c r="J157" s="2" t="s">
        <v>2</v>
      </c>
      <c r="K157" s="11">
        <f>SUM(964772-5061)</f>
        <v>959711</v>
      </c>
      <c r="L157" s="4">
        <v>1100000</v>
      </c>
      <c r="M157" s="4">
        <v>959772</v>
      </c>
      <c r="O157" s="6" t="s">
        <v>67</v>
      </c>
    </row>
    <row r="158" spans="1:15" x14ac:dyDescent="0.2">
      <c r="A158" s="2" t="s">
        <v>32</v>
      </c>
      <c r="C158" s="2" t="s">
        <v>3</v>
      </c>
      <c r="D158" s="4">
        <v>728274</v>
      </c>
      <c r="E158" s="11">
        <v>724656</v>
      </c>
      <c r="F158" s="4">
        <v>676003</v>
      </c>
      <c r="J158" s="2" t="s">
        <v>3</v>
      </c>
      <c r="K158" s="11">
        <f>SUM(968176-5061)</f>
        <v>963115</v>
      </c>
      <c r="L158" s="4">
        <v>1100000</v>
      </c>
      <c r="M158" s="4">
        <v>963176</v>
      </c>
      <c r="O158" s="6" t="s">
        <v>65</v>
      </c>
    </row>
    <row r="159" spans="1:15" x14ac:dyDescent="0.2">
      <c r="J159" s="2"/>
      <c r="K159" s="11"/>
      <c r="O159" s="6" t="s">
        <v>68</v>
      </c>
    </row>
    <row r="160" spans="1:15" x14ac:dyDescent="0.2">
      <c r="C160" s="2" t="s">
        <v>4</v>
      </c>
      <c r="D160" s="4">
        <v>728807</v>
      </c>
      <c r="E160" s="11">
        <v>730381</v>
      </c>
      <c r="F160" s="4">
        <v>678641</v>
      </c>
      <c r="J160" s="2" t="s">
        <v>4</v>
      </c>
      <c r="K160" s="11">
        <f>SUM(970814-5061)</f>
        <v>965753</v>
      </c>
      <c r="L160" s="4">
        <v>1100000</v>
      </c>
      <c r="M160" s="4">
        <v>965814</v>
      </c>
      <c r="O160" s="6" t="s">
        <v>69</v>
      </c>
    </row>
    <row r="161" spans="1:15" x14ac:dyDescent="0.2">
      <c r="C161" s="2" t="s">
        <v>5</v>
      </c>
      <c r="D161" s="4">
        <v>724930</v>
      </c>
      <c r="E161" s="11">
        <v>724656</v>
      </c>
      <c r="F161" s="4">
        <v>678640</v>
      </c>
      <c r="J161" s="2" t="s">
        <v>5</v>
      </c>
      <c r="K161" s="11">
        <f>SUM(969650-3903)</f>
        <v>965747</v>
      </c>
      <c r="L161" s="4">
        <v>1100000</v>
      </c>
      <c r="M161" s="4">
        <v>965808</v>
      </c>
      <c r="O161" s="6" t="s">
        <v>69</v>
      </c>
    </row>
    <row r="162" spans="1:15" x14ac:dyDescent="0.2">
      <c r="C162" s="2" t="s">
        <v>11</v>
      </c>
      <c r="D162" s="4">
        <v>724930</v>
      </c>
      <c r="E162" s="11">
        <v>724656</v>
      </c>
      <c r="F162" s="4">
        <v>678640</v>
      </c>
      <c r="J162" s="2" t="s">
        <v>11</v>
      </c>
      <c r="K162" s="11">
        <f>SUM(969650-3903)</f>
        <v>965747</v>
      </c>
      <c r="L162" s="4">
        <v>1100000</v>
      </c>
      <c r="M162" s="4">
        <v>965808</v>
      </c>
    </row>
    <row r="164" spans="1:15" x14ac:dyDescent="0.2">
      <c r="A164" s="9">
        <v>37188</v>
      </c>
      <c r="B164" s="3" t="s">
        <v>1</v>
      </c>
      <c r="C164" s="2" t="s">
        <v>2</v>
      </c>
      <c r="D164" s="4">
        <v>792035</v>
      </c>
      <c r="E164" s="11">
        <v>727047</v>
      </c>
      <c r="F164" s="4">
        <v>678353</v>
      </c>
      <c r="H164" s="1" t="s">
        <v>6</v>
      </c>
      <c r="J164" s="2" t="s">
        <v>2</v>
      </c>
      <c r="K164" s="11">
        <f>SUM(997492-16361)</f>
        <v>981131</v>
      </c>
      <c r="L164" s="4">
        <v>1100000</v>
      </c>
      <c r="M164" s="4">
        <v>981192</v>
      </c>
      <c r="O164" s="6" t="s">
        <v>65</v>
      </c>
    </row>
    <row r="165" spans="1:15" x14ac:dyDescent="0.2">
      <c r="A165" s="9"/>
      <c r="B165" s="3"/>
      <c r="H165" s="1"/>
      <c r="J165" s="2"/>
      <c r="K165" s="11"/>
      <c r="O165" s="6" t="s">
        <v>70</v>
      </c>
    </row>
    <row r="166" spans="1:15" x14ac:dyDescent="0.2">
      <c r="A166" s="2" t="s">
        <v>25</v>
      </c>
      <c r="C166" s="2" t="s">
        <v>3</v>
      </c>
      <c r="D166" s="4">
        <v>719415</v>
      </c>
      <c r="E166" s="11">
        <v>727047</v>
      </c>
      <c r="F166" s="4">
        <v>696093</v>
      </c>
      <c r="J166" s="2" t="s">
        <v>3</v>
      </c>
      <c r="K166" s="11">
        <f>SUM(1020236-16361)</f>
        <v>1003875</v>
      </c>
      <c r="L166" s="4">
        <v>1100000</v>
      </c>
      <c r="M166" s="4">
        <v>1003932</v>
      </c>
      <c r="O166" s="6" t="s">
        <v>66</v>
      </c>
    </row>
    <row r="167" spans="1:15" x14ac:dyDescent="0.2">
      <c r="C167" s="2" t="s">
        <v>4</v>
      </c>
      <c r="D167" s="4">
        <v>734584</v>
      </c>
      <c r="E167" s="11">
        <v>727047</v>
      </c>
      <c r="F167" s="4">
        <v>696091</v>
      </c>
      <c r="J167" s="2" t="s">
        <v>4</v>
      </c>
      <c r="K167" s="11">
        <f>SUM(1020230-16361)</f>
        <v>1003869</v>
      </c>
      <c r="L167" s="4">
        <v>1100000</v>
      </c>
      <c r="M167" s="4">
        <v>1003930</v>
      </c>
      <c r="O167" s="6" t="s">
        <v>65</v>
      </c>
    </row>
    <row r="168" spans="1:15" x14ac:dyDescent="0.2">
      <c r="C168" s="2" t="s">
        <v>5</v>
      </c>
      <c r="D168" s="4">
        <v>734027</v>
      </c>
      <c r="E168" s="11">
        <v>727047</v>
      </c>
      <c r="F168" s="4">
        <v>696089</v>
      </c>
      <c r="J168" s="2" t="s">
        <v>5</v>
      </c>
      <c r="K168" s="11">
        <f>SUM(1045223-41361)</f>
        <v>1003862</v>
      </c>
      <c r="L168" s="4">
        <v>1100000</v>
      </c>
      <c r="M168" s="4">
        <v>1003923</v>
      </c>
      <c r="O168" s="6" t="s">
        <v>66</v>
      </c>
    </row>
    <row r="169" spans="1:15" x14ac:dyDescent="0.2">
      <c r="C169" s="2" t="s">
        <v>11</v>
      </c>
      <c r="D169" s="4">
        <v>734027</v>
      </c>
      <c r="E169" s="11">
        <v>727047</v>
      </c>
      <c r="F169" s="4">
        <v>696089</v>
      </c>
      <c r="J169" s="2" t="s">
        <v>11</v>
      </c>
      <c r="K169" s="11">
        <f>SUM(1045223-41361)</f>
        <v>1003862</v>
      </c>
      <c r="L169" s="4">
        <v>1100000</v>
      </c>
      <c r="M169" s="4">
        <v>1003923</v>
      </c>
    </row>
    <row r="170" spans="1:15" ht="15.75" x14ac:dyDescent="0.25">
      <c r="A170" s="10" t="s">
        <v>0</v>
      </c>
    </row>
    <row r="171" spans="1:15" ht="15.75" x14ac:dyDescent="0.25">
      <c r="A171" s="8"/>
    </row>
    <row r="172" spans="1:15" ht="13.5" thickBot="1" x14ac:dyDescent="0.25">
      <c r="A172" s="17"/>
      <c r="B172" s="17"/>
      <c r="C172" s="17"/>
      <c r="D172" s="12" t="s">
        <v>8</v>
      </c>
      <c r="E172" s="13" t="s">
        <v>27</v>
      </c>
      <c r="F172" s="12" t="s">
        <v>9</v>
      </c>
      <c r="G172" s="14"/>
      <c r="H172" s="14"/>
      <c r="I172" s="14"/>
      <c r="J172" s="14"/>
      <c r="K172" s="15" t="s">
        <v>35</v>
      </c>
      <c r="L172" s="12" t="s">
        <v>10</v>
      </c>
      <c r="M172" s="12" t="s">
        <v>9</v>
      </c>
      <c r="N172" s="12"/>
      <c r="O172" s="16" t="s">
        <v>12</v>
      </c>
    </row>
    <row r="174" spans="1:15" x14ac:dyDescent="0.2">
      <c r="A174" s="9">
        <v>37189</v>
      </c>
      <c r="B174" s="3" t="s">
        <v>1</v>
      </c>
      <c r="C174" s="2" t="s">
        <v>2</v>
      </c>
      <c r="D174" s="4">
        <v>806400</v>
      </c>
      <c r="E174" s="11">
        <v>710372</v>
      </c>
      <c r="F174" s="4">
        <v>676602</v>
      </c>
      <c r="H174" s="1" t="s">
        <v>6</v>
      </c>
      <c r="J174" s="2" t="s">
        <v>2</v>
      </c>
      <c r="K174" s="11">
        <f>SUM(972790-5076)</f>
        <v>967714</v>
      </c>
      <c r="L174" s="4">
        <v>1100000</v>
      </c>
      <c r="M174" s="4">
        <v>967775</v>
      </c>
      <c r="O174" s="6" t="s">
        <v>65</v>
      </c>
    </row>
    <row r="175" spans="1:15" x14ac:dyDescent="0.2">
      <c r="A175" s="2" t="s">
        <v>24</v>
      </c>
      <c r="C175" s="2" t="s">
        <v>3</v>
      </c>
      <c r="D175" s="4">
        <v>714237</v>
      </c>
      <c r="E175" s="11">
        <v>691107</v>
      </c>
      <c r="F175" s="4">
        <v>654520</v>
      </c>
      <c r="J175" s="2" t="s">
        <v>3</v>
      </c>
      <c r="K175" s="11">
        <f>SUM(950708-5076)</f>
        <v>945632</v>
      </c>
      <c r="L175" s="4">
        <v>1100000</v>
      </c>
      <c r="M175" s="4">
        <v>945693</v>
      </c>
      <c r="O175" s="6" t="s">
        <v>65</v>
      </c>
    </row>
    <row r="176" spans="1:15" x14ac:dyDescent="0.2">
      <c r="J176" s="2"/>
      <c r="K176" s="11"/>
      <c r="O176" s="6" t="s">
        <v>70</v>
      </c>
    </row>
    <row r="177" spans="1:15" x14ac:dyDescent="0.2">
      <c r="C177" s="2" t="s">
        <v>4</v>
      </c>
      <c r="D177" s="4">
        <v>688721</v>
      </c>
      <c r="E177" s="11">
        <v>691107</v>
      </c>
      <c r="F177" s="4">
        <v>659938</v>
      </c>
      <c r="J177" s="2" t="s">
        <v>4</v>
      </c>
      <c r="K177" s="11">
        <f>SUM(978911-27861)</f>
        <v>951050</v>
      </c>
      <c r="L177" s="4">
        <v>1100000</v>
      </c>
      <c r="M177" s="4">
        <v>951111</v>
      </c>
      <c r="O177" s="6" t="s">
        <v>65</v>
      </c>
    </row>
    <row r="178" spans="1:15" x14ac:dyDescent="0.2">
      <c r="C178" s="2" t="s">
        <v>5</v>
      </c>
      <c r="D178" s="4">
        <v>688029</v>
      </c>
      <c r="E178" s="11">
        <v>691107</v>
      </c>
      <c r="F178" s="4">
        <v>660078</v>
      </c>
      <c r="J178" s="2" t="s">
        <v>5</v>
      </c>
      <c r="K178" s="11">
        <f>SUM(978814-27661)</f>
        <v>951153</v>
      </c>
      <c r="L178" s="4">
        <v>1100000</v>
      </c>
      <c r="M178" s="4">
        <v>951214</v>
      </c>
      <c r="O178" s="6" t="s">
        <v>66</v>
      </c>
    </row>
    <row r="179" spans="1:15" x14ac:dyDescent="0.2">
      <c r="C179" s="2" t="s">
        <v>11</v>
      </c>
      <c r="J179" s="2" t="s">
        <v>11</v>
      </c>
      <c r="K179" s="11">
        <f>SUM(0-0)</f>
        <v>0</v>
      </c>
      <c r="L179" s="4">
        <v>1100000</v>
      </c>
    </row>
    <row r="181" spans="1:15" x14ac:dyDescent="0.2">
      <c r="A181" s="9">
        <v>37190</v>
      </c>
      <c r="B181" s="3" t="s">
        <v>1</v>
      </c>
      <c r="C181" s="2" t="s">
        <v>2</v>
      </c>
      <c r="D181" s="4">
        <v>751242</v>
      </c>
      <c r="E181" s="11">
        <v>624682</v>
      </c>
      <c r="F181" s="4">
        <v>582926</v>
      </c>
      <c r="H181" s="1" t="s">
        <v>6</v>
      </c>
      <c r="J181" s="2" t="s">
        <v>2</v>
      </c>
      <c r="K181" s="11">
        <f>SUM(916113-20076)</f>
        <v>896037</v>
      </c>
      <c r="L181" s="4">
        <v>1100000</v>
      </c>
      <c r="M181" s="4">
        <v>896098</v>
      </c>
      <c r="O181" s="6" t="s">
        <v>65</v>
      </c>
    </row>
    <row r="182" spans="1:15" x14ac:dyDescent="0.2">
      <c r="A182" s="2" t="s">
        <v>23</v>
      </c>
      <c r="C182" s="2" t="s">
        <v>3</v>
      </c>
      <c r="D182" s="4">
        <v>659805</v>
      </c>
      <c r="E182" s="11">
        <v>624682</v>
      </c>
      <c r="F182" s="4">
        <v>587926</v>
      </c>
      <c r="J182" s="2" t="s">
        <v>3</v>
      </c>
      <c r="K182" s="11">
        <f>SUM(921113-20076)</f>
        <v>901037</v>
      </c>
      <c r="L182" s="4">
        <v>1100000</v>
      </c>
      <c r="M182" s="4">
        <v>901098</v>
      </c>
      <c r="O182" s="6" t="s">
        <v>65</v>
      </c>
    </row>
    <row r="183" spans="1:15" x14ac:dyDescent="0.2">
      <c r="J183" s="2"/>
      <c r="K183" s="11"/>
      <c r="O183" s="6" t="s">
        <v>71</v>
      </c>
    </row>
    <row r="184" spans="1:15" x14ac:dyDescent="0.2">
      <c r="C184" s="2" t="s">
        <v>4</v>
      </c>
      <c r="D184" s="4">
        <v>662248</v>
      </c>
      <c r="E184" s="11">
        <v>624682</v>
      </c>
      <c r="F184" s="4">
        <v>587750</v>
      </c>
      <c r="J184" s="2" t="s">
        <v>4</v>
      </c>
      <c r="K184" s="11">
        <f>SUM(955937-55076)</f>
        <v>900861</v>
      </c>
      <c r="L184" s="4">
        <v>1100000</v>
      </c>
      <c r="M184" s="4">
        <v>900922</v>
      </c>
      <c r="O184" s="6" t="s">
        <v>72</v>
      </c>
    </row>
    <row r="185" spans="1:15" x14ac:dyDescent="0.2">
      <c r="C185" s="2" t="s">
        <v>5</v>
      </c>
      <c r="D185" s="4">
        <v>638427</v>
      </c>
      <c r="E185" s="11">
        <v>624682</v>
      </c>
      <c r="F185" s="4">
        <v>587748</v>
      </c>
      <c r="J185" s="2" t="s">
        <v>5</v>
      </c>
      <c r="K185" s="11">
        <f>SUM(954077-55076)</f>
        <v>899001</v>
      </c>
      <c r="L185" s="4">
        <v>1100000</v>
      </c>
      <c r="M185" s="4">
        <v>899062</v>
      </c>
      <c r="O185" s="6" t="s">
        <v>72</v>
      </c>
    </row>
    <row r="186" spans="1:15" x14ac:dyDescent="0.2">
      <c r="C186" s="2" t="s">
        <v>11</v>
      </c>
      <c r="D186" s="4">
        <v>638427</v>
      </c>
      <c r="E186" s="11">
        <v>624682</v>
      </c>
      <c r="F186" s="4">
        <v>587748</v>
      </c>
      <c r="J186" s="2" t="s">
        <v>11</v>
      </c>
      <c r="K186" s="11">
        <f>SUM(954077-55076)</f>
        <v>899001</v>
      </c>
      <c r="L186" s="4">
        <v>1100000</v>
      </c>
      <c r="M186" s="4">
        <v>899062</v>
      </c>
    </row>
    <row r="188" spans="1:15" x14ac:dyDescent="0.2">
      <c r="A188" s="9">
        <v>37191</v>
      </c>
      <c r="B188" s="3" t="s">
        <v>1</v>
      </c>
      <c r="C188" s="2" t="s">
        <v>2</v>
      </c>
      <c r="D188" s="4">
        <v>674011</v>
      </c>
      <c r="E188" s="11">
        <v>628215</v>
      </c>
      <c r="F188" s="4">
        <v>578057</v>
      </c>
      <c r="H188" s="1" t="s">
        <v>6</v>
      </c>
      <c r="J188" s="2" t="s">
        <v>2</v>
      </c>
      <c r="K188" s="11">
        <f>SUM(795774)</f>
        <v>795774</v>
      </c>
      <c r="L188" s="4">
        <v>1100000</v>
      </c>
      <c r="M188" s="4">
        <v>795774</v>
      </c>
      <c r="O188" s="6" t="s">
        <v>65</v>
      </c>
    </row>
    <row r="189" spans="1:15" x14ac:dyDescent="0.2">
      <c r="A189" s="9"/>
      <c r="B189" s="3"/>
      <c r="H189" s="1"/>
      <c r="J189" s="2"/>
      <c r="K189" s="11"/>
      <c r="O189" s="6" t="s">
        <v>73</v>
      </c>
    </row>
    <row r="190" spans="1:15" x14ac:dyDescent="0.2">
      <c r="A190" s="9"/>
      <c r="B190" s="3"/>
      <c r="H190" s="1"/>
      <c r="J190" s="2"/>
      <c r="K190" s="11"/>
      <c r="O190" s="6" t="s">
        <v>74</v>
      </c>
    </row>
    <row r="191" spans="1:15" x14ac:dyDescent="0.2">
      <c r="A191" s="2" t="s">
        <v>22</v>
      </c>
      <c r="C191" s="2" t="s">
        <v>3</v>
      </c>
      <c r="D191" s="4">
        <v>606965</v>
      </c>
      <c r="E191" s="11">
        <v>628215</v>
      </c>
      <c r="F191" s="4">
        <v>583257</v>
      </c>
      <c r="J191" s="2" t="s">
        <v>3</v>
      </c>
      <c r="K191" s="11">
        <f>SUM(800974-0)</f>
        <v>800974</v>
      </c>
      <c r="L191" s="4">
        <v>1100000</v>
      </c>
      <c r="M191" s="4">
        <v>800974</v>
      </c>
      <c r="O191" s="6" t="s">
        <v>75</v>
      </c>
    </row>
    <row r="192" spans="1:15" x14ac:dyDescent="0.2">
      <c r="J192" s="2"/>
      <c r="K192" s="11"/>
      <c r="O192" s="6" t="s">
        <v>71</v>
      </c>
    </row>
    <row r="193" spans="1:15" x14ac:dyDescent="0.2">
      <c r="C193" s="2" t="s">
        <v>4</v>
      </c>
      <c r="D193" s="4">
        <v>611578</v>
      </c>
      <c r="E193" s="11">
        <v>628215</v>
      </c>
      <c r="F193" s="4">
        <v>597255</v>
      </c>
      <c r="J193" s="2" t="s">
        <v>4</v>
      </c>
      <c r="K193" s="11">
        <f>SUM(814972)</f>
        <v>814972</v>
      </c>
      <c r="L193" s="4">
        <v>1100000</v>
      </c>
      <c r="M193" s="4">
        <v>814972</v>
      </c>
      <c r="O193" s="6" t="s">
        <v>75</v>
      </c>
    </row>
    <row r="194" spans="1:15" x14ac:dyDescent="0.2">
      <c r="C194" s="2" t="s">
        <v>5</v>
      </c>
      <c r="D194" s="4">
        <v>618887</v>
      </c>
      <c r="E194" s="11">
        <v>631415</v>
      </c>
      <c r="F194" s="4">
        <v>596637</v>
      </c>
      <c r="J194" s="2" t="s">
        <v>5</v>
      </c>
      <c r="K194" s="11">
        <f>SUM(814349)</f>
        <v>814349</v>
      </c>
      <c r="L194" s="4">
        <v>1100000</v>
      </c>
      <c r="M194" s="4">
        <v>814349</v>
      </c>
      <c r="O194" s="6" t="s">
        <v>75</v>
      </c>
    </row>
    <row r="195" spans="1:15" x14ac:dyDescent="0.2">
      <c r="J195" s="2"/>
      <c r="K195" s="11"/>
      <c r="O195" s="6" t="s">
        <v>76</v>
      </c>
    </row>
    <row r="196" spans="1:15" x14ac:dyDescent="0.2">
      <c r="C196" s="2" t="s">
        <v>11</v>
      </c>
      <c r="D196" s="4">
        <v>618887</v>
      </c>
      <c r="E196" s="11">
        <v>631415</v>
      </c>
      <c r="F196" s="4">
        <v>596637</v>
      </c>
      <c r="J196" s="2" t="s">
        <v>11</v>
      </c>
      <c r="K196" s="11">
        <f>SUM(814349)</f>
        <v>814349</v>
      </c>
      <c r="L196" s="4">
        <v>1100000</v>
      </c>
      <c r="M196" s="4">
        <v>814349</v>
      </c>
    </row>
    <row r="198" spans="1:15" x14ac:dyDescent="0.2">
      <c r="A198" s="9">
        <v>37192</v>
      </c>
      <c r="B198" s="3" t="s">
        <v>1</v>
      </c>
      <c r="C198" s="2" t="s">
        <v>2</v>
      </c>
      <c r="D198" s="4">
        <v>621992</v>
      </c>
      <c r="E198" s="11">
        <v>615876</v>
      </c>
      <c r="F198" s="4">
        <v>597261</v>
      </c>
      <c r="H198" s="1" t="s">
        <v>6</v>
      </c>
      <c r="J198" s="2" t="s">
        <v>2</v>
      </c>
      <c r="K198" s="11">
        <f>SUM(814978)</f>
        <v>814978</v>
      </c>
      <c r="L198" s="4">
        <v>1100000</v>
      </c>
      <c r="M198" s="4">
        <v>814978</v>
      </c>
      <c r="O198" s="6" t="s">
        <v>75</v>
      </c>
    </row>
    <row r="199" spans="1:15" x14ac:dyDescent="0.2">
      <c r="A199" s="9"/>
      <c r="B199" s="3"/>
      <c r="H199" s="1"/>
      <c r="J199" s="2"/>
      <c r="K199" s="11"/>
      <c r="O199" s="6" t="s">
        <v>77</v>
      </c>
    </row>
    <row r="200" spans="1:15" x14ac:dyDescent="0.2">
      <c r="A200" s="2" t="s">
        <v>21</v>
      </c>
      <c r="C200" s="2" t="s">
        <v>3</v>
      </c>
      <c r="D200" s="4">
        <v>608967</v>
      </c>
      <c r="E200" s="11">
        <v>631415</v>
      </c>
      <c r="F200" s="4">
        <v>597261</v>
      </c>
      <c r="J200" s="2" t="s">
        <v>3</v>
      </c>
      <c r="K200" s="11">
        <f>SUM(814978)</f>
        <v>814978</v>
      </c>
      <c r="L200" s="4">
        <v>1100000</v>
      </c>
      <c r="M200" s="4">
        <v>814978</v>
      </c>
      <c r="O200" s="6" t="s">
        <v>78</v>
      </c>
    </row>
    <row r="201" spans="1:15" x14ac:dyDescent="0.2">
      <c r="C201" s="2" t="s">
        <v>4</v>
      </c>
      <c r="D201" s="4">
        <v>606203</v>
      </c>
      <c r="E201" s="11">
        <v>631415</v>
      </c>
      <c r="F201" s="4">
        <v>600458</v>
      </c>
      <c r="J201" s="2" t="s">
        <v>4</v>
      </c>
      <c r="K201" s="11">
        <f>SUM(835426)</f>
        <v>835426</v>
      </c>
      <c r="L201" s="4">
        <v>1100000</v>
      </c>
      <c r="M201" s="4">
        <v>835426</v>
      </c>
      <c r="O201" s="6" t="s">
        <v>75</v>
      </c>
    </row>
    <row r="202" spans="1:15" x14ac:dyDescent="0.2">
      <c r="C202" s="2" t="s">
        <v>5</v>
      </c>
      <c r="D202" s="4">
        <v>607711</v>
      </c>
      <c r="E202" s="11">
        <v>631415</v>
      </c>
      <c r="F202" s="4">
        <v>600453</v>
      </c>
      <c r="J202" s="2" t="s">
        <v>5</v>
      </c>
      <c r="K202" s="11">
        <f>SUM(835418)</f>
        <v>835418</v>
      </c>
      <c r="L202" s="4">
        <v>1100000</v>
      </c>
      <c r="M202" s="4">
        <v>835418</v>
      </c>
      <c r="O202" s="6" t="s">
        <v>75</v>
      </c>
    </row>
    <row r="203" spans="1:15" x14ac:dyDescent="0.2">
      <c r="C203" s="2" t="s">
        <v>11</v>
      </c>
      <c r="D203" s="4">
        <v>607711</v>
      </c>
      <c r="E203" s="11">
        <v>631415</v>
      </c>
      <c r="F203" s="4">
        <v>600453</v>
      </c>
      <c r="J203" s="2" t="s">
        <v>11</v>
      </c>
      <c r="K203" s="11">
        <f>SUM(0-0)</f>
        <v>0</v>
      </c>
      <c r="L203" s="4">
        <v>1100000</v>
      </c>
    </row>
    <row r="205" spans="1:15" x14ac:dyDescent="0.2">
      <c r="A205" s="9">
        <v>37193</v>
      </c>
      <c r="B205" s="3" t="s">
        <v>1</v>
      </c>
      <c r="C205" s="2" t="s">
        <v>2</v>
      </c>
      <c r="D205" s="4">
        <v>806400</v>
      </c>
      <c r="E205" s="11">
        <v>631415</v>
      </c>
      <c r="F205" s="4">
        <v>600461</v>
      </c>
      <c r="H205" s="1" t="s">
        <v>6</v>
      </c>
      <c r="J205" s="2" t="s">
        <v>2</v>
      </c>
      <c r="K205" s="11">
        <f>SUM(818178)</f>
        <v>818178</v>
      </c>
      <c r="L205" s="4">
        <v>1100000</v>
      </c>
      <c r="M205" s="4">
        <v>818178</v>
      </c>
      <c r="O205" s="6" t="s">
        <v>65</v>
      </c>
    </row>
    <row r="206" spans="1:15" x14ac:dyDescent="0.2">
      <c r="A206" s="2" t="s">
        <v>20</v>
      </c>
      <c r="C206" s="2" t="s">
        <v>3</v>
      </c>
      <c r="D206" s="4">
        <v>703963</v>
      </c>
      <c r="E206" s="11">
        <v>631415</v>
      </c>
      <c r="F206" s="4">
        <v>600461</v>
      </c>
      <c r="J206" s="2" t="s">
        <v>3</v>
      </c>
      <c r="K206" s="11">
        <f>SUM(818178)</f>
        <v>818178</v>
      </c>
      <c r="L206" s="4">
        <v>1100000</v>
      </c>
      <c r="M206" s="4">
        <v>818178</v>
      </c>
      <c r="O206" s="6" t="s">
        <v>65</v>
      </c>
    </row>
    <row r="207" spans="1:15" x14ac:dyDescent="0.2">
      <c r="C207" s="2" t="s">
        <v>4</v>
      </c>
      <c r="J207" s="2" t="s">
        <v>4</v>
      </c>
      <c r="K207" s="11">
        <f>SUM(0-0)</f>
        <v>0</v>
      </c>
      <c r="L207" s="4">
        <v>1100000</v>
      </c>
    </row>
    <row r="208" spans="1:15" x14ac:dyDescent="0.2">
      <c r="C208" s="2" t="s">
        <v>5</v>
      </c>
      <c r="J208" s="2" t="s">
        <v>5</v>
      </c>
      <c r="K208" s="11">
        <f>SUM(0-0)</f>
        <v>0</v>
      </c>
      <c r="L208" s="4">
        <v>1100000</v>
      </c>
    </row>
    <row r="209" spans="1:12" x14ac:dyDescent="0.2">
      <c r="C209" s="2" t="s">
        <v>11</v>
      </c>
      <c r="J209" s="2" t="s">
        <v>11</v>
      </c>
      <c r="K209" s="11">
        <f>SUM(0-0)</f>
        <v>0</v>
      </c>
      <c r="L209" s="4">
        <v>1100000</v>
      </c>
    </row>
    <row r="211" spans="1:12" x14ac:dyDescent="0.2">
      <c r="A211" s="9">
        <v>37194</v>
      </c>
      <c r="B211" s="3" t="s">
        <v>1</v>
      </c>
      <c r="C211" s="2" t="s">
        <v>2</v>
      </c>
      <c r="D211" s="4" t="s">
        <v>7</v>
      </c>
      <c r="E211" s="11" t="s">
        <v>7</v>
      </c>
      <c r="F211" s="4" t="s">
        <v>7</v>
      </c>
      <c r="H211" s="1" t="s">
        <v>6</v>
      </c>
      <c r="J211" s="2" t="s">
        <v>2</v>
      </c>
      <c r="K211" s="11">
        <f>SUM(0-0)</f>
        <v>0</v>
      </c>
      <c r="L211" s="4">
        <v>1100000</v>
      </c>
    </row>
    <row r="212" spans="1:12" x14ac:dyDescent="0.2">
      <c r="A212" s="2" t="s">
        <v>26</v>
      </c>
      <c r="C212" s="2" t="s">
        <v>3</v>
      </c>
      <c r="D212" s="4" t="s">
        <v>7</v>
      </c>
      <c r="E212" s="11" t="s">
        <v>7</v>
      </c>
      <c r="F212" s="4" t="s">
        <v>7</v>
      </c>
      <c r="J212" s="2" t="s">
        <v>3</v>
      </c>
      <c r="K212" s="11">
        <f>SUM(0-0)</f>
        <v>0</v>
      </c>
      <c r="L212" s="4">
        <v>1100000</v>
      </c>
    </row>
    <row r="213" spans="1:12" x14ac:dyDescent="0.2">
      <c r="C213" s="2" t="s">
        <v>4</v>
      </c>
      <c r="J213" s="2" t="s">
        <v>4</v>
      </c>
      <c r="K213" s="11">
        <f>SUM(0-0)</f>
        <v>0</v>
      </c>
      <c r="L213" s="4">
        <v>1100000</v>
      </c>
    </row>
    <row r="214" spans="1:12" x14ac:dyDescent="0.2">
      <c r="C214" s="2" t="s">
        <v>5</v>
      </c>
      <c r="J214" s="2" t="s">
        <v>5</v>
      </c>
      <c r="K214" s="11">
        <f>SUM(0-0)</f>
        <v>0</v>
      </c>
      <c r="L214" s="4">
        <v>1100000</v>
      </c>
    </row>
    <row r="215" spans="1:12" x14ac:dyDescent="0.2">
      <c r="C215" s="2" t="s">
        <v>11</v>
      </c>
      <c r="J215" s="2" t="s">
        <v>11</v>
      </c>
      <c r="K215" s="11">
        <f>SUM(0-0)</f>
        <v>0</v>
      </c>
      <c r="L215" s="4">
        <v>1100000</v>
      </c>
    </row>
    <row r="217" spans="1:12" x14ac:dyDescent="0.2">
      <c r="A217" s="9">
        <v>37195</v>
      </c>
      <c r="B217" s="3" t="s">
        <v>1</v>
      </c>
      <c r="C217" s="2" t="s">
        <v>2</v>
      </c>
      <c r="D217" s="4" t="s">
        <v>7</v>
      </c>
      <c r="E217" s="11" t="s">
        <v>7</v>
      </c>
      <c r="F217" s="4" t="s">
        <v>7</v>
      </c>
      <c r="H217" s="1" t="s">
        <v>6</v>
      </c>
      <c r="J217" s="2" t="s">
        <v>2</v>
      </c>
      <c r="K217" s="11">
        <f>SUM(0-0)</f>
        <v>0</v>
      </c>
      <c r="L217" s="4">
        <v>1100000</v>
      </c>
    </row>
    <row r="218" spans="1:12" x14ac:dyDescent="0.2">
      <c r="A218" s="2" t="s">
        <v>25</v>
      </c>
      <c r="C218" s="2" t="s">
        <v>3</v>
      </c>
      <c r="D218" s="4" t="s">
        <v>7</v>
      </c>
      <c r="E218" s="11" t="s">
        <v>7</v>
      </c>
      <c r="F218" s="4" t="s">
        <v>7</v>
      </c>
      <c r="J218" s="2" t="s">
        <v>3</v>
      </c>
      <c r="K218" s="11">
        <f>SUM(0-0)</f>
        <v>0</v>
      </c>
      <c r="L218" s="4">
        <v>1100000</v>
      </c>
    </row>
    <row r="219" spans="1:12" x14ac:dyDescent="0.2">
      <c r="C219" s="2" t="s">
        <v>4</v>
      </c>
      <c r="J219" s="2" t="s">
        <v>4</v>
      </c>
      <c r="K219" s="11">
        <f>SUM(0-0)</f>
        <v>0</v>
      </c>
      <c r="L219" s="4">
        <v>1100000</v>
      </c>
    </row>
    <row r="220" spans="1:12" x14ac:dyDescent="0.2">
      <c r="C220" s="2" t="s">
        <v>5</v>
      </c>
      <c r="J220" s="2" t="s">
        <v>5</v>
      </c>
      <c r="K220" s="11">
        <f>SUM(0-0)</f>
        <v>0</v>
      </c>
      <c r="L220" s="4">
        <v>1100000</v>
      </c>
    </row>
    <row r="221" spans="1:12" x14ac:dyDescent="0.2">
      <c r="C221" s="2" t="s">
        <v>11</v>
      </c>
      <c r="J221" s="2" t="s">
        <v>11</v>
      </c>
      <c r="K221" s="11">
        <f>SUM(0-0)</f>
        <v>0</v>
      </c>
      <c r="L221" s="4">
        <v>1100000</v>
      </c>
    </row>
    <row r="223" spans="1:12" x14ac:dyDescent="0.2">
      <c r="A223" s="9">
        <v>37196</v>
      </c>
      <c r="B223" s="3" t="s">
        <v>1</v>
      </c>
      <c r="C223" s="2" t="s">
        <v>2</v>
      </c>
      <c r="D223" s="4" t="s">
        <v>7</v>
      </c>
      <c r="E223" s="11" t="s">
        <v>7</v>
      </c>
      <c r="F223" s="4" t="s">
        <v>7</v>
      </c>
      <c r="H223" s="1" t="s">
        <v>6</v>
      </c>
      <c r="J223" s="2" t="s">
        <v>2</v>
      </c>
      <c r="K223" s="11">
        <f>SUM(0-0)</f>
        <v>0</v>
      </c>
      <c r="L223" s="4">
        <v>1100000</v>
      </c>
    </row>
    <row r="224" spans="1:12" x14ac:dyDescent="0.2">
      <c r="A224" s="2" t="s">
        <v>24</v>
      </c>
      <c r="C224" s="2" t="s">
        <v>3</v>
      </c>
      <c r="D224" s="4" t="s">
        <v>7</v>
      </c>
      <c r="E224" s="11" t="s">
        <v>7</v>
      </c>
      <c r="F224" s="4" t="s">
        <v>7</v>
      </c>
      <c r="J224" s="2" t="s">
        <v>3</v>
      </c>
      <c r="K224" s="11">
        <f>SUM(0-0)</f>
        <v>0</v>
      </c>
      <c r="L224" s="4">
        <v>1100000</v>
      </c>
    </row>
    <row r="225" spans="3:12" x14ac:dyDescent="0.2">
      <c r="C225" s="2" t="s">
        <v>4</v>
      </c>
      <c r="J225" s="2" t="s">
        <v>4</v>
      </c>
      <c r="K225" s="11">
        <f>SUM(0-0)</f>
        <v>0</v>
      </c>
      <c r="L225" s="4">
        <v>1100000</v>
      </c>
    </row>
    <row r="226" spans="3:12" x14ac:dyDescent="0.2">
      <c r="C226" s="2" t="s">
        <v>5</v>
      </c>
      <c r="J226" s="2" t="s">
        <v>5</v>
      </c>
      <c r="K226" s="11">
        <f>SUM(0-0)</f>
        <v>0</v>
      </c>
      <c r="L226" s="4">
        <v>1100000</v>
      </c>
    </row>
    <row r="227" spans="3:12" x14ac:dyDescent="0.2">
      <c r="C227" s="2" t="s">
        <v>11</v>
      </c>
      <c r="J227" s="2" t="s">
        <v>11</v>
      </c>
      <c r="K227" s="11">
        <f>SUM(0-0)</f>
        <v>0</v>
      </c>
      <c r="L227" s="4">
        <v>1100000</v>
      </c>
    </row>
  </sheetData>
  <phoneticPr fontId="0" type="noConversion"/>
  <printOptions gridLines="1"/>
  <pageMargins left="0" right="0" top="0.75" bottom="0.5" header="0.5" footer="0.5"/>
  <pageSetup scale="68" orientation="landscape" r:id="rId1"/>
  <headerFooter alignWithMargins="0"/>
  <rowBreaks count="3" manualBreakCount="3">
    <brk id="56" max="16383" man="1"/>
    <brk id="108" max="16383" man="1"/>
    <brk id="169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tkowalk</dc:creator>
  <cp:lastModifiedBy>Felienne</cp:lastModifiedBy>
  <cp:lastPrinted>2001-10-26T11:14:53Z</cp:lastPrinted>
  <dcterms:created xsi:type="dcterms:W3CDTF">2001-10-03T11:54:18Z</dcterms:created>
  <dcterms:modified xsi:type="dcterms:W3CDTF">2014-09-04T09:50:05Z</dcterms:modified>
</cp:coreProperties>
</file>