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2445" windowWidth="15360" windowHeight="8070" tabRatio="739" firstSheet="1" activeTab="4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  <sheet name="VBACode " sheetId="9" state="veryHidden" r:id="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152511" fullPrecision="0"/>
</workbook>
</file>

<file path=xl/calcChain.xml><?xml version="1.0" encoding="utf-8"?>
<calcChain xmlns="http://schemas.openxmlformats.org/spreadsheetml/2006/main">
  <c r="B3" i="1" l="1"/>
  <c r="C3" i="1"/>
  <c r="D3" i="1"/>
  <c r="H3" i="1"/>
  <c r="J3" i="1"/>
  <c r="K3" i="1"/>
  <c r="D4" i="1"/>
  <c r="H4" i="1"/>
  <c r="B5" i="1"/>
  <c r="C5" i="1"/>
  <c r="D5" i="1"/>
  <c r="H5" i="1"/>
  <c r="J5" i="1"/>
  <c r="K5" i="1"/>
  <c r="D6" i="1"/>
  <c r="H6" i="1"/>
  <c r="B7" i="1"/>
  <c r="C7" i="1"/>
  <c r="D7" i="1"/>
  <c r="H7" i="1"/>
  <c r="J7" i="1"/>
  <c r="K7" i="1"/>
  <c r="D8" i="1"/>
  <c r="H8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B17" i="1"/>
  <c r="C17" i="1"/>
  <c r="D17" i="1"/>
  <c r="H17" i="1"/>
  <c r="J17" i="1"/>
  <c r="K17" i="1"/>
  <c r="D18" i="1"/>
  <c r="H18" i="1"/>
  <c r="B19" i="1"/>
  <c r="C19" i="1"/>
  <c r="D19" i="1"/>
  <c r="H19" i="1"/>
  <c r="I19" i="1"/>
  <c r="J19" i="1"/>
  <c r="K19" i="1"/>
  <c r="D20" i="1"/>
  <c r="H20" i="1"/>
  <c r="I20" i="1"/>
  <c r="B21" i="1"/>
  <c r="C21" i="1"/>
  <c r="D21" i="1"/>
  <c r="H21" i="1"/>
  <c r="I21" i="1"/>
  <c r="J21" i="1"/>
  <c r="K21" i="1"/>
  <c r="D22" i="1"/>
  <c r="H22" i="1"/>
  <c r="I22" i="1"/>
  <c r="B23" i="1"/>
  <c r="C23" i="1"/>
  <c r="D23" i="1"/>
  <c r="H23" i="1"/>
  <c r="I23" i="1"/>
  <c r="J23" i="1"/>
  <c r="K23" i="1"/>
  <c r="D24" i="1"/>
  <c r="H24" i="1"/>
  <c r="I24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M2" i="4"/>
  <c r="A5" i="4"/>
  <c r="E5" i="4"/>
  <c r="H5" i="4"/>
  <c r="L5" i="4"/>
  <c r="N10" i="4"/>
  <c r="N11" i="4"/>
  <c r="N41" i="4" s="1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9" i="4"/>
  <c r="A13" i="1" s="1"/>
  <c r="N51" i="4"/>
  <c r="N53" i="4"/>
  <c r="A17" i="1" s="1"/>
  <c r="A5" i="7"/>
  <c r="E5" i="7"/>
  <c r="H5" i="7"/>
  <c r="L5" i="7"/>
  <c r="N10" i="7"/>
  <c r="N11" i="7"/>
  <c r="N12" i="7"/>
  <c r="N13" i="7"/>
  <c r="N14" i="7"/>
  <c r="N15" i="7"/>
  <c r="N16" i="7"/>
  <c r="N41" i="7" s="1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9" i="7"/>
  <c r="N55" i="7" s="1"/>
  <c r="N50" i="7"/>
  <c r="N51" i="7"/>
  <c r="A33" i="1" s="1"/>
  <c r="N52" i="7"/>
  <c r="N53" i="7"/>
  <c r="A35" i="1" s="1"/>
  <c r="N54" i="7"/>
  <c r="L55" i="7"/>
  <c r="A5" i="5"/>
  <c r="E5" i="5"/>
  <c r="H5" i="5"/>
  <c r="K5" i="5"/>
  <c r="O10" i="5"/>
  <c r="O49" i="5" s="1"/>
  <c r="O11" i="5"/>
  <c r="O51" i="5" s="1"/>
  <c r="A21" i="1" s="1"/>
  <c r="O12" i="5"/>
  <c r="O13" i="5"/>
  <c r="O14" i="5"/>
  <c r="O15" i="5"/>
  <c r="O16" i="5"/>
  <c r="O41" i="5" s="1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50" i="5"/>
  <c r="O52" i="5"/>
  <c r="O53" i="5"/>
  <c r="A23" i="1" s="1"/>
  <c r="O54" i="5"/>
  <c r="L55" i="5"/>
  <c r="A5" i="8"/>
  <c r="E5" i="8"/>
  <c r="H5" i="8"/>
  <c r="K5" i="8"/>
  <c r="O10" i="8"/>
  <c r="O11" i="8"/>
  <c r="O12" i="8"/>
  <c r="O13" i="8"/>
  <c r="O14" i="8"/>
  <c r="O15" i="8"/>
  <c r="O16" i="8"/>
  <c r="O41" i="8" s="1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9" i="8"/>
  <c r="O55" i="8" s="1"/>
  <c r="O50" i="8"/>
  <c r="O51" i="8"/>
  <c r="A39" i="1" s="1"/>
  <c r="O52" i="8"/>
  <c r="O53" i="8"/>
  <c r="A41" i="1" s="1"/>
  <c r="O54" i="8"/>
  <c r="L55" i="8"/>
  <c r="P2" i="2"/>
  <c r="N14" i="2"/>
  <c r="N15" i="2"/>
  <c r="N27" i="2" s="1"/>
  <c r="N16" i="2"/>
  <c r="N17" i="2"/>
  <c r="N18" i="2"/>
  <c r="N19" i="2"/>
  <c r="N20" i="2"/>
  <c r="N21" i="2"/>
  <c r="N22" i="2"/>
  <c r="N23" i="2"/>
  <c r="N24" i="2"/>
  <c r="N25" i="2"/>
  <c r="N26" i="2"/>
  <c r="N34" i="2"/>
  <c r="N35" i="2"/>
  <c r="N42" i="2" s="1"/>
  <c r="N36" i="2"/>
  <c r="N37" i="2"/>
  <c r="N38" i="2"/>
  <c r="N39" i="2"/>
  <c r="N40" i="2"/>
  <c r="N41" i="2"/>
  <c r="F53" i="2"/>
  <c r="N50" i="2" s="1"/>
  <c r="A62" i="2"/>
  <c r="B62" i="2"/>
  <c r="C62" i="2"/>
  <c r="D62" i="2"/>
  <c r="H62" i="2"/>
  <c r="N2" i="3" s="1"/>
  <c r="I62" i="2"/>
  <c r="J62" i="2"/>
  <c r="N2" i="5" s="1"/>
  <c r="K62" i="2"/>
  <c r="N2" i="6" s="1"/>
  <c r="O2" i="6" s="1"/>
  <c r="L62" i="2"/>
  <c r="M2" i="7" s="1"/>
  <c r="N2" i="7" s="1"/>
  <c r="M62" i="2"/>
  <c r="N2" i="8" s="1"/>
  <c r="O2" i="8" s="1"/>
  <c r="N62" i="2"/>
  <c r="A5" i="3"/>
  <c r="E5" i="3"/>
  <c r="H5" i="3"/>
  <c r="K5" i="3"/>
  <c r="O12" i="3"/>
  <c r="O41" i="3" s="1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9" i="3"/>
  <c r="A7" i="1" s="1"/>
  <c r="O51" i="3"/>
  <c r="A9" i="1" s="1"/>
  <c r="O53" i="3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 s="1"/>
  <c r="O49" i="6"/>
  <c r="A25" i="1" s="1"/>
  <c r="O50" i="6"/>
  <c r="O55" i="6" s="1"/>
  <c r="O51" i="6"/>
  <c r="O52" i="6"/>
  <c r="O53" i="6"/>
  <c r="A29" i="1" s="1"/>
  <c r="O54" i="6"/>
  <c r="L55" i="6"/>
  <c r="L46" i="7" l="1"/>
  <c r="A3" i="1"/>
  <c r="N29" i="2"/>
  <c r="A19" i="1"/>
  <c r="O55" i="5"/>
  <c r="N43" i="2" s="1"/>
  <c r="N44" i="2" s="1"/>
  <c r="A5" i="1"/>
  <c r="L46" i="8"/>
  <c r="L46" i="4"/>
  <c r="N3" i="2"/>
  <c r="O2" i="5" s="1"/>
  <c r="O55" i="3"/>
  <c r="N48" i="2" s="1"/>
  <c r="N55" i="4"/>
  <c r="N28" i="2" s="1"/>
  <c r="A43" i="1" l="1"/>
  <c r="N49" i="2"/>
  <c r="N2" i="4"/>
  <c r="O2" i="3"/>
  <c r="L46" i="3"/>
  <c r="L46" i="5"/>
  <c r="N52" i="2" l="1"/>
  <c r="E62" i="2" s="1"/>
  <c r="L52" i="2"/>
  <c r="L51" i="2"/>
</calcChain>
</file>

<file path=xl/sharedStrings.xml><?xml version="1.0" encoding="utf-8"?>
<sst xmlns="http://schemas.openxmlformats.org/spreadsheetml/2006/main" count="468" uniqueCount="184">
  <si>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</si>
  <si>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</si>
  <si>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</si>
  <si>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</si>
  <si>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</si>
  <si>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</si>
  <si>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</si>
  <si>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</si>
  <si>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</si>
  <si>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</si>
  <si>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</si>
  <si>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</si>
  <si>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</si>
  <si>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</si>
  <si>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</si>
  <si>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</si>
  <si>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</si>
  <si>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</si>
  <si>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</si>
  <si>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</si>
  <si>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</si>
  <si>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</si>
  <si>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</si>
  <si>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</si>
  <si>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</si>
  <si>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</si>
  <si>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</si>
  <si>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</si>
  <si>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</si>
  <si>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</si>
  <si>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</si>
  <si>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</si>
  <si>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</si>
  <si>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</si>
  <si>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</si>
  <si>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</si>
  <si>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</si>
  <si>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</si>
  <si>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</si>
  <si>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</si>
  <si>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</si>
  <si>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</si>
  <si>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</si>
  <si>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</si>
  <si>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</si>
  <si>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</si>
  <si>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</si>
  <si>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</si>
  <si>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</si>
  <si>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</si>
  <si>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</si>
  <si>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</si>
  <si>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</si>
  <si>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</si>
  <si>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</si>
  <si>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</si>
  <si>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</si>
  <si>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</si>
  <si>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</si>
  <si>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</si>
  <si>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</si>
  <si>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</si>
  <si>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</si>
  <si>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</si>
  <si>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</si>
  <si>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</si>
  <si>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</si>
  <si>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</si>
  <si>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</si>
  <si>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</si>
  <si>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</si>
  <si>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</si>
  <si>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</si>
  <si>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</si>
  <si>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</si>
  <si>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</si>
  <si>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</si>
  <si>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</si>
  <si>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</si>
  <si>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</si>
  <si>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</si>
  <si>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</si>
  <si>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</si>
  <si>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</si>
  <si>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</si>
  <si>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</si>
  <si>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</si>
  <si>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</si>
  <si>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</si>
  <si>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</si>
  <si>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</si>
  <si>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</si>
  <si>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</si>
  <si>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</si>
  <si>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</si>
  <si>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</si>
  <si>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</si>
  <si>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</si>
  <si>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</si>
  <si>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</si>
  <si>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</si>
  <si>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</si>
  <si>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</si>
  <si>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</si>
  <si>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</si>
  <si>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</si>
  <si>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</si>
  <si>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</si>
  <si>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</si>
  <si>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</si>
  <si>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</si>
  <si>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</si>
  <si>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</si>
  <si>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</si>
  <si>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</si>
  <si>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</si>
  <si>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</si>
  <si>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</si>
  <si>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</si>
  <si>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</si>
  <si>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</si>
  <si>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Campbell</t>
  </si>
  <si>
    <t>Lawrence, T</t>
  </si>
  <si>
    <t>Division Environmental  Specialist</t>
  </si>
  <si>
    <t>0060</t>
  </si>
  <si>
    <t>0325   Roswell, New Mexico</t>
  </si>
  <si>
    <t>(505) 625-8022</t>
  </si>
  <si>
    <t>P00505622</t>
  </si>
  <si>
    <t>01</t>
  </si>
  <si>
    <t>10/23-10/27</t>
  </si>
  <si>
    <t xml:space="preserve"> Albuq. To Houston to Albuq.  Des Mtgs, Houston, Tx</t>
  </si>
  <si>
    <t>P</t>
  </si>
  <si>
    <t>B</t>
  </si>
  <si>
    <t>OCD Inspection, Monument C/S</t>
  </si>
  <si>
    <t>L</t>
  </si>
  <si>
    <t>Railroad Incident, Prewett, NM</t>
  </si>
  <si>
    <t>B.Russell, Transwestern</t>
  </si>
  <si>
    <t>SoCal Transwestern PCB Mtg</t>
  </si>
  <si>
    <t>Team Mtg Albuq. NM</t>
  </si>
  <si>
    <t>Team Meeting Room, Albuq, NM</t>
  </si>
  <si>
    <t>11/9-11/10</t>
  </si>
  <si>
    <t>SoCal Transwestern PCB Management Committee Mtg, Albuq to LosAngeles to Albuq</t>
  </si>
  <si>
    <t xml:space="preserve">SoCal Transwestern PCB Management Committee Mtg,  </t>
  </si>
  <si>
    <t>Team Mtg, Albuq. NM</t>
  </si>
  <si>
    <t>D</t>
  </si>
  <si>
    <t>C</t>
  </si>
  <si>
    <t xml:space="preserve">SoCal Transwestern PCB Management Committee Mtg, </t>
  </si>
  <si>
    <t>SoCal Transwestern PCB Management Committee Mtg, Airport Parking</t>
  </si>
  <si>
    <t>52004500</t>
  </si>
  <si>
    <t>111102</t>
  </si>
  <si>
    <t>52003000</t>
  </si>
  <si>
    <t>SGA Emissions Testing Workshop</t>
  </si>
  <si>
    <t>B.Russell Transwestern</t>
  </si>
  <si>
    <t>PCB Presentation from Penn State</t>
  </si>
  <si>
    <t>L,D</t>
  </si>
  <si>
    <t>03</t>
  </si>
  <si>
    <t>Priority Management calendars for 2001</t>
  </si>
  <si>
    <t>53500500</t>
  </si>
  <si>
    <t>9000095</t>
  </si>
  <si>
    <t>04</t>
  </si>
  <si>
    <t>Hazardous Waste Fee, Staion no. 2, Flagstaff</t>
  </si>
  <si>
    <t>52505500</t>
  </si>
  <si>
    <t>111131</t>
  </si>
  <si>
    <t>0023</t>
  </si>
  <si>
    <t xml:space="preserve">Sta. 7 Title V Semi annual reprot preparation </t>
  </si>
  <si>
    <t>Sta. 7 Title V Report Preparation</t>
  </si>
  <si>
    <t>B. Russell Transwestern</t>
  </si>
  <si>
    <t>D.Ayers ETS</t>
  </si>
  <si>
    <t>NNG Reagan Co. No. 2 Compliance Audit</t>
  </si>
  <si>
    <t>NNG Reagan Co. No. 2 Company Compliance Audit</t>
  </si>
  <si>
    <t>J. Mitchell, Big Lake Team ETS</t>
  </si>
  <si>
    <t>11/21-11/23</t>
  </si>
  <si>
    <t>Post Construction Audit, Receivers facility Topock Lateral</t>
  </si>
  <si>
    <t>B,L,D</t>
  </si>
  <si>
    <t>Post Construction Audit Topock Lateral</t>
  </si>
  <si>
    <t>B.LineBarier, R. Williams</t>
  </si>
  <si>
    <t>02</t>
  </si>
  <si>
    <t>11/27-12/01</t>
  </si>
  <si>
    <t>Roswell to Bakersfield to Roswell-Consolidated audit EOTT Bakersfield Proc. Facility</t>
  </si>
  <si>
    <t>EOTT Audit Bakersfield Ca</t>
  </si>
  <si>
    <t>EOTT Audit Bakersfield Ca Rental Car</t>
  </si>
  <si>
    <t>RC</t>
  </si>
  <si>
    <t>EOTT Audit Bakersfield Ca Rental Car Gasoline</t>
  </si>
  <si>
    <t>EOTT Audit Bakersfield,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</si>
</sst>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>
          <a:off x="0" y="6724650"/>
          <a:ext cx="3857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876300</xdr:colOff>
      <xdr:row>27</xdr:row>
      <xdr:rowOff>152400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>
          <a:off x="3848100" y="6724650"/>
          <a:ext cx="2581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42</xdr:row>
      <xdr:rowOff>161925</xdr:rowOff>
    </xdr:from>
    <xdr:to>
      <xdr:col>9</xdr:col>
      <xdr:colOff>9525</xdr:colOff>
      <xdr:row>42</xdr:row>
      <xdr:rowOff>161925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9525" y="10944225"/>
          <a:ext cx="643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171450</xdr:rowOff>
    </xdr:from>
    <xdr:to>
      <xdr:col>9</xdr:col>
      <xdr:colOff>819150</xdr:colOff>
      <xdr:row>42</xdr:row>
      <xdr:rowOff>171450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>
          <a:off x="6438900" y="109537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819150</xdr:colOff>
      <xdr:row>27</xdr:row>
      <xdr:rowOff>152400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>
          <a:off x="6438900" y="67246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457200" y="12506325"/>
          <a:ext cx="6457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6915150" y="12506325"/>
          <a:ext cx="809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3092" name="Line 20"/>
        <xdr:cNvSpPr>
          <a:spLocks noChangeShapeType="1"/>
        </xdr:cNvSpPr>
      </xdr:nvSpPr>
      <xdr:spPr bwMode="auto">
        <a:xfrm>
          <a:off x="409575" y="12906375"/>
          <a:ext cx="677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3093" name="Line 21"/>
        <xdr:cNvSpPr>
          <a:spLocks noChangeShapeType="1"/>
        </xdr:cNvSpPr>
      </xdr:nvSpPr>
      <xdr:spPr bwMode="auto">
        <a:xfrm>
          <a:off x="7181850" y="12906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47</xdr:row>
      <xdr:rowOff>171450</xdr:rowOff>
    </xdr:from>
    <xdr:to>
      <xdr:col>9</xdr:col>
      <xdr:colOff>819150</xdr:colOff>
      <xdr:row>47</xdr:row>
      <xdr:rowOff>171450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390525" y="12753975"/>
          <a:ext cx="6229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>
          <a:off x="6638925" y="1275397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457200" y="12496800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>
          <a:off x="6753225" y="124968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03922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0557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64882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64882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/>
        <xdr:cNvSpPr>
          <a:spLocks noChangeShapeType="1"/>
        </xdr:cNvSpPr>
      </xdr:nvSpPr>
      <xdr:spPr bwMode="auto">
        <a:xfrm>
          <a:off x="438150" y="13182600"/>
          <a:ext cx="674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/>
        <xdr:cNvSpPr>
          <a:spLocks noChangeShapeType="1"/>
        </xdr:cNvSpPr>
      </xdr:nvSpPr>
      <xdr:spPr bwMode="auto">
        <a:xfrm>
          <a:off x="7181850" y="13182600"/>
          <a:ext cx="1000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14400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49630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08647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>
          <a:off x="409575" y="12734925"/>
          <a:ext cx="6200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/>
        <xdr:cNvSpPr>
          <a:spLocks noChangeShapeType="1"/>
        </xdr:cNvSpPr>
      </xdr:nvSpPr>
      <xdr:spPr bwMode="auto">
        <a:xfrm>
          <a:off x="6610350" y="1273492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6" customWidth="1"/>
    <col min="2" max="2" width="10.7109375" style="286" customWidth="1"/>
    <col min="3" max="3" width="6.140625" style="286" customWidth="1"/>
    <col min="4" max="4" width="8" style="286" customWidth="1"/>
    <col min="5" max="5" width="6.5703125" style="286" customWidth="1"/>
    <col min="6" max="7" width="6.7109375" style="286" customWidth="1"/>
    <col min="8" max="8" width="11.7109375" style="286" customWidth="1"/>
    <col min="9" max="9" width="7.5703125" style="286" customWidth="1"/>
    <col min="10" max="10" width="11.140625" style="359" customWidth="1"/>
    <col min="11" max="11" width="8.42578125" style="359" customWidth="1"/>
    <col min="12" max="16384" width="9.140625" style="286"/>
  </cols>
  <sheetData>
    <row r="1" spans="1:11" ht="13.5" customHeight="1" x14ac:dyDescent="0.25">
      <c r="A1" s="370"/>
      <c r="B1" s="376" t="s">
        <v>0</v>
      </c>
      <c r="C1" s="371"/>
      <c r="D1" s="371"/>
      <c r="E1" s="371"/>
      <c r="F1" s="371"/>
      <c r="G1" s="371"/>
      <c r="H1" s="371"/>
      <c r="I1" s="371"/>
      <c r="J1" s="371"/>
      <c r="K1" s="377"/>
    </row>
    <row r="2" spans="1:11" ht="19.5" customHeight="1" x14ac:dyDescent="0.25">
      <c r="A2" s="372" t="s">
        <v>1</v>
      </c>
      <c r="B2" s="373" t="s">
        <v>96</v>
      </c>
      <c r="C2" s="373" t="s">
        <v>99</v>
      </c>
      <c r="D2" s="374"/>
      <c r="E2" s="389" t="s">
        <v>100</v>
      </c>
      <c r="F2" s="390"/>
      <c r="G2" s="375"/>
      <c r="H2" s="391" t="s">
        <v>101</v>
      </c>
      <c r="I2" s="389"/>
      <c r="J2" s="366" t="s">
        <v>97</v>
      </c>
      <c r="K2" s="365" t="s">
        <v>98</v>
      </c>
    </row>
    <row r="3" spans="1:11" ht="16.5" customHeight="1" x14ac:dyDescent="0.25">
      <c r="A3" s="290">
        <f>'Short Form'!N27</f>
        <v>0</v>
      </c>
      <c r="B3" s="345">
        <f>'Short Form'!A29</f>
        <v>0</v>
      </c>
      <c r="C3" s="291">
        <f>'Short Form'!B29</f>
        <v>0</v>
      </c>
      <c r="D3" s="387">
        <f>'Short Form'!C29</f>
        <v>0</v>
      </c>
      <c r="E3" s="387"/>
      <c r="F3" s="387"/>
      <c r="G3" s="387"/>
      <c r="H3" s="387">
        <f>'Short Form'!G29</f>
        <v>0</v>
      </c>
      <c r="I3" s="387"/>
      <c r="J3" s="360">
        <f>'Short Form'!I29</f>
        <v>0</v>
      </c>
      <c r="K3" s="361">
        <f>'Short Form'!J29</f>
        <v>0</v>
      </c>
    </row>
    <row r="4" spans="1:11" ht="16.5" customHeight="1" x14ac:dyDescent="0.25">
      <c r="A4" s="346"/>
      <c r="B4" s="346"/>
      <c r="C4" s="346"/>
      <c r="D4" s="387">
        <f>'Short Form'!C30</f>
        <v>0</v>
      </c>
      <c r="E4" s="387"/>
      <c r="F4" s="387"/>
      <c r="G4" s="387"/>
      <c r="H4" s="387">
        <f>'Short Form'!G30</f>
        <v>0</v>
      </c>
      <c r="I4" s="387"/>
      <c r="J4" s="358"/>
      <c r="K4" s="358"/>
    </row>
    <row r="5" spans="1:11" ht="16.5" customHeight="1" x14ac:dyDescent="0.25">
      <c r="A5" s="290">
        <f>'Short Form'!N42</f>
        <v>0</v>
      </c>
      <c r="B5" s="291">
        <f>'Short Form'!A44</f>
        <v>0</v>
      </c>
      <c r="C5" s="291">
        <f>'Short Form'!B44</f>
        <v>0</v>
      </c>
      <c r="D5" s="387">
        <f>'Short Form'!C44</f>
        <v>0</v>
      </c>
      <c r="E5" s="387"/>
      <c r="F5" s="387"/>
      <c r="G5" s="387"/>
      <c r="H5" s="387">
        <f>'Short Form'!G44</f>
        <v>0</v>
      </c>
      <c r="I5" s="387"/>
      <c r="J5" s="361">
        <f>'Short Form'!I44</f>
        <v>0</v>
      </c>
      <c r="K5" s="361">
        <f>'Short Form'!J44</f>
        <v>0</v>
      </c>
    </row>
    <row r="6" spans="1:11" ht="16.5" customHeight="1" x14ac:dyDescent="0.25">
      <c r="A6" s="346"/>
      <c r="B6" s="346"/>
      <c r="C6" s="346"/>
      <c r="D6" s="387">
        <f>'Short Form'!C45</f>
        <v>0</v>
      </c>
      <c r="E6" s="387"/>
      <c r="F6" s="387"/>
      <c r="G6" s="387"/>
      <c r="H6" s="387">
        <f>'Short Form'!G45</f>
        <v>0</v>
      </c>
      <c r="I6" s="387"/>
      <c r="J6" s="358"/>
      <c r="K6" s="358"/>
    </row>
    <row r="7" spans="1:11" ht="16.5" customHeight="1" x14ac:dyDescent="0.25">
      <c r="A7" s="290">
        <f>'Travel Form'!O49</f>
        <v>3217.54</v>
      </c>
      <c r="B7" s="291" t="str">
        <f>'Travel Form'!B49</f>
        <v>52004500</v>
      </c>
      <c r="C7" s="291" t="str">
        <f>'Travel Form'!C49</f>
        <v>0060</v>
      </c>
      <c r="D7" s="387" t="str">
        <f>'Travel Form'!D49:G49</f>
        <v>111102</v>
      </c>
      <c r="E7" s="387"/>
      <c r="F7" s="387"/>
      <c r="G7" s="387"/>
      <c r="H7" s="387">
        <f>'Travel Form'!H49:I49</f>
        <v>0</v>
      </c>
      <c r="I7" s="387"/>
      <c r="J7" s="361">
        <f>'Travel Form'!J49</f>
        <v>0</v>
      </c>
      <c r="K7" s="361">
        <f>'Travel Form'!K49</f>
        <v>0</v>
      </c>
    </row>
    <row r="8" spans="1:11" ht="16.5" customHeight="1" x14ac:dyDescent="0.25">
      <c r="A8" s="348"/>
      <c r="B8" s="346"/>
      <c r="C8" s="346"/>
      <c r="D8" s="387">
        <f>'Travel Form'!D50:G50</f>
        <v>0</v>
      </c>
      <c r="E8" s="387"/>
      <c r="F8" s="387"/>
      <c r="G8" s="387"/>
      <c r="H8" s="387">
        <f>'Travel Form'!H50:I50</f>
        <v>0</v>
      </c>
      <c r="I8" s="387"/>
      <c r="J8" s="358"/>
      <c r="K8" s="358"/>
    </row>
    <row r="9" spans="1:11" ht="16.5" customHeight="1" x14ac:dyDescent="0.25">
      <c r="A9" s="290">
        <f>'Travel Form'!O51</f>
        <v>0</v>
      </c>
      <c r="B9" s="291">
        <f>'Travel Form'!B51</f>
        <v>0</v>
      </c>
      <c r="C9" s="291">
        <f>'Travel Form'!C51</f>
        <v>0</v>
      </c>
      <c r="D9" s="387">
        <f>'Travel Form'!D51:G51</f>
        <v>0</v>
      </c>
      <c r="E9" s="387"/>
      <c r="F9" s="387"/>
      <c r="G9" s="387"/>
      <c r="H9" s="387">
        <f>'Travel Form'!H51:I51</f>
        <v>0</v>
      </c>
      <c r="I9" s="387"/>
      <c r="J9" s="361">
        <f>'Travel Form'!J51</f>
        <v>0</v>
      </c>
      <c r="K9" s="361">
        <f>'Travel Form'!K51</f>
        <v>0</v>
      </c>
    </row>
    <row r="10" spans="1:11" ht="16.5" customHeight="1" x14ac:dyDescent="0.25">
      <c r="A10" s="346"/>
      <c r="B10" s="346"/>
      <c r="C10" s="346"/>
      <c r="D10" s="387">
        <f>'Travel Form'!D52:G52</f>
        <v>0</v>
      </c>
      <c r="E10" s="387"/>
      <c r="F10" s="387"/>
      <c r="G10" s="387"/>
      <c r="H10" s="387">
        <f>'Travel Form'!H52:I52</f>
        <v>0</v>
      </c>
      <c r="I10" s="387"/>
      <c r="J10" s="358"/>
      <c r="K10" s="358"/>
    </row>
    <row r="11" spans="1:11" ht="16.5" customHeight="1" x14ac:dyDescent="0.25">
      <c r="A11" s="290">
        <f>'Travel Form'!O53</f>
        <v>0</v>
      </c>
      <c r="B11" s="291">
        <f>'Travel Form'!B53</f>
        <v>0</v>
      </c>
      <c r="C11" s="291">
        <f>'Travel Form'!C53</f>
        <v>0</v>
      </c>
      <c r="D11" s="387">
        <f>'Travel Form'!D53:G53</f>
        <v>0</v>
      </c>
      <c r="E11" s="387"/>
      <c r="F11" s="387"/>
      <c r="G11" s="387"/>
      <c r="H11" s="387">
        <f>'Travel Form'!H53:I53</f>
        <v>0</v>
      </c>
      <c r="I11" s="387"/>
      <c r="J11" s="361">
        <f>'Travel Form'!J53</f>
        <v>0</v>
      </c>
      <c r="K11" s="361">
        <f>'Travel Form'!K53</f>
        <v>0</v>
      </c>
    </row>
    <row r="12" spans="1:11" ht="16.5" customHeight="1" x14ac:dyDescent="0.25">
      <c r="A12" s="346"/>
      <c r="B12" s="346"/>
      <c r="C12" s="346"/>
      <c r="D12" s="387">
        <f>'Travel Form'!D54:G54</f>
        <v>0</v>
      </c>
      <c r="E12" s="387"/>
      <c r="F12" s="387"/>
      <c r="G12" s="387"/>
      <c r="H12" s="387">
        <f>'Travel Form'!H54:I54</f>
        <v>0</v>
      </c>
      <c r="I12" s="387"/>
      <c r="J12" s="358"/>
      <c r="K12" s="358"/>
    </row>
    <row r="13" spans="1:11" ht="16.5" customHeight="1" x14ac:dyDescent="0.25">
      <c r="A13" s="290">
        <f>'Meals and Ent Sup'!N49</f>
        <v>345.46</v>
      </c>
      <c r="B13" s="291" t="str">
        <f>'Meals and Ent Sup'!B49</f>
        <v>52003000</v>
      </c>
      <c r="C13" s="291" t="str">
        <f>'Meals and Ent Sup'!C49</f>
        <v>0060</v>
      </c>
      <c r="D13" s="387" t="str">
        <f>'Meals and Ent Sup'!D49</f>
        <v>111102</v>
      </c>
      <c r="E13" s="387"/>
      <c r="F13" s="387"/>
      <c r="G13" s="387"/>
      <c r="H13" s="387">
        <f>'Meals and Ent Sup'!H49</f>
        <v>0</v>
      </c>
      <c r="I13" s="387"/>
      <c r="J13" s="361">
        <f>'Meals and Ent Sup'!J49</f>
        <v>0</v>
      </c>
      <c r="K13" s="361">
        <f>'Meals and Ent Sup'!K49</f>
        <v>0</v>
      </c>
    </row>
    <row r="14" spans="1:11" ht="16.5" customHeight="1" x14ac:dyDescent="0.25">
      <c r="A14" s="346"/>
      <c r="B14" s="349"/>
      <c r="C14" s="349"/>
      <c r="D14" s="386">
        <f>'Meals and Ent Sup'!D50</f>
        <v>0</v>
      </c>
      <c r="E14" s="386"/>
      <c r="F14" s="386"/>
      <c r="G14" s="386"/>
      <c r="H14" s="387">
        <f>'Meals and Ent Sup'!H50</f>
        <v>0</v>
      </c>
      <c r="I14" s="387"/>
      <c r="J14" s="362"/>
      <c r="K14" s="362"/>
    </row>
    <row r="15" spans="1:11" ht="16.5" customHeight="1" x14ac:dyDescent="0.25">
      <c r="A15" s="290">
        <f>'Meals and Ent Sup'!N51</f>
        <v>0</v>
      </c>
      <c r="B15" s="291">
        <f>'Meals and Ent Sup'!B51</f>
        <v>0</v>
      </c>
      <c r="C15" s="291">
        <f>'Meals and Ent Sup'!C51</f>
        <v>0</v>
      </c>
      <c r="D15" s="387">
        <f>'Meals and Ent Sup'!D51</f>
        <v>0</v>
      </c>
      <c r="E15" s="387"/>
      <c r="F15" s="387"/>
      <c r="G15" s="387"/>
      <c r="H15" s="387">
        <f>'Meals and Ent Sup'!H51</f>
        <v>0</v>
      </c>
      <c r="I15" s="387"/>
      <c r="J15" s="361">
        <f>'Meals and Ent Sup'!J51</f>
        <v>0</v>
      </c>
      <c r="K15" s="361">
        <f>'Meals and Ent Sup'!K51</f>
        <v>0</v>
      </c>
    </row>
    <row r="16" spans="1:11" ht="16.5" customHeight="1" x14ac:dyDescent="0.25">
      <c r="A16" s="346"/>
      <c r="B16" s="346"/>
      <c r="C16" s="346"/>
      <c r="D16" s="387">
        <f>'Meals and Ent Sup'!D52</f>
        <v>0</v>
      </c>
      <c r="E16" s="387"/>
      <c r="F16" s="387"/>
      <c r="G16" s="387"/>
      <c r="H16" s="387">
        <f>'Meals and Ent Sup'!H52</f>
        <v>0</v>
      </c>
      <c r="I16" s="387"/>
      <c r="J16" s="362"/>
      <c r="K16" s="362"/>
    </row>
    <row r="17" spans="1:11" ht="16.5" customHeight="1" x14ac:dyDescent="0.25">
      <c r="A17" s="290">
        <f>'Meals and Ent Sup'!N53</f>
        <v>0</v>
      </c>
      <c r="B17" s="291">
        <f>'Meals and Ent Sup'!B53</f>
        <v>0</v>
      </c>
      <c r="C17" s="291">
        <f>'Meals and Ent Sup'!C53</f>
        <v>0</v>
      </c>
      <c r="D17" s="387">
        <f>'Meals and Ent Sup'!D53</f>
        <v>0</v>
      </c>
      <c r="E17" s="387"/>
      <c r="F17" s="387"/>
      <c r="G17" s="387"/>
      <c r="H17" s="387">
        <f>'Meals and Ent Sup'!H53</f>
        <v>0</v>
      </c>
      <c r="I17" s="387"/>
      <c r="J17" s="361">
        <f>'Meals and Ent Sup'!J53</f>
        <v>0</v>
      </c>
      <c r="K17" s="361">
        <f>'Meals and Ent Sup'!K53</f>
        <v>0</v>
      </c>
    </row>
    <row r="18" spans="1:11" ht="16.5" customHeight="1" x14ac:dyDescent="0.25">
      <c r="A18" s="346"/>
      <c r="B18" s="346"/>
      <c r="C18" s="346"/>
      <c r="D18" s="387">
        <f>'Meals and Ent Sup'!D54</f>
        <v>0</v>
      </c>
      <c r="E18" s="387"/>
      <c r="F18" s="387"/>
      <c r="G18" s="387"/>
      <c r="H18" s="387">
        <f>'Meals and Ent Sup'!H54</f>
        <v>0</v>
      </c>
      <c r="I18" s="387"/>
      <c r="J18" s="362"/>
      <c r="K18" s="362"/>
    </row>
    <row r="19" spans="1:11" ht="16.5" customHeight="1" x14ac:dyDescent="0.25">
      <c r="A19" s="290">
        <f>'Misc. Exp. Sup'!O49</f>
        <v>24.25</v>
      </c>
      <c r="B19" s="291" t="str">
        <f>'Misc. Exp. Sup'!B49</f>
        <v>53500500</v>
      </c>
      <c r="C19" s="345" t="str">
        <f>'Misc. Exp. Sup'!C49</f>
        <v>0060</v>
      </c>
      <c r="D19" s="386" t="str">
        <f>'Misc. Exp. Sup'!D49</f>
        <v>111102</v>
      </c>
      <c r="E19" s="386"/>
      <c r="F19" s="386"/>
      <c r="G19" s="386"/>
      <c r="H19" s="386">
        <f>'Misc. Exp. Sup'!H49</f>
        <v>0</v>
      </c>
      <c r="I19" s="386">
        <f>'Misc. Exp. Sup'!I49</f>
        <v>0</v>
      </c>
      <c r="J19" s="361" t="str">
        <f>'Misc. Exp. Sup'!J49</f>
        <v>9000095</v>
      </c>
      <c r="K19" s="361">
        <f>'Misc. Exp. Sup'!K49</f>
        <v>0</v>
      </c>
    </row>
    <row r="20" spans="1:11" ht="16.5" customHeight="1" x14ac:dyDescent="0.25">
      <c r="A20" s="346"/>
      <c r="B20" s="346"/>
      <c r="C20" s="346"/>
      <c r="D20" s="387">
        <f>'Misc. Exp. Sup'!D50</f>
        <v>0</v>
      </c>
      <c r="E20" s="387"/>
      <c r="F20" s="387"/>
      <c r="G20" s="387"/>
      <c r="H20" s="387">
        <f>'Misc. Exp. Sup'!H50</f>
        <v>0</v>
      </c>
      <c r="I20" s="387">
        <f>'Misc. Exp. Sup'!I50</f>
        <v>0</v>
      </c>
      <c r="J20" s="362"/>
      <c r="K20" s="362"/>
    </row>
    <row r="21" spans="1:11" ht="16.5" customHeight="1" x14ac:dyDescent="0.25">
      <c r="A21" s="290">
        <f>'Misc. Exp. Sup'!O51</f>
        <v>6.08</v>
      </c>
      <c r="B21" s="291" t="str">
        <f>'Misc. Exp. Sup'!B51</f>
        <v>52505500</v>
      </c>
      <c r="C21" s="291" t="str">
        <f>'Misc. Exp. Sup'!C51</f>
        <v>0060</v>
      </c>
      <c r="D21" s="387" t="str">
        <f>'Misc. Exp. Sup'!D51</f>
        <v>111131</v>
      </c>
      <c r="E21" s="387"/>
      <c r="F21" s="387"/>
      <c r="G21" s="387"/>
      <c r="H21" s="387">
        <f>'Misc. Exp. Sup'!H51</f>
        <v>0</v>
      </c>
      <c r="I21" s="387">
        <f>'Misc. Exp. Sup'!I51</f>
        <v>0</v>
      </c>
      <c r="J21" s="361">
        <f>'Misc. Exp. Sup'!J51</f>
        <v>0</v>
      </c>
      <c r="K21" s="361">
        <f>'Misc. Exp. Sup'!K51</f>
        <v>0</v>
      </c>
    </row>
    <row r="22" spans="1:11" ht="16.5" customHeight="1" x14ac:dyDescent="0.25">
      <c r="A22" s="349"/>
      <c r="B22" s="349"/>
      <c r="C22" s="349"/>
      <c r="D22" s="387">
        <f>'Misc. Exp. Sup'!D52</f>
        <v>0</v>
      </c>
      <c r="E22" s="387"/>
      <c r="F22" s="387"/>
      <c r="G22" s="387"/>
      <c r="H22" s="387">
        <f>'Misc. Exp. Sup'!H52</f>
        <v>0</v>
      </c>
      <c r="I22" s="387">
        <f>'Misc. Exp. Sup'!I52</f>
        <v>0</v>
      </c>
      <c r="J22" s="362"/>
      <c r="K22" s="362"/>
    </row>
    <row r="23" spans="1:11" ht="16.5" customHeight="1" x14ac:dyDescent="0.25">
      <c r="A23" s="290">
        <f>'Misc. Exp. Sup'!O53</f>
        <v>0</v>
      </c>
      <c r="B23" s="291">
        <f>'Misc. Exp. Sup'!B53</f>
        <v>0</v>
      </c>
      <c r="C23" s="291">
        <f>'Misc. Exp. Sup'!C53</f>
        <v>0</v>
      </c>
      <c r="D23" s="387">
        <f>'Misc. Exp. Sup'!D53</f>
        <v>0</v>
      </c>
      <c r="E23" s="387"/>
      <c r="F23" s="387"/>
      <c r="G23" s="387"/>
      <c r="H23" s="387">
        <f>'Misc. Exp. Sup'!H53</f>
        <v>0</v>
      </c>
      <c r="I23" s="387">
        <f>'Misc. Exp. Sup'!I53</f>
        <v>0</v>
      </c>
      <c r="J23" s="361">
        <f>'Misc. Exp. Sup'!J53</f>
        <v>0</v>
      </c>
      <c r="K23" s="361">
        <f>'Misc. Exp. Sup'!K53</f>
        <v>0</v>
      </c>
    </row>
    <row r="24" spans="1:11" ht="16.5" customHeight="1" x14ac:dyDescent="0.25">
      <c r="A24" s="349"/>
      <c r="B24" s="349"/>
      <c r="C24" s="349"/>
      <c r="D24" s="387">
        <f>'Misc. Exp. Sup'!D54</f>
        <v>0</v>
      </c>
      <c r="E24" s="387"/>
      <c r="F24" s="387"/>
      <c r="G24" s="387"/>
      <c r="H24" s="387">
        <f>'Misc. Exp. Sup'!H54</f>
        <v>0</v>
      </c>
      <c r="I24" s="387">
        <f>'Misc. Exp. Sup'!I54</f>
        <v>0</v>
      </c>
      <c r="J24" s="362"/>
      <c r="K24" s="362"/>
    </row>
    <row r="25" spans="1:11" ht="16.5" customHeight="1" x14ac:dyDescent="0.25">
      <c r="A25" s="290">
        <f>'Travel Sup (2)'!O49</f>
        <v>0</v>
      </c>
      <c r="B25" s="345">
        <f>'Travel Sup (2)'!B49</f>
        <v>0</v>
      </c>
      <c r="C25" s="291">
        <f>'Travel Sup (2)'!C49</f>
        <v>0</v>
      </c>
      <c r="D25" s="386">
        <f>'Travel Sup (2)'!D49</f>
        <v>0</v>
      </c>
      <c r="E25" s="386"/>
      <c r="F25" s="386"/>
      <c r="G25" s="386"/>
      <c r="H25" s="387">
        <f>'Travel Sup (2)'!H49</f>
        <v>0</v>
      </c>
      <c r="I25" s="387"/>
      <c r="J25" s="361">
        <f>'Travel Sup (2)'!J49</f>
        <v>0</v>
      </c>
      <c r="K25" s="361">
        <f>'Travel Sup (2)'!K49</f>
        <v>0</v>
      </c>
    </row>
    <row r="26" spans="1:11" ht="16.5" customHeight="1" x14ac:dyDescent="0.25">
      <c r="A26" s="349"/>
      <c r="B26" s="349"/>
      <c r="C26" s="349"/>
      <c r="D26" s="387">
        <f>'Travel Sup (2)'!D50</f>
        <v>0</v>
      </c>
      <c r="E26" s="387"/>
      <c r="F26" s="387"/>
      <c r="G26" s="387"/>
      <c r="H26" s="387">
        <f>'Travel Sup (2)'!H50</f>
        <v>0</v>
      </c>
      <c r="I26" s="387"/>
      <c r="J26" s="362"/>
      <c r="K26" s="362"/>
    </row>
    <row r="27" spans="1:11" ht="16.5" customHeight="1" x14ac:dyDescent="0.25">
      <c r="A27" s="290">
        <f>'Travel Sup (2)'!O51</f>
        <v>0</v>
      </c>
      <c r="B27" s="291">
        <f>'Travel Sup (2)'!B51</f>
        <v>0</v>
      </c>
      <c r="C27" s="291">
        <f>'Travel Sup (2)'!C51</f>
        <v>0</v>
      </c>
      <c r="D27" s="386">
        <f>'Travel Sup (2)'!D51</f>
        <v>0</v>
      </c>
      <c r="E27" s="386"/>
      <c r="F27" s="386"/>
      <c r="G27" s="386"/>
      <c r="H27" s="387">
        <f>'Travel Sup (2)'!H51</f>
        <v>0</v>
      </c>
      <c r="I27" s="387"/>
      <c r="J27" s="361">
        <f>'Travel Sup (2)'!J51</f>
        <v>0</v>
      </c>
      <c r="K27" s="361">
        <f>'Travel Sup (2)'!K51</f>
        <v>0</v>
      </c>
    </row>
    <row r="28" spans="1:11" ht="16.5" customHeight="1" x14ac:dyDescent="0.25">
      <c r="A28" s="349"/>
      <c r="B28" s="349"/>
      <c r="C28" s="349"/>
      <c r="D28" s="386">
        <f>'Travel Sup (2)'!D52</f>
        <v>0</v>
      </c>
      <c r="E28" s="386"/>
      <c r="F28" s="386"/>
      <c r="G28" s="386"/>
      <c r="H28" s="387">
        <f>'Travel Sup (2)'!H52</f>
        <v>0</v>
      </c>
      <c r="I28" s="387"/>
      <c r="J28" s="362"/>
      <c r="K28" s="362"/>
    </row>
    <row r="29" spans="1:11" ht="16.5" customHeight="1" x14ac:dyDescent="0.25">
      <c r="A29" s="290">
        <f>'Travel Sup (2)'!O53</f>
        <v>0</v>
      </c>
      <c r="B29" s="291">
        <f>'Travel Sup (2)'!B53</f>
        <v>0</v>
      </c>
      <c r="C29" s="291">
        <f>'Travel Sup (2)'!C53</f>
        <v>0</v>
      </c>
      <c r="D29" s="386">
        <f>'Travel Sup (2)'!D53</f>
        <v>0</v>
      </c>
      <c r="E29" s="386"/>
      <c r="F29" s="386"/>
      <c r="G29" s="386"/>
      <c r="H29" s="387">
        <f>'Travel Sup (2)'!H53</f>
        <v>0</v>
      </c>
      <c r="I29" s="387"/>
      <c r="J29" s="361">
        <f>'Travel Sup (2)'!J53</f>
        <v>0</v>
      </c>
      <c r="K29" s="361">
        <f>'Travel Sup (2)'!K53</f>
        <v>0</v>
      </c>
    </row>
    <row r="30" spans="1:11" ht="16.5" customHeight="1" x14ac:dyDescent="0.25">
      <c r="A30" s="349"/>
      <c r="B30" s="349"/>
      <c r="C30" s="349"/>
      <c r="D30" s="386">
        <f>'Travel Sup (2)'!D54</f>
        <v>0</v>
      </c>
      <c r="E30" s="386"/>
      <c r="F30" s="386"/>
      <c r="G30" s="386"/>
      <c r="H30" s="387">
        <f>'Travel Sup (2)'!H54</f>
        <v>0</v>
      </c>
      <c r="I30" s="387"/>
      <c r="J30" s="362"/>
      <c r="K30" s="362"/>
    </row>
    <row r="31" spans="1:11" ht="16.5" customHeight="1" x14ac:dyDescent="0.25">
      <c r="A31" s="290">
        <f>'Meals and Ent Sup (2)'!N49</f>
        <v>0</v>
      </c>
      <c r="B31" s="345">
        <f>'Meals and Ent Sup (2)'!B49</f>
        <v>0</v>
      </c>
      <c r="C31" s="291">
        <f>'Meals and Ent Sup (2)'!C49</f>
        <v>0</v>
      </c>
      <c r="D31" s="386">
        <f>'Meals and Ent Sup (2)'!D49</f>
        <v>0</v>
      </c>
      <c r="E31" s="386">
        <f>'Meals and Ent Sup (2)'!E49</f>
        <v>0</v>
      </c>
      <c r="F31" s="386">
        <f>'Meals and Ent Sup (2)'!F49</f>
        <v>0</v>
      </c>
      <c r="G31" s="386">
        <f>'Meals and Ent Sup (2)'!G49</f>
        <v>0</v>
      </c>
      <c r="H31" s="387">
        <f>'Meals and Ent Sup (2)'!H49</f>
        <v>0</v>
      </c>
      <c r="I31" s="387">
        <f>'Meals and Ent Sup (2)'!I49</f>
        <v>0</v>
      </c>
      <c r="J31" s="361">
        <f>'Meals and Ent Sup (2)'!J49</f>
        <v>0</v>
      </c>
      <c r="K31" s="361">
        <f>'Meals and Ent Sup (2)'!K49</f>
        <v>0</v>
      </c>
    </row>
    <row r="32" spans="1:11" ht="16.5" customHeight="1" x14ac:dyDescent="0.25">
      <c r="A32" s="349"/>
      <c r="B32" s="349"/>
      <c r="C32" s="349"/>
      <c r="D32" s="386">
        <f>'Meals and Ent Sup (2)'!D50</f>
        <v>0</v>
      </c>
      <c r="E32" s="386">
        <f>'Meals and Ent Sup (2)'!E50</f>
        <v>0</v>
      </c>
      <c r="F32" s="386">
        <f>'Meals and Ent Sup (2)'!F50</f>
        <v>0</v>
      </c>
      <c r="G32" s="386">
        <f>'Meals and Ent Sup (2)'!G50</f>
        <v>0</v>
      </c>
      <c r="H32" s="387">
        <f>'Meals and Ent Sup (2)'!H50</f>
        <v>0</v>
      </c>
      <c r="I32" s="387">
        <f>'Meals and Ent Sup (2)'!I50</f>
        <v>0</v>
      </c>
      <c r="J32" s="362"/>
      <c r="K32" s="362"/>
    </row>
    <row r="33" spans="1:11" ht="16.5" customHeight="1" x14ac:dyDescent="0.25">
      <c r="A33" s="290">
        <f>'Meals and Ent Sup (2)'!N51</f>
        <v>0</v>
      </c>
      <c r="B33" s="345">
        <f>'Meals and Ent Sup (2)'!B51</f>
        <v>0</v>
      </c>
      <c r="C33" s="291">
        <f>'Meals and Ent Sup (2)'!C51</f>
        <v>0</v>
      </c>
      <c r="D33" s="386">
        <f>'Meals and Ent Sup (2)'!D51</f>
        <v>0</v>
      </c>
      <c r="E33" s="386">
        <f>'Meals and Ent Sup (2)'!E51</f>
        <v>0</v>
      </c>
      <c r="F33" s="386">
        <f>'Meals and Ent Sup (2)'!F51</f>
        <v>0</v>
      </c>
      <c r="G33" s="386">
        <f>'Meals and Ent Sup (2)'!G51</f>
        <v>0</v>
      </c>
      <c r="H33" s="387">
        <f>'Meals and Ent Sup (2)'!H51</f>
        <v>0</v>
      </c>
      <c r="I33" s="387">
        <f>'Meals and Ent Sup (2)'!I51</f>
        <v>0</v>
      </c>
      <c r="J33" s="361">
        <f>'Meals and Ent Sup (2)'!J51</f>
        <v>0</v>
      </c>
      <c r="K33" s="361">
        <f>'Meals and Ent Sup (2)'!K51</f>
        <v>0</v>
      </c>
    </row>
    <row r="34" spans="1:11" ht="16.5" customHeight="1" x14ac:dyDescent="0.25">
      <c r="A34" s="349"/>
      <c r="B34" s="349"/>
      <c r="C34" s="349"/>
      <c r="D34" s="386">
        <f>'Meals and Ent Sup (2)'!D52</f>
        <v>0</v>
      </c>
      <c r="E34" s="386">
        <f>'Meals and Ent Sup (2)'!E52</f>
        <v>0</v>
      </c>
      <c r="F34" s="386">
        <f>'Meals and Ent Sup (2)'!F52</f>
        <v>0</v>
      </c>
      <c r="G34" s="386">
        <f>'Meals and Ent Sup (2)'!G52</f>
        <v>0</v>
      </c>
      <c r="H34" s="387">
        <f>'Meals and Ent Sup (2)'!H52</f>
        <v>0</v>
      </c>
      <c r="I34" s="387">
        <f>'Meals and Ent Sup (2)'!I52</f>
        <v>0</v>
      </c>
      <c r="J34" s="362"/>
      <c r="K34" s="362"/>
    </row>
    <row r="35" spans="1:11" ht="16.5" customHeight="1" x14ac:dyDescent="0.25">
      <c r="A35" s="290">
        <f>'Meals and Ent Sup (2)'!N53</f>
        <v>0</v>
      </c>
      <c r="B35" s="345">
        <f>'Meals and Ent Sup (2)'!B53</f>
        <v>0</v>
      </c>
      <c r="C35" s="291">
        <f>'Meals and Ent Sup (2)'!C53</f>
        <v>0</v>
      </c>
      <c r="D35" s="386">
        <f>'Meals and Ent Sup (2)'!D53</f>
        <v>0</v>
      </c>
      <c r="E35" s="386">
        <f>'Meals and Ent Sup (2)'!E53</f>
        <v>0</v>
      </c>
      <c r="F35" s="386">
        <f>'Meals and Ent Sup (2)'!F53</f>
        <v>0</v>
      </c>
      <c r="G35" s="386">
        <f>'Meals and Ent Sup (2)'!G53</f>
        <v>0</v>
      </c>
      <c r="H35" s="387">
        <f>'Meals and Ent Sup (2)'!H53</f>
        <v>0</v>
      </c>
      <c r="I35" s="387">
        <f>'Meals and Ent Sup (2)'!I53</f>
        <v>0</v>
      </c>
      <c r="J35" s="361">
        <f>'Meals and Ent Sup (2)'!J53</f>
        <v>0</v>
      </c>
      <c r="K35" s="361">
        <f>'Meals and Ent Sup (2)'!K53</f>
        <v>0</v>
      </c>
    </row>
    <row r="36" spans="1:11" ht="16.5" customHeight="1" x14ac:dyDescent="0.25">
      <c r="A36" s="349"/>
      <c r="B36" s="349"/>
      <c r="C36" s="349"/>
      <c r="D36" s="386">
        <f>'Meals and Ent Sup (2)'!D54</f>
        <v>0</v>
      </c>
      <c r="E36" s="386">
        <f>'Meals and Ent Sup (2)'!E54</f>
        <v>0</v>
      </c>
      <c r="F36" s="386">
        <f>'Meals and Ent Sup (2)'!F54</f>
        <v>0</v>
      </c>
      <c r="G36" s="386">
        <f>'Meals and Ent Sup (2)'!G54</f>
        <v>0</v>
      </c>
      <c r="H36" s="387">
        <f>'Meals and Ent Sup (2)'!H54</f>
        <v>0</v>
      </c>
      <c r="I36" s="387">
        <f>'Meals and Ent Sup (2)'!I54</f>
        <v>0</v>
      </c>
      <c r="J36" s="362"/>
      <c r="K36" s="362"/>
    </row>
    <row r="37" spans="1:11" ht="16.5" customHeight="1" x14ac:dyDescent="0.25">
      <c r="A37" s="290">
        <f>'Misc. Exp. Sup (2)'!O49</f>
        <v>0</v>
      </c>
      <c r="B37" s="345">
        <f>'Misc. Exp. Sup (2)'!B49</f>
        <v>0</v>
      </c>
      <c r="C37" s="291">
        <f>'Misc. Exp. Sup (2)'!C49</f>
        <v>0</v>
      </c>
      <c r="D37" s="388">
        <f>'Misc. Exp. Sup (2)'!D49</f>
        <v>0</v>
      </c>
      <c r="E37" s="388"/>
      <c r="F37" s="388"/>
      <c r="G37" s="388"/>
      <c r="H37" s="387">
        <f>'Misc. Exp. Sup (2)'!H49</f>
        <v>0</v>
      </c>
      <c r="I37" s="387">
        <f>'Misc. Exp. Sup (2)'!J49</f>
        <v>0</v>
      </c>
      <c r="J37" s="361">
        <f>'Misc. Exp. Sup (2)'!J49</f>
        <v>0</v>
      </c>
      <c r="K37" s="361">
        <f>'Misc. Exp. Sup (2)'!K49</f>
        <v>0</v>
      </c>
    </row>
    <row r="38" spans="1:11" ht="16.5" customHeight="1" x14ac:dyDescent="0.25">
      <c r="A38" s="349"/>
      <c r="B38" s="349"/>
      <c r="C38" s="349"/>
      <c r="D38" s="386">
        <f>'Misc. Exp. Sup (2)'!D50</f>
        <v>0</v>
      </c>
      <c r="E38" s="386">
        <f>'Misc. Exp. Sup (2)'!F50</f>
        <v>0</v>
      </c>
      <c r="F38" s="386">
        <f>'Misc. Exp. Sup (2)'!G50</f>
        <v>0</v>
      </c>
      <c r="G38" s="386">
        <f>'Misc. Exp. Sup (2)'!H50</f>
        <v>0</v>
      </c>
      <c r="H38" s="387">
        <f>'Misc. Exp. Sup (2)'!H50</f>
        <v>0</v>
      </c>
      <c r="I38" s="387">
        <f>'Misc. Exp. Sup (2)'!J50</f>
        <v>0</v>
      </c>
      <c r="J38" s="362"/>
      <c r="K38" s="362"/>
    </row>
    <row r="39" spans="1:11" ht="16.5" customHeight="1" x14ac:dyDescent="0.25">
      <c r="A39" s="290">
        <f>'Misc. Exp. Sup (2)'!O51</f>
        <v>0</v>
      </c>
      <c r="B39" s="345">
        <f>'Misc. Exp. Sup (2)'!B51</f>
        <v>0</v>
      </c>
      <c r="C39" s="291">
        <f>'Misc. Exp. Sup (2)'!C51</f>
        <v>0</v>
      </c>
      <c r="D39" s="388">
        <f>'Misc. Exp. Sup (2)'!D51</f>
        <v>0</v>
      </c>
      <c r="E39" s="388"/>
      <c r="F39" s="388"/>
      <c r="G39" s="388"/>
      <c r="H39" s="387">
        <f>'Misc. Exp. Sup (2)'!H51</f>
        <v>0</v>
      </c>
      <c r="I39" s="387">
        <f>'Misc. Exp. Sup (2)'!J51</f>
        <v>0</v>
      </c>
      <c r="J39" s="361">
        <f>'Misc. Exp. Sup (2)'!J51</f>
        <v>0</v>
      </c>
      <c r="K39" s="361">
        <f>'Misc. Exp. Sup (2)'!K51</f>
        <v>0</v>
      </c>
    </row>
    <row r="40" spans="1:11" ht="16.5" customHeight="1" x14ac:dyDescent="0.25">
      <c r="A40" s="349"/>
      <c r="B40" s="349"/>
      <c r="C40" s="349"/>
      <c r="D40" s="386">
        <f>'Misc. Exp. Sup (2)'!D52</f>
        <v>0</v>
      </c>
      <c r="E40" s="386">
        <f>'Misc. Exp. Sup (2)'!F52</f>
        <v>0</v>
      </c>
      <c r="F40" s="386">
        <f>'Misc. Exp. Sup (2)'!G52</f>
        <v>0</v>
      </c>
      <c r="G40" s="386">
        <f>'Misc. Exp. Sup (2)'!H52</f>
        <v>0</v>
      </c>
      <c r="H40" s="387">
        <f>'Misc. Exp. Sup (2)'!H52</f>
        <v>0</v>
      </c>
      <c r="I40" s="387">
        <f>'Misc. Exp. Sup (2)'!J52</f>
        <v>0</v>
      </c>
      <c r="J40" s="362"/>
      <c r="K40" s="362"/>
    </row>
    <row r="41" spans="1:11" ht="16.5" customHeight="1" x14ac:dyDescent="0.25">
      <c r="A41" s="290">
        <f>'Misc. Exp. Sup (2)'!O53</f>
        <v>0</v>
      </c>
      <c r="B41" s="345">
        <f>'Misc. Exp. Sup (2)'!B53</f>
        <v>0</v>
      </c>
      <c r="C41" s="291">
        <f>'Misc. Exp. Sup (2)'!C53</f>
        <v>0</v>
      </c>
      <c r="D41" s="388">
        <f>'Misc. Exp. Sup (2)'!D53</f>
        <v>0</v>
      </c>
      <c r="E41" s="388"/>
      <c r="F41" s="388"/>
      <c r="G41" s="388"/>
      <c r="H41" s="387">
        <f>'Misc. Exp. Sup (2)'!H53</f>
        <v>0</v>
      </c>
      <c r="I41" s="387">
        <f>'Misc. Exp. Sup (2)'!J53</f>
        <v>0</v>
      </c>
      <c r="J41" s="361">
        <f>'Misc. Exp. Sup (2)'!J53</f>
        <v>0</v>
      </c>
      <c r="K41" s="361">
        <f>'Misc. Exp. Sup (2)'!K53</f>
        <v>0</v>
      </c>
    </row>
    <row r="42" spans="1:11" ht="16.5" customHeight="1" x14ac:dyDescent="0.25">
      <c r="A42" s="349"/>
      <c r="B42" s="349"/>
      <c r="C42" s="349"/>
      <c r="D42" s="386">
        <f>'Misc. Exp. Sup (2)'!D54</f>
        <v>0</v>
      </c>
      <c r="E42" s="386">
        <f>'Misc. Exp. Sup (2)'!F54</f>
        <v>0</v>
      </c>
      <c r="F42" s="386">
        <f>'Misc. Exp. Sup (2)'!G54</f>
        <v>0</v>
      </c>
      <c r="G42" s="386">
        <f>'Misc. Exp. Sup (2)'!H54</f>
        <v>0</v>
      </c>
      <c r="H42" s="387">
        <f>'Misc. Exp. Sup (2)'!H54</f>
        <v>0</v>
      </c>
      <c r="I42" s="387">
        <f>'Misc. Exp. Sup (2)'!J54</f>
        <v>0</v>
      </c>
      <c r="J42" s="362"/>
      <c r="K42" s="362"/>
    </row>
    <row r="43" spans="1:11" ht="16.5" customHeight="1" x14ac:dyDescent="0.2">
      <c r="A43" s="364">
        <f>SUM(A3:A42)</f>
        <v>3593.33</v>
      </c>
      <c r="B43" s="359"/>
      <c r="C43" s="359"/>
      <c r="D43" s="359"/>
      <c r="E43" s="359"/>
      <c r="F43" s="359"/>
      <c r="G43" s="359"/>
      <c r="H43" s="359"/>
      <c r="I43" s="359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opLeftCell="A35" zoomScale="80" workbookViewId="0">
      <selection activeCell="A6" sqref="A6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40" t="s">
        <v>2</v>
      </c>
      <c r="E1" s="56"/>
      <c r="F1" s="72"/>
      <c r="G1"/>
      <c r="H1" s="238"/>
      <c r="I1" s="238"/>
      <c r="J1" s="72"/>
      <c r="K1" s="238"/>
      <c r="L1" s="72"/>
      <c r="M1" s="301"/>
      <c r="N1" s="303"/>
    </row>
    <row r="2" spans="1:64" ht="23.25" customHeight="1" x14ac:dyDescent="0.35">
      <c r="A2"/>
      <c r="B2" s="54"/>
      <c r="C2"/>
      <c r="D2" s="240" t="s">
        <v>3</v>
      </c>
      <c r="E2" s="239"/>
      <c r="F2" s="72"/>
      <c r="G2"/>
      <c r="H2" s="329"/>
      <c r="I2" s="72"/>
      <c r="J2" s="241"/>
      <c r="K2" s="241"/>
      <c r="L2" s="72"/>
      <c r="M2" s="302" t="s">
        <v>4</v>
      </c>
      <c r="N2" s="292">
        <v>36845</v>
      </c>
      <c r="P2" s="260">
        <f ca="1">TODAY()</f>
        <v>41887</v>
      </c>
    </row>
    <row r="3" spans="1:64" ht="20.25" customHeight="1" x14ac:dyDescent="0.3">
      <c r="A3"/>
      <c r="B3"/>
      <c r="C3"/>
      <c r="D3" s="240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4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6"/>
      <c r="C5" s="27"/>
      <c r="D5" s="236"/>
      <c r="E5" s="237" t="s">
        <v>9</v>
      </c>
      <c r="F5" s="236"/>
      <c r="G5" s="236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">
      <c r="A6" s="287" t="s">
        <v>121</v>
      </c>
      <c r="B6" s="121"/>
      <c r="C6" s="121"/>
      <c r="D6"/>
      <c r="E6" s="288" t="s">
        <v>122</v>
      </c>
      <c r="F6" s="121"/>
      <c r="G6" s="121"/>
      <c r="H6" s="174" t="s">
        <v>123</v>
      </c>
      <c r="I6" s="121"/>
      <c r="J6" s="176"/>
      <c r="K6" s="114" t="s">
        <v>127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">
      <c r="A8" s="287" t="s">
        <v>124</v>
      </c>
      <c r="B8" s="289"/>
      <c r="C8" s="289"/>
      <c r="D8" s="173"/>
      <c r="E8" s="190" t="s">
        <v>125</v>
      </c>
      <c r="F8" s="172"/>
      <c r="G8" s="191"/>
      <c r="H8" s="172"/>
      <c r="I8" s="172"/>
      <c r="J8" s="189"/>
      <c r="K8" s="269" t="s">
        <v>126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1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2"/>
      <c r="L10"/>
      <c r="M10" s="37"/>
      <c r="N10" s="37"/>
    </row>
    <row r="11" spans="1:64" ht="12" customHeight="1" x14ac:dyDescent="0.2">
      <c r="A11" s="192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296" t="s">
        <v>13</v>
      </c>
      <c r="B13" s="297" t="s">
        <v>14</v>
      </c>
      <c r="C13" s="298"/>
      <c r="D13" s="298" t="s">
        <v>15</v>
      </c>
      <c r="E13" s="298"/>
      <c r="F13" s="298"/>
      <c r="G13" s="299"/>
      <c r="H13" s="300" t="s">
        <v>16</v>
      </c>
      <c r="I13" s="300"/>
      <c r="J13" s="300"/>
      <c r="K13" s="299"/>
      <c r="L13" s="296" t="s">
        <v>17</v>
      </c>
      <c r="M13" s="296" t="s">
        <v>18</v>
      </c>
      <c r="N13" s="296" t="s">
        <v>19</v>
      </c>
    </row>
    <row r="14" spans="1:64" s="4" customFormat="1" ht="24" customHeight="1" x14ac:dyDescent="0.2">
      <c r="A14" s="146"/>
      <c r="B14" s="135"/>
      <c r="C14" s="126"/>
      <c r="D14" s="155"/>
      <c r="E14" s="155"/>
      <c r="F14" s="156"/>
      <c r="G14" s="157"/>
      <c r="H14" s="264"/>
      <c r="I14" s="261"/>
      <c r="J14" s="262"/>
      <c r="K14" s="262"/>
      <c r="L14" s="258"/>
      <c r="M14" s="195"/>
      <c r="N14" s="188">
        <f>IF(M14=" ",L14*1,L14*M14)</f>
        <v>0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/>
      <c r="B15" s="135"/>
      <c r="C15" s="126"/>
      <c r="D15" s="155"/>
      <c r="E15" s="155"/>
      <c r="F15" s="156"/>
      <c r="G15" s="157"/>
      <c r="H15" s="264"/>
      <c r="I15" s="261"/>
      <c r="J15" s="262"/>
      <c r="K15" s="262"/>
      <c r="L15" s="258"/>
      <c r="M15" s="195"/>
      <c r="N15" s="188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/>
      <c r="B16" s="135"/>
      <c r="C16" s="126"/>
      <c r="D16" s="155"/>
      <c r="E16" s="155"/>
      <c r="F16" s="156"/>
      <c r="G16" s="157"/>
      <c r="H16" s="264"/>
      <c r="I16" s="261"/>
      <c r="J16" s="262"/>
      <c r="K16" s="262"/>
      <c r="L16" s="258"/>
      <c r="M16" s="195"/>
      <c r="N16" s="188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/>
      <c r="B17" s="135"/>
      <c r="C17" s="126"/>
      <c r="D17" s="155"/>
      <c r="E17" s="155"/>
      <c r="F17" s="156"/>
      <c r="G17" s="157"/>
      <c r="H17" s="264"/>
      <c r="I17" s="261"/>
      <c r="J17" s="262"/>
      <c r="K17" s="262"/>
      <c r="L17" s="258"/>
      <c r="M17" s="195"/>
      <c r="N17" s="188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/>
      <c r="B18" s="135"/>
      <c r="C18" s="126"/>
      <c r="D18" s="155"/>
      <c r="E18" s="155"/>
      <c r="F18" s="156"/>
      <c r="G18" s="157"/>
      <c r="H18" s="264"/>
      <c r="I18" s="261"/>
      <c r="J18" s="262"/>
      <c r="K18" s="262"/>
      <c r="L18" s="258"/>
      <c r="M18" s="195"/>
      <c r="N18" s="188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/>
      <c r="B19" s="135"/>
      <c r="C19" s="126"/>
      <c r="D19" s="155"/>
      <c r="E19" s="155"/>
      <c r="F19" s="156"/>
      <c r="G19" s="157"/>
      <c r="H19" s="264"/>
      <c r="I19" s="261"/>
      <c r="J19" s="262"/>
      <c r="K19" s="262"/>
      <c r="L19" s="258"/>
      <c r="M19" s="195"/>
      <c r="N19" s="188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/>
      <c r="B20" s="135"/>
      <c r="C20" s="126"/>
      <c r="D20" s="155"/>
      <c r="E20" s="155"/>
      <c r="F20" s="156"/>
      <c r="G20" s="157"/>
      <c r="H20" s="264"/>
      <c r="I20" s="261"/>
      <c r="J20" s="262"/>
      <c r="K20" s="262"/>
      <c r="L20" s="258"/>
      <c r="M20" s="195"/>
      <c r="N20" s="188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4"/>
      <c r="I21" s="261"/>
      <c r="J21" s="262"/>
      <c r="K21" s="262"/>
      <c r="L21" s="258"/>
      <c r="M21" s="195"/>
      <c r="N21" s="188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/>
      <c r="B22" s="135"/>
      <c r="C22" s="126"/>
      <c r="D22" s="155"/>
      <c r="E22" s="155"/>
      <c r="F22" s="156"/>
      <c r="G22" s="157"/>
      <c r="H22" s="265"/>
      <c r="I22" s="261"/>
      <c r="J22" s="262"/>
      <c r="K22" s="262"/>
      <c r="L22" s="258"/>
      <c r="M22" s="195"/>
      <c r="N22" s="188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5"/>
      <c r="I23" s="261"/>
      <c r="J23" s="263"/>
      <c r="K23" s="262"/>
      <c r="L23" s="258"/>
      <c r="M23" s="195"/>
      <c r="N23" s="188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5"/>
      <c r="I24" s="261"/>
      <c r="J24" s="262"/>
      <c r="K24" s="262"/>
      <c r="L24" s="258"/>
      <c r="M24" s="195"/>
      <c r="N24" s="188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5"/>
      <c r="I25" s="261"/>
      <c r="J25" s="262"/>
      <c r="K25" s="262"/>
      <c r="L25" s="258"/>
      <c r="M25" s="195"/>
      <c r="N25" s="188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5"/>
      <c r="I26" s="261"/>
      <c r="J26" s="262"/>
      <c r="K26" s="262"/>
      <c r="L26" s="258"/>
      <c r="M26" s="195"/>
      <c r="N26" s="188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5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4" t="s">
        <v>21</v>
      </c>
      <c r="M27" s="305"/>
      <c r="N27" s="130">
        <f>SUM(N14:N26)</f>
        <v>0</v>
      </c>
    </row>
    <row r="28" spans="1:64" ht="24" customHeight="1" x14ac:dyDescent="0.2">
      <c r="A28" s="306" t="s">
        <v>106</v>
      </c>
      <c r="B28" s="306" t="s">
        <v>111</v>
      </c>
      <c r="C28" s="330"/>
      <c r="D28" s="402" t="s">
        <v>104</v>
      </c>
      <c r="E28" s="403"/>
      <c r="F28" s="331"/>
      <c r="G28" s="397" t="s">
        <v>101</v>
      </c>
      <c r="H28" s="398"/>
      <c r="I28" s="344" t="s">
        <v>118</v>
      </c>
      <c r="J28" s="344" t="s">
        <v>117</v>
      </c>
      <c r="K28" s="68"/>
      <c r="L28" s="304" t="s">
        <v>22</v>
      </c>
      <c r="M28" s="305"/>
      <c r="N28" s="230">
        <f>'Meals and Ent Sup'!N55+'Meals and Ent Sup (2)'!N55</f>
        <v>345.46</v>
      </c>
    </row>
    <row r="29" spans="1:64" ht="24" customHeight="1" x14ac:dyDescent="0.2">
      <c r="A29" s="295"/>
      <c r="B29" s="295"/>
      <c r="C29" s="399"/>
      <c r="D29" s="400"/>
      <c r="E29" s="400"/>
      <c r="F29" s="401"/>
      <c r="G29" s="395"/>
      <c r="H29" s="396"/>
      <c r="I29" s="294"/>
      <c r="J29" s="332"/>
      <c r="K29" s="66"/>
      <c r="L29" s="305" t="s">
        <v>23</v>
      </c>
      <c r="M29" s="305"/>
      <c r="N29" s="183">
        <f>SUM(N27:N28)</f>
        <v>345.46</v>
      </c>
    </row>
    <row r="30" spans="1:64" ht="24" customHeight="1" x14ac:dyDescent="0.2">
      <c r="A30" s="295"/>
      <c r="B30" s="295"/>
      <c r="C30" s="392"/>
      <c r="D30" s="393"/>
      <c r="E30" s="393"/>
      <c r="F30" s="394"/>
      <c r="G30" s="395"/>
      <c r="H30" s="396"/>
      <c r="I30" s="294"/>
      <c r="J30" s="294"/>
      <c r="K30" s="66"/>
      <c r="L30" s="66"/>
      <c r="M30" s="66"/>
      <c r="N30" s="333"/>
    </row>
    <row r="31" spans="1:64" ht="21.75" customHeight="1" x14ac:dyDescent="0.25">
      <c r="A31" s="193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297" t="s">
        <v>13</v>
      </c>
      <c r="B33" s="298"/>
      <c r="C33" s="298"/>
      <c r="D33" s="298"/>
      <c r="E33" s="298"/>
      <c r="F33" s="298" t="s">
        <v>25</v>
      </c>
      <c r="G33" s="298"/>
      <c r="H33" s="298"/>
      <c r="I33" s="298"/>
      <c r="J33" s="298"/>
      <c r="K33" s="299"/>
      <c r="L33" s="296" t="s">
        <v>17</v>
      </c>
      <c r="M33" s="296" t="s">
        <v>18</v>
      </c>
      <c r="N33" s="296" t="s">
        <v>19</v>
      </c>
    </row>
    <row r="34" spans="1:64" s="4" customFormat="1" ht="24" customHeight="1" x14ac:dyDescent="0.2">
      <c r="A34" s="146"/>
      <c r="B34" s="129"/>
      <c r="C34" s="155"/>
      <c r="D34" s="155"/>
      <c r="E34" s="155"/>
      <c r="F34" s="155"/>
      <c r="G34" s="155"/>
      <c r="H34" s="155"/>
      <c r="I34" s="155"/>
      <c r="J34" s="155"/>
      <c r="K34" s="155"/>
      <c r="L34" s="258"/>
      <c r="M34" s="195"/>
      <c r="N34" s="188">
        <f t="shared" ref="N34:N41" si="1">IF(M34=" ",L34*1,L34*M34)</f>
        <v>0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8"/>
      <c r="M35" s="195"/>
      <c r="N35" s="188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8"/>
      <c r="M36" s="195"/>
      <c r="N36" s="188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8"/>
      <c r="M37" s="195"/>
      <c r="N37" s="188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8"/>
      <c r="M38" s="195"/>
      <c r="N38" s="188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29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8"/>
      <c r="M39" s="195"/>
      <c r="N39" s="188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8"/>
      <c r="M40" s="195"/>
      <c r="N40" s="188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8"/>
      <c r="M41" s="195"/>
      <c r="N41" s="188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5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4" t="s">
        <v>26</v>
      </c>
      <c r="M42" s="300"/>
      <c r="N42" s="130">
        <f>SUM(N34:N41)</f>
        <v>0</v>
      </c>
    </row>
    <row r="43" spans="1:64" ht="24" customHeight="1" x14ac:dyDescent="0.2">
      <c r="A43" s="306" t="s">
        <v>106</v>
      </c>
      <c r="B43" s="306" t="s">
        <v>111</v>
      </c>
      <c r="C43" s="330"/>
      <c r="D43" s="402" t="s">
        <v>104</v>
      </c>
      <c r="E43" s="403"/>
      <c r="F43" s="331"/>
      <c r="G43" s="397" t="s">
        <v>101</v>
      </c>
      <c r="H43" s="398"/>
      <c r="I43" s="344" t="s">
        <v>118</v>
      </c>
      <c r="J43" s="344" t="s">
        <v>117</v>
      </c>
      <c r="K43" s="68"/>
      <c r="L43" s="304" t="s">
        <v>27</v>
      </c>
      <c r="M43" s="305"/>
      <c r="N43" s="228">
        <f>'Misc. Exp. Sup'!O55+'Misc. Exp. Sup (2)'!O55</f>
        <v>30.33</v>
      </c>
    </row>
    <row r="44" spans="1:64" ht="24" customHeight="1" x14ac:dyDescent="0.2">
      <c r="A44" s="295"/>
      <c r="B44" s="295"/>
      <c r="C44" s="392"/>
      <c r="D44" s="393"/>
      <c r="E44" s="393"/>
      <c r="F44" s="394"/>
      <c r="G44" s="395"/>
      <c r="H44" s="396"/>
      <c r="I44" s="294"/>
      <c r="J44" s="332"/>
      <c r="K44" s="122"/>
      <c r="L44" s="305" t="s">
        <v>28</v>
      </c>
      <c r="M44" s="305"/>
      <c r="N44" s="183">
        <f>SUM(N42:N43)</f>
        <v>30.33</v>
      </c>
    </row>
    <row r="45" spans="1:64" ht="24.75" customHeight="1" x14ac:dyDescent="0.2">
      <c r="A45" s="295"/>
      <c r="B45" s="295"/>
      <c r="C45" s="392"/>
      <c r="D45" s="393"/>
      <c r="E45" s="393"/>
      <c r="F45" s="394"/>
      <c r="G45" s="395"/>
      <c r="H45" s="396"/>
      <c r="I45" s="294"/>
      <c r="J45" s="294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8" t="s">
        <v>29</v>
      </c>
      <c r="B48" s="46"/>
      <c r="C48" s="46"/>
      <c r="D48" s="46"/>
      <c r="E48" s="46"/>
      <c r="F48" s="46"/>
      <c r="G48" s="46"/>
      <c r="H48" s="46"/>
      <c r="I48" s="123"/>
      <c r="J48" s="312" t="s">
        <v>30</v>
      </c>
      <c r="K48" s="313"/>
      <c r="L48" s="313"/>
      <c r="M48" s="313"/>
      <c r="N48" s="212">
        <f>'Travel Form'!O55+'Travel Sup (2)'!O55</f>
        <v>3217.54</v>
      </c>
    </row>
    <row r="49" spans="1:64" ht="24" customHeight="1" x14ac:dyDescent="0.2">
      <c r="A49" s="307" t="s">
        <v>31</v>
      </c>
      <c r="B49" s="308"/>
      <c r="C49" s="296"/>
      <c r="D49" s="308"/>
      <c r="E49" s="308"/>
      <c r="F49" s="309"/>
      <c r="G49" s="310"/>
      <c r="H49" s="41"/>
      <c r="I49" s="67"/>
      <c r="J49" s="314" t="s">
        <v>32</v>
      </c>
      <c r="K49" s="315"/>
      <c r="L49" s="315"/>
      <c r="M49" s="315"/>
      <c r="N49" s="160">
        <f>N48+N44+N29</f>
        <v>3593.33</v>
      </c>
    </row>
    <row r="50" spans="1:64" ht="24" customHeight="1" x14ac:dyDescent="0.25">
      <c r="A50" s="296" t="s">
        <v>33</v>
      </c>
      <c r="B50" s="147"/>
      <c r="C50" s="297" t="s">
        <v>34</v>
      </c>
      <c r="D50" s="141"/>
      <c r="E50" s="297" t="s">
        <v>1</v>
      </c>
      <c r="F50" s="143"/>
      <c r="G50" s="138"/>
      <c r="H50" s="41"/>
      <c r="I50" s="41"/>
      <c r="J50" s="316" t="s">
        <v>35</v>
      </c>
      <c r="K50" s="317"/>
      <c r="L50" s="317"/>
      <c r="M50" s="317"/>
      <c r="N50" s="161">
        <f>F53</f>
        <v>0</v>
      </c>
    </row>
    <row r="51" spans="1:64" ht="24" customHeight="1" x14ac:dyDescent="0.25">
      <c r="A51" s="296" t="s">
        <v>33</v>
      </c>
      <c r="B51" s="147"/>
      <c r="C51" s="297" t="s">
        <v>34</v>
      </c>
      <c r="D51" s="142"/>
      <c r="E51" s="297" t="s">
        <v>1</v>
      </c>
      <c r="F51" s="143"/>
      <c r="G51" s="138"/>
      <c r="H51" s="41"/>
      <c r="I51" s="41"/>
      <c r="J51" s="318" t="s">
        <v>36</v>
      </c>
      <c r="K51" s="319"/>
      <c r="L51" s="320" t="str">
        <f>IF($N$49-$N$50&lt;0,"X","  ")</f>
        <v xml:space="preserve">  </v>
      </c>
      <c r="M51" s="319" t="s">
        <v>37</v>
      </c>
      <c r="N51" s="132"/>
    </row>
    <row r="52" spans="1:64" ht="24" customHeight="1" x14ac:dyDescent="0.25">
      <c r="A52" s="296" t="s">
        <v>33</v>
      </c>
      <c r="B52" s="147"/>
      <c r="C52" s="297" t="s">
        <v>34</v>
      </c>
      <c r="D52" s="142"/>
      <c r="E52" s="297" t="s">
        <v>1</v>
      </c>
      <c r="F52" s="143"/>
      <c r="G52" s="138"/>
      <c r="H52" s="41"/>
      <c r="I52" s="41"/>
      <c r="J52" s="316"/>
      <c r="K52" s="321"/>
      <c r="L52" s="322" t="str">
        <f>IF($N$49-$N$50&gt;0,"X","  ")</f>
        <v>X</v>
      </c>
      <c r="M52" s="323" t="s">
        <v>38</v>
      </c>
      <c r="N52" s="140">
        <f>ABS(N49-N50)</f>
        <v>3593.33</v>
      </c>
    </row>
    <row r="53" spans="1:64" ht="24" customHeight="1" x14ac:dyDescent="0.2">
      <c r="A53" s="309"/>
      <c r="B53" s="309"/>
      <c r="C53" s="309"/>
      <c r="D53" s="311" t="s">
        <v>39</v>
      </c>
      <c r="E53" s="296"/>
      <c r="F53" s="162">
        <f>SUM(F50:F52)</f>
        <v>0</v>
      </c>
      <c r="G53" s="139"/>
      <c r="H53" s="41"/>
      <c r="I53" s="41"/>
      <c r="J53" s="324" t="s">
        <v>40</v>
      </c>
      <c r="K53" s="321"/>
      <c r="L53" s="321"/>
      <c r="M53" s="321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5" t="s">
        <v>41</v>
      </c>
      <c r="B55" s="326"/>
      <c r="C55" s="326"/>
      <c r="D55" s="326"/>
      <c r="E55" s="326"/>
      <c r="F55" s="326"/>
      <c r="G55" s="326"/>
      <c r="H55" s="326"/>
      <c r="I55" s="326"/>
      <c r="J55" s="326"/>
      <c r="K55" s="326"/>
      <c r="L55" s="326"/>
      <c r="M55" s="327"/>
      <c r="N55" s="328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4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">
      <c r="A59" s="379" t="s">
        <v>107</v>
      </c>
      <c r="B59" s="380"/>
      <c r="C59" s="380"/>
      <c r="D59" s="380"/>
      <c r="E59" s="381"/>
      <c r="F59" s="382"/>
      <c r="G59" s="383" t="s">
        <v>45</v>
      </c>
      <c r="H59" s="380"/>
      <c r="I59" s="380"/>
      <c r="J59" s="384"/>
      <c r="K59" s="385"/>
      <c r="L59" s="383" t="s">
        <v>45</v>
      </c>
      <c r="M59" s="52"/>
      <c r="N59" s="180"/>
    </row>
    <row r="60" spans="1:64" ht="15.75" customHeight="1" x14ac:dyDescent="0.2">
      <c r="A60" s="181"/>
      <c r="B60" s="181"/>
      <c r="C60" s="181"/>
      <c r="D60" s="181"/>
      <c r="E60" s="181"/>
      <c r="F60" s="182"/>
      <c r="G60" s="231"/>
      <c r="H60" s="231"/>
      <c r="I60" s="231"/>
      <c r="J60" s="231"/>
      <c r="K60" s="234"/>
      <c r="L60" s="232"/>
      <c r="M60" s="234"/>
      <c r="N60" s="235"/>
    </row>
    <row r="61" spans="1:64" ht="13.5" hidden="1" customHeight="1" x14ac:dyDescent="0.2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">
      <c r="A62" s="110" t="str">
        <f>IF(ISBLANK($A$6),TRIM(" "),$A$6)</f>
        <v>Campbell</v>
      </c>
      <c r="B62" s="249" t="str">
        <f>IF(ISBLANK($E$6),TRIM(" "),$E$6)</f>
        <v>Lawrence, T</v>
      </c>
      <c r="C62" s="293" t="str">
        <f>TEXT(IF(ISBLANK($N$2),"      ",$N$2),"000000")</f>
        <v>036845</v>
      </c>
      <c r="D62" s="110" t="str">
        <f>TEXT($K$6,"###-##-####")</f>
        <v>P00505622</v>
      </c>
      <c r="E62" s="250" t="str">
        <f>TEXT($N$52,"######0.00")</f>
        <v>3593.33</v>
      </c>
      <c r="F62" s="284" t="s">
        <v>60</v>
      </c>
      <c r="G62" s="284" t="s">
        <v>61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60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2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49"/>
      <c r="C65" s="110"/>
      <c r="D65" s="110"/>
      <c r="E65" s="250"/>
      <c r="F65" s="242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3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"/>
    <row r="202" spans="1:14" hidden="1" x14ac:dyDescent="0.2"/>
  </sheetData>
  <sheetProtection password="BA39" sheet="1" objects="1" scenarios="1"/>
  <mergeCells count="12">
    <mergeCell ref="G29:H29"/>
    <mergeCell ref="G30:H30"/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0" zoomScale="80" workbookViewId="0">
      <selection activeCell="A26" sqref="A26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7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8" t="s">
        <v>63</v>
      </c>
      <c r="B2" s="69"/>
      <c r="C2" s="69"/>
      <c r="D2" s="69"/>
      <c r="E2" s="69"/>
      <c r="F2" s="74"/>
      <c r="G2" s="329"/>
      <c r="H2" s="72"/>
      <c r="I2" s="72"/>
      <c r="J2" s="72"/>
      <c r="K2"/>
      <c r="L2"/>
      <c r="M2" s="266" t="s">
        <v>64</v>
      </c>
      <c r="N2" s="267">
        <f>IF(VALUE('Short Form'!H62)&lt;&gt;0,2,"")</f>
        <v>2</v>
      </c>
      <c r="O2" s="268">
        <f>IF(N2=0,"",'Short Form'!N3)</f>
        <v>4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21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P00505622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199" t="s">
        <v>65</v>
      </c>
      <c r="B7" s="200"/>
      <c r="C7" s="201"/>
      <c r="D7" s="200"/>
      <c r="E7" s="200"/>
      <c r="F7" s="200"/>
      <c r="G7" s="200"/>
      <c r="H7" s="200"/>
      <c r="I7" s="200"/>
      <c r="J7" s="200"/>
      <c r="K7" s="200"/>
      <c r="L7" s="200"/>
      <c r="M7" s="202"/>
      <c r="N7" s="202"/>
      <c r="O7" s="203"/>
      <c r="P7" s="78"/>
      <c r="Q7" s="78"/>
      <c r="R7" s="78"/>
      <c r="S7" s="78"/>
      <c r="T7" s="78"/>
      <c r="U7" s="78"/>
    </row>
    <row r="8" spans="1:21" ht="14.25" customHeight="1" x14ac:dyDescent="0.25">
      <c r="A8" s="204" t="s">
        <v>66</v>
      </c>
      <c r="B8" s="200"/>
      <c r="C8" s="205"/>
      <c r="D8" s="200"/>
      <c r="E8" s="205"/>
      <c r="F8" s="206"/>
      <c r="G8" s="207"/>
      <c r="H8" s="205"/>
      <c r="I8" s="200"/>
      <c r="J8" s="200"/>
      <c r="K8" s="200"/>
      <c r="L8" s="200"/>
      <c r="M8" s="206"/>
      <c r="N8" s="206"/>
      <c r="O8" s="203"/>
      <c r="P8" s="78"/>
      <c r="Q8" s="78"/>
      <c r="R8" s="78"/>
      <c r="S8" s="78"/>
      <c r="T8" s="78"/>
      <c r="U8" s="78"/>
    </row>
    <row r="9" spans="1:21" ht="12.75" customHeight="1" x14ac:dyDescent="0.25">
      <c r="A9" s="203" t="s">
        <v>67</v>
      </c>
      <c r="B9" s="206"/>
      <c r="C9" s="206"/>
      <c r="D9" s="206"/>
      <c r="E9" s="208"/>
      <c r="F9" s="206"/>
      <c r="G9" s="206"/>
      <c r="H9" s="206"/>
      <c r="I9" s="206"/>
      <c r="J9" s="206"/>
      <c r="K9" s="206"/>
      <c r="L9" s="206"/>
      <c r="M9" s="206"/>
      <c r="N9" s="206"/>
      <c r="O9" s="208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7" t="s">
        <v>68</v>
      </c>
      <c r="B11" s="297" t="s">
        <v>13</v>
      </c>
      <c r="C11" s="298"/>
      <c r="D11" s="298"/>
      <c r="E11" s="298" t="s">
        <v>69</v>
      </c>
      <c r="F11" s="298"/>
      <c r="G11" s="298"/>
      <c r="H11" s="298"/>
      <c r="I11" s="298"/>
      <c r="J11" s="298"/>
      <c r="K11" s="299"/>
      <c r="L11" s="297" t="s">
        <v>70</v>
      </c>
      <c r="M11" s="296" t="s">
        <v>71</v>
      </c>
      <c r="N11" s="296" t="s">
        <v>18</v>
      </c>
      <c r="O11" s="296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6" t="s">
        <v>128</v>
      </c>
      <c r="B12" s="148" t="s">
        <v>129</v>
      </c>
      <c r="C12" s="137" t="s">
        <v>130</v>
      </c>
      <c r="D12" s="166"/>
      <c r="E12" s="166"/>
      <c r="F12" s="166"/>
      <c r="G12" s="167"/>
      <c r="H12" s="166"/>
      <c r="I12" s="168"/>
      <c r="J12" s="166"/>
      <c r="K12" s="166"/>
      <c r="L12" s="254" t="s">
        <v>131</v>
      </c>
      <c r="M12" s="259">
        <v>408</v>
      </c>
      <c r="N12" s="257">
        <v>1</v>
      </c>
      <c r="O12" s="188">
        <f t="shared" ref="O12:O27" si="0">IF(N12=" ",M12*1,M12*N12)</f>
        <v>408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6" t="s">
        <v>128</v>
      </c>
      <c r="B13" s="148">
        <v>36838</v>
      </c>
      <c r="C13" s="124" t="s">
        <v>138</v>
      </c>
      <c r="D13" s="166"/>
      <c r="E13" s="166"/>
      <c r="F13" s="166"/>
      <c r="G13" s="167"/>
      <c r="H13" s="166"/>
      <c r="I13" s="166"/>
      <c r="J13" s="166"/>
      <c r="K13" s="166"/>
      <c r="L13" s="254"/>
      <c r="M13" s="259">
        <v>127.43</v>
      </c>
      <c r="N13" s="257">
        <v>1</v>
      </c>
      <c r="O13" s="188">
        <f t="shared" si="0"/>
        <v>127.43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6" t="s">
        <v>128</v>
      </c>
      <c r="B14" s="148">
        <v>36838</v>
      </c>
      <c r="C14" s="124" t="s">
        <v>139</v>
      </c>
      <c r="D14" s="166"/>
      <c r="E14" s="166"/>
      <c r="F14" s="166"/>
      <c r="G14" s="167"/>
      <c r="H14" s="166"/>
      <c r="I14" s="166"/>
      <c r="J14" s="166"/>
      <c r="K14" s="166"/>
      <c r="L14" s="254"/>
      <c r="M14" s="259">
        <v>179.78</v>
      </c>
      <c r="N14" s="257">
        <v>1</v>
      </c>
      <c r="O14" s="188">
        <f t="shared" si="0"/>
        <v>179.78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6" t="s">
        <v>128</v>
      </c>
      <c r="B15" s="148" t="s">
        <v>140</v>
      </c>
      <c r="C15" s="124" t="s">
        <v>141</v>
      </c>
      <c r="D15" s="166"/>
      <c r="E15" s="166"/>
      <c r="F15" s="166"/>
      <c r="G15" s="167"/>
      <c r="H15" s="166"/>
      <c r="I15" s="166"/>
      <c r="J15" s="166"/>
      <c r="K15" s="166"/>
      <c r="L15" s="254" t="s">
        <v>131</v>
      </c>
      <c r="M15" s="259">
        <v>336.5</v>
      </c>
      <c r="N15" s="257">
        <v>1</v>
      </c>
      <c r="O15" s="188">
        <f t="shared" si="0"/>
        <v>336.5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6" t="s">
        <v>128</v>
      </c>
      <c r="B16" s="148" t="s">
        <v>140</v>
      </c>
      <c r="C16" s="124" t="s">
        <v>142</v>
      </c>
      <c r="D16" s="166"/>
      <c r="E16" s="166"/>
      <c r="F16" s="166"/>
      <c r="G16" s="167"/>
      <c r="H16" s="166"/>
      <c r="I16" s="166"/>
      <c r="J16" s="166"/>
      <c r="K16" s="166"/>
      <c r="L16" s="254"/>
      <c r="M16" s="259">
        <v>209.76</v>
      </c>
      <c r="N16" s="257">
        <v>1</v>
      </c>
      <c r="O16" s="188">
        <f t="shared" si="0"/>
        <v>209.76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6" t="s">
        <v>128</v>
      </c>
      <c r="B17" s="148">
        <v>36839</v>
      </c>
      <c r="C17" s="124" t="s">
        <v>146</v>
      </c>
      <c r="D17" s="166"/>
      <c r="E17" s="166"/>
      <c r="F17" s="166"/>
      <c r="G17" s="167"/>
      <c r="H17" s="166"/>
      <c r="I17" s="166"/>
      <c r="J17" s="166"/>
      <c r="K17" s="166"/>
      <c r="L17" s="254" t="s">
        <v>145</v>
      </c>
      <c r="M17" s="259">
        <v>26</v>
      </c>
      <c r="N17" s="257">
        <v>1</v>
      </c>
      <c r="O17" s="188">
        <f t="shared" si="0"/>
        <v>26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6" t="s">
        <v>128</v>
      </c>
      <c r="B18" s="148">
        <v>36840</v>
      </c>
      <c r="C18" s="124" t="s">
        <v>147</v>
      </c>
      <c r="D18" s="166"/>
      <c r="E18" s="196"/>
      <c r="F18" s="166"/>
      <c r="G18" s="167"/>
      <c r="H18" s="166"/>
      <c r="I18" s="166"/>
      <c r="J18" s="166"/>
      <c r="K18" s="166"/>
      <c r="L18" s="254"/>
      <c r="M18" s="259">
        <v>8</v>
      </c>
      <c r="N18" s="257">
        <v>1</v>
      </c>
      <c r="O18" s="188">
        <f t="shared" si="0"/>
        <v>8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6" t="s">
        <v>128</v>
      </c>
      <c r="B19" s="148">
        <v>36844</v>
      </c>
      <c r="C19" s="124" t="s">
        <v>164</v>
      </c>
      <c r="D19" s="166"/>
      <c r="E19" s="166"/>
      <c r="F19" s="166"/>
      <c r="G19" s="167"/>
      <c r="H19" s="166"/>
      <c r="I19" s="166"/>
      <c r="J19" s="166"/>
      <c r="K19" s="166"/>
      <c r="L19" s="254"/>
      <c r="M19" s="259">
        <v>77.52</v>
      </c>
      <c r="N19" s="257">
        <v>1</v>
      </c>
      <c r="O19" s="188">
        <f t="shared" si="0"/>
        <v>77.52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6" t="s">
        <v>128</v>
      </c>
      <c r="B20" s="148">
        <v>36845</v>
      </c>
      <c r="C20" s="124" t="s">
        <v>169</v>
      </c>
      <c r="D20" s="166"/>
      <c r="E20" s="166"/>
      <c r="F20" s="166"/>
      <c r="G20" s="167"/>
      <c r="H20" s="166"/>
      <c r="I20" s="166"/>
      <c r="J20" s="166"/>
      <c r="K20" s="166"/>
      <c r="L20" s="254"/>
      <c r="M20" s="259">
        <v>70.06</v>
      </c>
      <c r="N20" s="257">
        <v>1</v>
      </c>
      <c r="O20" s="188">
        <f t="shared" si="0"/>
        <v>70.06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6" t="s">
        <v>128</v>
      </c>
      <c r="B21" s="148" t="s">
        <v>171</v>
      </c>
      <c r="C21" s="124" t="s">
        <v>172</v>
      </c>
      <c r="D21" s="166"/>
      <c r="E21" s="166"/>
      <c r="F21" s="166"/>
      <c r="G21" s="167"/>
      <c r="H21" s="166"/>
      <c r="I21" s="166"/>
      <c r="J21" s="166"/>
      <c r="K21" s="166"/>
      <c r="L21" s="254"/>
      <c r="M21" s="259">
        <v>160.97999999999999</v>
      </c>
      <c r="N21" s="257">
        <v>1</v>
      </c>
      <c r="O21" s="188">
        <f t="shared" si="0"/>
        <v>160.97999999999999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6" t="s">
        <v>128</v>
      </c>
      <c r="B22" s="148" t="s">
        <v>177</v>
      </c>
      <c r="C22" s="124" t="s">
        <v>178</v>
      </c>
      <c r="D22" s="166"/>
      <c r="E22" s="166"/>
      <c r="F22" s="166"/>
      <c r="G22" s="167"/>
      <c r="H22" s="166"/>
      <c r="I22" s="166"/>
      <c r="J22" s="166"/>
      <c r="K22" s="166"/>
      <c r="L22" s="254" t="s">
        <v>131</v>
      </c>
      <c r="M22" s="259">
        <v>1080</v>
      </c>
      <c r="N22" s="257">
        <v>1</v>
      </c>
      <c r="O22" s="188">
        <f t="shared" si="0"/>
        <v>1080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6" t="s">
        <v>128</v>
      </c>
      <c r="B23" s="148" t="s">
        <v>177</v>
      </c>
      <c r="C23" s="124" t="s">
        <v>179</v>
      </c>
      <c r="D23" s="166"/>
      <c r="E23" s="166"/>
      <c r="F23" s="166"/>
      <c r="G23" s="167"/>
      <c r="H23" s="166"/>
      <c r="I23" s="166"/>
      <c r="J23" s="166"/>
      <c r="K23" s="166"/>
      <c r="L23" s="254"/>
      <c r="M23" s="259">
        <v>353.44</v>
      </c>
      <c r="N23" s="257">
        <v>1</v>
      </c>
      <c r="O23" s="188">
        <f t="shared" si="0"/>
        <v>353.44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6" t="s">
        <v>128</v>
      </c>
      <c r="B24" s="148">
        <v>36861</v>
      </c>
      <c r="C24" s="124" t="s">
        <v>180</v>
      </c>
      <c r="D24" s="166"/>
      <c r="E24" s="166"/>
      <c r="F24" s="166"/>
      <c r="G24" s="167"/>
      <c r="H24" s="166"/>
      <c r="I24" s="166"/>
      <c r="J24" s="166"/>
      <c r="K24" s="166"/>
      <c r="L24" s="254" t="s">
        <v>181</v>
      </c>
      <c r="M24" s="259">
        <v>176.29</v>
      </c>
      <c r="N24" s="257">
        <v>1</v>
      </c>
      <c r="O24" s="188">
        <f t="shared" si="0"/>
        <v>176.29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6" t="s">
        <v>128</v>
      </c>
      <c r="B25" s="148">
        <v>36861</v>
      </c>
      <c r="C25" s="124" t="s">
        <v>182</v>
      </c>
      <c r="D25" s="166"/>
      <c r="E25" s="166"/>
      <c r="F25" s="166"/>
      <c r="G25" s="167"/>
      <c r="H25" s="166"/>
      <c r="I25" s="166"/>
      <c r="J25" s="166"/>
      <c r="K25" s="166"/>
      <c r="L25" s="254" t="s">
        <v>181</v>
      </c>
      <c r="M25" s="259">
        <v>3.78</v>
      </c>
      <c r="N25" s="257">
        <v>1</v>
      </c>
      <c r="O25" s="188">
        <f t="shared" si="0"/>
        <v>3.78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4"/>
      <c r="M26" s="259"/>
      <c r="N26" s="257"/>
      <c r="O26" s="188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4"/>
      <c r="M27" s="259"/>
      <c r="N27" s="257"/>
      <c r="O27" s="188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4"/>
      <c r="M28" s="259"/>
      <c r="N28" s="257"/>
      <c r="O28" s="188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6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4"/>
      <c r="M29" s="259"/>
      <c r="N29" s="257"/>
      <c r="O29" s="188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4"/>
      <c r="M30" s="259"/>
      <c r="N30" s="257"/>
      <c r="O30" s="188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4"/>
      <c r="M31" s="259"/>
      <c r="N31" s="257"/>
      <c r="O31" s="188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4"/>
      <c r="M32" s="259"/>
      <c r="N32" s="257"/>
      <c r="O32" s="188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4"/>
      <c r="M33" s="259"/>
      <c r="N33" s="257"/>
      <c r="O33" s="188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4"/>
      <c r="M34" s="259"/>
      <c r="N34" s="257"/>
      <c r="O34" s="188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4"/>
      <c r="M35" s="259"/>
      <c r="N35" s="257"/>
      <c r="O35" s="188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4"/>
      <c r="M36" s="259"/>
      <c r="N36" s="257"/>
      <c r="O36" s="188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4"/>
      <c r="M37" s="259"/>
      <c r="N37" s="257"/>
      <c r="O37" s="188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4"/>
      <c r="M38" s="259"/>
      <c r="N38" s="257"/>
      <c r="O38" s="188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4"/>
      <c r="M39" s="259"/>
      <c r="N39" s="257"/>
      <c r="O39" s="188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4"/>
      <c r="M40" s="259"/>
      <c r="N40" s="257"/>
      <c r="O40" s="188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6" t="s">
        <v>75</v>
      </c>
      <c r="N41" s="296"/>
      <c r="O41" s="125">
        <f>SUM(O12:O40)</f>
        <v>3217.54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 s="276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1" t="s">
        <v>83</v>
      </c>
      <c r="B47" s="210"/>
      <c r="C47" s="209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6" t="s">
        <v>68</v>
      </c>
      <c r="B48" s="306" t="s">
        <v>106</v>
      </c>
      <c r="C48" s="306" t="s">
        <v>105</v>
      </c>
      <c r="D48" s="330"/>
      <c r="E48" s="402" t="s">
        <v>104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34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5" t="s">
        <v>128</v>
      </c>
      <c r="B49" s="336" t="s">
        <v>148</v>
      </c>
      <c r="C49" s="337" t="s">
        <v>124</v>
      </c>
      <c r="D49" s="404" t="s">
        <v>149</v>
      </c>
      <c r="E49" s="405"/>
      <c r="F49" s="405"/>
      <c r="G49" s="406"/>
      <c r="H49" s="404"/>
      <c r="I49" s="407"/>
      <c r="J49" s="187"/>
      <c r="K49" s="187"/>
      <c r="L49" s="341"/>
      <c r="M49" s="73"/>
      <c r="N49" s="93"/>
      <c r="O49" s="169">
        <f>IF($L$49=" ",SUMIF($A$12:$A$40,A49,$O$12:$O$40),$K$41*$L$49)</f>
        <v>3217.54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40"/>
      <c r="M50" s="94"/>
      <c r="N50" s="93"/>
      <c r="O50" s="347"/>
      <c r="P50" s="78"/>
      <c r="Q50" s="78"/>
      <c r="R50" s="78"/>
      <c r="S50" s="78"/>
      <c r="T50" s="78"/>
      <c r="U50" s="78"/>
    </row>
    <row r="51" spans="1:21" ht="24" customHeight="1" x14ac:dyDescent="0.25">
      <c r="A51" s="338" t="s">
        <v>176</v>
      </c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341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40"/>
      <c r="M52" s="73"/>
      <c r="N52" s="73"/>
      <c r="O52" s="347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341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40"/>
      <c r="M54" s="73"/>
      <c r="N54" s="73"/>
      <c r="O54" s="347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2"/>
      <c r="L55" s="343"/>
      <c r="M55" s="296" t="s">
        <v>75</v>
      </c>
      <c r="N55" s="296"/>
      <c r="O55" s="125">
        <f>SUM(O49:O54)</f>
        <v>3217.54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opLeftCell="A37" zoomScale="80" workbookViewId="0">
      <selection activeCell="A32" sqref="A32"/>
    </sheetView>
  </sheetViews>
  <sheetFormatPr defaultColWidth="0" defaultRowHeight="21" customHeight="1" zeroHeight="1" x14ac:dyDescent="0.2"/>
  <cols>
    <col min="1" max="1" width="6.140625" style="2" customWidth="1"/>
    <col min="2" max="2" width="10.7109375" style="1" customWidth="1"/>
    <col min="3" max="3" width="6.855468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3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4" t="s">
        <v>86</v>
      </c>
      <c r="B2" s="98"/>
      <c r="C2" s="98"/>
      <c r="D2" s="105"/>
      <c r="E2" s="105"/>
      <c r="F2" s="105"/>
      <c r="G2" s="102"/>
      <c r="H2" s="329"/>
      <c r="I2" s="105"/>
      <c r="J2" s="105"/>
      <c r="K2" s="38"/>
      <c r="L2" s="266" t="s">
        <v>64</v>
      </c>
      <c r="M2" s="267">
        <f>IF((VALUE('Short Form'!I62)&lt;&gt;0),1+VALUE('Short Form'!H62)+VALUE('Short Form'!I62),"")</f>
        <v>3</v>
      </c>
      <c r="N2" s="268">
        <f>IF((M2=0),"",'Short Form'!N3)</f>
        <v>4</v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6"/>
      <c r="C4" s="27"/>
      <c r="D4" s="236"/>
      <c r="E4" s="237" t="s">
        <v>9</v>
      </c>
      <c r="F4" s="236"/>
      <c r="G4" s="236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5" t="str">
        <f>'Short Form'!A6</f>
        <v>Campbell</v>
      </c>
      <c r="B5" s="121"/>
      <c r="C5" s="121"/>
      <c r="D5" s="121"/>
      <c r="E5" s="253" t="str">
        <f>'Short Form'!E6</f>
        <v>Lawrence, T</v>
      </c>
      <c r="F5" s="121"/>
      <c r="G5" s="121"/>
      <c r="H5" s="178" t="str">
        <f>'Short Form'!H6</f>
        <v>Division Environmental  Specialist</v>
      </c>
      <c r="I5" s="121"/>
      <c r="J5" s="121"/>
      <c r="K5" s="19"/>
      <c r="L5" s="144" t="str">
        <f>'Short Form'!K6</f>
        <v>P00505622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5" t="s">
        <v>116</v>
      </c>
      <c r="B6" s="216"/>
      <c r="C6" s="217"/>
      <c r="D6" s="218"/>
      <c r="E6" s="217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378" t="s">
        <v>88</v>
      </c>
      <c r="B7" s="216"/>
      <c r="C7" s="219"/>
      <c r="D7" s="218"/>
      <c r="E7" s="219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3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6" t="s">
        <v>68</v>
      </c>
      <c r="B9" s="297" t="s">
        <v>13</v>
      </c>
      <c r="C9" s="354" t="s">
        <v>14</v>
      </c>
      <c r="D9" s="298"/>
      <c r="E9" s="299" t="s">
        <v>15</v>
      </c>
      <c r="F9" s="355"/>
      <c r="G9" s="298"/>
      <c r="H9" s="303"/>
      <c r="I9" s="300" t="s">
        <v>16</v>
      </c>
      <c r="J9" s="300"/>
      <c r="K9" s="300"/>
      <c r="L9" s="296" t="s">
        <v>89</v>
      </c>
      <c r="M9" s="297" t="s">
        <v>18</v>
      </c>
      <c r="N9" s="296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 t="s">
        <v>128</v>
      </c>
      <c r="B10" s="146">
        <v>36831</v>
      </c>
      <c r="C10" s="135" t="s">
        <v>132</v>
      </c>
      <c r="D10" s="126" t="s">
        <v>133</v>
      </c>
      <c r="E10" s="155"/>
      <c r="F10" s="155"/>
      <c r="G10" s="156"/>
      <c r="H10" s="157"/>
      <c r="I10" s="126"/>
      <c r="J10" s="155"/>
      <c r="K10" s="155"/>
      <c r="L10" s="259">
        <v>8.4700000000000006</v>
      </c>
      <c r="M10" s="255">
        <v>1</v>
      </c>
      <c r="N10" s="188">
        <f t="shared" ref="N10:N25" si="0">IF(M10=" ",L10*1,L10*M10)</f>
        <v>8.4700000000000006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 t="s">
        <v>128</v>
      </c>
      <c r="B11" s="146">
        <v>36832</v>
      </c>
      <c r="C11" s="135" t="s">
        <v>134</v>
      </c>
      <c r="D11" s="126" t="s">
        <v>135</v>
      </c>
      <c r="E11" s="155"/>
      <c r="F11" s="155"/>
      <c r="G11" s="156"/>
      <c r="H11" s="157"/>
      <c r="I11" s="127" t="s">
        <v>136</v>
      </c>
      <c r="J11" s="155"/>
      <c r="K11" s="156"/>
      <c r="L11" s="259">
        <v>19.54</v>
      </c>
      <c r="M11" s="255">
        <v>1</v>
      </c>
      <c r="N11" s="188">
        <f t="shared" si="0"/>
        <v>19.54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 t="s">
        <v>128</v>
      </c>
      <c r="B12" s="146">
        <v>36838</v>
      </c>
      <c r="C12" s="135" t="s">
        <v>134</v>
      </c>
      <c r="D12" s="126" t="s">
        <v>143</v>
      </c>
      <c r="E12" s="155"/>
      <c r="F12" s="155"/>
      <c r="G12" s="156"/>
      <c r="H12" s="157"/>
      <c r="I12" s="127"/>
      <c r="J12" s="155"/>
      <c r="K12" s="156"/>
      <c r="L12" s="259">
        <v>4.3099999999999996</v>
      </c>
      <c r="M12" s="255">
        <v>1</v>
      </c>
      <c r="N12" s="188">
        <f t="shared" si="0"/>
        <v>4.3099999999999996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 t="s">
        <v>128</v>
      </c>
      <c r="B13" s="146">
        <v>36839</v>
      </c>
      <c r="C13" s="135" t="s">
        <v>154</v>
      </c>
      <c r="D13" s="126" t="s">
        <v>137</v>
      </c>
      <c r="E13" s="155"/>
      <c r="F13" s="155"/>
      <c r="G13" s="156"/>
      <c r="H13" s="157"/>
      <c r="I13" s="127"/>
      <c r="J13" s="155"/>
      <c r="K13" s="156"/>
      <c r="L13" s="259">
        <v>18.489999999999998</v>
      </c>
      <c r="M13" s="255">
        <v>1</v>
      </c>
      <c r="N13" s="188">
        <f t="shared" si="0"/>
        <v>18.489999999999998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 t="s">
        <v>128</v>
      </c>
      <c r="B14" s="146">
        <v>36839</v>
      </c>
      <c r="C14" s="135" t="s">
        <v>144</v>
      </c>
      <c r="D14" s="126" t="s">
        <v>137</v>
      </c>
      <c r="E14" s="155"/>
      <c r="F14" s="155"/>
      <c r="G14" s="156"/>
      <c r="H14" s="157"/>
      <c r="I14" s="127"/>
      <c r="J14" s="155"/>
      <c r="K14" s="156"/>
      <c r="L14" s="259">
        <v>46.59</v>
      </c>
      <c r="M14" s="255">
        <v>1</v>
      </c>
      <c r="N14" s="188">
        <f t="shared" si="0"/>
        <v>46.59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 t="s">
        <v>128</v>
      </c>
      <c r="B15" s="146">
        <v>36840</v>
      </c>
      <c r="C15" s="135" t="s">
        <v>144</v>
      </c>
      <c r="D15" s="126" t="s">
        <v>137</v>
      </c>
      <c r="E15" s="155"/>
      <c r="F15" s="155"/>
      <c r="G15" s="156"/>
      <c r="H15" s="157"/>
      <c r="I15" s="127"/>
      <c r="J15" s="155"/>
      <c r="K15" s="156"/>
      <c r="L15" s="259">
        <v>13.43</v>
      </c>
      <c r="M15" s="255">
        <v>1</v>
      </c>
      <c r="N15" s="188">
        <f t="shared" si="0"/>
        <v>13.43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 t="s">
        <v>128</v>
      </c>
      <c r="B16" s="146">
        <v>36808</v>
      </c>
      <c r="C16" s="135" t="s">
        <v>144</v>
      </c>
      <c r="D16" s="126" t="s">
        <v>151</v>
      </c>
      <c r="E16" s="155"/>
      <c r="F16" s="155"/>
      <c r="G16" s="156"/>
      <c r="H16" s="157"/>
      <c r="I16" s="127" t="s">
        <v>152</v>
      </c>
      <c r="J16" s="155"/>
      <c r="K16" s="156"/>
      <c r="L16" s="259">
        <v>42.53</v>
      </c>
      <c r="M16" s="255">
        <v>1</v>
      </c>
      <c r="N16" s="188">
        <f t="shared" si="0"/>
        <v>42.53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 t="s">
        <v>128</v>
      </c>
      <c r="B17" s="146">
        <v>36795</v>
      </c>
      <c r="C17" s="135" t="s">
        <v>144</v>
      </c>
      <c r="D17" s="126" t="s">
        <v>153</v>
      </c>
      <c r="E17" s="155"/>
      <c r="F17" s="155"/>
      <c r="G17" s="156"/>
      <c r="H17" s="157"/>
      <c r="I17" s="127"/>
      <c r="J17" s="155"/>
      <c r="K17" s="156"/>
      <c r="L17" s="259">
        <v>15.5</v>
      </c>
      <c r="M17" s="255">
        <v>1</v>
      </c>
      <c r="N17" s="188">
        <f t="shared" si="0"/>
        <v>15.5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 t="s">
        <v>128</v>
      </c>
      <c r="B18" s="146">
        <v>36844</v>
      </c>
      <c r="C18" s="135" t="s">
        <v>134</v>
      </c>
      <c r="D18" s="126" t="s">
        <v>165</v>
      </c>
      <c r="E18" s="155"/>
      <c r="F18" s="155"/>
      <c r="G18" s="156"/>
      <c r="H18" s="157"/>
      <c r="I18" s="127" t="s">
        <v>166</v>
      </c>
      <c r="J18" s="155"/>
      <c r="K18" s="156"/>
      <c r="L18" s="259">
        <v>14.97</v>
      </c>
      <c r="M18" s="255">
        <v>1</v>
      </c>
      <c r="N18" s="188">
        <f t="shared" si="0"/>
        <v>14.97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 t="s">
        <v>128</v>
      </c>
      <c r="B19" s="146">
        <v>36844</v>
      </c>
      <c r="C19" s="135" t="s">
        <v>132</v>
      </c>
      <c r="D19" s="126" t="s">
        <v>165</v>
      </c>
      <c r="E19" s="155"/>
      <c r="F19" s="155"/>
      <c r="G19" s="156"/>
      <c r="H19" s="157"/>
      <c r="I19" s="127"/>
      <c r="J19" s="155"/>
      <c r="K19" s="156"/>
      <c r="L19" s="259">
        <v>0.73</v>
      </c>
      <c r="M19" s="255">
        <v>1</v>
      </c>
      <c r="N19" s="188">
        <f t="shared" si="0"/>
        <v>0.73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 t="s">
        <v>128</v>
      </c>
      <c r="B20" s="146">
        <v>36844</v>
      </c>
      <c r="C20" s="135" t="s">
        <v>144</v>
      </c>
      <c r="D20" s="126" t="s">
        <v>165</v>
      </c>
      <c r="E20" s="155"/>
      <c r="F20" s="155"/>
      <c r="G20" s="156"/>
      <c r="H20" s="157"/>
      <c r="I20" s="127" t="s">
        <v>167</v>
      </c>
      <c r="J20" s="155"/>
      <c r="K20" s="156"/>
      <c r="L20" s="259">
        <v>42.35</v>
      </c>
      <c r="M20" s="255">
        <v>1</v>
      </c>
      <c r="N20" s="188">
        <f t="shared" si="0"/>
        <v>42.35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 t="s">
        <v>128</v>
      </c>
      <c r="B21" s="146">
        <v>36845</v>
      </c>
      <c r="C21" s="135" t="s">
        <v>144</v>
      </c>
      <c r="D21" s="126" t="s">
        <v>168</v>
      </c>
      <c r="E21" s="155"/>
      <c r="F21" s="155"/>
      <c r="G21" s="156"/>
      <c r="H21" s="157"/>
      <c r="I21" s="127"/>
      <c r="J21" s="155"/>
      <c r="K21" s="156"/>
      <c r="L21" s="259">
        <v>6.51</v>
      </c>
      <c r="M21" s="255">
        <v>1</v>
      </c>
      <c r="N21" s="188">
        <f t="shared" si="0"/>
        <v>6.51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 t="s">
        <v>128</v>
      </c>
      <c r="B22" s="146">
        <v>36846</v>
      </c>
      <c r="C22" s="135" t="s">
        <v>132</v>
      </c>
      <c r="D22" s="126" t="s">
        <v>168</v>
      </c>
      <c r="E22" s="155"/>
      <c r="F22" s="155"/>
      <c r="G22" s="156"/>
      <c r="H22" s="157"/>
      <c r="I22" s="127"/>
      <c r="J22" s="155"/>
      <c r="K22" s="156"/>
      <c r="L22" s="259">
        <v>6.22</v>
      </c>
      <c r="M22" s="255">
        <v>1</v>
      </c>
      <c r="N22" s="188">
        <f t="shared" si="0"/>
        <v>6.22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 t="s">
        <v>128</v>
      </c>
      <c r="B23" s="146">
        <v>36846</v>
      </c>
      <c r="C23" s="135" t="s">
        <v>134</v>
      </c>
      <c r="D23" s="126" t="s">
        <v>168</v>
      </c>
      <c r="E23" s="155"/>
      <c r="F23" s="155"/>
      <c r="G23" s="156"/>
      <c r="H23" s="157"/>
      <c r="I23" s="127" t="s">
        <v>170</v>
      </c>
      <c r="J23" s="155"/>
      <c r="K23" s="156"/>
      <c r="L23" s="259">
        <v>10.38</v>
      </c>
      <c r="M23" s="255">
        <v>1</v>
      </c>
      <c r="N23" s="188">
        <f t="shared" si="0"/>
        <v>10.38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 t="s">
        <v>128</v>
      </c>
      <c r="B24" s="146">
        <v>36851</v>
      </c>
      <c r="C24" s="135" t="s">
        <v>173</v>
      </c>
      <c r="D24" s="126" t="s">
        <v>174</v>
      </c>
      <c r="E24" s="155"/>
      <c r="F24" s="155"/>
      <c r="G24" s="156"/>
      <c r="H24" s="157"/>
      <c r="I24" s="127"/>
      <c r="J24" s="155"/>
      <c r="K24" s="156"/>
      <c r="L24" s="259">
        <v>10.78</v>
      </c>
      <c r="M24" s="255">
        <v>1</v>
      </c>
      <c r="N24" s="188">
        <f t="shared" si="0"/>
        <v>10.78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 t="s">
        <v>128</v>
      </c>
      <c r="B25" s="146">
        <v>36852</v>
      </c>
      <c r="C25" s="135" t="s">
        <v>132</v>
      </c>
      <c r="D25" s="126" t="s">
        <v>174</v>
      </c>
      <c r="E25" s="155"/>
      <c r="F25" s="155"/>
      <c r="G25" s="156"/>
      <c r="H25" s="157"/>
      <c r="I25" s="127"/>
      <c r="J25" s="155"/>
      <c r="K25" s="156"/>
      <c r="L25" s="259">
        <v>3.49</v>
      </c>
      <c r="M25" s="255">
        <v>1</v>
      </c>
      <c r="N25" s="188">
        <f t="shared" si="0"/>
        <v>3.49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 t="s">
        <v>128</v>
      </c>
      <c r="B26" s="146">
        <v>36547</v>
      </c>
      <c r="C26" s="135" t="s">
        <v>134</v>
      </c>
      <c r="D26" s="126" t="s">
        <v>174</v>
      </c>
      <c r="E26" s="155"/>
      <c r="F26" s="155"/>
      <c r="G26" s="156"/>
      <c r="H26" s="157"/>
      <c r="I26" s="127" t="s">
        <v>175</v>
      </c>
      <c r="J26" s="155"/>
      <c r="K26" s="156"/>
      <c r="L26" s="259">
        <v>25.34</v>
      </c>
      <c r="M26" s="255">
        <v>1</v>
      </c>
      <c r="N26" s="188">
        <f t="shared" ref="N26:N39" si="1">IF(M26=" ",L26*1,L26*M26)</f>
        <v>25.34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 t="s">
        <v>128</v>
      </c>
      <c r="B27" s="146">
        <v>36548</v>
      </c>
      <c r="C27" s="135" t="s">
        <v>134</v>
      </c>
      <c r="D27" s="126" t="s">
        <v>174</v>
      </c>
      <c r="E27" s="155"/>
      <c r="F27" s="155"/>
      <c r="G27" s="156"/>
      <c r="H27" s="157"/>
      <c r="I27" s="127"/>
      <c r="J27" s="155"/>
      <c r="K27" s="156"/>
      <c r="L27" s="259">
        <v>10</v>
      </c>
      <c r="M27" s="255">
        <v>1</v>
      </c>
      <c r="N27" s="188">
        <f t="shared" si="1"/>
        <v>10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 t="s">
        <v>128</v>
      </c>
      <c r="B28" s="146">
        <v>36855</v>
      </c>
      <c r="C28" s="135" t="s">
        <v>144</v>
      </c>
      <c r="D28" s="126" t="s">
        <v>174</v>
      </c>
      <c r="E28" s="155"/>
      <c r="F28" s="155"/>
      <c r="G28" s="156"/>
      <c r="H28" s="157"/>
      <c r="I28" s="127"/>
      <c r="J28" s="155"/>
      <c r="K28" s="156"/>
      <c r="L28" s="259">
        <v>4.83</v>
      </c>
      <c r="M28" s="255">
        <v>1</v>
      </c>
      <c r="N28" s="188">
        <f t="shared" si="1"/>
        <v>4.83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 t="s">
        <v>128</v>
      </c>
      <c r="B29" s="146">
        <v>36858</v>
      </c>
      <c r="C29" s="135" t="s">
        <v>132</v>
      </c>
      <c r="D29" s="126" t="s">
        <v>183</v>
      </c>
      <c r="E29" s="155"/>
      <c r="F29" s="155"/>
      <c r="G29" s="156"/>
      <c r="H29" s="157"/>
      <c r="I29" s="127"/>
      <c r="J29" s="155"/>
      <c r="K29" s="156"/>
      <c r="L29" s="259">
        <v>6.17</v>
      </c>
      <c r="M29" s="255">
        <v>1</v>
      </c>
      <c r="N29" s="188">
        <f t="shared" si="1"/>
        <v>6.17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 t="s">
        <v>128</v>
      </c>
      <c r="B30" s="146">
        <v>36860</v>
      </c>
      <c r="C30" s="135" t="s">
        <v>132</v>
      </c>
      <c r="D30" s="126" t="s">
        <v>183</v>
      </c>
      <c r="E30" s="155"/>
      <c r="F30" s="155"/>
      <c r="G30" s="156"/>
      <c r="H30" s="157"/>
      <c r="I30" s="127"/>
      <c r="J30" s="155"/>
      <c r="K30" s="156"/>
      <c r="L30" s="259">
        <v>4.76</v>
      </c>
      <c r="M30" s="255">
        <v>1</v>
      </c>
      <c r="N30" s="188">
        <f t="shared" si="1"/>
        <v>4.76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 t="s">
        <v>128</v>
      </c>
      <c r="B31" s="146">
        <v>36861</v>
      </c>
      <c r="C31" s="135" t="s">
        <v>173</v>
      </c>
      <c r="D31" s="126" t="s">
        <v>183</v>
      </c>
      <c r="E31" s="155"/>
      <c r="F31" s="155"/>
      <c r="G31" s="156"/>
      <c r="H31" s="157"/>
      <c r="I31" s="127"/>
      <c r="J31" s="155"/>
      <c r="K31" s="156"/>
      <c r="L31" s="259">
        <v>30.07</v>
      </c>
      <c r="M31" s="255">
        <v>1</v>
      </c>
      <c r="N31" s="188">
        <f t="shared" si="1"/>
        <v>30.07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59"/>
      <c r="M32" s="255"/>
      <c r="N32" s="188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59"/>
      <c r="M33" s="255"/>
      <c r="N33" s="188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59"/>
      <c r="M34" s="255"/>
      <c r="N34" s="188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59"/>
      <c r="M35" s="255"/>
      <c r="N35" s="188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59"/>
      <c r="M36" s="255"/>
      <c r="N36" s="188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59"/>
      <c r="M37" s="255"/>
      <c r="N37" s="188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59"/>
      <c r="M38" s="255"/>
      <c r="N38" s="188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59"/>
      <c r="M39" s="255"/>
      <c r="N39" s="188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59"/>
      <c r="M40" s="255"/>
      <c r="N40" s="188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6" t="s">
        <v>75</v>
      </c>
      <c r="M41" s="352"/>
      <c r="N41" s="131">
        <f>SUM(N10:N40)</f>
        <v>345.46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0" t="s">
        <v>90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6" t="s">
        <v>68</v>
      </c>
      <c r="B48" s="306" t="s">
        <v>106</v>
      </c>
      <c r="C48" s="306" t="s">
        <v>108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34" t="s">
        <v>84</v>
      </c>
      <c r="M48" s="110"/>
      <c r="N48" s="353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5" t="s">
        <v>128</v>
      </c>
      <c r="B49" s="336" t="s">
        <v>150</v>
      </c>
      <c r="C49" s="337" t="s">
        <v>124</v>
      </c>
      <c r="D49" s="404" t="s">
        <v>149</v>
      </c>
      <c r="E49" s="405"/>
      <c r="F49" s="405"/>
      <c r="G49" s="406"/>
      <c r="H49" s="404"/>
      <c r="I49" s="407"/>
      <c r="J49" s="187"/>
      <c r="K49" s="187"/>
      <c r="L49" s="341"/>
      <c r="M49" s="40"/>
      <c r="N49" s="169">
        <f>IF($L$49=" ",SUMIF($A$10:$A$40,A49,$N$10:$N$40),$K$41*$L$49)</f>
        <v>345.46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40"/>
      <c r="M50" s="41"/>
      <c r="N50" s="347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341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40"/>
      <c r="M52" s="41"/>
      <c r="N52" s="347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341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40"/>
      <c r="M54" s="41"/>
      <c r="N54" s="347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6"/>
      <c r="M55" s="352" t="s">
        <v>75</v>
      </c>
      <c r="N55" s="128">
        <f>SUM(N49:N54)</f>
        <v>345.46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25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"/>
    <row r="183" spans="2:14" ht="21" hidden="1" customHeight="1" x14ac:dyDescent="0.2"/>
    <row r="184" spans="2:14" ht="21" hidden="1" customHeight="1" x14ac:dyDescent="0.2"/>
    <row r="185" spans="2:14" ht="21" hidden="1" customHeight="1" x14ac:dyDescent="0.2"/>
    <row r="186" spans="2:14" ht="21" hidden="1" customHeight="1" x14ac:dyDescent="0.2"/>
    <row r="187" spans="2:14" ht="21" hidden="1" customHeight="1" x14ac:dyDescent="0.2"/>
    <row r="188" spans="2:14" ht="21" hidden="1" customHeight="1" x14ac:dyDescent="0.2"/>
    <row r="189" spans="2:14" ht="21" hidden="1" customHeight="1" x14ac:dyDescent="0.2"/>
    <row r="190" spans="2:14" ht="21" hidden="1" customHeight="1" x14ac:dyDescent="0.2"/>
    <row r="191" spans="2:14" ht="21" hidden="1" customHeight="1" x14ac:dyDescent="0.2"/>
    <row r="192" spans="2:14" ht="21" hidden="1" customHeight="1" x14ac:dyDescent="0.2"/>
    <row r="193" ht="21" hidden="1" customHeight="1" x14ac:dyDescent="0.2"/>
    <row r="194" ht="21" hidden="1" customHeight="1" x14ac:dyDescent="0.2"/>
    <row r="195" ht="21" hidden="1" customHeight="1" x14ac:dyDescent="0.2"/>
    <row r="196" ht="21" hidden="1" customHeight="1" x14ac:dyDescent="0.2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abSelected="1" zoomScale="80" workbookViewId="0"/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7" t="s">
        <v>62</v>
      </c>
      <c r="B1" s="222"/>
      <c r="C1" s="222"/>
      <c r="D1" s="222"/>
      <c r="E1" s="222"/>
      <c r="F1" s="223"/>
      <c r="G1" s="71"/>
      <c r="H1" s="72"/>
      <c r="I1" s="216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8" t="s">
        <v>91</v>
      </c>
      <c r="B2" s="222"/>
      <c r="C2" s="222"/>
      <c r="D2" s="222"/>
      <c r="E2" s="222"/>
      <c r="F2" s="224"/>
      <c r="G2" s="75"/>
      <c r="H2" s="329"/>
      <c r="I2" s="72"/>
      <c r="J2" s="72"/>
      <c r="K2" s="117"/>
      <c r="L2" s="119"/>
      <c r="M2" s="266" t="s">
        <v>64</v>
      </c>
      <c r="N2" s="267">
        <f>IF((VALUE('Short Form'!J62)&lt;&gt;0),1+VALUE('Short Form'!I62)+VALUE('Short Form'!J62)+VALUE('Short Form'!H62),"")</f>
        <v>4</v>
      </c>
      <c r="O2" s="268">
        <f>IF((N2=0),"",'Short Form'!$N3)</f>
        <v>4</v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72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P00505622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3" t="s">
        <v>92</v>
      </c>
      <c r="B7" s="225"/>
      <c r="C7" s="225"/>
      <c r="D7" s="218"/>
      <c r="E7" s="226"/>
      <c r="F7" s="226"/>
      <c r="G7" s="227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3" t="s">
        <v>67</v>
      </c>
      <c r="B8" s="200"/>
      <c r="C8" s="205"/>
      <c r="D8" s="200"/>
      <c r="E8" s="205"/>
      <c r="F8" s="206"/>
      <c r="G8" s="207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7" t="s">
        <v>68</v>
      </c>
      <c r="B9" s="297" t="s">
        <v>13</v>
      </c>
      <c r="C9" s="298"/>
      <c r="D9" s="298"/>
      <c r="E9" s="298" t="s">
        <v>15</v>
      </c>
      <c r="F9" s="298"/>
      <c r="G9" s="298"/>
      <c r="H9" s="298"/>
      <c r="I9" s="298"/>
      <c r="J9" s="298"/>
      <c r="K9" s="298"/>
      <c r="L9" s="298"/>
      <c r="M9" s="297" t="s">
        <v>71</v>
      </c>
      <c r="N9" s="297" t="s">
        <v>18</v>
      </c>
      <c r="O9" s="296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6" t="s">
        <v>155</v>
      </c>
      <c r="B10" s="148">
        <v>36843</v>
      </c>
      <c r="C10" s="124" t="s">
        <v>156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4">
        <v>24.25</v>
      </c>
      <c r="N10" s="256">
        <v>1</v>
      </c>
      <c r="O10" s="188">
        <f>IF(N10=" ",M10*1,M10*N10)</f>
        <v>24.25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6" t="s">
        <v>159</v>
      </c>
      <c r="B11" s="148">
        <v>36844</v>
      </c>
      <c r="C11" s="124" t="s">
        <v>160</v>
      </c>
      <c r="D11" s="166"/>
      <c r="E11" s="166"/>
      <c r="F11" s="166"/>
      <c r="G11" s="167"/>
      <c r="H11" s="166"/>
      <c r="I11" s="166"/>
      <c r="J11" s="166"/>
      <c r="K11" s="166"/>
      <c r="L11" s="166"/>
      <c r="M11" s="244">
        <v>6.08</v>
      </c>
      <c r="N11" s="256">
        <v>1</v>
      </c>
      <c r="O11" s="188">
        <f>IF(N11=" ",M11*1,M11*N11)</f>
        <v>6.08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6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4"/>
      <c r="N12" s="256"/>
      <c r="O12" s="188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4"/>
      <c r="N13" s="256"/>
      <c r="O13" s="188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4"/>
      <c r="N14" s="256"/>
      <c r="O14" s="188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4"/>
      <c r="N15" s="256"/>
      <c r="O15" s="188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4"/>
      <c r="N16" s="256"/>
      <c r="O16" s="188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4"/>
      <c r="N17" s="256"/>
      <c r="O17" s="188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6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4"/>
      <c r="N18" s="256"/>
      <c r="O18" s="188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4"/>
      <c r="N19" s="256"/>
      <c r="O19" s="188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4"/>
      <c r="N20" s="256"/>
      <c r="O20" s="188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4"/>
      <c r="N21" s="256"/>
      <c r="O21" s="188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4"/>
      <c r="N22" s="256"/>
      <c r="O22" s="188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4"/>
      <c r="N23" s="256"/>
      <c r="O23" s="188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4"/>
      <c r="N24" s="256"/>
      <c r="O24" s="188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4"/>
      <c r="N25" s="256"/>
      <c r="O25" s="188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4"/>
      <c r="N26" s="256"/>
      <c r="O26" s="188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4"/>
      <c r="N27" s="256"/>
      <c r="O27" s="188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4"/>
      <c r="N28" s="256"/>
      <c r="O28" s="188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6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4"/>
      <c r="N29" s="256"/>
      <c r="O29" s="188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4"/>
      <c r="N30" s="256"/>
      <c r="O30" s="188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4"/>
      <c r="N31" s="256"/>
      <c r="O31" s="188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4"/>
      <c r="N32" s="256"/>
      <c r="O32" s="188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4"/>
      <c r="N33" s="256"/>
      <c r="O33" s="188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4"/>
      <c r="N34" s="256"/>
      <c r="O34" s="188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4"/>
      <c r="N35" s="256"/>
      <c r="O35" s="188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4"/>
      <c r="N36" s="256"/>
      <c r="O36" s="188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4"/>
      <c r="N37" s="256"/>
      <c r="O37" s="188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4"/>
      <c r="N38" s="256"/>
      <c r="O38" s="188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4"/>
      <c r="N39" s="256"/>
      <c r="O39" s="188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4"/>
      <c r="N40" s="256"/>
      <c r="O40" s="188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6" t="s">
        <v>75</v>
      </c>
      <c r="N41" s="296"/>
      <c r="O41" s="125">
        <f>SUM(O10:O40)</f>
        <v>30.33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/>
      <c r="L42" s="204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/>
      <c r="L43" s="209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1" t="s">
        <v>83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6" t="s">
        <v>68</v>
      </c>
      <c r="B48" s="306" t="s">
        <v>106</v>
      </c>
      <c r="C48" s="306" t="s">
        <v>112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50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</row>
    <row r="49" spans="1:20" ht="24" customHeight="1" x14ac:dyDescent="0.25">
      <c r="A49" s="335" t="s">
        <v>155</v>
      </c>
      <c r="B49" s="336" t="s">
        <v>157</v>
      </c>
      <c r="C49" s="337" t="s">
        <v>124</v>
      </c>
      <c r="D49" s="404" t="s">
        <v>149</v>
      </c>
      <c r="E49" s="405"/>
      <c r="F49" s="405"/>
      <c r="G49" s="406"/>
      <c r="H49" s="404"/>
      <c r="I49" s="407"/>
      <c r="J49" s="187" t="s">
        <v>158</v>
      </c>
      <c r="K49" s="187"/>
      <c r="L49" s="283"/>
      <c r="M49" s="73"/>
      <c r="N49" s="93"/>
      <c r="O49" s="169">
        <f>IF($L$49=" ",SUMIF($A$10:$A$40,A49,$O$10:$O$40),$K$41*$L$49)</f>
        <v>24.25</v>
      </c>
      <c r="P49" s="78"/>
      <c r="Q49" s="78"/>
      <c r="R49" s="78"/>
      <c r="S49" s="78"/>
      <c r="T49" s="78"/>
    </row>
    <row r="50" spans="1:20" ht="24" customHeight="1" x14ac:dyDescent="0.25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69"/>
      <c r="M50" s="94"/>
      <c r="N50" s="93"/>
      <c r="O50" s="347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8" t="s">
        <v>159</v>
      </c>
      <c r="B51" s="336" t="s">
        <v>161</v>
      </c>
      <c r="C51" s="337" t="s">
        <v>124</v>
      </c>
      <c r="D51" s="404" t="s">
        <v>162</v>
      </c>
      <c r="E51" s="405"/>
      <c r="F51" s="405"/>
      <c r="G51" s="406"/>
      <c r="H51" s="404"/>
      <c r="I51" s="407"/>
      <c r="J51" s="187"/>
      <c r="K51" s="187"/>
      <c r="L51" s="283"/>
      <c r="M51" s="73"/>
      <c r="N51" s="73"/>
      <c r="O51" s="169">
        <f>IF($L$51=" ",SUMIF($A$10:$A$40,A51,$O$10:$O$40),$K$41*$L$51)</f>
        <v>6.08</v>
      </c>
      <c r="P51" s="78"/>
      <c r="Q51" s="78"/>
      <c r="R51" s="78"/>
      <c r="S51" s="78"/>
      <c r="T51" s="78"/>
    </row>
    <row r="52" spans="1:20" ht="24" customHeight="1" x14ac:dyDescent="0.25">
      <c r="A52" s="339"/>
      <c r="B52" s="336" t="s">
        <v>163</v>
      </c>
      <c r="C52" s="337"/>
      <c r="D52" s="404"/>
      <c r="E52" s="405"/>
      <c r="F52" s="405"/>
      <c r="G52" s="406"/>
      <c r="H52" s="404"/>
      <c r="I52" s="405"/>
      <c r="J52" s="187"/>
      <c r="K52" s="187"/>
      <c r="L52" s="369"/>
      <c r="M52" s="73"/>
      <c r="N52" s="73"/>
      <c r="O52" s="347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283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69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57">
        <f>SUM(L49:L54)</f>
        <v>0</v>
      </c>
      <c r="M55" s="303" t="s">
        <v>75</v>
      </c>
      <c r="N55" s="296"/>
      <c r="O55" s="125">
        <f>SUM(O49:O54)</f>
        <v>30.33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67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  <row r="155" spans="2:15" hidden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7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8" t="s">
        <v>93</v>
      </c>
      <c r="B2" s="69"/>
      <c r="C2" s="69"/>
      <c r="D2" s="69"/>
      <c r="E2" s="69"/>
      <c r="F2" s="74"/>
      <c r="G2" s="75"/>
      <c r="H2" s="329"/>
      <c r="I2" s="72"/>
      <c r="J2" s="72"/>
      <c r="K2"/>
      <c r="L2"/>
      <c r="M2" s="266" t="s">
        <v>64</v>
      </c>
      <c r="N2" s="267" t="str">
        <f>IF((VALUE('Short Form'!K62)&lt;&gt;0),1+VALUE('Short Form'!I62)+VALUE('Short Form'!J62)+VALUE('Short Form'!H62)+VALUE('Short Form'!K62),"")</f>
        <v/>
      </c>
      <c r="O2" s="268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21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P00505622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199" t="s">
        <v>65</v>
      </c>
      <c r="B7" s="200"/>
      <c r="C7" s="201"/>
      <c r="D7" s="200"/>
      <c r="E7" s="200"/>
      <c r="F7" s="200"/>
      <c r="G7" s="200"/>
      <c r="H7" s="200"/>
      <c r="I7" s="200"/>
      <c r="J7" s="200"/>
      <c r="K7" s="200"/>
      <c r="L7" s="200"/>
      <c r="M7" s="202"/>
      <c r="N7" s="202"/>
      <c r="O7" s="203"/>
      <c r="P7" s="78"/>
      <c r="Q7" s="78"/>
      <c r="R7" s="78"/>
      <c r="S7" s="78"/>
      <c r="T7" s="78"/>
      <c r="U7" s="78"/>
    </row>
    <row r="8" spans="1:21" ht="14.25" customHeight="1" x14ac:dyDescent="0.25">
      <c r="A8" s="204" t="s">
        <v>66</v>
      </c>
      <c r="B8" s="200"/>
      <c r="C8" s="205"/>
      <c r="D8" s="200"/>
      <c r="E8" s="205"/>
      <c r="F8" s="206"/>
      <c r="G8" s="207"/>
      <c r="H8" s="205"/>
      <c r="I8" s="200"/>
      <c r="J8" s="200"/>
      <c r="K8" s="200"/>
      <c r="L8" s="200"/>
      <c r="M8" s="206"/>
      <c r="N8" s="206"/>
      <c r="O8" s="203"/>
      <c r="P8" s="78"/>
      <c r="Q8" s="78"/>
      <c r="R8" s="78"/>
      <c r="S8" s="78"/>
      <c r="T8" s="78"/>
      <c r="U8" s="78"/>
    </row>
    <row r="9" spans="1:21" ht="12.75" customHeight="1" x14ac:dyDescent="0.25">
      <c r="A9" s="203" t="s">
        <v>67</v>
      </c>
      <c r="B9" s="206"/>
      <c r="C9" s="206"/>
      <c r="D9" s="206"/>
      <c r="E9" s="208"/>
      <c r="F9" s="206"/>
      <c r="G9" s="206"/>
      <c r="H9" s="206"/>
      <c r="I9" s="206"/>
      <c r="J9" s="206"/>
      <c r="K9" s="206"/>
      <c r="L9" s="206"/>
      <c r="M9" s="206"/>
      <c r="N9" s="206"/>
      <c r="O9" s="208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7" t="s">
        <v>68</v>
      </c>
      <c r="B11" s="297" t="s">
        <v>13</v>
      </c>
      <c r="C11" s="298"/>
      <c r="D11" s="298"/>
      <c r="E11" s="298" t="s">
        <v>69</v>
      </c>
      <c r="F11" s="298"/>
      <c r="G11" s="298"/>
      <c r="H11" s="298"/>
      <c r="I11" s="298"/>
      <c r="J11" s="298"/>
      <c r="K11" s="299"/>
      <c r="L11" s="297" t="s">
        <v>70</v>
      </c>
      <c r="M11" s="296" t="s">
        <v>71</v>
      </c>
      <c r="N11" s="296" t="s">
        <v>18</v>
      </c>
      <c r="O11" s="296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6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4"/>
      <c r="M12" s="243"/>
      <c r="N12" s="257"/>
      <c r="O12" s="188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4"/>
      <c r="M13" s="243"/>
      <c r="N13" s="257"/>
      <c r="O13" s="188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4"/>
      <c r="M14" s="243"/>
      <c r="N14" s="257"/>
      <c r="O14" s="188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4"/>
      <c r="M15" s="243"/>
      <c r="N15" s="257"/>
      <c r="O15" s="188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4"/>
      <c r="M16" s="243"/>
      <c r="N16" s="257"/>
      <c r="O16" s="188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4"/>
      <c r="M17" s="243"/>
      <c r="N17" s="257"/>
      <c r="O17" s="188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6"/>
      <c r="B18" s="148"/>
      <c r="C18" s="124"/>
      <c r="D18" s="166"/>
      <c r="E18" s="196"/>
      <c r="F18" s="166"/>
      <c r="G18" s="167"/>
      <c r="H18" s="166"/>
      <c r="I18" s="166"/>
      <c r="J18" s="166"/>
      <c r="K18" s="166"/>
      <c r="L18" s="254"/>
      <c r="M18" s="243"/>
      <c r="N18" s="257"/>
      <c r="O18" s="188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4"/>
      <c r="M19" s="243"/>
      <c r="N19" s="257"/>
      <c r="O19" s="188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4"/>
      <c r="M20" s="243"/>
      <c r="N20" s="257"/>
      <c r="O20" s="188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4"/>
      <c r="M21" s="243"/>
      <c r="N21" s="257"/>
      <c r="O21" s="188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4"/>
      <c r="M22" s="243"/>
      <c r="N22" s="257"/>
      <c r="O22" s="188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4"/>
      <c r="M23" s="243"/>
      <c r="N23" s="257"/>
      <c r="O23" s="188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4"/>
      <c r="M24" s="243"/>
      <c r="N24" s="257"/>
      <c r="O24" s="188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4"/>
      <c r="M25" s="243"/>
      <c r="N25" s="257"/>
      <c r="O25" s="188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4"/>
      <c r="M26" s="243"/>
      <c r="N26" s="257"/>
      <c r="O26" s="188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4"/>
      <c r="M27" s="243"/>
      <c r="N27" s="257"/>
      <c r="O27" s="188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4"/>
      <c r="M28" s="243"/>
      <c r="N28" s="257"/>
      <c r="O28" s="188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6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4"/>
      <c r="M29" s="243"/>
      <c r="N29" s="257"/>
      <c r="O29" s="188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4"/>
      <c r="M30" s="243"/>
      <c r="N30" s="257"/>
      <c r="O30" s="188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4"/>
      <c r="M31" s="243"/>
      <c r="N31" s="257"/>
      <c r="O31" s="188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4"/>
      <c r="M32" s="243"/>
      <c r="N32" s="257"/>
      <c r="O32" s="188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4"/>
      <c r="M33" s="243"/>
      <c r="N33" s="257"/>
      <c r="O33" s="188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4"/>
      <c r="M34" s="243"/>
      <c r="N34" s="257"/>
      <c r="O34" s="188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4"/>
      <c r="M35" s="243"/>
      <c r="N35" s="257"/>
      <c r="O35" s="188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4"/>
      <c r="M36" s="243"/>
      <c r="N36" s="257"/>
      <c r="O36" s="188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4"/>
      <c r="M37" s="243"/>
      <c r="N37" s="257"/>
      <c r="O37" s="188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4"/>
      <c r="M38" s="243"/>
      <c r="N38" s="257"/>
      <c r="O38" s="188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4"/>
      <c r="M39" s="243"/>
      <c r="N39" s="257"/>
      <c r="O39" s="188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4"/>
      <c r="M40" s="243"/>
      <c r="N40" s="257"/>
      <c r="O40" s="188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6" t="s">
        <v>75</v>
      </c>
      <c r="N41" s="296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 s="276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1" t="s">
        <v>83</v>
      </c>
      <c r="B47" s="210"/>
      <c r="C47" s="209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6" t="s">
        <v>68</v>
      </c>
      <c r="B48" s="306" t="s">
        <v>106</v>
      </c>
      <c r="C48" s="306" t="s">
        <v>113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34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5"/>
      <c r="B49" s="336"/>
      <c r="C49" s="337"/>
      <c r="D49" s="404"/>
      <c r="E49" s="405"/>
      <c r="F49" s="405"/>
      <c r="G49" s="406"/>
      <c r="H49" s="404"/>
      <c r="I49" s="407"/>
      <c r="J49" s="187"/>
      <c r="K49" s="187"/>
      <c r="L49" s="341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40"/>
      <c r="M50" s="94"/>
      <c r="N50" s="93"/>
      <c r="O50" s="347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341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40"/>
      <c r="M52" s="73"/>
      <c r="N52" s="73"/>
      <c r="O52" s="347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341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40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2"/>
      <c r="L55" s="356">
        <f>L49+L50+L51+L52+L53+L54</f>
        <v>0</v>
      </c>
      <c r="M55" s="303" t="s">
        <v>75</v>
      </c>
      <c r="N55" s="296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7.570312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3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4" t="s">
        <v>94</v>
      </c>
      <c r="B2" s="98"/>
      <c r="C2" s="98"/>
      <c r="D2" s="105"/>
      <c r="E2" s="105"/>
      <c r="F2" s="105"/>
      <c r="G2" s="102"/>
      <c r="H2" s="329"/>
      <c r="I2" s="38"/>
      <c r="J2" s="105"/>
      <c r="K2" s="38"/>
      <c r="L2" s="266" t="s">
        <v>64</v>
      </c>
      <c r="M2" s="267" t="str">
        <f>IF((VALUE('Short Form'!L62)&lt;&gt;0),1+VALUE('Short Form'!H62)+VALUE('Short Form'!I62)+VALUE('Short Form'!J62)+VALUE('Short Form'!K62)+VALUE('Short Form'!L62),"")</f>
        <v/>
      </c>
      <c r="N2" s="268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6"/>
      <c r="C4" s="27"/>
      <c r="D4" s="236"/>
      <c r="E4" s="237" t="s">
        <v>9</v>
      </c>
      <c r="F4" s="236"/>
      <c r="G4" s="236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5" t="str">
        <f>'Short Form'!A6</f>
        <v>Campbell</v>
      </c>
      <c r="B5" s="121"/>
      <c r="C5" s="121"/>
      <c r="D5" s="121"/>
      <c r="E5" s="253" t="str">
        <f>'Short Form'!E6</f>
        <v>Lawrence, T</v>
      </c>
      <c r="F5" s="121"/>
      <c r="G5" s="121"/>
      <c r="H5" s="178" t="str">
        <f>'Short Form'!H6</f>
        <v>Division Environmental  Specialist</v>
      </c>
      <c r="I5" s="121"/>
      <c r="J5" s="121"/>
      <c r="K5" s="19"/>
      <c r="L5" s="144" t="str">
        <f>'Short Form'!K6</f>
        <v>P00505622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5" t="s">
        <v>87</v>
      </c>
      <c r="B6" s="216"/>
      <c r="C6" s="217"/>
      <c r="D6" s="218"/>
      <c r="E6" s="217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3" t="s">
        <v>88</v>
      </c>
      <c r="B7" s="216"/>
      <c r="C7" s="219"/>
      <c r="D7" s="218"/>
      <c r="E7" s="219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3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6" t="s">
        <v>68</v>
      </c>
      <c r="B9" s="297" t="s">
        <v>13</v>
      </c>
      <c r="C9" s="354" t="s">
        <v>14</v>
      </c>
      <c r="D9" s="298"/>
      <c r="E9" s="299" t="s">
        <v>15</v>
      </c>
      <c r="F9" s="355"/>
      <c r="G9" s="298"/>
      <c r="H9" s="303"/>
      <c r="I9" s="300" t="s">
        <v>16</v>
      </c>
      <c r="J9" s="300"/>
      <c r="K9" s="300"/>
      <c r="L9" s="296" t="s">
        <v>89</v>
      </c>
      <c r="M9" s="297" t="s">
        <v>18</v>
      </c>
      <c r="N9" s="296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59"/>
      <c r="M10" s="255"/>
      <c r="N10" s="188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59"/>
      <c r="M11" s="255"/>
      <c r="N11" s="188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59"/>
      <c r="M12" s="255"/>
      <c r="N12" s="188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59"/>
      <c r="M13" s="255"/>
      <c r="N13" s="188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59"/>
      <c r="M14" s="255"/>
      <c r="N14" s="188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59"/>
      <c r="M15" s="255"/>
      <c r="N15" s="188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59"/>
      <c r="M16" s="255"/>
      <c r="N16" s="188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59"/>
      <c r="M17" s="255"/>
      <c r="N17" s="188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59"/>
      <c r="M18" s="255"/>
      <c r="N18" s="188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59"/>
      <c r="M19" s="255"/>
      <c r="N19" s="188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59"/>
      <c r="M20" s="255"/>
      <c r="N20" s="188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59"/>
      <c r="M21" s="255"/>
      <c r="N21" s="188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59"/>
      <c r="M22" s="255"/>
      <c r="N22" s="188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59"/>
      <c r="M23" s="255"/>
      <c r="N23" s="188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59"/>
      <c r="M24" s="255"/>
      <c r="N24" s="188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59"/>
      <c r="M25" s="255"/>
      <c r="N25" s="188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59"/>
      <c r="M26" s="255"/>
      <c r="N26" s="188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59"/>
      <c r="M27" s="255"/>
      <c r="N27" s="188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59"/>
      <c r="M28" s="255"/>
      <c r="N28" s="188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59"/>
      <c r="M29" s="255"/>
      <c r="N29" s="188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59"/>
      <c r="M30" s="255"/>
      <c r="N30" s="188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59"/>
      <c r="M31" s="255"/>
      <c r="N31" s="188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59"/>
      <c r="M32" s="255"/>
      <c r="N32" s="188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59"/>
      <c r="M33" s="255"/>
      <c r="N33" s="188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59"/>
      <c r="M34" s="255"/>
      <c r="N34" s="188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59"/>
      <c r="M35" s="255"/>
      <c r="N35" s="188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59"/>
      <c r="M36" s="255"/>
      <c r="N36" s="188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59"/>
      <c r="M37" s="255"/>
      <c r="N37" s="188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59"/>
      <c r="M38" s="255"/>
      <c r="N38" s="188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59"/>
      <c r="M39" s="255"/>
      <c r="N39" s="188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59"/>
      <c r="M40" s="255"/>
      <c r="N40" s="188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6" t="s">
        <v>75</v>
      </c>
      <c r="M41" s="352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0" t="s">
        <v>90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6" t="s">
        <v>68</v>
      </c>
      <c r="B48" s="306" t="s">
        <v>106</v>
      </c>
      <c r="C48" s="306" t="s">
        <v>114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51" t="s">
        <v>84</v>
      </c>
      <c r="M48" s="110"/>
      <c r="N48" s="353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5"/>
      <c r="B49" s="336"/>
      <c r="C49" s="337"/>
      <c r="D49" s="404"/>
      <c r="E49" s="405"/>
      <c r="F49" s="405"/>
      <c r="G49" s="406"/>
      <c r="H49" s="404"/>
      <c r="I49" s="407"/>
      <c r="J49" s="187"/>
      <c r="K49" s="187"/>
      <c r="L49" s="282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68"/>
      <c r="M50" s="41"/>
      <c r="N50" s="347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282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68"/>
      <c r="M52" s="41"/>
      <c r="N52" s="347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282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68"/>
      <c r="M54" s="41"/>
      <c r="N54" s="347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6">
        <f>SUM(L49:L54)</f>
        <v>0</v>
      </c>
      <c r="M55" s="352" t="s">
        <v>75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25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"/>
    <row r="183" spans="2:14" ht="21" hidden="1" customHeight="1" x14ac:dyDescent="0.2"/>
    <row r="184" spans="2:14" ht="21" hidden="1" customHeight="1" x14ac:dyDescent="0.2"/>
    <row r="185" spans="2:14" ht="21" hidden="1" customHeight="1" x14ac:dyDescent="0.2"/>
    <row r="186" spans="2:14" ht="21" hidden="1" customHeight="1" x14ac:dyDescent="0.2"/>
    <row r="187" spans="2:14" ht="21" hidden="1" customHeight="1" x14ac:dyDescent="0.2"/>
    <row r="188" spans="2:14" ht="21" hidden="1" customHeight="1" x14ac:dyDescent="0.2"/>
    <row r="189" spans="2:14" ht="21" hidden="1" customHeight="1" x14ac:dyDescent="0.2"/>
    <row r="190" spans="2:14" ht="21" hidden="1" customHeight="1" x14ac:dyDescent="0.2"/>
    <row r="191" spans="2:14" ht="21" hidden="1" customHeight="1" x14ac:dyDescent="0.2"/>
    <row r="192" spans="2:14" ht="21" hidden="1" customHeight="1" x14ac:dyDescent="0.2"/>
    <row r="193" ht="21" hidden="1" customHeight="1" x14ac:dyDescent="0.2"/>
    <row r="194" ht="21" hidden="1" customHeight="1" x14ac:dyDescent="0.2"/>
    <row r="195" ht="21" hidden="1" customHeight="1" x14ac:dyDescent="0.2"/>
    <row r="196" ht="21" hidden="1" customHeight="1" x14ac:dyDescent="0.2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7" t="s">
        <v>62</v>
      </c>
      <c r="B1" s="222"/>
      <c r="C1" s="222"/>
      <c r="D1" s="222"/>
      <c r="E1" s="222"/>
      <c r="F1" s="223"/>
      <c r="G1" s="71"/>
      <c r="H1" s="72"/>
      <c r="I1" s="216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8" t="s">
        <v>95</v>
      </c>
      <c r="B2" s="222"/>
      <c r="C2" s="222"/>
      <c r="D2" s="222"/>
      <c r="E2" s="222"/>
      <c r="F2" s="224"/>
      <c r="G2" s="75"/>
      <c r="H2" s="329"/>
      <c r="I2" s="72"/>
      <c r="J2" s="72"/>
      <c r="K2" s="117"/>
      <c r="L2" s="119"/>
      <c r="M2" s="266" t="s">
        <v>64</v>
      </c>
      <c r="N2" s="267" t="str">
        <f>IF((VALUE('Short Form'!M62)&lt;&gt;0),1+VALUE('Short Form'!H62)+VALUE('Short Form'!I62)+VALUE('Short Form'!J62)+VALUE('Short Form'!K62)+VALUE('Short Form'!L62)+VALUE('Short Form'!M62),"")</f>
        <v/>
      </c>
      <c r="O2" s="268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72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P00505622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3" t="s">
        <v>92</v>
      </c>
      <c r="B7" s="225"/>
      <c r="C7" s="225"/>
      <c r="D7" s="218"/>
      <c r="E7" s="226"/>
      <c r="F7" s="226"/>
      <c r="G7" s="227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3" t="s">
        <v>67</v>
      </c>
      <c r="B8" s="200"/>
      <c r="C8" s="205"/>
      <c r="D8" s="200"/>
      <c r="E8" s="205"/>
      <c r="F8" s="206"/>
      <c r="G8" s="207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7" t="s">
        <v>68</v>
      </c>
      <c r="B9" s="297" t="s">
        <v>13</v>
      </c>
      <c r="C9" s="298"/>
      <c r="D9" s="298"/>
      <c r="E9" s="298" t="s">
        <v>15</v>
      </c>
      <c r="F9" s="298"/>
      <c r="G9" s="298"/>
      <c r="H9" s="298"/>
      <c r="I9" s="298"/>
      <c r="J9" s="298"/>
      <c r="K9" s="298"/>
      <c r="L9" s="298"/>
      <c r="M9" s="297" t="s">
        <v>71</v>
      </c>
      <c r="N9" s="297" t="s">
        <v>18</v>
      </c>
      <c r="O9" s="296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6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4"/>
      <c r="N10" s="256"/>
      <c r="O10" s="188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6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4"/>
      <c r="N11" s="256"/>
      <c r="O11" s="188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6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4"/>
      <c r="N12" s="256"/>
      <c r="O12" s="188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4"/>
      <c r="N13" s="256"/>
      <c r="O13" s="188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4"/>
      <c r="N14" s="256"/>
      <c r="O14" s="188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4"/>
      <c r="N15" s="256"/>
      <c r="O15" s="188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4"/>
      <c r="N16" s="256"/>
      <c r="O16" s="188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4"/>
      <c r="N17" s="256"/>
      <c r="O17" s="188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6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4"/>
      <c r="N18" s="256"/>
      <c r="O18" s="188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4"/>
      <c r="N19" s="256"/>
      <c r="O19" s="188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4"/>
      <c r="N20" s="256"/>
      <c r="O20" s="188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4"/>
      <c r="N21" s="256"/>
      <c r="O21" s="188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4"/>
      <c r="N22" s="256"/>
      <c r="O22" s="188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4"/>
      <c r="N23" s="256"/>
      <c r="O23" s="188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4"/>
      <c r="N24" s="256"/>
      <c r="O24" s="188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4"/>
      <c r="N25" s="256"/>
      <c r="O25" s="188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4"/>
      <c r="N26" s="256"/>
      <c r="O26" s="188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4"/>
      <c r="N27" s="256"/>
      <c r="O27" s="188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4"/>
      <c r="N28" s="256"/>
      <c r="O28" s="188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6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4"/>
      <c r="N29" s="256"/>
      <c r="O29" s="188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4"/>
      <c r="N30" s="256"/>
      <c r="O30" s="188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4"/>
      <c r="N31" s="256"/>
      <c r="O31" s="188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4"/>
      <c r="N32" s="256"/>
      <c r="O32" s="188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4"/>
      <c r="N33" s="256"/>
      <c r="O33" s="188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4"/>
      <c r="N34" s="256"/>
      <c r="O34" s="188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4"/>
      <c r="N35" s="256"/>
      <c r="O35" s="188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4"/>
      <c r="N36" s="256"/>
      <c r="O36" s="188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4"/>
      <c r="N37" s="256"/>
      <c r="O37" s="188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4"/>
      <c r="N38" s="256"/>
      <c r="O38" s="188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4"/>
      <c r="N39" s="256"/>
      <c r="O39" s="188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4"/>
      <c r="N40" s="256"/>
      <c r="O40" s="188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6" t="s">
        <v>75</v>
      </c>
      <c r="N41" s="296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/>
      <c r="L42" s="204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/>
      <c r="L43" s="209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1" t="s">
        <v>83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6" t="s">
        <v>68</v>
      </c>
      <c r="B48" s="306" t="s">
        <v>106</v>
      </c>
      <c r="C48" s="306" t="s">
        <v>113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50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</row>
    <row r="49" spans="1:20" ht="24" customHeight="1" x14ac:dyDescent="0.25">
      <c r="A49" s="335"/>
      <c r="B49" s="336"/>
      <c r="C49" s="337"/>
      <c r="D49" s="404"/>
      <c r="E49" s="405"/>
      <c r="F49" s="405"/>
      <c r="G49" s="406"/>
      <c r="H49" s="404"/>
      <c r="I49" s="407"/>
      <c r="J49" s="187"/>
      <c r="K49" s="187"/>
      <c r="L49" s="283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69"/>
      <c r="M50" s="94"/>
      <c r="N50" s="93"/>
      <c r="O50" s="347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283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69"/>
      <c r="M52" s="73"/>
      <c r="N52" s="73"/>
      <c r="O52" s="347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283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69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296" t="s">
        <v>75</v>
      </c>
      <c r="N55" s="296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  <row r="155" spans="2:15" hidden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Felienne</cp:lastModifiedBy>
  <cp:lastPrinted>2000-12-04T17:54:54Z</cp:lastPrinted>
  <dcterms:created xsi:type="dcterms:W3CDTF">1997-11-03T17:34:07Z</dcterms:created>
  <dcterms:modified xsi:type="dcterms:W3CDTF">2014-09-05T06:45:59Z</dcterms:modified>
</cp:coreProperties>
</file>