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2120" windowHeight="8835" activeTab="1"/>
  </bookViews>
  <sheets>
    <sheet name="SPREAD OPTION" sheetId="1" r:id="rId1"/>
    <sheet name="PIPE OPTION" sheetId="2" r:id="rId2"/>
  </sheets>
  <definedNames>
    <definedName name="BASIS">#REF!</definedName>
    <definedName name="BASISONE">#REF!</definedName>
    <definedName name="BASISTWO">#REF!</definedName>
    <definedName name="CAL7STRIP">#REF!</definedName>
    <definedName name="CAL7VOL">#REF!</definedName>
    <definedName name="CAL8VOL">#REF!</definedName>
    <definedName name="CAL9VOL">#REF!</definedName>
    <definedName name="CALLPUT">#REF!</definedName>
    <definedName name="CORRELATION">#REF!</definedName>
    <definedName name="DATE">#REF!</definedName>
    <definedName name="EXMONTH">#REF!</definedName>
    <definedName name="EXPIRATION">#REF!</definedName>
    <definedName name="MONTH">#REF!</definedName>
    <definedName name="PARAMS">#REF!</definedName>
    <definedName name="PARAMS2">#REF!</definedName>
    <definedName name="RATES">#REF!</definedName>
    <definedName name="SIMVOLONE">#REF!</definedName>
    <definedName name="SIMVOLTWO">#REF!</definedName>
    <definedName name="spdcallput">#REF!</definedName>
    <definedName name="spddate">#REF!</definedName>
    <definedName name="spdexpiration">#REF!</definedName>
    <definedName name="spdstraddleyn">#REF!</definedName>
    <definedName name="SPREADSTRIKE">#REF!</definedName>
    <definedName name="STRADDLEYN">#REF!</definedName>
    <definedName name="STRIKE">#REF!</definedName>
    <definedName name="STRIPS">#REF!</definedName>
    <definedName name="VOLADJONE">#REF!</definedName>
    <definedName name="VOLADJTWO">#REF!</definedName>
    <definedName name="VOLBA">#REF!</definedName>
    <definedName name="VOLS">#REF!</definedName>
    <definedName name="VOLYNONE">#REF!</definedName>
    <definedName name="VOLYNTWO">#REF!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B10" i="2" l="1"/>
  <c r="D10" i="2"/>
  <c r="B16" i="2"/>
  <c r="D16" i="2"/>
  <c r="B17" i="2"/>
  <c r="D17" i="2"/>
  <c r="B18" i="2"/>
  <c r="D18" i="2"/>
  <c r="B19" i="2"/>
  <c r="D19" i="2"/>
  <c r="B20" i="2"/>
  <c r="D20" i="2"/>
  <c r="B21" i="2"/>
  <c r="D21" i="2"/>
  <c r="B7" i="1"/>
  <c r="C7" i="1"/>
  <c r="B11" i="1"/>
  <c r="C11" i="1"/>
  <c r="D11" i="1"/>
  <c r="E11" i="1"/>
  <c r="F11" i="1"/>
  <c r="B12" i="1"/>
  <c r="C12" i="1"/>
  <c r="B17" i="1"/>
  <c r="C17" i="1"/>
  <c r="D17" i="1"/>
  <c r="E17" i="1"/>
  <c r="F17" i="1"/>
  <c r="H17" i="1"/>
  <c r="B18" i="1"/>
  <c r="C18" i="1"/>
  <c r="D18" i="1"/>
  <c r="E18" i="1"/>
  <c r="F18" i="1"/>
  <c r="H18" i="1"/>
  <c r="B19" i="1"/>
  <c r="C19" i="1"/>
  <c r="D19" i="1"/>
  <c r="E19" i="1"/>
  <c r="F19" i="1"/>
  <c r="B21" i="1"/>
  <c r="C21" i="1"/>
  <c r="D21" i="1"/>
  <c r="E21" i="1"/>
  <c r="F21" i="1"/>
  <c r="B24" i="1"/>
  <c r="C24" i="1"/>
  <c r="D24" i="1"/>
  <c r="E24" i="1"/>
  <c r="F24" i="1"/>
  <c r="H24" i="1"/>
  <c r="B25" i="1"/>
  <c r="C25" i="1"/>
  <c r="D25" i="1"/>
  <c r="E25" i="1"/>
  <c r="F25" i="1"/>
  <c r="H25" i="1"/>
  <c r="B26" i="1"/>
  <c r="C26" i="1"/>
  <c r="D26" i="1"/>
  <c r="E26" i="1"/>
  <c r="F26" i="1"/>
  <c r="B27" i="1"/>
  <c r="C27" i="1"/>
  <c r="D27" i="1"/>
  <c r="E27" i="1"/>
  <c r="F27" i="1"/>
  <c r="H27" i="1"/>
  <c r="B28" i="1"/>
  <c r="C28" i="1"/>
  <c r="D28" i="1"/>
  <c r="E28" i="1"/>
  <c r="F28" i="1"/>
  <c r="H28" i="1"/>
  <c r="B29" i="1"/>
  <c r="C29" i="1"/>
  <c r="D29" i="1"/>
  <c r="E29" i="1"/>
  <c r="F29" i="1"/>
  <c r="C33" i="1"/>
  <c r="C34" i="1"/>
</calcChain>
</file>

<file path=xl/sharedStrings.xml><?xml version="1.0" encoding="utf-8"?>
<sst xmlns="http://schemas.openxmlformats.org/spreadsheetml/2006/main" count="29" uniqueCount="24">
  <si>
    <t>PUT/CALL</t>
  </si>
  <si>
    <t>PIPE ONE</t>
  </si>
  <si>
    <t>PIPE TWO</t>
  </si>
  <si>
    <t>STRIKE</t>
  </si>
  <si>
    <t>EXPIRATION</t>
  </si>
  <si>
    <t>TIME</t>
  </si>
  <si>
    <t>VOL 1</t>
  </si>
  <si>
    <t>VOL 2</t>
  </si>
  <si>
    <t>CORR</t>
  </si>
  <si>
    <t>INT. RATE</t>
  </si>
  <si>
    <t>VALUE</t>
  </si>
  <si>
    <t>DELTA</t>
  </si>
  <si>
    <t>GAMMA</t>
  </si>
  <si>
    <t>spread vol</t>
  </si>
  <si>
    <t>VOLATILITY</t>
  </si>
  <si>
    <t>IMPVOL</t>
  </si>
  <si>
    <t>VEGA</t>
  </si>
  <si>
    <t>THETA</t>
  </si>
  <si>
    <t>SWAP</t>
  </si>
  <si>
    <t>PUT/CALL (1=CALL,2=PUT)</t>
  </si>
  <si>
    <t>DAYS</t>
  </si>
  <si>
    <t>INTEREST RATE</t>
  </si>
  <si>
    <t>OPTION PREMIUM</t>
  </si>
  <si>
    <t>(FOR IMPLIED VOL CALC)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</si>
</sst>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0"/>
      <name val="Arial"/>
    </font>
    <font>
      <b/>
      <sz val="8"/>
      <name val="Arial"/>
      <family val="2"/>
    </font>
    <font>
      <b/>
      <sz val="6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0" fontId="1" fillId="0" borderId="0" xfId="0" applyNumberFormat="1" applyFont="1"/>
    <xf numFmtId="164" fontId="2" fillId="2" borderId="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6:S34"/>
  <sheetViews>
    <sheetView topLeftCell="A3" workbookViewId="0">
      <selection activeCell="F31" sqref="F31"/>
    </sheetView>
  </sheetViews>
  <sheetFormatPr defaultRowHeight="12.75" x14ac:dyDescent="0.2"/>
  <cols>
    <col min="1" max="1" width="15.7109375" style="1" customWidth="1"/>
    <col min="2" max="19" width="9.140625" style="1"/>
  </cols>
  <sheetData>
    <row r="6" spans="1:12" x14ac:dyDescent="0.2">
      <c r="A6" s="1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7" spans="1:12" x14ac:dyDescent="0.2">
      <c r="A7" s="1" t="s">
        <v>1</v>
      </c>
      <c r="B7" s="1">
        <f>B8+0.82</f>
        <v>4.093</v>
      </c>
      <c r="C7" s="1">
        <f>C8+0.8</f>
        <v>3.9829999999999997</v>
      </c>
      <c r="D7" s="1">
        <v>4.5199999999999996</v>
      </c>
      <c r="E7" s="1">
        <v>4.3875000000000002</v>
      </c>
      <c r="F7" s="1">
        <v>3.81</v>
      </c>
    </row>
    <row r="8" spans="1:12" x14ac:dyDescent="0.2">
      <c r="A8" s="1" t="s">
        <v>2</v>
      </c>
      <c r="B8" s="1">
        <v>3.2730000000000001</v>
      </c>
      <c r="C8" s="1">
        <v>3.1829999999999998</v>
      </c>
      <c r="D8" s="1">
        <v>3.15</v>
      </c>
      <c r="E8" s="1">
        <v>3</v>
      </c>
      <c r="F8" s="1">
        <v>2.84</v>
      </c>
      <c r="H8" s="1">
        <v>3.04</v>
      </c>
      <c r="I8" s="1">
        <v>3.13</v>
      </c>
      <c r="J8" s="1">
        <v>3.15</v>
      </c>
      <c r="K8" s="1">
        <v>3</v>
      </c>
      <c r="L8" s="1">
        <v>2.84</v>
      </c>
    </row>
    <row r="9" spans="1:12" x14ac:dyDescent="0.2">
      <c r="A9" s="1" t="s">
        <v>3</v>
      </c>
      <c r="B9" s="1">
        <v>0.82</v>
      </c>
      <c r="C9" s="1">
        <v>0.8</v>
      </c>
      <c r="D9" s="1">
        <v>1.1499999999999999</v>
      </c>
      <c r="E9" s="1">
        <v>1.1499999999999999</v>
      </c>
      <c r="F9" s="1">
        <v>1.1499999999999999</v>
      </c>
    </row>
    <row r="10" spans="1:12" x14ac:dyDescent="0.2">
      <c r="A10" s="1" t="s">
        <v>4</v>
      </c>
      <c r="B10" s="2">
        <v>36768</v>
      </c>
      <c r="C10" s="2">
        <v>37133</v>
      </c>
      <c r="D10" s="2">
        <v>36921</v>
      </c>
      <c r="E10" s="2">
        <v>36949</v>
      </c>
      <c r="F10" s="2">
        <v>36979</v>
      </c>
    </row>
    <row r="11" spans="1:12" x14ac:dyDescent="0.2">
      <c r="A11" s="1" t="s">
        <v>5</v>
      </c>
      <c r="B11" s="3">
        <f ca="1">B10-TODAY()</f>
        <v>14</v>
      </c>
      <c r="C11" s="3">
        <f ca="1">C10-TODAY()</f>
        <v>379</v>
      </c>
      <c r="D11" s="3">
        <f ca="1">D10-TODAY()</f>
        <v>167</v>
      </c>
      <c r="E11" s="3">
        <f ca="1">E10-TODAY()</f>
        <v>195</v>
      </c>
      <c r="F11" s="3">
        <f ca="1">F10-TODAY()</f>
        <v>225</v>
      </c>
    </row>
    <row r="12" spans="1:12" x14ac:dyDescent="0.2">
      <c r="A12" s="1" t="s">
        <v>6</v>
      </c>
      <c r="B12" s="6">
        <f>B13*1.05</f>
        <v>0.34650000000000003</v>
      </c>
      <c r="C12" s="6">
        <f>C13*1.05</f>
        <v>0.28350000000000003</v>
      </c>
      <c r="D12" s="6">
        <v>0.45</v>
      </c>
      <c r="E12" s="6">
        <v>0.45</v>
      </c>
      <c r="F12" s="6">
        <v>0.45</v>
      </c>
    </row>
    <row r="13" spans="1:12" x14ac:dyDescent="0.2">
      <c r="A13" s="1" t="s">
        <v>7</v>
      </c>
      <c r="B13" s="6">
        <v>0.33</v>
      </c>
      <c r="C13" s="6">
        <v>0.27</v>
      </c>
      <c r="D13" s="6">
        <v>0.4</v>
      </c>
      <c r="E13" s="6">
        <v>0.4</v>
      </c>
      <c r="F13" s="6">
        <v>0.4</v>
      </c>
    </row>
    <row r="14" spans="1:12" x14ac:dyDescent="0.2">
      <c r="A14" s="1" t="s">
        <v>8</v>
      </c>
      <c r="B14" s="6">
        <v>0.9</v>
      </c>
      <c r="C14" s="6">
        <v>0.9</v>
      </c>
      <c r="D14" s="6">
        <v>0.97</v>
      </c>
      <c r="E14" s="6">
        <v>0.97</v>
      </c>
      <c r="F14" s="6">
        <v>0.97</v>
      </c>
    </row>
    <row r="15" spans="1:12" x14ac:dyDescent="0.2">
      <c r="A15" s="1" t="s">
        <v>9</v>
      </c>
      <c r="B15" s="6">
        <v>0.06</v>
      </c>
      <c r="C15" s="6">
        <v>0.06</v>
      </c>
      <c r="D15" s="6">
        <v>0.06</v>
      </c>
      <c r="E15" s="6">
        <v>0.06</v>
      </c>
      <c r="F15" s="6">
        <v>0.06</v>
      </c>
    </row>
    <row r="17" spans="1:8" x14ac:dyDescent="0.2">
      <c r="A17" s="1" t="s">
        <v>10</v>
      </c>
      <c r="B17" s="5">
        <f ca="1">SPREADOPT(1,B$6,B$7,B$8,B$9,B$11,B$12,B$13,B$14,B$15)</f>
        <v>4.8534403434939179E-2</v>
      </c>
      <c r="C17" s="5">
        <f ca="1">SPREADOPT(1,C$6,C$7,C$8,C$9,C$11,C$12,C$13,C$14,C$15)</f>
        <v>0.18923115878986371</v>
      </c>
      <c r="D17" s="5">
        <f ca="1">SPREADOPT(1,D$6,D$7,D$8,D$9,D$11,D$12,D$13,D$14,D$15)</f>
        <v>0.26690768843913798</v>
      </c>
      <c r="E17" s="5">
        <f ca="1">SPREADOPT(1,E$6,E$7,E$8,E$9,E$11,E$12,E$13,E$14,E$15)</f>
        <v>0.28319483911040155</v>
      </c>
      <c r="F17" s="5">
        <f ca="1">SPREADOPT(1,F$6,F$7,F$8,F$9,F$11,F$12,F$13,F$14,F$15)</f>
        <v>6.6234729420678415E-2</v>
      </c>
      <c r="G17" s="5"/>
      <c r="H17" s="5">
        <f ca="1">AVERAGE(B17:F17)</f>
        <v>0.17082056383900418</v>
      </c>
    </row>
    <row r="18" spans="1:8" x14ac:dyDescent="0.2">
      <c r="A18" s="1" t="s">
        <v>11</v>
      </c>
      <c r="B18" s="4">
        <f ca="1">SPREADOPT(2,B6,B7,B8,B9,B11,B12,B13,B14,B15)</f>
        <v>0.50477970945150219</v>
      </c>
      <c r="C18" s="4">
        <f ca="1">SPREADOPT(2,C6,C7,C8,C9,C11,C12,C13,C14,C15)</f>
        <v>0.49355772628250522</v>
      </c>
      <c r="D18" s="4">
        <f ca="1">SPREADOPT(2,D6,D7,D8,D9,D11,D12,D13,D14,D15)</f>
        <v>0.7309761086575145</v>
      </c>
      <c r="E18" s="4">
        <f ca="1">SPREADOPT(2,E6,E7,E8,E9,E11,E12,E13,E14,E15)</f>
        <v>0.73483589734620569</v>
      </c>
      <c r="F18" s="4">
        <f ca="1">SPREADOPT(2,F6,F7,F8,F9,F11,F12,F13,F14,F15)</f>
        <v>0.30946984282877465</v>
      </c>
      <c r="G18" s="4"/>
      <c r="H18" s="5">
        <f ca="1">AVERAGE(B18:F18)</f>
        <v>0.55472385691330051</v>
      </c>
    </row>
    <row r="19" spans="1:8" x14ac:dyDescent="0.2">
      <c r="A19" s="1" t="s">
        <v>12</v>
      </c>
      <c r="B19" s="4">
        <f ca="1">SPREADOPT(3,B6,B7,B8,B9,B11,B12,B13,B14,B15)</f>
        <v>3.2716887290828063E-2</v>
      </c>
      <c r="C19" s="4">
        <f ca="1">SPREADOPT(3,C6,C7,C8,C9,C11,C12,C13,C14,C15)</f>
        <v>7.8826646113136084E-3</v>
      </c>
      <c r="D19" s="4">
        <f ca="1">SPREADOPT(3,D6,D7,D8,D9,D11,D12,D13,D14,D15)</f>
        <v>8.9887232027767612E-3</v>
      </c>
      <c r="E19" s="4">
        <f ca="1">SPREADOPT(3,E6,E7,E8,E9,E11,E12,E13,E14,E15)</f>
        <v>8.4304752608975169E-3</v>
      </c>
      <c r="F19" s="4">
        <f ca="1">SPREADOPT(3,F6,F7,F8,F9,F11,F12,F13,F14,F15)</f>
        <v>1.0382968326895451E-2</v>
      </c>
      <c r="G19" s="4"/>
    </row>
    <row r="21" spans="1:8" x14ac:dyDescent="0.2">
      <c r="A21" s="1" t="s">
        <v>13</v>
      </c>
      <c r="B21" s="6">
        <f>spdvol(B12,B13,B14)</f>
        <v>0.15212248354533264</v>
      </c>
      <c r="C21" s="6">
        <f>spdvol(C12,C13,C14)</f>
        <v>0.12446385017345392</v>
      </c>
      <c r="D21" s="6">
        <f>spdvol(D12,D13,D14)</f>
        <v>0.1153256259467081</v>
      </c>
      <c r="E21" s="6">
        <f>spdvol(E12,E13,E14)</f>
        <v>0.1153256259467081</v>
      </c>
      <c r="F21" s="6">
        <f>spdvol(F12,F13,F14)</f>
        <v>0.1153256259467081</v>
      </c>
    </row>
    <row r="24" spans="1:8" x14ac:dyDescent="0.2">
      <c r="B24" s="5">
        <f ca="1">_xll.SPRDOPT(B$7,B$8,B$9,B$15,B$12,B$13,B$14,B$11,B$6,0)</f>
        <v>5.0545322830402493E-2</v>
      </c>
      <c r="C24" s="5">
        <f ca="1">_xll.SPRDOPT(C$7,C$8,C$9,C$15,C$12,C$13,C$14,C$11,C$6,0)</f>
        <v>0.19738442603473097</v>
      </c>
      <c r="D24" s="5">
        <f ca="1">_xll.SPRDOPT(D$7,D$8,D$9,D$15,D$12,D$13,D$14,D$11,D$6,0)</f>
        <v>0.33539711332179784</v>
      </c>
      <c r="E24" s="5">
        <f ca="1">_xll.SPRDOPT(E$7,E$8,E$9,E$15,E$12,E$13,E$14,E$11,E$6,0)</f>
        <v>0.35762694317849325</v>
      </c>
      <c r="F24" s="5">
        <f ca="1">_xll.SPRDOPT(F$7,F$8,F$9,F$15,F$12,F$13,F$14,F$11,F$6,0)</f>
        <v>0.14042252528956761</v>
      </c>
      <c r="H24" s="5">
        <f ca="1">AVERAGE(B24:F24)</f>
        <v>0.21627526613099843</v>
      </c>
    </row>
    <row r="25" spans="1:8" x14ac:dyDescent="0.2">
      <c r="B25" s="5">
        <f ca="1">_xll.SPRDOPT(B$7,B$8,B$9,B$15,B$12,B$13,B$14,B$11,B$6,1)</f>
        <v>0.50541960468770031</v>
      </c>
      <c r="C25" s="5">
        <f ca="1">_xll.SPRDOPT(C$7,C$8,C$9,C$15,C$12,C$13,C$14,C$11,C$6,1)</f>
        <v>0.49622359206452776</v>
      </c>
      <c r="D25" s="5">
        <f ca="1">_xll.SPRDOPT(D$7,D$8,D$9,D$15,D$12,D$13,D$14,D$11,D$6,1)</f>
        <v>0.67404796227273922</v>
      </c>
      <c r="E25" s="5">
        <f ca="1">_xll.SPRDOPT(E$7,E$8,E$9,E$15,E$12,E$13,E$14,E$11,E$6,1)</f>
        <v>0.67628300861130741</v>
      </c>
      <c r="F25" s="5">
        <f ca="1">_xll.SPRDOPT(F$7,F$8,F$9,F$15,F$12,F$13,F$14,F$11,F$6,1)</f>
        <v>0.40383105272527564</v>
      </c>
      <c r="H25" s="5">
        <f ca="1">AVERAGE(B25:F25)</f>
        <v>0.55116104407231004</v>
      </c>
    </row>
    <row r="26" spans="1:8" x14ac:dyDescent="0.2">
      <c r="B26" s="5">
        <f ca="1">_xll.SPRDOPT(B$7,B$8,B$9,B$15,B$12,B$13,B$14,B$11,B$6,2)</f>
        <v>-0.49462976107618412</v>
      </c>
      <c r="C26" s="5">
        <f ca="1">_xll.SPRDOPT(C$7,C$8,C$9,C$15,C$12,C$13,C$14,C$11,C$6,2)</f>
        <v>-0.45295522291141277</v>
      </c>
      <c r="D26" s="5">
        <f ca="1">_xll.SPRDOPT(D$7,D$8,D$9,D$15,D$12,D$13,D$14,D$11,D$6,2)</f>
        <v>-0.65191018965669223</v>
      </c>
      <c r="E26" s="5">
        <f ca="1">_xll.SPRDOPT(E$7,E$8,E$9,E$15,E$12,E$13,E$14,E$11,E$6,2)</f>
        <v>-0.65285860773395521</v>
      </c>
      <c r="F26" s="5">
        <f ca="1">_xll.SPRDOPT(F$7,F$8,F$9,F$15,F$12,F$13,F$14,F$11,F$6,2)</f>
        <v>-0.3758393279456485</v>
      </c>
    </row>
    <row r="27" spans="1:8" x14ac:dyDescent="0.2">
      <c r="B27" s="5">
        <f ca="1">_xll.SPRDOPT(B$7,B$8,B$9,B$15,B$12,B$13,B$14,B$11,B$6,3)</f>
        <v>3.1339447172065351</v>
      </c>
      <c r="C27" s="5">
        <f ca="1">_xll.SPRDOPT(C$7,C$8,C$9,C$15,C$12,C$13,C$14,C$11,C$6,3)</f>
        <v>0.71042392589636272</v>
      </c>
      <c r="D27" s="5">
        <f ca="1">_xll.SPRDOPT(D$7,D$8,D$9,D$15,D$12,D$13,D$14,D$11,D$6,3)</f>
        <v>0.60624298473557192</v>
      </c>
      <c r="E27" s="5">
        <f ca="1">_xll.SPRDOPT(E$7,E$8,E$9,E$15,E$12,E$13,E$14,E$11,E$6,3)</f>
        <v>0.55978314430263743</v>
      </c>
      <c r="F27" s="5">
        <f ca="1">_xll.SPRDOPT(F$7,F$8,F$9,F$15,F$12,F$13,F$14,F$11,F$6,3)</f>
        <v>0.69969098888899117</v>
      </c>
      <c r="H27" s="5">
        <f ca="1">AVERAGE(B27:F27)</f>
        <v>1.1420171522060198</v>
      </c>
    </row>
    <row r="28" spans="1:8" x14ac:dyDescent="0.2">
      <c r="B28" s="5">
        <f ca="1">_xll.SPRDOPT(B$7,B$8,B$9,B$15,B$12,B$13,B$14,B$11,B$6,4)</f>
        <v>3.135401973453964</v>
      </c>
      <c r="C28" s="5">
        <f ca="1">_xll.SPRDOPT(C$7,C$8,C$9,C$15,C$12,C$13,C$14,C$11,C$6,4)</f>
        <v>0.71634446414161812</v>
      </c>
      <c r="D28" s="5">
        <f ca="1">_xll.SPRDOPT(D$7,D$8,D$9,D$15,D$12,D$13,D$14,D$11,D$6,4)</f>
        <v>0.64846938419416111</v>
      </c>
      <c r="E28" s="5">
        <f ca="1">_xll.SPRDOPT(E$7,E$8,E$9,E$15,E$12,E$13,E$14,E$11,E$6,4)</f>
        <v>0.60324224954944738</v>
      </c>
      <c r="F28" s="5">
        <f ca="1">_xll.SPRDOPT(F$7,F$8,F$9,F$15,F$12,F$13,F$14,F$11,F$6,4)</f>
        <v>0.68086438720984532</v>
      </c>
      <c r="H28" s="5">
        <f ca="1">AVERAGE(B28:F28)</f>
        <v>1.1568644917098072</v>
      </c>
    </row>
    <row r="29" spans="1:8" x14ac:dyDescent="0.2">
      <c r="B29" s="5">
        <f ca="1">_xll.SPRDOPT(B$7,B$8,B$9,B$15,B$12,B$13,B$14,B$11,B$6,4)</f>
        <v>3.135401973453964</v>
      </c>
      <c r="C29" s="5">
        <f ca="1">_xll.SPRDOPT(C$7,C$8,C$9,C$15,C$12,C$13,C$14,C$11,C$6,7)</f>
        <v>-0.71739112227272883</v>
      </c>
      <c r="D29" s="5">
        <f ca="1">_xll.SPRDOPT(D$7,D$8,D$9,D$15,D$12,D$13,D$14,D$11,D$6,4)</f>
        <v>0.64846938419416111</v>
      </c>
      <c r="E29" s="5">
        <f ca="1">_xll.SPRDOPT(E$7,E$8,E$9,E$15,E$12,E$13,E$14,E$11,E$6,4)</f>
        <v>0.60324224954944738</v>
      </c>
      <c r="F29" s="5">
        <f ca="1">_xll.SPRDOPT(F$7,F$8,F$9,F$15,F$12,F$13,F$14,F$11,F$6,4)</f>
        <v>0.68086438720984532</v>
      </c>
    </row>
    <row r="31" spans="1:8" x14ac:dyDescent="0.2">
      <c r="C31" s="1">
        <v>0.23686800473511979</v>
      </c>
    </row>
    <row r="32" spans="1:8" x14ac:dyDescent="0.2">
      <c r="C32" s="1">
        <v>0.24566408599657577</v>
      </c>
    </row>
    <row r="33" spans="3:3" x14ac:dyDescent="0.2">
      <c r="C33" s="1">
        <f>C32-C31</f>
        <v>8.7960812614559791E-3</v>
      </c>
    </row>
    <row r="34" spans="3:3" x14ac:dyDescent="0.2">
      <c r="C34" s="1">
        <f ca="1">C29*100</f>
        <v>-71.739112227272884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D21"/>
  <sheetViews>
    <sheetView tabSelected="1" workbookViewId="0">
      <selection activeCell="B16" sqref="B16"/>
    </sheetView>
  </sheetViews>
  <sheetFormatPr defaultRowHeight="12.75" x14ac:dyDescent="0.2"/>
  <cols>
    <col min="1" max="1" width="25.7109375" customWidth="1"/>
  </cols>
  <sheetData>
    <row r="6" spans="1:4" x14ac:dyDescent="0.2">
      <c r="A6" s="1" t="s">
        <v>19</v>
      </c>
      <c r="B6" s="1">
        <v>1</v>
      </c>
      <c r="D6" s="1">
        <v>2</v>
      </c>
    </row>
    <row r="7" spans="1:4" x14ac:dyDescent="0.2">
      <c r="A7" s="1" t="s">
        <v>18</v>
      </c>
      <c r="B7" s="1">
        <v>2.86</v>
      </c>
      <c r="D7" s="1">
        <v>2.86</v>
      </c>
    </row>
    <row r="8" spans="1:4" x14ac:dyDescent="0.2">
      <c r="A8" s="1" t="s">
        <v>3</v>
      </c>
      <c r="B8" s="1">
        <v>3.2</v>
      </c>
      <c r="D8" s="1">
        <v>2</v>
      </c>
    </row>
    <row r="9" spans="1:4" x14ac:dyDescent="0.2">
      <c r="A9" s="1" t="s">
        <v>4</v>
      </c>
      <c r="B9" s="2">
        <v>36922</v>
      </c>
      <c r="D9" s="2">
        <v>36922</v>
      </c>
    </row>
    <row r="10" spans="1:4" x14ac:dyDescent="0.2">
      <c r="A10" s="1" t="s">
        <v>20</v>
      </c>
      <c r="B10" s="3">
        <f ca="1">B$9-TODAY()</f>
        <v>168</v>
      </c>
      <c r="D10" s="3">
        <f ca="1">D$9-TODAY()</f>
        <v>168</v>
      </c>
    </row>
    <row r="11" spans="1:4" x14ac:dyDescent="0.2">
      <c r="A11" s="1" t="s">
        <v>14</v>
      </c>
      <c r="B11" s="6">
        <v>0.51</v>
      </c>
      <c r="D11" s="6">
        <v>0.51</v>
      </c>
    </row>
    <row r="12" spans="1:4" x14ac:dyDescent="0.2">
      <c r="A12" s="1" t="s">
        <v>21</v>
      </c>
      <c r="B12" s="6">
        <v>0.06</v>
      </c>
      <c r="D12" s="6">
        <v>0.06</v>
      </c>
    </row>
    <row r="13" spans="1:4" x14ac:dyDescent="0.2">
      <c r="A13" s="1" t="s">
        <v>22</v>
      </c>
      <c r="B13" s="6">
        <v>0.1</v>
      </c>
      <c r="D13" s="6">
        <v>0.1</v>
      </c>
    </row>
    <row r="14" spans="1:4" x14ac:dyDescent="0.2">
      <c r="A14" s="1" t="s">
        <v>23</v>
      </c>
      <c r="B14" s="6"/>
      <c r="D14" s="6"/>
    </row>
    <row r="15" spans="1:4" x14ac:dyDescent="0.2">
      <c r="A15" s="1"/>
      <c r="B15" s="1"/>
      <c r="D15" s="1"/>
    </row>
    <row r="16" spans="1:4" x14ac:dyDescent="0.2">
      <c r="A16" s="1" t="s">
        <v>10</v>
      </c>
      <c r="B16" s="7">
        <f ca="1">bsd(1,B$6,B$7,B$8,B$10,B$11,B$12,B$13)</f>
        <v>0.26037482433893699</v>
      </c>
      <c r="D16" s="7">
        <f ca="1">bsd(1,D$6,D$7,D$8,D$10,D$11,D$12,D$13)</f>
        <v>6.2267427453509883E-2</v>
      </c>
    </row>
    <row r="17" spans="1:4" x14ac:dyDescent="0.2">
      <c r="A17" s="1" t="s">
        <v>11</v>
      </c>
      <c r="B17" s="7">
        <f ca="1">bsd(2,B$6,B$7,B$8,B$10,B$11,B$12,B$13)</f>
        <v>0.42775572780783133</v>
      </c>
      <c r="D17" s="7">
        <f ca="1">bsd(2,D$6,D$7,D$8,D$10,D$11,D$12,D$13)</f>
        <v>-0.11066832264914576</v>
      </c>
    </row>
    <row r="18" spans="1:4" x14ac:dyDescent="0.2">
      <c r="A18" s="1" t="s">
        <v>12</v>
      </c>
      <c r="B18" s="7">
        <f ca="1">bsd(3,B$6,B$7,B$8,B$10,B$11,B$12,B$13)</f>
        <v>3.9859809785990595E-3</v>
      </c>
      <c r="D18" s="7">
        <f ca="1">bsd(3,D$6,D$7,D$8,D$10,D$11,D$12,D$13)</f>
        <v>1.9469220371863976E-3</v>
      </c>
    </row>
    <row r="19" spans="1:4" x14ac:dyDescent="0.2">
      <c r="A19" s="1" t="s">
        <v>17</v>
      </c>
      <c r="B19" s="7">
        <f ca="1">bsd(4,B$6,B$7,B$8,B$10,B$11,B$12,B$13)</f>
        <v>1.1283166272270106E-3</v>
      </c>
      <c r="D19" s="7">
        <f ca="1">bsd(4,D$6,D$7,D$8,D$10,D$11,D$12,D$13)</f>
        <v>5.518644990687438E-4</v>
      </c>
    </row>
    <row r="20" spans="1:4" x14ac:dyDescent="0.2">
      <c r="A20" s="1" t="s">
        <v>16</v>
      </c>
      <c r="B20" s="7">
        <f ca="1">bsd(5,B$6,B$7,B$8,B$10,B$11,B$12,B$13)</f>
        <v>7.4491783474213147E-3</v>
      </c>
      <c r="D20" s="7">
        <f ca="1">bsd(5,D$6,D$7,D$8,D$10,D$11,D$12,D$13)</f>
        <v>3.6721414032649946E-3</v>
      </c>
    </row>
    <row r="21" spans="1:4" x14ac:dyDescent="0.2">
      <c r="A21" s="1" t="s">
        <v>15</v>
      </c>
      <c r="B21" s="7">
        <f ca="1">bsd(6,B$6,B$7,B$8,B$10,B$11,B$12,B$13)</f>
        <v>0.28695698795371727</v>
      </c>
      <c r="D21" s="7">
        <f ca="1">bsd(6,D$6,D$7,D$8,D$10,D$11,D$12,D$13)</f>
        <v>0.60574693423945147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SPREAD OPTION</vt:lpstr>
      <vt:lpstr>PIPE OPTION</vt:lpstr>
    </vt:vector>
  </TitlesOfParts>
  <Company>Texaco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maylj</dc:creator>
  <cp:lastModifiedBy>Felienne</cp:lastModifiedBy>
  <dcterms:created xsi:type="dcterms:W3CDTF">1999-08-24T22:02:41Z</dcterms:created>
  <dcterms:modified xsi:type="dcterms:W3CDTF">2014-09-04T13:57:57Z</dcterms:modified>
</cp:coreProperties>
</file>