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0440" windowHeight="8640" tabRatio="850"/>
  </bookViews>
  <sheets>
    <sheet name="BASIS OPT CALC" sheetId="18" r:id="rId1"/>
    <sheet name="STRADDLES" sheetId="40" r:id="rId2"/>
    <sheet name="GD OPT CALC" sheetId="32" r:id="rId3"/>
    <sheet name="index est" sheetId="39" r:id="rId4"/>
    <sheet name="opt calc" sheetId="35" r:id="rId5"/>
    <sheet name="NEW SKEW TABLE" sheetId="27" r:id="rId6"/>
    <sheet name="EXTENDABLE" sheetId="41" r:id="rId7"/>
    <sheet name="Sheet7" sheetId="30" r:id="rId8"/>
    <sheet name="curves" sheetId="259" r:id="rId9"/>
    <sheet name="VOLS" sheetId="12" r:id="rId10"/>
    <sheet name="GAS DAILY VOL DOWNLOAD" sheetId="264" r:id="rId11"/>
    <sheet name="GAS DAILY VOLS" sheetId="1028" r:id="rId12"/>
    <sheet name="CORRELATION" sheetId="267" r:id="rId13"/>
    <sheet name="expiry" sheetId="2826" r:id="rId14"/>
  </sheets>
  <externalReferences>
    <externalReference r:id="rId15"/>
    <externalReference r:id="rId16"/>
    <externalReference r:id="rId17"/>
    <externalReference r:id="rId18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CORRELATION!$A$1:$AA$202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1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E1" i="18" l="1"/>
  <c r="B2" i="18"/>
  <c r="E2" i="18"/>
  <c r="B3" i="18"/>
  <c r="D3" i="18"/>
  <c r="F3" i="18"/>
  <c r="H3" i="18"/>
  <c r="K3" i="18"/>
  <c r="L3" i="18"/>
  <c r="B4" i="18"/>
  <c r="D4" i="18"/>
  <c r="F4" i="18"/>
  <c r="H4" i="18"/>
  <c r="K5" i="18"/>
  <c r="L5" i="18"/>
  <c r="B6" i="18"/>
  <c r="D6" i="18"/>
  <c r="F6" i="18"/>
  <c r="H6" i="18"/>
  <c r="K6" i="18"/>
  <c r="L6" i="18"/>
  <c r="B7" i="18"/>
  <c r="D7" i="18"/>
  <c r="F7" i="18"/>
  <c r="H7" i="18"/>
  <c r="B9" i="18"/>
  <c r="D9" i="18"/>
  <c r="F9" i="18"/>
  <c r="H9" i="18"/>
  <c r="B10" i="18"/>
  <c r="D10" i="18"/>
  <c r="F10" i="18"/>
  <c r="H10" i="18"/>
  <c r="B12" i="18"/>
  <c r="D12" i="18"/>
  <c r="F12" i="18"/>
  <c r="H12" i="18"/>
  <c r="B14" i="18"/>
  <c r="D14" i="18"/>
  <c r="F14" i="18"/>
  <c r="H14" i="18"/>
  <c r="B16" i="18"/>
  <c r="D16" i="18"/>
  <c r="F16" i="18"/>
  <c r="H16" i="18"/>
  <c r="B17" i="18"/>
  <c r="D17" i="18"/>
  <c r="F17" i="18"/>
  <c r="H17" i="18"/>
  <c r="B18" i="18"/>
  <c r="D18" i="18"/>
  <c r="F18" i="18"/>
  <c r="H18" i="18"/>
  <c r="B19" i="18"/>
  <c r="D19" i="18"/>
  <c r="F19" i="18"/>
  <c r="H19" i="18"/>
  <c r="B20" i="18"/>
  <c r="D20" i="18"/>
  <c r="F20" i="18"/>
  <c r="H20" i="18"/>
  <c r="AM21" i="18"/>
  <c r="B22" i="18"/>
  <c r="D22" i="18"/>
  <c r="F22" i="18"/>
  <c r="H22" i="18"/>
  <c r="AM22" i="18"/>
  <c r="B23" i="18"/>
  <c r="D23" i="18"/>
  <c r="F23" i="18"/>
  <c r="H23" i="18"/>
  <c r="AM23" i="18"/>
  <c r="B24" i="18"/>
  <c r="C24" i="18"/>
  <c r="D24" i="18"/>
  <c r="E24" i="18"/>
  <c r="F24" i="18"/>
  <c r="H24" i="18"/>
  <c r="AM24" i="18"/>
  <c r="B25" i="18"/>
  <c r="C25" i="18"/>
  <c r="D25" i="18"/>
  <c r="E25" i="18"/>
  <c r="F25" i="18"/>
  <c r="H25" i="18"/>
  <c r="AM25" i="18"/>
  <c r="B26" i="18"/>
  <c r="D26" i="18"/>
  <c r="F26" i="18"/>
  <c r="H26" i="18"/>
  <c r="AM26" i="18"/>
  <c r="B27" i="18"/>
  <c r="C27" i="18"/>
  <c r="D27" i="18"/>
  <c r="E27" i="18"/>
  <c r="F27" i="18"/>
  <c r="H27" i="18"/>
  <c r="AM27" i="18"/>
  <c r="B28" i="18"/>
  <c r="C28" i="18"/>
  <c r="D28" i="18"/>
  <c r="E28" i="18"/>
  <c r="F28" i="18"/>
  <c r="H28" i="18"/>
  <c r="AM28" i="18"/>
  <c r="B29" i="18"/>
  <c r="D29" i="18"/>
  <c r="F29" i="18"/>
  <c r="H29" i="18"/>
  <c r="AM29" i="18"/>
  <c r="B30" i="18"/>
  <c r="D30" i="18"/>
  <c r="F30" i="18"/>
  <c r="H30" i="18"/>
  <c r="AM30" i="18"/>
  <c r="B31" i="18"/>
  <c r="D31" i="18"/>
  <c r="F31" i="18"/>
  <c r="H31" i="18"/>
  <c r="K31" i="18"/>
  <c r="AM31" i="18"/>
  <c r="AS31" i="18"/>
  <c r="AT31" i="18"/>
  <c r="BJ31" i="18"/>
  <c r="BL31" i="18"/>
  <c r="BM31" i="18"/>
  <c r="BN31" i="18"/>
  <c r="BO31" i="18"/>
  <c r="BP31" i="18"/>
  <c r="BQ31" i="18"/>
  <c r="BR31" i="18"/>
  <c r="BS31" i="18"/>
  <c r="BT31" i="18"/>
  <c r="BU31" i="18"/>
  <c r="BV31" i="18"/>
  <c r="BW31" i="18"/>
  <c r="CC31" i="18"/>
  <c r="CD31" i="18"/>
  <c r="CT31" i="18"/>
  <c r="CV31" i="18"/>
  <c r="CW31" i="18"/>
  <c r="CX31" i="18"/>
  <c r="CY31" i="18"/>
  <c r="CZ31" i="18"/>
  <c r="DA31" i="18"/>
  <c r="DB31" i="18"/>
  <c r="DC31" i="18"/>
  <c r="DD31" i="18"/>
  <c r="DE31" i="18"/>
  <c r="DF31" i="18"/>
  <c r="DG31" i="18"/>
  <c r="DL31" i="18"/>
  <c r="DM31" i="18"/>
  <c r="EC31" i="18"/>
  <c r="EE31" i="18"/>
  <c r="EF31" i="18"/>
  <c r="EG31" i="18"/>
  <c r="EH31" i="18"/>
  <c r="EI31" i="18"/>
  <c r="EJ31" i="18"/>
  <c r="EK31" i="18"/>
  <c r="EL31" i="18"/>
  <c r="EM31" i="18"/>
  <c r="EN31" i="18"/>
  <c r="EO31" i="18"/>
  <c r="EP31" i="18"/>
  <c r="EU31" i="18"/>
  <c r="EV31" i="18"/>
  <c r="FL31" i="18"/>
  <c r="FN31" i="18"/>
  <c r="FO31" i="18"/>
  <c r="FP31" i="18"/>
  <c r="FQ31" i="18"/>
  <c r="FR31" i="18"/>
  <c r="FS31" i="18"/>
  <c r="FT31" i="18"/>
  <c r="FU31" i="18"/>
  <c r="FV31" i="18"/>
  <c r="FW31" i="18"/>
  <c r="FX31" i="18"/>
  <c r="FY31" i="18"/>
  <c r="B32" i="18"/>
  <c r="D32" i="18"/>
  <c r="F32" i="18"/>
  <c r="H32" i="18"/>
  <c r="AM32" i="18"/>
  <c r="AR32" i="18"/>
  <c r="CB32" i="18"/>
  <c r="DK32" i="18"/>
  <c r="ET32" i="18"/>
  <c r="B33" i="18"/>
  <c r="D33" i="18"/>
  <c r="F33" i="18"/>
  <c r="H33" i="18"/>
  <c r="AR33" i="18"/>
  <c r="AS33" i="18"/>
  <c r="AT33" i="18"/>
  <c r="BL33" i="18"/>
  <c r="BM33" i="18"/>
  <c r="BN33" i="18"/>
  <c r="BO33" i="18"/>
  <c r="BP33" i="18"/>
  <c r="BQ33" i="18"/>
  <c r="BR33" i="18"/>
  <c r="BS33" i="18"/>
  <c r="BT33" i="18"/>
  <c r="BU33" i="18"/>
  <c r="BV33" i="18"/>
  <c r="BW33" i="18"/>
  <c r="CB33" i="18"/>
  <c r="CC33" i="18"/>
  <c r="CD33" i="18"/>
  <c r="CV33" i="18"/>
  <c r="CW33" i="18"/>
  <c r="CX33" i="18"/>
  <c r="CY33" i="18"/>
  <c r="CZ33" i="18"/>
  <c r="DA33" i="18"/>
  <c r="DB33" i="18"/>
  <c r="DC33" i="18"/>
  <c r="DD33" i="18"/>
  <c r="DE33" i="18"/>
  <c r="DF33" i="18"/>
  <c r="DG33" i="18"/>
  <c r="DK33" i="18"/>
  <c r="DL33" i="18"/>
  <c r="DM33" i="18"/>
  <c r="EE33" i="18"/>
  <c r="EF33" i="18"/>
  <c r="EG33" i="18"/>
  <c r="EH33" i="18"/>
  <c r="EI33" i="18"/>
  <c r="EJ33" i="18"/>
  <c r="EK33" i="18"/>
  <c r="EL33" i="18"/>
  <c r="EM33" i="18"/>
  <c r="EN33" i="18"/>
  <c r="EO33" i="18"/>
  <c r="EP33" i="18"/>
  <c r="ET33" i="18"/>
  <c r="EU33" i="18"/>
  <c r="EV33" i="18"/>
  <c r="FN33" i="18"/>
  <c r="FO33" i="18"/>
  <c r="FP33" i="18"/>
  <c r="FQ33" i="18"/>
  <c r="FR33" i="18"/>
  <c r="FS33" i="18"/>
  <c r="FT33" i="18"/>
  <c r="FU33" i="18"/>
  <c r="FV33" i="18"/>
  <c r="FW33" i="18"/>
  <c r="FX33" i="18"/>
  <c r="FY33" i="18"/>
  <c r="B34" i="18"/>
  <c r="F34" i="18"/>
  <c r="L34" i="18"/>
  <c r="S34" i="18"/>
  <c r="Z34" i="18"/>
  <c r="AG34" i="18"/>
  <c r="AM34" i="18"/>
  <c r="F35" i="18"/>
  <c r="AP35" i="18"/>
  <c r="BZ35" i="18"/>
  <c r="DI35" i="18"/>
  <c r="ER35" i="18"/>
  <c r="B38" i="18"/>
  <c r="C38" i="18"/>
  <c r="D38" i="18"/>
  <c r="E38" i="18"/>
  <c r="F38" i="18"/>
  <c r="G38" i="18"/>
  <c r="H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L38" i="18"/>
  <c r="BM38" i="18"/>
  <c r="BN38" i="18"/>
  <c r="BO38" i="18"/>
  <c r="BP38" i="18"/>
  <c r="BQ38" i="18"/>
  <c r="BR38" i="18"/>
  <c r="BS38" i="18"/>
  <c r="BT38" i="18"/>
  <c r="BU38" i="18"/>
  <c r="BV38" i="18"/>
  <c r="BW38" i="18"/>
  <c r="BZ38" i="18"/>
  <c r="CA38" i="18"/>
  <c r="CB38" i="18"/>
  <c r="CC38" i="18"/>
  <c r="CD38" i="18"/>
  <c r="CE38" i="18"/>
  <c r="CF38" i="18"/>
  <c r="CG38" i="18"/>
  <c r="CH38" i="18"/>
  <c r="CI38" i="18"/>
  <c r="CJ38" i="18"/>
  <c r="CK38" i="18"/>
  <c r="CL38" i="18"/>
  <c r="CM38" i="18"/>
  <c r="CN38" i="18"/>
  <c r="CO38" i="18"/>
  <c r="CP38" i="18"/>
  <c r="CQ38" i="18"/>
  <c r="CR38" i="18"/>
  <c r="CS38" i="18"/>
  <c r="CT38" i="18"/>
  <c r="CV38" i="18"/>
  <c r="CW38" i="18"/>
  <c r="CX38" i="18"/>
  <c r="CY38" i="18"/>
  <c r="CZ38" i="18"/>
  <c r="DA38" i="18"/>
  <c r="DB38" i="18"/>
  <c r="DC38" i="18"/>
  <c r="DD38" i="18"/>
  <c r="DE38" i="18"/>
  <c r="DF38" i="18"/>
  <c r="DG38" i="18"/>
  <c r="DI38" i="18"/>
  <c r="DJ38" i="18"/>
  <c r="DK38" i="18"/>
  <c r="DL38" i="18"/>
  <c r="DM38" i="18"/>
  <c r="DN38" i="18"/>
  <c r="DO38" i="18"/>
  <c r="DP38" i="18"/>
  <c r="DQ38" i="18"/>
  <c r="DR38" i="18"/>
  <c r="DS38" i="18"/>
  <c r="DT38" i="18"/>
  <c r="DU38" i="18"/>
  <c r="DV38" i="18"/>
  <c r="DW38" i="18"/>
  <c r="DX38" i="18"/>
  <c r="DY38" i="18"/>
  <c r="DZ38" i="18"/>
  <c r="EA38" i="18"/>
  <c r="EB38" i="18"/>
  <c r="EC38" i="18"/>
  <c r="EE38" i="18"/>
  <c r="EF38" i="18"/>
  <c r="EG38" i="18"/>
  <c r="EH38" i="18"/>
  <c r="EI38" i="18"/>
  <c r="EJ38" i="18"/>
  <c r="EK38" i="18"/>
  <c r="EL38" i="18"/>
  <c r="EM38" i="18"/>
  <c r="EN38" i="18"/>
  <c r="EO38" i="18"/>
  <c r="EP38" i="18"/>
  <c r="ER38" i="18"/>
  <c r="ES38" i="18"/>
  <c r="ET38" i="18"/>
  <c r="EU38" i="18"/>
  <c r="EV38" i="18"/>
  <c r="EW38" i="18"/>
  <c r="EX38" i="18"/>
  <c r="EY38" i="18"/>
  <c r="EZ38" i="18"/>
  <c r="FA38" i="18"/>
  <c r="FB38" i="18"/>
  <c r="FC38" i="18"/>
  <c r="FD38" i="18"/>
  <c r="FE38" i="18"/>
  <c r="FF38" i="18"/>
  <c r="FG38" i="18"/>
  <c r="FH38" i="18"/>
  <c r="FI38" i="18"/>
  <c r="FJ38" i="18"/>
  <c r="FK38" i="18"/>
  <c r="FL38" i="18"/>
  <c r="FN38" i="18"/>
  <c r="FO38" i="18"/>
  <c r="FP38" i="18"/>
  <c r="FQ38" i="18"/>
  <c r="FR38" i="18"/>
  <c r="FS38" i="18"/>
  <c r="FT38" i="18"/>
  <c r="FU38" i="18"/>
  <c r="FV38" i="18"/>
  <c r="FW38" i="18"/>
  <c r="FX38" i="18"/>
  <c r="FY38" i="18"/>
  <c r="GA38" i="18"/>
  <c r="GB38" i="18"/>
  <c r="GC38" i="18"/>
  <c r="GD38" i="18"/>
  <c r="GE38" i="18"/>
  <c r="GG38" i="18"/>
  <c r="GH38" i="18"/>
  <c r="GI38" i="18"/>
  <c r="GJ38" i="18"/>
  <c r="A39" i="18"/>
  <c r="B39" i="18"/>
  <c r="C39" i="18"/>
  <c r="D39" i="18"/>
  <c r="E39" i="18"/>
  <c r="F39" i="18"/>
  <c r="G39" i="18"/>
  <c r="H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BF39" i="18"/>
  <c r="BG39" i="18"/>
  <c r="BH39" i="18"/>
  <c r="BI39" i="18"/>
  <c r="BJ39" i="18"/>
  <c r="BL39" i="18"/>
  <c r="BM39" i="18"/>
  <c r="BN39" i="18"/>
  <c r="BO39" i="18"/>
  <c r="BP39" i="18"/>
  <c r="BQ39" i="18"/>
  <c r="BR39" i="18"/>
  <c r="BS39" i="18"/>
  <c r="BT39" i="18"/>
  <c r="BU39" i="18"/>
  <c r="BV39" i="18"/>
  <c r="BW39" i="18"/>
  <c r="BZ39" i="18"/>
  <c r="CA39" i="18"/>
  <c r="CB39" i="18"/>
  <c r="CC39" i="18"/>
  <c r="CD39" i="18"/>
  <c r="CE39" i="18"/>
  <c r="CF39" i="18"/>
  <c r="CG39" i="18"/>
  <c r="CH39" i="18"/>
  <c r="CI39" i="18"/>
  <c r="CJ39" i="18"/>
  <c r="CK39" i="18"/>
  <c r="CL39" i="18"/>
  <c r="CM39" i="18"/>
  <c r="CN39" i="18"/>
  <c r="CO39" i="18"/>
  <c r="CP39" i="18"/>
  <c r="CQ39" i="18"/>
  <c r="CR39" i="18"/>
  <c r="CS39" i="18"/>
  <c r="CT39" i="18"/>
  <c r="CV39" i="18"/>
  <c r="CW39" i="18"/>
  <c r="CX39" i="18"/>
  <c r="CY39" i="18"/>
  <c r="CZ39" i="18"/>
  <c r="DA39" i="18"/>
  <c r="DB39" i="18"/>
  <c r="DC39" i="18"/>
  <c r="DD39" i="18"/>
  <c r="DE39" i="18"/>
  <c r="DF39" i="18"/>
  <c r="DG39" i="18"/>
  <c r="DI39" i="18"/>
  <c r="DJ39" i="18"/>
  <c r="DK39" i="18"/>
  <c r="DL39" i="18"/>
  <c r="DM39" i="18"/>
  <c r="DN39" i="18"/>
  <c r="DO39" i="18"/>
  <c r="DP39" i="18"/>
  <c r="DQ39" i="18"/>
  <c r="DR39" i="18"/>
  <c r="DS39" i="18"/>
  <c r="DT39" i="18"/>
  <c r="DU39" i="18"/>
  <c r="DV39" i="18"/>
  <c r="DW39" i="18"/>
  <c r="DX39" i="18"/>
  <c r="DY39" i="18"/>
  <c r="DZ39" i="18"/>
  <c r="EA39" i="18"/>
  <c r="EB39" i="18"/>
  <c r="EC39" i="18"/>
  <c r="EE39" i="18"/>
  <c r="EF39" i="18"/>
  <c r="EG39" i="18"/>
  <c r="EH39" i="18"/>
  <c r="EI39" i="18"/>
  <c r="EJ39" i="18"/>
  <c r="EK39" i="18"/>
  <c r="EL39" i="18"/>
  <c r="EM39" i="18"/>
  <c r="EN39" i="18"/>
  <c r="EO39" i="18"/>
  <c r="EP39" i="18"/>
  <c r="ER39" i="18"/>
  <c r="ES39" i="18"/>
  <c r="ET39" i="18"/>
  <c r="EU39" i="18"/>
  <c r="EV39" i="18"/>
  <c r="EW39" i="18"/>
  <c r="EX39" i="18"/>
  <c r="EY39" i="18"/>
  <c r="EZ39" i="18"/>
  <c r="FA39" i="18"/>
  <c r="FB39" i="18"/>
  <c r="FC39" i="18"/>
  <c r="FD39" i="18"/>
  <c r="FE39" i="18"/>
  <c r="FF39" i="18"/>
  <c r="FG39" i="18"/>
  <c r="FH39" i="18"/>
  <c r="FI39" i="18"/>
  <c r="FJ39" i="18"/>
  <c r="FK39" i="18"/>
  <c r="FL39" i="18"/>
  <c r="FN39" i="18"/>
  <c r="FO39" i="18"/>
  <c r="FP39" i="18"/>
  <c r="FQ39" i="18"/>
  <c r="FR39" i="18"/>
  <c r="FS39" i="18"/>
  <c r="FT39" i="18"/>
  <c r="FU39" i="18"/>
  <c r="FV39" i="18"/>
  <c r="FW39" i="18"/>
  <c r="FX39" i="18"/>
  <c r="FY39" i="18"/>
  <c r="GA39" i="18"/>
  <c r="GB39" i="18"/>
  <c r="GC39" i="18"/>
  <c r="GD39" i="18"/>
  <c r="GE39" i="18"/>
  <c r="GG39" i="18"/>
  <c r="GH39" i="18"/>
  <c r="GI39" i="18"/>
  <c r="GJ39" i="18"/>
  <c r="A40" i="18"/>
  <c r="B40" i="18"/>
  <c r="C40" i="18"/>
  <c r="D40" i="18"/>
  <c r="E40" i="18"/>
  <c r="F40" i="18"/>
  <c r="G40" i="18"/>
  <c r="H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BD40" i="18"/>
  <c r="BE40" i="18"/>
  <c r="BF40" i="18"/>
  <c r="BG40" i="18"/>
  <c r="BH40" i="18"/>
  <c r="BI40" i="18"/>
  <c r="BJ40" i="18"/>
  <c r="BL40" i="18"/>
  <c r="BM40" i="18"/>
  <c r="BN40" i="18"/>
  <c r="BO40" i="18"/>
  <c r="BP40" i="18"/>
  <c r="BQ40" i="18"/>
  <c r="BR40" i="18"/>
  <c r="BS40" i="18"/>
  <c r="BT40" i="18"/>
  <c r="BU40" i="18"/>
  <c r="BV40" i="18"/>
  <c r="BW40" i="18"/>
  <c r="BZ40" i="18"/>
  <c r="CA40" i="18"/>
  <c r="CB40" i="18"/>
  <c r="CC40" i="18"/>
  <c r="CD40" i="18"/>
  <c r="CE40" i="18"/>
  <c r="CF40" i="18"/>
  <c r="CG40" i="18"/>
  <c r="CH40" i="18"/>
  <c r="CI40" i="18"/>
  <c r="CJ40" i="18"/>
  <c r="CK40" i="18"/>
  <c r="CL40" i="18"/>
  <c r="CM40" i="18"/>
  <c r="CN40" i="18"/>
  <c r="CO40" i="18"/>
  <c r="CP40" i="18"/>
  <c r="CQ40" i="18"/>
  <c r="CR40" i="18"/>
  <c r="CS40" i="18"/>
  <c r="CT40" i="18"/>
  <c r="CV40" i="18"/>
  <c r="CW40" i="18"/>
  <c r="CX40" i="18"/>
  <c r="CY40" i="18"/>
  <c r="CZ40" i="18"/>
  <c r="DA40" i="18"/>
  <c r="DB40" i="18"/>
  <c r="DC40" i="18"/>
  <c r="DD40" i="18"/>
  <c r="DE40" i="18"/>
  <c r="DF40" i="18"/>
  <c r="DG40" i="18"/>
  <c r="DI40" i="18"/>
  <c r="DJ40" i="18"/>
  <c r="DK40" i="18"/>
  <c r="DL40" i="18"/>
  <c r="DM40" i="18"/>
  <c r="DN40" i="18"/>
  <c r="DO40" i="18"/>
  <c r="DP40" i="18"/>
  <c r="DQ40" i="18"/>
  <c r="DR40" i="18"/>
  <c r="DS40" i="18"/>
  <c r="DT40" i="18"/>
  <c r="DU40" i="18"/>
  <c r="DV40" i="18"/>
  <c r="DW40" i="18"/>
  <c r="DX40" i="18"/>
  <c r="DY40" i="18"/>
  <c r="DZ40" i="18"/>
  <c r="EA40" i="18"/>
  <c r="EB40" i="18"/>
  <c r="EC40" i="18"/>
  <c r="EE40" i="18"/>
  <c r="EF40" i="18"/>
  <c r="EG40" i="18"/>
  <c r="EH40" i="18"/>
  <c r="EI40" i="18"/>
  <c r="EJ40" i="18"/>
  <c r="EK40" i="18"/>
  <c r="EL40" i="18"/>
  <c r="EM40" i="18"/>
  <c r="EN40" i="18"/>
  <c r="EO40" i="18"/>
  <c r="EP40" i="18"/>
  <c r="ER40" i="18"/>
  <c r="ES40" i="18"/>
  <c r="ET40" i="18"/>
  <c r="EU40" i="18"/>
  <c r="EV40" i="18"/>
  <c r="EW40" i="18"/>
  <c r="EX40" i="18"/>
  <c r="EY40" i="18"/>
  <c r="EZ40" i="18"/>
  <c r="FA40" i="18"/>
  <c r="FB40" i="18"/>
  <c r="FC40" i="18"/>
  <c r="FD40" i="18"/>
  <c r="FE40" i="18"/>
  <c r="FF40" i="18"/>
  <c r="FG40" i="18"/>
  <c r="FH40" i="18"/>
  <c r="FI40" i="18"/>
  <c r="FJ40" i="18"/>
  <c r="FK40" i="18"/>
  <c r="FL40" i="18"/>
  <c r="FN40" i="18"/>
  <c r="FO40" i="18"/>
  <c r="FP40" i="18"/>
  <c r="FQ40" i="18"/>
  <c r="FR40" i="18"/>
  <c r="FS40" i="18"/>
  <c r="FT40" i="18"/>
  <c r="FU40" i="18"/>
  <c r="FV40" i="18"/>
  <c r="FW40" i="18"/>
  <c r="FX40" i="18"/>
  <c r="FY40" i="18"/>
  <c r="GA40" i="18"/>
  <c r="GB40" i="18"/>
  <c r="GC40" i="18"/>
  <c r="GD40" i="18"/>
  <c r="GE40" i="18"/>
  <c r="GG40" i="18"/>
  <c r="GH40" i="18"/>
  <c r="GI40" i="18"/>
  <c r="GJ40" i="18"/>
  <c r="A41" i="18"/>
  <c r="B41" i="18"/>
  <c r="C41" i="18"/>
  <c r="D41" i="18"/>
  <c r="E41" i="18"/>
  <c r="F41" i="18"/>
  <c r="G41" i="18"/>
  <c r="H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BD41" i="18"/>
  <c r="BE41" i="18"/>
  <c r="BF41" i="18"/>
  <c r="BG41" i="18"/>
  <c r="BH41" i="18"/>
  <c r="BI41" i="18"/>
  <c r="BJ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CL41" i="18"/>
  <c r="CM41" i="18"/>
  <c r="CN41" i="18"/>
  <c r="CO41" i="18"/>
  <c r="CP41" i="18"/>
  <c r="CQ41" i="18"/>
  <c r="CR41" i="18"/>
  <c r="CS41" i="18"/>
  <c r="CT41" i="18"/>
  <c r="CV41" i="18"/>
  <c r="CW41" i="18"/>
  <c r="CX41" i="18"/>
  <c r="CY41" i="18"/>
  <c r="CZ41" i="18"/>
  <c r="DA41" i="18"/>
  <c r="DB41" i="18"/>
  <c r="DC41" i="18"/>
  <c r="DD41" i="18"/>
  <c r="DE41" i="18"/>
  <c r="DF41" i="18"/>
  <c r="DG41" i="18"/>
  <c r="DI41" i="18"/>
  <c r="DJ41" i="18"/>
  <c r="DK41" i="18"/>
  <c r="DL41" i="18"/>
  <c r="DM41" i="18"/>
  <c r="DN41" i="18"/>
  <c r="DO41" i="18"/>
  <c r="DP41" i="18"/>
  <c r="DQ41" i="18"/>
  <c r="DR41" i="18"/>
  <c r="DS41" i="18"/>
  <c r="DT41" i="18"/>
  <c r="DU41" i="18"/>
  <c r="DV41" i="18"/>
  <c r="DW41" i="18"/>
  <c r="DX41" i="18"/>
  <c r="DY41" i="18"/>
  <c r="DZ41" i="18"/>
  <c r="EA41" i="18"/>
  <c r="EB41" i="18"/>
  <c r="EC41" i="18"/>
  <c r="EE41" i="18"/>
  <c r="EF41" i="18"/>
  <c r="EG41" i="18"/>
  <c r="EH41" i="18"/>
  <c r="EI41" i="18"/>
  <c r="EJ41" i="18"/>
  <c r="EK41" i="18"/>
  <c r="EL41" i="18"/>
  <c r="EM41" i="18"/>
  <c r="EN41" i="18"/>
  <c r="EO41" i="18"/>
  <c r="EP41" i="18"/>
  <c r="ER41" i="18"/>
  <c r="ES41" i="18"/>
  <c r="ET41" i="18"/>
  <c r="EU41" i="18"/>
  <c r="EV41" i="18"/>
  <c r="EW41" i="18"/>
  <c r="EX41" i="18"/>
  <c r="EY41" i="18"/>
  <c r="EZ41" i="18"/>
  <c r="FA41" i="18"/>
  <c r="FB41" i="18"/>
  <c r="FC41" i="18"/>
  <c r="FD41" i="18"/>
  <c r="FE41" i="18"/>
  <c r="FF41" i="18"/>
  <c r="FG41" i="18"/>
  <c r="FH41" i="18"/>
  <c r="FI41" i="18"/>
  <c r="FJ41" i="18"/>
  <c r="FK41" i="18"/>
  <c r="FL41" i="18"/>
  <c r="FN41" i="18"/>
  <c r="FO41" i="18"/>
  <c r="FP41" i="18"/>
  <c r="FQ41" i="18"/>
  <c r="FR41" i="18"/>
  <c r="FS41" i="18"/>
  <c r="FT41" i="18"/>
  <c r="FU41" i="18"/>
  <c r="FV41" i="18"/>
  <c r="FW41" i="18"/>
  <c r="FX41" i="18"/>
  <c r="FY41" i="18"/>
  <c r="GA41" i="18"/>
  <c r="GB41" i="18"/>
  <c r="GC41" i="18"/>
  <c r="GD41" i="18"/>
  <c r="GE41" i="18"/>
  <c r="GG41" i="18"/>
  <c r="GH41" i="18"/>
  <c r="GI41" i="18"/>
  <c r="GJ41" i="18"/>
  <c r="A42" i="18"/>
  <c r="B42" i="18"/>
  <c r="C42" i="18"/>
  <c r="D42" i="18"/>
  <c r="E42" i="18"/>
  <c r="F42" i="18"/>
  <c r="G42" i="18"/>
  <c r="H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BJ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CL42" i="18"/>
  <c r="CM42" i="18"/>
  <c r="CN42" i="18"/>
  <c r="CO42" i="18"/>
  <c r="CP42" i="18"/>
  <c r="CQ42" i="18"/>
  <c r="CR42" i="18"/>
  <c r="CS42" i="18"/>
  <c r="CT42" i="18"/>
  <c r="CV42" i="18"/>
  <c r="CW42" i="18"/>
  <c r="CX42" i="18"/>
  <c r="CY42" i="18"/>
  <c r="CZ42" i="18"/>
  <c r="DA42" i="18"/>
  <c r="DB42" i="18"/>
  <c r="DC42" i="18"/>
  <c r="DD42" i="18"/>
  <c r="DE42" i="18"/>
  <c r="DF42" i="18"/>
  <c r="DG42" i="18"/>
  <c r="DI42" i="18"/>
  <c r="DJ42" i="18"/>
  <c r="DK42" i="18"/>
  <c r="DL42" i="18"/>
  <c r="DM42" i="18"/>
  <c r="DN42" i="18"/>
  <c r="DO42" i="18"/>
  <c r="DP42" i="18"/>
  <c r="DQ42" i="18"/>
  <c r="DR42" i="18"/>
  <c r="DS42" i="18"/>
  <c r="DT42" i="18"/>
  <c r="DU42" i="18"/>
  <c r="DV42" i="18"/>
  <c r="DW42" i="18"/>
  <c r="DX42" i="18"/>
  <c r="DY42" i="18"/>
  <c r="DZ42" i="18"/>
  <c r="EA42" i="18"/>
  <c r="EB42" i="18"/>
  <c r="EC42" i="18"/>
  <c r="EE42" i="18"/>
  <c r="EF42" i="18"/>
  <c r="EG42" i="18"/>
  <c r="EH42" i="18"/>
  <c r="EI42" i="18"/>
  <c r="EJ42" i="18"/>
  <c r="EK42" i="18"/>
  <c r="EL42" i="18"/>
  <c r="EM42" i="18"/>
  <c r="EN42" i="18"/>
  <c r="EO42" i="18"/>
  <c r="EP42" i="18"/>
  <c r="ER42" i="18"/>
  <c r="ES42" i="18"/>
  <c r="ET42" i="18"/>
  <c r="EU42" i="18"/>
  <c r="EV42" i="18"/>
  <c r="EW42" i="18"/>
  <c r="EX42" i="18"/>
  <c r="EY42" i="18"/>
  <c r="EZ42" i="18"/>
  <c r="FA42" i="18"/>
  <c r="FB42" i="18"/>
  <c r="FC42" i="18"/>
  <c r="FD42" i="18"/>
  <c r="FE42" i="18"/>
  <c r="FF42" i="18"/>
  <c r="FG42" i="18"/>
  <c r="FH42" i="18"/>
  <c r="FI42" i="18"/>
  <c r="FJ42" i="18"/>
  <c r="FK42" i="18"/>
  <c r="FL42" i="18"/>
  <c r="FN42" i="18"/>
  <c r="FO42" i="18"/>
  <c r="FP42" i="18"/>
  <c r="FQ42" i="18"/>
  <c r="FR42" i="18"/>
  <c r="FS42" i="18"/>
  <c r="FT42" i="18"/>
  <c r="FU42" i="18"/>
  <c r="FV42" i="18"/>
  <c r="FW42" i="18"/>
  <c r="FX42" i="18"/>
  <c r="FY42" i="18"/>
  <c r="GA42" i="18"/>
  <c r="GB42" i="18"/>
  <c r="GC42" i="18"/>
  <c r="GD42" i="18"/>
  <c r="GE42" i="18"/>
  <c r="GG42" i="18"/>
  <c r="GH42" i="18"/>
  <c r="GI42" i="18"/>
  <c r="GJ42" i="18"/>
  <c r="A43" i="18"/>
  <c r="B43" i="18"/>
  <c r="C43" i="18"/>
  <c r="D43" i="18"/>
  <c r="E43" i="18"/>
  <c r="F43" i="18"/>
  <c r="G43" i="18"/>
  <c r="H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BF43" i="18"/>
  <c r="BG43" i="18"/>
  <c r="BH43" i="18"/>
  <c r="BI43" i="18"/>
  <c r="BJ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CL43" i="18"/>
  <c r="CM43" i="18"/>
  <c r="CN43" i="18"/>
  <c r="CO43" i="18"/>
  <c r="CP43" i="18"/>
  <c r="CQ43" i="18"/>
  <c r="CR43" i="18"/>
  <c r="CS43" i="18"/>
  <c r="CT43" i="18"/>
  <c r="CV43" i="18"/>
  <c r="CW43" i="18"/>
  <c r="CX43" i="18"/>
  <c r="CY43" i="18"/>
  <c r="CZ43" i="18"/>
  <c r="DA43" i="18"/>
  <c r="DB43" i="18"/>
  <c r="DC43" i="18"/>
  <c r="DD43" i="18"/>
  <c r="DE43" i="18"/>
  <c r="DF43" i="18"/>
  <c r="DG43" i="18"/>
  <c r="DI43" i="18"/>
  <c r="DJ43" i="18"/>
  <c r="DK43" i="18"/>
  <c r="DL43" i="18"/>
  <c r="DM43" i="18"/>
  <c r="DN43" i="18"/>
  <c r="DO43" i="18"/>
  <c r="DP43" i="18"/>
  <c r="DQ43" i="18"/>
  <c r="DR43" i="18"/>
  <c r="DS43" i="18"/>
  <c r="DT43" i="18"/>
  <c r="DU43" i="18"/>
  <c r="DV43" i="18"/>
  <c r="DW43" i="18"/>
  <c r="DX43" i="18"/>
  <c r="DY43" i="18"/>
  <c r="DZ43" i="18"/>
  <c r="EA43" i="18"/>
  <c r="EB43" i="18"/>
  <c r="EC43" i="18"/>
  <c r="EE43" i="18"/>
  <c r="EF43" i="18"/>
  <c r="EG43" i="18"/>
  <c r="EH43" i="18"/>
  <c r="EI43" i="18"/>
  <c r="EJ43" i="18"/>
  <c r="EK43" i="18"/>
  <c r="EL43" i="18"/>
  <c r="EM43" i="18"/>
  <c r="EN43" i="18"/>
  <c r="EO43" i="18"/>
  <c r="EP43" i="18"/>
  <c r="ER43" i="18"/>
  <c r="ES43" i="18"/>
  <c r="ET43" i="18"/>
  <c r="EU43" i="18"/>
  <c r="EV43" i="18"/>
  <c r="EW43" i="18"/>
  <c r="EX43" i="18"/>
  <c r="EY43" i="18"/>
  <c r="EZ43" i="18"/>
  <c r="FA43" i="18"/>
  <c r="FB43" i="18"/>
  <c r="FC43" i="18"/>
  <c r="FD43" i="18"/>
  <c r="FE43" i="18"/>
  <c r="FF43" i="18"/>
  <c r="FG43" i="18"/>
  <c r="FH43" i="18"/>
  <c r="FI43" i="18"/>
  <c r="FJ43" i="18"/>
  <c r="FK43" i="18"/>
  <c r="FL43" i="18"/>
  <c r="FN43" i="18"/>
  <c r="FO43" i="18"/>
  <c r="FP43" i="18"/>
  <c r="FQ43" i="18"/>
  <c r="FR43" i="18"/>
  <c r="FS43" i="18"/>
  <c r="FT43" i="18"/>
  <c r="FU43" i="18"/>
  <c r="FV43" i="18"/>
  <c r="FW43" i="18"/>
  <c r="FX43" i="18"/>
  <c r="FY43" i="18"/>
  <c r="GA43" i="18"/>
  <c r="GB43" i="18"/>
  <c r="GC43" i="18"/>
  <c r="GD43" i="18"/>
  <c r="GE43" i="18"/>
  <c r="GG43" i="18"/>
  <c r="GH43" i="18"/>
  <c r="GI43" i="18"/>
  <c r="GJ43" i="18"/>
  <c r="A44" i="18"/>
  <c r="B44" i="18"/>
  <c r="C44" i="18"/>
  <c r="D44" i="18"/>
  <c r="E44" i="18"/>
  <c r="F44" i="18"/>
  <c r="G44" i="18"/>
  <c r="H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BF44" i="18"/>
  <c r="BG44" i="18"/>
  <c r="BH44" i="18"/>
  <c r="BI44" i="18"/>
  <c r="BJ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44" i="18"/>
  <c r="CM44" i="18"/>
  <c r="CN44" i="18"/>
  <c r="CO44" i="18"/>
  <c r="CP44" i="18"/>
  <c r="CQ44" i="18"/>
  <c r="CR44" i="18"/>
  <c r="CS44" i="18"/>
  <c r="CT44" i="18"/>
  <c r="CV44" i="18"/>
  <c r="CW44" i="18"/>
  <c r="CX44" i="18"/>
  <c r="CY44" i="18"/>
  <c r="CZ44" i="18"/>
  <c r="DA44" i="18"/>
  <c r="DB44" i="18"/>
  <c r="DC44" i="18"/>
  <c r="DD44" i="18"/>
  <c r="DE44" i="18"/>
  <c r="DF44" i="18"/>
  <c r="DG44" i="18"/>
  <c r="DI44" i="18"/>
  <c r="DJ44" i="18"/>
  <c r="DK44" i="18"/>
  <c r="DL44" i="18"/>
  <c r="DM44" i="18"/>
  <c r="DN44" i="18"/>
  <c r="DO44" i="18"/>
  <c r="DP44" i="18"/>
  <c r="DQ44" i="18"/>
  <c r="DR44" i="18"/>
  <c r="DS44" i="18"/>
  <c r="DT44" i="18"/>
  <c r="DU44" i="18"/>
  <c r="DV44" i="18"/>
  <c r="DW44" i="18"/>
  <c r="DX44" i="18"/>
  <c r="DY44" i="18"/>
  <c r="DZ44" i="18"/>
  <c r="EA44" i="18"/>
  <c r="EB44" i="18"/>
  <c r="EC44" i="18"/>
  <c r="EE44" i="18"/>
  <c r="EF44" i="18"/>
  <c r="EG44" i="18"/>
  <c r="EH44" i="18"/>
  <c r="EI44" i="18"/>
  <c r="EJ44" i="18"/>
  <c r="EK44" i="18"/>
  <c r="EL44" i="18"/>
  <c r="EM44" i="18"/>
  <c r="EN44" i="18"/>
  <c r="EO44" i="18"/>
  <c r="EP44" i="18"/>
  <c r="ER44" i="18"/>
  <c r="ES44" i="18"/>
  <c r="ET44" i="18"/>
  <c r="EU44" i="18"/>
  <c r="EV44" i="18"/>
  <c r="EW44" i="18"/>
  <c r="EX44" i="18"/>
  <c r="EY44" i="18"/>
  <c r="EZ44" i="18"/>
  <c r="FA44" i="18"/>
  <c r="FB44" i="18"/>
  <c r="FC44" i="18"/>
  <c r="FD44" i="18"/>
  <c r="FE44" i="18"/>
  <c r="FF44" i="18"/>
  <c r="FG44" i="18"/>
  <c r="FH44" i="18"/>
  <c r="FI44" i="18"/>
  <c r="FJ44" i="18"/>
  <c r="FK44" i="18"/>
  <c r="FL44" i="18"/>
  <c r="FN44" i="18"/>
  <c r="FO44" i="18"/>
  <c r="FP44" i="18"/>
  <c r="FQ44" i="18"/>
  <c r="FR44" i="18"/>
  <c r="FS44" i="18"/>
  <c r="FT44" i="18"/>
  <c r="FU44" i="18"/>
  <c r="FV44" i="18"/>
  <c r="FW44" i="18"/>
  <c r="FX44" i="18"/>
  <c r="FY44" i="18"/>
  <c r="GA44" i="18"/>
  <c r="GB44" i="18"/>
  <c r="GC44" i="18"/>
  <c r="GD44" i="18"/>
  <c r="GE44" i="18"/>
  <c r="GG44" i="18"/>
  <c r="GH44" i="18"/>
  <c r="GI44" i="18"/>
  <c r="GJ44" i="18"/>
  <c r="A45" i="18"/>
  <c r="B45" i="18"/>
  <c r="C45" i="18"/>
  <c r="D45" i="18"/>
  <c r="E45" i="18"/>
  <c r="F45" i="18"/>
  <c r="G45" i="18"/>
  <c r="H45" i="18"/>
  <c r="I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BF45" i="18"/>
  <c r="BG45" i="18"/>
  <c r="BH45" i="18"/>
  <c r="BI45" i="18"/>
  <c r="BJ45" i="18"/>
  <c r="BL45" i="18"/>
  <c r="BM45" i="18"/>
  <c r="BN45" i="18"/>
  <c r="BO45" i="18"/>
  <c r="BP45" i="18"/>
  <c r="BQ45" i="18"/>
  <c r="BR45" i="18"/>
  <c r="BS45" i="18"/>
  <c r="BT45" i="18"/>
  <c r="BU45" i="18"/>
  <c r="BV45" i="18"/>
  <c r="BW45" i="18"/>
  <c r="BZ45" i="18"/>
  <c r="CA45" i="18"/>
  <c r="CB45" i="18"/>
  <c r="CC45" i="18"/>
  <c r="CD45" i="18"/>
  <c r="CE45" i="18"/>
  <c r="CF45" i="18"/>
  <c r="CG45" i="18"/>
  <c r="CH45" i="18"/>
  <c r="CI45" i="18"/>
  <c r="CJ45" i="18"/>
  <c r="CK45" i="18"/>
  <c r="CL45" i="18"/>
  <c r="CM45" i="18"/>
  <c r="CN45" i="18"/>
  <c r="CO45" i="18"/>
  <c r="CP45" i="18"/>
  <c r="CQ45" i="18"/>
  <c r="CR45" i="18"/>
  <c r="CS45" i="18"/>
  <c r="CT45" i="18"/>
  <c r="CV45" i="18"/>
  <c r="CW45" i="18"/>
  <c r="CX45" i="18"/>
  <c r="CY45" i="18"/>
  <c r="CZ45" i="18"/>
  <c r="DA45" i="18"/>
  <c r="DB45" i="18"/>
  <c r="DC45" i="18"/>
  <c r="DD45" i="18"/>
  <c r="DE45" i="18"/>
  <c r="DF45" i="18"/>
  <c r="DG45" i="18"/>
  <c r="DI45" i="18"/>
  <c r="DJ45" i="18"/>
  <c r="DK45" i="18"/>
  <c r="DL45" i="18"/>
  <c r="DM45" i="18"/>
  <c r="DN45" i="18"/>
  <c r="DO45" i="18"/>
  <c r="DP45" i="18"/>
  <c r="DQ45" i="18"/>
  <c r="DR45" i="18"/>
  <c r="DS45" i="18"/>
  <c r="DT45" i="18"/>
  <c r="DU45" i="18"/>
  <c r="DV45" i="18"/>
  <c r="DW45" i="18"/>
  <c r="DX45" i="18"/>
  <c r="DY45" i="18"/>
  <c r="DZ45" i="18"/>
  <c r="EA45" i="18"/>
  <c r="EB45" i="18"/>
  <c r="EC45" i="18"/>
  <c r="EE45" i="18"/>
  <c r="EF45" i="18"/>
  <c r="EG45" i="18"/>
  <c r="EH45" i="18"/>
  <c r="EI45" i="18"/>
  <c r="EJ45" i="18"/>
  <c r="EK45" i="18"/>
  <c r="EL45" i="18"/>
  <c r="EM45" i="18"/>
  <c r="EN45" i="18"/>
  <c r="EO45" i="18"/>
  <c r="EP45" i="18"/>
  <c r="ER45" i="18"/>
  <c r="ES45" i="18"/>
  <c r="ET45" i="18"/>
  <c r="EU45" i="18"/>
  <c r="EV45" i="18"/>
  <c r="EW45" i="18"/>
  <c r="EX45" i="18"/>
  <c r="EY45" i="18"/>
  <c r="EZ45" i="18"/>
  <c r="FA45" i="18"/>
  <c r="FB45" i="18"/>
  <c r="FC45" i="18"/>
  <c r="FD45" i="18"/>
  <c r="FE45" i="18"/>
  <c r="FF45" i="18"/>
  <c r="FG45" i="18"/>
  <c r="FH45" i="18"/>
  <c r="FI45" i="18"/>
  <c r="FJ45" i="18"/>
  <c r="FK45" i="18"/>
  <c r="FL45" i="18"/>
  <c r="FN45" i="18"/>
  <c r="FO45" i="18"/>
  <c r="FP45" i="18"/>
  <c r="FQ45" i="18"/>
  <c r="FR45" i="18"/>
  <c r="FS45" i="18"/>
  <c r="FT45" i="18"/>
  <c r="FU45" i="18"/>
  <c r="FV45" i="18"/>
  <c r="FW45" i="18"/>
  <c r="FX45" i="18"/>
  <c r="FY45" i="18"/>
  <c r="GA45" i="18"/>
  <c r="GB45" i="18"/>
  <c r="GC45" i="18"/>
  <c r="GD45" i="18"/>
  <c r="GE45" i="18"/>
  <c r="GG45" i="18"/>
  <c r="GH45" i="18"/>
  <c r="GI45" i="18"/>
  <c r="GJ45" i="18"/>
  <c r="A46" i="18"/>
  <c r="B46" i="18"/>
  <c r="C46" i="18"/>
  <c r="D46" i="18"/>
  <c r="E46" i="18"/>
  <c r="F46" i="18"/>
  <c r="G46" i="18"/>
  <c r="H46" i="18"/>
  <c r="I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W46" i="18"/>
  <c r="AX46" i="18"/>
  <c r="AY46" i="18"/>
  <c r="AZ46" i="18"/>
  <c r="BA46" i="18"/>
  <c r="BB46" i="18"/>
  <c r="BC46" i="18"/>
  <c r="BD46" i="18"/>
  <c r="BE46" i="18"/>
  <c r="BF46" i="18"/>
  <c r="BG46" i="18"/>
  <c r="BH46" i="18"/>
  <c r="BI46" i="18"/>
  <c r="BJ46" i="18"/>
  <c r="BL46" i="18"/>
  <c r="BM46" i="18"/>
  <c r="BN46" i="18"/>
  <c r="BO46" i="18"/>
  <c r="BP46" i="18"/>
  <c r="BQ46" i="18"/>
  <c r="BR46" i="18"/>
  <c r="BS46" i="18"/>
  <c r="BT46" i="18"/>
  <c r="BU46" i="18"/>
  <c r="BV46" i="18"/>
  <c r="BW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CL46" i="18"/>
  <c r="CM46" i="18"/>
  <c r="CN46" i="18"/>
  <c r="CO46" i="18"/>
  <c r="CP46" i="18"/>
  <c r="CQ46" i="18"/>
  <c r="CR46" i="18"/>
  <c r="CS46" i="18"/>
  <c r="CT46" i="18"/>
  <c r="CV46" i="18"/>
  <c r="CW46" i="18"/>
  <c r="CX46" i="18"/>
  <c r="CY46" i="18"/>
  <c r="CZ46" i="18"/>
  <c r="DA46" i="18"/>
  <c r="DB46" i="18"/>
  <c r="DC46" i="18"/>
  <c r="DD46" i="18"/>
  <c r="DE46" i="18"/>
  <c r="DF46" i="18"/>
  <c r="DG46" i="18"/>
  <c r="DI46" i="18"/>
  <c r="DJ46" i="18"/>
  <c r="DK46" i="18"/>
  <c r="DL46" i="18"/>
  <c r="DM46" i="18"/>
  <c r="DN46" i="18"/>
  <c r="DO46" i="18"/>
  <c r="DP46" i="18"/>
  <c r="DQ46" i="18"/>
  <c r="DR46" i="18"/>
  <c r="DS46" i="18"/>
  <c r="DT46" i="18"/>
  <c r="DU46" i="18"/>
  <c r="DV46" i="18"/>
  <c r="DW46" i="18"/>
  <c r="DX46" i="18"/>
  <c r="DY46" i="18"/>
  <c r="DZ46" i="18"/>
  <c r="EA46" i="18"/>
  <c r="EB46" i="18"/>
  <c r="EC46" i="18"/>
  <c r="EE46" i="18"/>
  <c r="EF46" i="18"/>
  <c r="EG46" i="18"/>
  <c r="EH46" i="18"/>
  <c r="EI46" i="18"/>
  <c r="EJ46" i="18"/>
  <c r="EK46" i="18"/>
  <c r="EL46" i="18"/>
  <c r="EM46" i="18"/>
  <c r="EN46" i="18"/>
  <c r="EO46" i="18"/>
  <c r="EP46" i="18"/>
  <c r="ER46" i="18"/>
  <c r="ES46" i="18"/>
  <c r="ET46" i="18"/>
  <c r="EU46" i="18"/>
  <c r="EV46" i="18"/>
  <c r="EW46" i="18"/>
  <c r="EX46" i="18"/>
  <c r="EY46" i="18"/>
  <c r="EZ46" i="18"/>
  <c r="FA46" i="18"/>
  <c r="FB46" i="18"/>
  <c r="FC46" i="18"/>
  <c r="FD46" i="18"/>
  <c r="FE46" i="18"/>
  <c r="FF46" i="18"/>
  <c r="FG46" i="18"/>
  <c r="FH46" i="18"/>
  <c r="FI46" i="18"/>
  <c r="FJ46" i="18"/>
  <c r="FK46" i="18"/>
  <c r="FL46" i="18"/>
  <c r="FN46" i="18"/>
  <c r="FO46" i="18"/>
  <c r="FP46" i="18"/>
  <c r="FQ46" i="18"/>
  <c r="FR46" i="18"/>
  <c r="FS46" i="18"/>
  <c r="FT46" i="18"/>
  <c r="FU46" i="18"/>
  <c r="FV46" i="18"/>
  <c r="FW46" i="18"/>
  <c r="FX46" i="18"/>
  <c r="FY46" i="18"/>
  <c r="GA46" i="18"/>
  <c r="GB46" i="18"/>
  <c r="GC46" i="18"/>
  <c r="GD46" i="18"/>
  <c r="GE46" i="18"/>
  <c r="GG46" i="18"/>
  <c r="GH46" i="18"/>
  <c r="GI46" i="18"/>
  <c r="GJ46" i="18"/>
  <c r="A47" i="18"/>
  <c r="B47" i="18"/>
  <c r="C47" i="18"/>
  <c r="D47" i="18"/>
  <c r="E47" i="18"/>
  <c r="F47" i="18"/>
  <c r="G47" i="18"/>
  <c r="H47" i="18"/>
  <c r="I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BJ47" i="18"/>
  <c r="BL47" i="18"/>
  <c r="BM47" i="18"/>
  <c r="BN47" i="18"/>
  <c r="BO47" i="18"/>
  <c r="BP47" i="18"/>
  <c r="BQ47" i="18"/>
  <c r="BR47" i="18"/>
  <c r="BS47" i="18"/>
  <c r="BT47" i="18"/>
  <c r="BU47" i="18"/>
  <c r="BV47" i="18"/>
  <c r="BW47" i="18"/>
  <c r="BZ47" i="18"/>
  <c r="CA47" i="18"/>
  <c r="CB47" i="18"/>
  <c r="CC47" i="18"/>
  <c r="CD47" i="18"/>
  <c r="CE47" i="18"/>
  <c r="CF47" i="18"/>
  <c r="CG47" i="18"/>
  <c r="CH47" i="18"/>
  <c r="CI47" i="18"/>
  <c r="CJ47" i="18"/>
  <c r="CK47" i="18"/>
  <c r="CL47" i="18"/>
  <c r="CM47" i="18"/>
  <c r="CN47" i="18"/>
  <c r="CO47" i="18"/>
  <c r="CP47" i="18"/>
  <c r="CQ47" i="18"/>
  <c r="CR47" i="18"/>
  <c r="CS47" i="18"/>
  <c r="CT47" i="18"/>
  <c r="CV47" i="18"/>
  <c r="CW47" i="18"/>
  <c r="CX47" i="18"/>
  <c r="CY47" i="18"/>
  <c r="CZ47" i="18"/>
  <c r="DA47" i="18"/>
  <c r="DB47" i="18"/>
  <c r="DC47" i="18"/>
  <c r="DD47" i="18"/>
  <c r="DE47" i="18"/>
  <c r="DF47" i="18"/>
  <c r="DG47" i="18"/>
  <c r="DI47" i="18"/>
  <c r="DJ47" i="18"/>
  <c r="DK47" i="18"/>
  <c r="DL47" i="18"/>
  <c r="DM47" i="18"/>
  <c r="DN47" i="18"/>
  <c r="DO47" i="18"/>
  <c r="DP47" i="18"/>
  <c r="DQ47" i="18"/>
  <c r="DR47" i="18"/>
  <c r="DS47" i="18"/>
  <c r="DT47" i="18"/>
  <c r="DU47" i="18"/>
  <c r="DV47" i="18"/>
  <c r="DW47" i="18"/>
  <c r="DX47" i="18"/>
  <c r="DY47" i="18"/>
  <c r="DZ47" i="18"/>
  <c r="EA47" i="18"/>
  <c r="EB47" i="18"/>
  <c r="EC47" i="18"/>
  <c r="EE47" i="18"/>
  <c r="EF47" i="18"/>
  <c r="EG47" i="18"/>
  <c r="EH47" i="18"/>
  <c r="EI47" i="18"/>
  <c r="EJ47" i="18"/>
  <c r="EK47" i="18"/>
  <c r="EL47" i="18"/>
  <c r="EM47" i="18"/>
  <c r="EN47" i="18"/>
  <c r="EO47" i="18"/>
  <c r="EP47" i="18"/>
  <c r="ER47" i="18"/>
  <c r="ES47" i="18"/>
  <c r="ET47" i="18"/>
  <c r="EU47" i="18"/>
  <c r="EV47" i="18"/>
  <c r="EW47" i="18"/>
  <c r="EX47" i="18"/>
  <c r="EY47" i="18"/>
  <c r="EZ47" i="18"/>
  <c r="FA47" i="18"/>
  <c r="FB47" i="18"/>
  <c r="FC47" i="18"/>
  <c r="FD47" i="18"/>
  <c r="FE47" i="18"/>
  <c r="FF47" i="18"/>
  <c r="FG47" i="18"/>
  <c r="FH47" i="18"/>
  <c r="FI47" i="18"/>
  <c r="FJ47" i="18"/>
  <c r="FK47" i="18"/>
  <c r="FL47" i="18"/>
  <c r="FN47" i="18"/>
  <c r="FO47" i="18"/>
  <c r="FP47" i="18"/>
  <c r="FQ47" i="18"/>
  <c r="FR47" i="18"/>
  <c r="FS47" i="18"/>
  <c r="FT47" i="18"/>
  <c r="FU47" i="18"/>
  <c r="FV47" i="18"/>
  <c r="FW47" i="18"/>
  <c r="FX47" i="18"/>
  <c r="FY47" i="18"/>
  <c r="GA47" i="18"/>
  <c r="GB47" i="18"/>
  <c r="GC47" i="18"/>
  <c r="GD47" i="18"/>
  <c r="GE47" i="18"/>
  <c r="GG47" i="18"/>
  <c r="GH47" i="18"/>
  <c r="GI47" i="18"/>
  <c r="GJ47" i="18"/>
  <c r="A48" i="18"/>
  <c r="B48" i="18"/>
  <c r="C48" i="18"/>
  <c r="D48" i="18"/>
  <c r="E48" i="18"/>
  <c r="F48" i="18"/>
  <c r="G48" i="18"/>
  <c r="H48" i="18"/>
  <c r="I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W48" i="18"/>
  <c r="AX48" i="18"/>
  <c r="AY48" i="18"/>
  <c r="AZ48" i="18"/>
  <c r="BA48" i="18"/>
  <c r="BB48" i="18"/>
  <c r="BC48" i="18"/>
  <c r="BD48" i="18"/>
  <c r="BE48" i="18"/>
  <c r="BF48" i="18"/>
  <c r="BG48" i="18"/>
  <c r="BH48" i="18"/>
  <c r="BI48" i="18"/>
  <c r="BJ48" i="18"/>
  <c r="BL48" i="18"/>
  <c r="BM48" i="18"/>
  <c r="BN48" i="18"/>
  <c r="BO48" i="18"/>
  <c r="BP48" i="18"/>
  <c r="BQ48" i="18"/>
  <c r="BR48" i="18"/>
  <c r="BS48" i="18"/>
  <c r="BT48" i="18"/>
  <c r="BU48" i="18"/>
  <c r="BV48" i="18"/>
  <c r="BW48" i="18"/>
  <c r="BZ48" i="18"/>
  <c r="CA48" i="18"/>
  <c r="CB48" i="18"/>
  <c r="CC48" i="18"/>
  <c r="CD48" i="18"/>
  <c r="CE48" i="18"/>
  <c r="CF48" i="18"/>
  <c r="CG48" i="18"/>
  <c r="CH48" i="18"/>
  <c r="CI48" i="18"/>
  <c r="CJ48" i="18"/>
  <c r="CK48" i="18"/>
  <c r="CL48" i="18"/>
  <c r="CM48" i="18"/>
  <c r="CN48" i="18"/>
  <c r="CO48" i="18"/>
  <c r="CP48" i="18"/>
  <c r="CQ48" i="18"/>
  <c r="CR48" i="18"/>
  <c r="CS48" i="18"/>
  <c r="CT48" i="18"/>
  <c r="CV48" i="18"/>
  <c r="CW48" i="18"/>
  <c r="CX48" i="18"/>
  <c r="CY48" i="18"/>
  <c r="CZ48" i="18"/>
  <c r="DA48" i="18"/>
  <c r="DB48" i="18"/>
  <c r="DC48" i="18"/>
  <c r="DD48" i="18"/>
  <c r="DE48" i="18"/>
  <c r="DF48" i="18"/>
  <c r="DG48" i="18"/>
  <c r="DI48" i="18"/>
  <c r="DJ48" i="18"/>
  <c r="DK48" i="18"/>
  <c r="DL48" i="18"/>
  <c r="DM48" i="18"/>
  <c r="DN48" i="18"/>
  <c r="DO48" i="18"/>
  <c r="DP48" i="18"/>
  <c r="DQ48" i="18"/>
  <c r="DR48" i="18"/>
  <c r="DS48" i="18"/>
  <c r="DT48" i="18"/>
  <c r="DU48" i="18"/>
  <c r="DV48" i="18"/>
  <c r="DW48" i="18"/>
  <c r="DX48" i="18"/>
  <c r="DY48" i="18"/>
  <c r="DZ48" i="18"/>
  <c r="EA48" i="18"/>
  <c r="EB48" i="18"/>
  <c r="EC48" i="18"/>
  <c r="EE48" i="18"/>
  <c r="EF48" i="18"/>
  <c r="EG48" i="18"/>
  <c r="EH48" i="18"/>
  <c r="EI48" i="18"/>
  <c r="EJ48" i="18"/>
  <c r="EK48" i="18"/>
  <c r="EL48" i="18"/>
  <c r="EM48" i="18"/>
  <c r="EN48" i="18"/>
  <c r="EO48" i="18"/>
  <c r="EP48" i="18"/>
  <c r="ER48" i="18"/>
  <c r="ES48" i="18"/>
  <c r="ET48" i="18"/>
  <c r="EU48" i="18"/>
  <c r="EV48" i="18"/>
  <c r="EW48" i="18"/>
  <c r="EX48" i="18"/>
  <c r="EY48" i="18"/>
  <c r="EZ48" i="18"/>
  <c r="FA48" i="18"/>
  <c r="FB48" i="18"/>
  <c r="FC48" i="18"/>
  <c r="FD48" i="18"/>
  <c r="FE48" i="18"/>
  <c r="FF48" i="18"/>
  <c r="FG48" i="18"/>
  <c r="FH48" i="18"/>
  <c r="FI48" i="18"/>
  <c r="FJ48" i="18"/>
  <c r="FK48" i="18"/>
  <c r="FL48" i="18"/>
  <c r="FN48" i="18"/>
  <c r="FO48" i="18"/>
  <c r="FP48" i="18"/>
  <c r="FQ48" i="18"/>
  <c r="FR48" i="18"/>
  <c r="FS48" i="18"/>
  <c r="FT48" i="18"/>
  <c r="FU48" i="18"/>
  <c r="FV48" i="18"/>
  <c r="FW48" i="18"/>
  <c r="FX48" i="18"/>
  <c r="FY48" i="18"/>
  <c r="GA48" i="18"/>
  <c r="GB48" i="18"/>
  <c r="GC48" i="18"/>
  <c r="GD48" i="18"/>
  <c r="GE48" i="18"/>
  <c r="GG48" i="18"/>
  <c r="GH48" i="18"/>
  <c r="GI48" i="18"/>
  <c r="GJ48" i="18"/>
  <c r="A49" i="18"/>
  <c r="B49" i="18"/>
  <c r="C49" i="18"/>
  <c r="D49" i="18"/>
  <c r="E49" i="18"/>
  <c r="F49" i="18"/>
  <c r="G49" i="18"/>
  <c r="H49" i="18"/>
  <c r="I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W49" i="18"/>
  <c r="AX49" i="18"/>
  <c r="AY49" i="18"/>
  <c r="AZ49" i="18"/>
  <c r="BA49" i="18"/>
  <c r="BB49" i="18"/>
  <c r="BC49" i="18"/>
  <c r="BD49" i="18"/>
  <c r="BE49" i="18"/>
  <c r="BF49" i="18"/>
  <c r="BG49" i="18"/>
  <c r="BH49" i="18"/>
  <c r="BI49" i="18"/>
  <c r="BJ49" i="18"/>
  <c r="BL49" i="18"/>
  <c r="BM49" i="18"/>
  <c r="BN49" i="18"/>
  <c r="BO49" i="18"/>
  <c r="BP49" i="18"/>
  <c r="BQ49" i="18"/>
  <c r="BR49" i="18"/>
  <c r="BS49" i="18"/>
  <c r="BT49" i="18"/>
  <c r="BU49" i="18"/>
  <c r="BV49" i="18"/>
  <c r="BW49" i="18"/>
  <c r="BZ49" i="18"/>
  <c r="CA49" i="18"/>
  <c r="CB49" i="18"/>
  <c r="CC49" i="18"/>
  <c r="CD49" i="18"/>
  <c r="CE49" i="18"/>
  <c r="CF49" i="18"/>
  <c r="CG49" i="18"/>
  <c r="CH49" i="18"/>
  <c r="CI49" i="18"/>
  <c r="CJ49" i="18"/>
  <c r="CK49" i="18"/>
  <c r="CL49" i="18"/>
  <c r="CM49" i="18"/>
  <c r="CN49" i="18"/>
  <c r="CO49" i="18"/>
  <c r="CP49" i="18"/>
  <c r="CQ49" i="18"/>
  <c r="CR49" i="18"/>
  <c r="CS49" i="18"/>
  <c r="CT49" i="18"/>
  <c r="CV49" i="18"/>
  <c r="CW49" i="18"/>
  <c r="CX49" i="18"/>
  <c r="CY49" i="18"/>
  <c r="CZ49" i="18"/>
  <c r="DA49" i="18"/>
  <c r="DB49" i="18"/>
  <c r="DC49" i="18"/>
  <c r="DD49" i="18"/>
  <c r="DE49" i="18"/>
  <c r="DF49" i="18"/>
  <c r="DG49" i="18"/>
  <c r="DI49" i="18"/>
  <c r="DJ49" i="18"/>
  <c r="DK49" i="18"/>
  <c r="DL49" i="18"/>
  <c r="DM49" i="18"/>
  <c r="DN49" i="18"/>
  <c r="DO49" i="18"/>
  <c r="DP49" i="18"/>
  <c r="DQ49" i="18"/>
  <c r="DR49" i="18"/>
  <c r="DS49" i="18"/>
  <c r="DT49" i="18"/>
  <c r="DU49" i="18"/>
  <c r="DV49" i="18"/>
  <c r="DW49" i="18"/>
  <c r="DX49" i="18"/>
  <c r="DY49" i="18"/>
  <c r="DZ49" i="18"/>
  <c r="EA49" i="18"/>
  <c r="EB49" i="18"/>
  <c r="EC49" i="18"/>
  <c r="EE49" i="18"/>
  <c r="EF49" i="18"/>
  <c r="EG49" i="18"/>
  <c r="EH49" i="18"/>
  <c r="EI49" i="18"/>
  <c r="EJ49" i="18"/>
  <c r="EK49" i="18"/>
  <c r="EL49" i="18"/>
  <c r="EM49" i="18"/>
  <c r="EN49" i="18"/>
  <c r="EO49" i="18"/>
  <c r="EP49" i="18"/>
  <c r="ER49" i="18"/>
  <c r="ES49" i="18"/>
  <c r="ET49" i="18"/>
  <c r="EU49" i="18"/>
  <c r="EV49" i="18"/>
  <c r="EW49" i="18"/>
  <c r="EX49" i="18"/>
  <c r="EY49" i="18"/>
  <c r="EZ49" i="18"/>
  <c r="FA49" i="18"/>
  <c r="FB49" i="18"/>
  <c r="FC49" i="18"/>
  <c r="FD49" i="18"/>
  <c r="FE49" i="18"/>
  <c r="FF49" i="18"/>
  <c r="FG49" i="18"/>
  <c r="FH49" i="18"/>
  <c r="FI49" i="18"/>
  <c r="FJ49" i="18"/>
  <c r="FK49" i="18"/>
  <c r="FL49" i="18"/>
  <c r="FN49" i="18"/>
  <c r="FO49" i="18"/>
  <c r="FP49" i="18"/>
  <c r="FQ49" i="18"/>
  <c r="FR49" i="18"/>
  <c r="FS49" i="18"/>
  <c r="FT49" i="18"/>
  <c r="FU49" i="18"/>
  <c r="FV49" i="18"/>
  <c r="FW49" i="18"/>
  <c r="FX49" i="18"/>
  <c r="FY49" i="18"/>
  <c r="GA49" i="18"/>
  <c r="GB49" i="18"/>
  <c r="GC49" i="18"/>
  <c r="GD49" i="18"/>
  <c r="GE49" i="18"/>
  <c r="GG49" i="18"/>
  <c r="GH49" i="18"/>
  <c r="GI49" i="18"/>
  <c r="GJ49" i="18"/>
  <c r="A50" i="18"/>
  <c r="B50" i="18"/>
  <c r="C50" i="18"/>
  <c r="D50" i="18"/>
  <c r="E50" i="18"/>
  <c r="F50" i="18"/>
  <c r="G50" i="18"/>
  <c r="H50" i="18"/>
  <c r="I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W50" i="18"/>
  <c r="AX50" i="18"/>
  <c r="AY50" i="18"/>
  <c r="AZ50" i="18"/>
  <c r="BA50" i="18"/>
  <c r="BB50" i="18"/>
  <c r="BC50" i="18"/>
  <c r="BD50" i="18"/>
  <c r="BE50" i="18"/>
  <c r="BF50" i="18"/>
  <c r="BG50" i="18"/>
  <c r="BH50" i="18"/>
  <c r="BI50" i="18"/>
  <c r="BJ50" i="18"/>
  <c r="BL50" i="18"/>
  <c r="BM50" i="18"/>
  <c r="BN50" i="18"/>
  <c r="BO50" i="18"/>
  <c r="BP50" i="18"/>
  <c r="BQ50" i="18"/>
  <c r="BR50" i="18"/>
  <c r="BS50" i="18"/>
  <c r="BT50" i="18"/>
  <c r="BU50" i="18"/>
  <c r="BV50" i="18"/>
  <c r="BW50" i="18"/>
  <c r="BZ50" i="18"/>
  <c r="CA50" i="18"/>
  <c r="CB50" i="18"/>
  <c r="CC50" i="18"/>
  <c r="CD50" i="18"/>
  <c r="CE50" i="18"/>
  <c r="CF50" i="18"/>
  <c r="CG50" i="18"/>
  <c r="CH50" i="18"/>
  <c r="CI50" i="18"/>
  <c r="CJ50" i="18"/>
  <c r="CK50" i="18"/>
  <c r="CL50" i="18"/>
  <c r="CM50" i="18"/>
  <c r="CN50" i="18"/>
  <c r="CO50" i="18"/>
  <c r="CP50" i="18"/>
  <c r="CQ50" i="18"/>
  <c r="CR50" i="18"/>
  <c r="CS50" i="18"/>
  <c r="CT50" i="18"/>
  <c r="CV50" i="18"/>
  <c r="CW50" i="18"/>
  <c r="CX50" i="18"/>
  <c r="CY50" i="18"/>
  <c r="CZ50" i="18"/>
  <c r="DA50" i="18"/>
  <c r="DB50" i="18"/>
  <c r="DC50" i="18"/>
  <c r="DD50" i="18"/>
  <c r="DE50" i="18"/>
  <c r="DF50" i="18"/>
  <c r="DG50" i="18"/>
  <c r="DI50" i="18"/>
  <c r="DJ50" i="18"/>
  <c r="DK50" i="18"/>
  <c r="DL50" i="18"/>
  <c r="DM50" i="18"/>
  <c r="DN50" i="18"/>
  <c r="DO50" i="18"/>
  <c r="DP50" i="18"/>
  <c r="DQ50" i="18"/>
  <c r="DR50" i="18"/>
  <c r="DS50" i="18"/>
  <c r="DT50" i="18"/>
  <c r="DU50" i="18"/>
  <c r="DV50" i="18"/>
  <c r="DW50" i="18"/>
  <c r="DX50" i="18"/>
  <c r="DY50" i="18"/>
  <c r="DZ50" i="18"/>
  <c r="EA50" i="18"/>
  <c r="EB50" i="18"/>
  <c r="EC50" i="18"/>
  <c r="EE50" i="18"/>
  <c r="EF50" i="18"/>
  <c r="EG50" i="18"/>
  <c r="EH50" i="18"/>
  <c r="EI50" i="18"/>
  <c r="EJ50" i="18"/>
  <c r="EK50" i="18"/>
  <c r="EL50" i="18"/>
  <c r="EM50" i="18"/>
  <c r="EN50" i="18"/>
  <c r="EO50" i="18"/>
  <c r="EP50" i="18"/>
  <c r="ER50" i="18"/>
  <c r="ES50" i="18"/>
  <c r="ET50" i="18"/>
  <c r="EU50" i="18"/>
  <c r="EV50" i="18"/>
  <c r="EW50" i="18"/>
  <c r="EX50" i="18"/>
  <c r="EY50" i="18"/>
  <c r="EZ50" i="18"/>
  <c r="FA50" i="18"/>
  <c r="FB50" i="18"/>
  <c r="FC50" i="18"/>
  <c r="FD50" i="18"/>
  <c r="FE50" i="18"/>
  <c r="FF50" i="18"/>
  <c r="FG50" i="18"/>
  <c r="FH50" i="18"/>
  <c r="FI50" i="18"/>
  <c r="FJ50" i="18"/>
  <c r="FK50" i="18"/>
  <c r="FL50" i="18"/>
  <c r="FN50" i="18"/>
  <c r="FO50" i="18"/>
  <c r="FP50" i="18"/>
  <c r="FQ50" i="18"/>
  <c r="FR50" i="18"/>
  <c r="FS50" i="18"/>
  <c r="FT50" i="18"/>
  <c r="FU50" i="18"/>
  <c r="FV50" i="18"/>
  <c r="FW50" i="18"/>
  <c r="FX50" i="18"/>
  <c r="FY50" i="18"/>
  <c r="GA50" i="18"/>
  <c r="GB50" i="18"/>
  <c r="GC50" i="18"/>
  <c r="GD50" i="18"/>
  <c r="GE50" i="18"/>
  <c r="GG50" i="18"/>
  <c r="GH50" i="18"/>
  <c r="GI50" i="18"/>
  <c r="GJ50" i="18"/>
  <c r="A51" i="18"/>
  <c r="B51" i="18"/>
  <c r="C51" i="18"/>
  <c r="D51" i="18"/>
  <c r="E51" i="18"/>
  <c r="F51" i="18"/>
  <c r="G51" i="18"/>
  <c r="H51" i="18"/>
  <c r="I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W51" i="18"/>
  <c r="AX51" i="18"/>
  <c r="AY51" i="18"/>
  <c r="AZ51" i="18"/>
  <c r="BA51" i="18"/>
  <c r="BB51" i="18"/>
  <c r="BC51" i="18"/>
  <c r="BD51" i="18"/>
  <c r="BE51" i="18"/>
  <c r="BF51" i="18"/>
  <c r="BG51" i="18"/>
  <c r="BH51" i="18"/>
  <c r="BI51" i="18"/>
  <c r="BJ51" i="18"/>
  <c r="BL51" i="18"/>
  <c r="BM51" i="18"/>
  <c r="BN51" i="18"/>
  <c r="BO51" i="18"/>
  <c r="BP51" i="18"/>
  <c r="BQ51" i="18"/>
  <c r="BR51" i="18"/>
  <c r="BS51" i="18"/>
  <c r="BT51" i="18"/>
  <c r="BU51" i="18"/>
  <c r="BV51" i="18"/>
  <c r="BW51" i="18"/>
  <c r="BZ51" i="18"/>
  <c r="CA51" i="18"/>
  <c r="CB51" i="18"/>
  <c r="CC51" i="18"/>
  <c r="CD51" i="18"/>
  <c r="CE51" i="18"/>
  <c r="CF51" i="18"/>
  <c r="CG51" i="18"/>
  <c r="CH51" i="18"/>
  <c r="CI51" i="18"/>
  <c r="CJ51" i="18"/>
  <c r="CK51" i="18"/>
  <c r="CL51" i="18"/>
  <c r="CM51" i="18"/>
  <c r="CN51" i="18"/>
  <c r="CO51" i="18"/>
  <c r="CP51" i="18"/>
  <c r="CQ51" i="18"/>
  <c r="CR51" i="18"/>
  <c r="CS51" i="18"/>
  <c r="CT51" i="18"/>
  <c r="CV51" i="18"/>
  <c r="CW51" i="18"/>
  <c r="CX51" i="18"/>
  <c r="CY51" i="18"/>
  <c r="CZ51" i="18"/>
  <c r="DA51" i="18"/>
  <c r="DB51" i="18"/>
  <c r="DC51" i="18"/>
  <c r="DD51" i="18"/>
  <c r="DE51" i="18"/>
  <c r="DF51" i="18"/>
  <c r="DG51" i="18"/>
  <c r="DI51" i="18"/>
  <c r="DJ51" i="18"/>
  <c r="DK51" i="18"/>
  <c r="DL51" i="18"/>
  <c r="DM51" i="18"/>
  <c r="DN51" i="18"/>
  <c r="DO51" i="18"/>
  <c r="DP51" i="18"/>
  <c r="DQ51" i="18"/>
  <c r="DR51" i="18"/>
  <c r="DS51" i="18"/>
  <c r="DT51" i="18"/>
  <c r="DU51" i="18"/>
  <c r="DV51" i="18"/>
  <c r="DW51" i="18"/>
  <c r="DX51" i="18"/>
  <c r="DY51" i="18"/>
  <c r="DZ51" i="18"/>
  <c r="EA51" i="18"/>
  <c r="EB51" i="18"/>
  <c r="EC51" i="18"/>
  <c r="EE51" i="18"/>
  <c r="EF51" i="18"/>
  <c r="EG51" i="18"/>
  <c r="EH51" i="18"/>
  <c r="EI51" i="18"/>
  <c r="EJ51" i="18"/>
  <c r="EK51" i="18"/>
  <c r="EL51" i="18"/>
  <c r="EM51" i="18"/>
  <c r="EN51" i="18"/>
  <c r="EO51" i="18"/>
  <c r="EP51" i="18"/>
  <c r="ER51" i="18"/>
  <c r="ES51" i="18"/>
  <c r="ET51" i="18"/>
  <c r="EU51" i="18"/>
  <c r="EV51" i="18"/>
  <c r="EW51" i="18"/>
  <c r="EX51" i="18"/>
  <c r="EY51" i="18"/>
  <c r="EZ51" i="18"/>
  <c r="FA51" i="18"/>
  <c r="FB51" i="18"/>
  <c r="FC51" i="18"/>
  <c r="FD51" i="18"/>
  <c r="FE51" i="18"/>
  <c r="FF51" i="18"/>
  <c r="FG51" i="18"/>
  <c r="FH51" i="18"/>
  <c r="FI51" i="18"/>
  <c r="FJ51" i="18"/>
  <c r="FK51" i="18"/>
  <c r="FL51" i="18"/>
  <c r="FN51" i="18"/>
  <c r="FO51" i="18"/>
  <c r="FP51" i="18"/>
  <c r="FQ51" i="18"/>
  <c r="FR51" i="18"/>
  <c r="FS51" i="18"/>
  <c r="FT51" i="18"/>
  <c r="FU51" i="18"/>
  <c r="FV51" i="18"/>
  <c r="FW51" i="18"/>
  <c r="FX51" i="18"/>
  <c r="FY51" i="18"/>
  <c r="GA51" i="18"/>
  <c r="GB51" i="18"/>
  <c r="GC51" i="18"/>
  <c r="GD51" i="18"/>
  <c r="GE51" i="18"/>
  <c r="GG51" i="18"/>
  <c r="GH51" i="18"/>
  <c r="GI51" i="18"/>
  <c r="GJ51" i="18"/>
  <c r="A52" i="18"/>
  <c r="B52" i="18"/>
  <c r="C52" i="18"/>
  <c r="D52" i="18"/>
  <c r="E52" i="18"/>
  <c r="F52" i="18"/>
  <c r="G52" i="18"/>
  <c r="H52" i="18"/>
  <c r="I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S52" i="18"/>
  <c r="AT52" i="18"/>
  <c r="AU52" i="18"/>
  <c r="AV52" i="18"/>
  <c r="AW52" i="18"/>
  <c r="AX52" i="18"/>
  <c r="AY52" i="18"/>
  <c r="AZ52" i="18"/>
  <c r="BA52" i="18"/>
  <c r="BB52" i="18"/>
  <c r="BC52" i="18"/>
  <c r="BD52" i="18"/>
  <c r="BE52" i="18"/>
  <c r="BF52" i="18"/>
  <c r="BG52" i="18"/>
  <c r="BH52" i="18"/>
  <c r="BI52" i="18"/>
  <c r="BJ52" i="18"/>
  <c r="BL52" i="18"/>
  <c r="BM52" i="18"/>
  <c r="BN52" i="18"/>
  <c r="BO52" i="18"/>
  <c r="BP52" i="18"/>
  <c r="BQ52" i="18"/>
  <c r="BR52" i="18"/>
  <c r="BS52" i="18"/>
  <c r="BT52" i="18"/>
  <c r="BU52" i="18"/>
  <c r="BV52" i="18"/>
  <c r="BW52" i="18"/>
  <c r="BZ52" i="18"/>
  <c r="CA52" i="18"/>
  <c r="CB52" i="18"/>
  <c r="CC52" i="18"/>
  <c r="CD52" i="18"/>
  <c r="CE52" i="18"/>
  <c r="CF52" i="18"/>
  <c r="CG52" i="18"/>
  <c r="CH52" i="18"/>
  <c r="CI52" i="18"/>
  <c r="CJ52" i="18"/>
  <c r="CK52" i="18"/>
  <c r="CL52" i="18"/>
  <c r="CM52" i="18"/>
  <c r="CN52" i="18"/>
  <c r="CO52" i="18"/>
  <c r="CP52" i="18"/>
  <c r="CQ52" i="18"/>
  <c r="CR52" i="18"/>
  <c r="CS52" i="18"/>
  <c r="CT52" i="18"/>
  <c r="CV52" i="18"/>
  <c r="CW52" i="18"/>
  <c r="CX52" i="18"/>
  <c r="CY52" i="18"/>
  <c r="CZ52" i="18"/>
  <c r="DA52" i="18"/>
  <c r="DB52" i="18"/>
  <c r="DC52" i="18"/>
  <c r="DD52" i="18"/>
  <c r="DE52" i="18"/>
  <c r="DF52" i="18"/>
  <c r="DG52" i="18"/>
  <c r="DI52" i="18"/>
  <c r="DJ52" i="18"/>
  <c r="DK52" i="18"/>
  <c r="DL52" i="18"/>
  <c r="DM52" i="18"/>
  <c r="DN52" i="18"/>
  <c r="DO52" i="18"/>
  <c r="DP52" i="18"/>
  <c r="DQ52" i="18"/>
  <c r="DR52" i="18"/>
  <c r="DS52" i="18"/>
  <c r="DT52" i="18"/>
  <c r="DU52" i="18"/>
  <c r="DV52" i="18"/>
  <c r="DW52" i="18"/>
  <c r="DX52" i="18"/>
  <c r="DY52" i="18"/>
  <c r="DZ52" i="18"/>
  <c r="EA52" i="18"/>
  <c r="EB52" i="18"/>
  <c r="EC52" i="18"/>
  <c r="EE52" i="18"/>
  <c r="EF52" i="18"/>
  <c r="EG52" i="18"/>
  <c r="EH52" i="18"/>
  <c r="EI52" i="18"/>
  <c r="EJ52" i="18"/>
  <c r="EK52" i="18"/>
  <c r="EL52" i="18"/>
  <c r="EM52" i="18"/>
  <c r="EN52" i="18"/>
  <c r="EO52" i="18"/>
  <c r="EP52" i="18"/>
  <c r="ER52" i="18"/>
  <c r="ES52" i="18"/>
  <c r="ET52" i="18"/>
  <c r="EU52" i="18"/>
  <c r="EV52" i="18"/>
  <c r="EW52" i="18"/>
  <c r="EX52" i="18"/>
  <c r="EY52" i="18"/>
  <c r="EZ52" i="18"/>
  <c r="FA52" i="18"/>
  <c r="FB52" i="18"/>
  <c r="FC52" i="18"/>
  <c r="FD52" i="18"/>
  <c r="FE52" i="18"/>
  <c r="FF52" i="18"/>
  <c r="FG52" i="18"/>
  <c r="FH52" i="18"/>
  <c r="FI52" i="18"/>
  <c r="FJ52" i="18"/>
  <c r="FK52" i="18"/>
  <c r="FL52" i="18"/>
  <c r="FN52" i="18"/>
  <c r="FO52" i="18"/>
  <c r="FP52" i="18"/>
  <c r="FQ52" i="18"/>
  <c r="FR52" i="18"/>
  <c r="FS52" i="18"/>
  <c r="FT52" i="18"/>
  <c r="FU52" i="18"/>
  <c r="FV52" i="18"/>
  <c r="FW52" i="18"/>
  <c r="FX52" i="18"/>
  <c r="FY52" i="18"/>
  <c r="GA52" i="18"/>
  <c r="GB52" i="18"/>
  <c r="GC52" i="18"/>
  <c r="GD52" i="18"/>
  <c r="GE52" i="18"/>
  <c r="GG52" i="18"/>
  <c r="GH52" i="18"/>
  <c r="GI52" i="18"/>
  <c r="GJ52" i="18"/>
  <c r="A53" i="18"/>
  <c r="B53" i="18"/>
  <c r="C53" i="18"/>
  <c r="D53" i="18"/>
  <c r="E53" i="18"/>
  <c r="F53" i="18"/>
  <c r="G53" i="18"/>
  <c r="H53" i="18"/>
  <c r="I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W53" i="18"/>
  <c r="AX53" i="18"/>
  <c r="AY53" i="18"/>
  <c r="AZ53" i="18"/>
  <c r="BA53" i="18"/>
  <c r="BB53" i="18"/>
  <c r="BC53" i="18"/>
  <c r="BD53" i="18"/>
  <c r="BE53" i="18"/>
  <c r="BF53" i="18"/>
  <c r="BG53" i="18"/>
  <c r="BH53" i="18"/>
  <c r="BI53" i="18"/>
  <c r="BJ53" i="18"/>
  <c r="BL53" i="18"/>
  <c r="BM53" i="18"/>
  <c r="BN53" i="18"/>
  <c r="BO53" i="18"/>
  <c r="BP53" i="18"/>
  <c r="BQ53" i="18"/>
  <c r="BR53" i="18"/>
  <c r="BS53" i="18"/>
  <c r="BT53" i="18"/>
  <c r="BU53" i="18"/>
  <c r="BV53" i="18"/>
  <c r="BW53" i="18"/>
  <c r="BZ53" i="18"/>
  <c r="CA53" i="18"/>
  <c r="CB53" i="18"/>
  <c r="CC53" i="18"/>
  <c r="CD53" i="18"/>
  <c r="CE53" i="18"/>
  <c r="CF53" i="18"/>
  <c r="CG53" i="18"/>
  <c r="CH53" i="18"/>
  <c r="CI53" i="18"/>
  <c r="CJ53" i="18"/>
  <c r="CK53" i="18"/>
  <c r="CL53" i="18"/>
  <c r="CM53" i="18"/>
  <c r="CN53" i="18"/>
  <c r="CO53" i="18"/>
  <c r="CP53" i="18"/>
  <c r="CQ53" i="18"/>
  <c r="CR53" i="18"/>
  <c r="CS53" i="18"/>
  <c r="CT53" i="18"/>
  <c r="CV53" i="18"/>
  <c r="CW53" i="18"/>
  <c r="CX53" i="18"/>
  <c r="CY53" i="18"/>
  <c r="CZ53" i="18"/>
  <c r="DA53" i="18"/>
  <c r="DB53" i="18"/>
  <c r="DC53" i="18"/>
  <c r="DD53" i="18"/>
  <c r="DE53" i="18"/>
  <c r="DF53" i="18"/>
  <c r="DG53" i="18"/>
  <c r="DI53" i="18"/>
  <c r="DJ53" i="18"/>
  <c r="DK53" i="18"/>
  <c r="DL53" i="18"/>
  <c r="DM53" i="18"/>
  <c r="DN53" i="18"/>
  <c r="DO53" i="18"/>
  <c r="DP53" i="18"/>
  <c r="DQ53" i="18"/>
  <c r="DR53" i="18"/>
  <c r="DS53" i="18"/>
  <c r="DT53" i="18"/>
  <c r="DU53" i="18"/>
  <c r="DV53" i="18"/>
  <c r="DW53" i="18"/>
  <c r="DX53" i="18"/>
  <c r="DY53" i="18"/>
  <c r="DZ53" i="18"/>
  <c r="EA53" i="18"/>
  <c r="EB53" i="18"/>
  <c r="EC53" i="18"/>
  <c r="EE53" i="18"/>
  <c r="EF53" i="18"/>
  <c r="EG53" i="18"/>
  <c r="EH53" i="18"/>
  <c r="EI53" i="18"/>
  <c r="EJ53" i="18"/>
  <c r="EK53" i="18"/>
  <c r="EL53" i="18"/>
  <c r="EM53" i="18"/>
  <c r="EN53" i="18"/>
  <c r="EO53" i="18"/>
  <c r="EP53" i="18"/>
  <c r="ER53" i="18"/>
  <c r="ES53" i="18"/>
  <c r="ET53" i="18"/>
  <c r="EU53" i="18"/>
  <c r="EV53" i="18"/>
  <c r="EW53" i="18"/>
  <c r="EX53" i="18"/>
  <c r="EY53" i="18"/>
  <c r="EZ53" i="18"/>
  <c r="FA53" i="18"/>
  <c r="FB53" i="18"/>
  <c r="FC53" i="18"/>
  <c r="FD53" i="18"/>
  <c r="FE53" i="18"/>
  <c r="FF53" i="18"/>
  <c r="FG53" i="18"/>
  <c r="FH53" i="18"/>
  <c r="FI53" i="18"/>
  <c r="FJ53" i="18"/>
  <c r="FK53" i="18"/>
  <c r="FL53" i="18"/>
  <c r="FN53" i="18"/>
  <c r="FO53" i="18"/>
  <c r="FP53" i="18"/>
  <c r="FQ53" i="18"/>
  <c r="FR53" i="18"/>
  <c r="FS53" i="18"/>
  <c r="FT53" i="18"/>
  <c r="FU53" i="18"/>
  <c r="FV53" i="18"/>
  <c r="FW53" i="18"/>
  <c r="FX53" i="18"/>
  <c r="FY53" i="18"/>
  <c r="GA53" i="18"/>
  <c r="GB53" i="18"/>
  <c r="GC53" i="18"/>
  <c r="GD53" i="18"/>
  <c r="GE53" i="18"/>
  <c r="GG53" i="18"/>
  <c r="GH53" i="18"/>
  <c r="GI53" i="18"/>
  <c r="GJ53" i="18"/>
  <c r="A54" i="18"/>
  <c r="B54" i="18"/>
  <c r="C54" i="18"/>
  <c r="D54" i="18"/>
  <c r="E54" i="18"/>
  <c r="F54" i="18"/>
  <c r="G54" i="18"/>
  <c r="H54" i="18"/>
  <c r="I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BA54" i="18"/>
  <c r="BB54" i="18"/>
  <c r="BC54" i="18"/>
  <c r="BD54" i="18"/>
  <c r="BE54" i="18"/>
  <c r="BF54" i="18"/>
  <c r="BG54" i="18"/>
  <c r="BH54" i="18"/>
  <c r="BI54" i="18"/>
  <c r="BJ54" i="18"/>
  <c r="BL54" i="18"/>
  <c r="BM54" i="18"/>
  <c r="BN54" i="18"/>
  <c r="BO54" i="18"/>
  <c r="BP54" i="18"/>
  <c r="BQ54" i="18"/>
  <c r="BR54" i="18"/>
  <c r="BS54" i="18"/>
  <c r="BT54" i="18"/>
  <c r="BU54" i="18"/>
  <c r="BV54" i="18"/>
  <c r="BW54" i="18"/>
  <c r="BZ54" i="18"/>
  <c r="CA54" i="18"/>
  <c r="CB54" i="18"/>
  <c r="CC54" i="18"/>
  <c r="CD54" i="18"/>
  <c r="CE54" i="18"/>
  <c r="CF54" i="18"/>
  <c r="CG54" i="18"/>
  <c r="CH54" i="18"/>
  <c r="CI54" i="18"/>
  <c r="CJ54" i="18"/>
  <c r="CK54" i="18"/>
  <c r="CL54" i="18"/>
  <c r="CM54" i="18"/>
  <c r="CN54" i="18"/>
  <c r="CO54" i="18"/>
  <c r="CP54" i="18"/>
  <c r="CQ54" i="18"/>
  <c r="CR54" i="18"/>
  <c r="CS54" i="18"/>
  <c r="CT54" i="18"/>
  <c r="CV54" i="18"/>
  <c r="CW54" i="18"/>
  <c r="CX54" i="18"/>
  <c r="CY54" i="18"/>
  <c r="CZ54" i="18"/>
  <c r="DA54" i="18"/>
  <c r="DB54" i="18"/>
  <c r="DC54" i="18"/>
  <c r="DD54" i="18"/>
  <c r="DE54" i="18"/>
  <c r="DF54" i="18"/>
  <c r="DG54" i="18"/>
  <c r="DI54" i="18"/>
  <c r="DJ54" i="18"/>
  <c r="DK54" i="18"/>
  <c r="DL54" i="18"/>
  <c r="DM54" i="18"/>
  <c r="DN54" i="18"/>
  <c r="DO54" i="18"/>
  <c r="DP54" i="18"/>
  <c r="DQ54" i="18"/>
  <c r="DR54" i="18"/>
  <c r="DS54" i="18"/>
  <c r="DT54" i="18"/>
  <c r="DU54" i="18"/>
  <c r="DV54" i="18"/>
  <c r="DW54" i="18"/>
  <c r="DX54" i="18"/>
  <c r="DY54" i="18"/>
  <c r="DZ54" i="18"/>
  <c r="EA54" i="18"/>
  <c r="EB54" i="18"/>
  <c r="EC54" i="18"/>
  <c r="EE54" i="18"/>
  <c r="EF54" i="18"/>
  <c r="EG54" i="18"/>
  <c r="EH54" i="18"/>
  <c r="EI54" i="18"/>
  <c r="EJ54" i="18"/>
  <c r="EK54" i="18"/>
  <c r="EL54" i="18"/>
  <c r="EM54" i="18"/>
  <c r="EN54" i="18"/>
  <c r="EO54" i="18"/>
  <c r="EP54" i="18"/>
  <c r="ER54" i="18"/>
  <c r="ES54" i="18"/>
  <c r="ET54" i="18"/>
  <c r="EU54" i="18"/>
  <c r="EV54" i="18"/>
  <c r="EW54" i="18"/>
  <c r="EX54" i="18"/>
  <c r="EY54" i="18"/>
  <c r="EZ54" i="18"/>
  <c r="FA54" i="18"/>
  <c r="FB54" i="18"/>
  <c r="FC54" i="18"/>
  <c r="FD54" i="18"/>
  <c r="FE54" i="18"/>
  <c r="FF54" i="18"/>
  <c r="FG54" i="18"/>
  <c r="FH54" i="18"/>
  <c r="FI54" i="18"/>
  <c r="FJ54" i="18"/>
  <c r="FK54" i="18"/>
  <c r="FL54" i="18"/>
  <c r="FN54" i="18"/>
  <c r="FO54" i="18"/>
  <c r="FP54" i="18"/>
  <c r="FQ54" i="18"/>
  <c r="FR54" i="18"/>
  <c r="FS54" i="18"/>
  <c r="FT54" i="18"/>
  <c r="FU54" i="18"/>
  <c r="FV54" i="18"/>
  <c r="FW54" i="18"/>
  <c r="FX54" i="18"/>
  <c r="FY54" i="18"/>
  <c r="GA54" i="18"/>
  <c r="GB54" i="18"/>
  <c r="GC54" i="18"/>
  <c r="GD54" i="18"/>
  <c r="GE54" i="18"/>
  <c r="GG54" i="18"/>
  <c r="GH54" i="18"/>
  <c r="GI54" i="18"/>
  <c r="GJ54" i="18"/>
  <c r="A55" i="18"/>
  <c r="B55" i="18"/>
  <c r="C55" i="18"/>
  <c r="D55" i="18"/>
  <c r="E55" i="18"/>
  <c r="F55" i="18"/>
  <c r="G55" i="18"/>
  <c r="H55" i="18"/>
  <c r="I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AU55" i="18"/>
  <c r="AV55" i="18"/>
  <c r="AW55" i="18"/>
  <c r="AX55" i="18"/>
  <c r="AY55" i="18"/>
  <c r="AZ55" i="18"/>
  <c r="BA55" i="18"/>
  <c r="BB55" i="18"/>
  <c r="BC55" i="18"/>
  <c r="BD55" i="18"/>
  <c r="BE55" i="18"/>
  <c r="BF55" i="18"/>
  <c r="BG55" i="18"/>
  <c r="BH55" i="18"/>
  <c r="BI55" i="18"/>
  <c r="BJ55" i="18"/>
  <c r="BL55" i="18"/>
  <c r="BM55" i="18"/>
  <c r="BN55" i="18"/>
  <c r="BO55" i="18"/>
  <c r="BP55" i="18"/>
  <c r="BQ55" i="18"/>
  <c r="BR55" i="18"/>
  <c r="BS55" i="18"/>
  <c r="BT55" i="18"/>
  <c r="BU55" i="18"/>
  <c r="BV55" i="18"/>
  <c r="BW55" i="18"/>
  <c r="BZ55" i="18"/>
  <c r="CA55" i="18"/>
  <c r="CB55" i="18"/>
  <c r="CC55" i="18"/>
  <c r="CD55" i="18"/>
  <c r="CE55" i="18"/>
  <c r="CF55" i="18"/>
  <c r="CG55" i="18"/>
  <c r="CH55" i="18"/>
  <c r="CI55" i="18"/>
  <c r="CJ55" i="18"/>
  <c r="CK55" i="18"/>
  <c r="CL55" i="18"/>
  <c r="CM55" i="18"/>
  <c r="CN55" i="18"/>
  <c r="CO55" i="18"/>
  <c r="CP55" i="18"/>
  <c r="CQ55" i="18"/>
  <c r="CR55" i="18"/>
  <c r="CS55" i="18"/>
  <c r="CT55" i="18"/>
  <c r="CV55" i="18"/>
  <c r="CW55" i="18"/>
  <c r="CX55" i="18"/>
  <c r="CY55" i="18"/>
  <c r="CZ55" i="18"/>
  <c r="DA55" i="18"/>
  <c r="DB55" i="18"/>
  <c r="DC55" i="18"/>
  <c r="DD55" i="18"/>
  <c r="DE55" i="18"/>
  <c r="DF55" i="18"/>
  <c r="DG55" i="18"/>
  <c r="DI55" i="18"/>
  <c r="DJ55" i="18"/>
  <c r="DK55" i="18"/>
  <c r="DL55" i="18"/>
  <c r="DM55" i="18"/>
  <c r="DN55" i="18"/>
  <c r="DO55" i="18"/>
  <c r="DP55" i="18"/>
  <c r="DQ55" i="18"/>
  <c r="DR55" i="18"/>
  <c r="DS55" i="18"/>
  <c r="DT55" i="18"/>
  <c r="DU55" i="18"/>
  <c r="DV55" i="18"/>
  <c r="DW55" i="18"/>
  <c r="DX55" i="18"/>
  <c r="DY55" i="18"/>
  <c r="DZ55" i="18"/>
  <c r="EA55" i="18"/>
  <c r="EB55" i="18"/>
  <c r="EC55" i="18"/>
  <c r="EE55" i="18"/>
  <c r="EF55" i="18"/>
  <c r="EG55" i="18"/>
  <c r="EH55" i="18"/>
  <c r="EI55" i="18"/>
  <c r="EJ55" i="18"/>
  <c r="EK55" i="18"/>
  <c r="EL55" i="18"/>
  <c r="EM55" i="18"/>
  <c r="EN55" i="18"/>
  <c r="EO55" i="18"/>
  <c r="EP55" i="18"/>
  <c r="ER55" i="18"/>
  <c r="ES55" i="18"/>
  <c r="ET55" i="18"/>
  <c r="EU55" i="18"/>
  <c r="EV55" i="18"/>
  <c r="EW55" i="18"/>
  <c r="EX55" i="18"/>
  <c r="EY55" i="18"/>
  <c r="EZ55" i="18"/>
  <c r="FA55" i="18"/>
  <c r="FB55" i="18"/>
  <c r="FC55" i="18"/>
  <c r="FD55" i="18"/>
  <c r="FE55" i="18"/>
  <c r="FF55" i="18"/>
  <c r="FG55" i="18"/>
  <c r="FH55" i="18"/>
  <c r="FI55" i="18"/>
  <c r="FJ55" i="18"/>
  <c r="FK55" i="18"/>
  <c r="FL55" i="18"/>
  <c r="FN55" i="18"/>
  <c r="FO55" i="18"/>
  <c r="FP55" i="18"/>
  <c r="FQ55" i="18"/>
  <c r="FR55" i="18"/>
  <c r="FS55" i="18"/>
  <c r="FT55" i="18"/>
  <c r="FU55" i="18"/>
  <c r="FV55" i="18"/>
  <c r="FW55" i="18"/>
  <c r="FX55" i="18"/>
  <c r="FY55" i="18"/>
  <c r="GA55" i="18"/>
  <c r="GB55" i="18"/>
  <c r="GC55" i="18"/>
  <c r="GD55" i="18"/>
  <c r="GE55" i="18"/>
  <c r="GG55" i="18"/>
  <c r="GH55" i="18"/>
  <c r="GI55" i="18"/>
  <c r="GJ55" i="18"/>
  <c r="A56" i="18"/>
  <c r="B56" i="18"/>
  <c r="C56" i="18"/>
  <c r="D56" i="18"/>
  <c r="E56" i="18"/>
  <c r="F56" i="18"/>
  <c r="G56" i="18"/>
  <c r="H56" i="18"/>
  <c r="I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W56" i="18"/>
  <c r="AX56" i="18"/>
  <c r="AY56" i="18"/>
  <c r="AZ56" i="18"/>
  <c r="BA56" i="18"/>
  <c r="BB56" i="18"/>
  <c r="BC56" i="18"/>
  <c r="BD56" i="18"/>
  <c r="BE56" i="18"/>
  <c r="BF56" i="18"/>
  <c r="BG56" i="18"/>
  <c r="BH56" i="18"/>
  <c r="BI56" i="18"/>
  <c r="BJ56" i="18"/>
  <c r="BL56" i="18"/>
  <c r="BM56" i="18"/>
  <c r="BN56" i="18"/>
  <c r="BO56" i="18"/>
  <c r="BP56" i="18"/>
  <c r="BQ56" i="18"/>
  <c r="BR56" i="18"/>
  <c r="BS56" i="18"/>
  <c r="BT56" i="18"/>
  <c r="BU56" i="18"/>
  <c r="BV56" i="18"/>
  <c r="BW56" i="18"/>
  <c r="BZ56" i="18"/>
  <c r="CA56" i="18"/>
  <c r="CB56" i="18"/>
  <c r="CC56" i="18"/>
  <c r="CD56" i="18"/>
  <c r="CE56" i="18"/>
  <c r="CF56" i="18"/>
  <c r="CG56" i="18"/>
  <c r="CH56" i="18"/>
  <c r="CI56" i="18"/>
  <c r="CJ56" i="18"/>
  <c r="CK56" i="18"/>
  <c r="CL56" i="18"/>
  <c r="CM56" i="18"/>
  <c r="CN56" i="18"/>
  <c r="CO56" i="18"/>
  <c r="CP56" i="18"/>
  <c r="CQ56" i="18"/>
  <c r="CR56" i="18"/>
  <c r="CS56" i="18"/>
  <c r="CT56" i="18"/>
  <c r="CV56" i="18"/>
  <c r="CW56" i="18"/>
  <c r="CX56" i="18"/>
  <c r="CY56" i="18"/>
  <c r="CZ56" i="18"/>
  <c r="DA56" i="18"/>
  <c r="DB56" i="18"/>
  <c r="DC56" i="18"/>
  <c r="DD56" i="18"/>
  <c r="DE56" i="18"/>
  <c r="DF56" i="18"/>
  <c r="DG56" i="18"/>
  <c r="DI56" i="18"/>
  <c r="DJ56" i="18"/>
  <c r="DK56" i="18"/>
  <c r="DL56" i="18"/>
  <c r="DM56" i="18"/>
  <c r="DN56" i="18"/>
  <c r="DO56" i="18"/>
  <c r="DP56" i="18"/>
  <c r="DQ56" i="18"/>
  <c r="DR56" i="18"/>
  <c r="DS56" i="18"/>
  <c r="DT56" i="18"/>
  <c r="DU56" i="18"/>
  <c r="DV56" i="18"/>
  <c r="DW56" i="18"/>
  <c r="DX56" i="18"/>
  <c r="DY56" i="18"/>
  <c r="DZ56" i="18"/>
  <c r="EA56" i="18"/>
  <c r="EB56" i="18"/>
  <c r="EC56" i="18"/>
  <c r="EE56" i="18"/>
  <c r="EF56" i="18"/>
  <c r="EG56" i="18"/>
  <c r="EH56" i="18"/>
  <c r="EI56" i="18"/>
  <c r="EJ56" i="18"/>
  <c r="EK56" i="18"/>
  <c r="EL56" i="18"/>
  <c r="EM56" i="18"/>
  <c r="EN56" i="18"/>
  <c r="EO56" i="18"/>
  <c r="EP56" i="18"/>
  <c r="ER56" i="18"/>
  <c r="ES56" i="18"/>
  <c r="ET56" i="18"/>
  <c r="EU56" i="18"/>
  <c r="EV56" i="18"/>
  <c r="EW56" i="18"/>
  <c r="EX56" i="18"/>
  <c r="EY56" i="18"/>
  <c r="EZ56" i="18"/>
  <c r="FA56" i="18"/>
  <c r="FB56" i="18"/>
  <c r="FC56" i="18"/>
  <c r="FD56" i="18"/>
  <c r="FE56" i="18"/>
  <c r="FF56" i="18"/>
  <c r="FG56" i="18"/>
  <c r="FH56" i="18"/>
  <c r="FI56" i="18"/>
  <c r="FJ56" i="18"/>
  <c r="FK56" i="18"/>
  <c r="FL56" i="18"/>
  <c r="FN56" i="18"/>
  <c r="FO56" i="18"/>
  <c r="FP56" i="18"/>
  <c r="FQ56" i="18"/>
  <c r="FR56" i="18"/>
  <c r="FS56" i="18"/>
  <c r="FT56" i="18"/>
  <c r="FU56" i="18"/>
  <c r="FV56" i="18"/>
  <c r="FW56" i="18"/>
  <c r="FX56" i="18"/>
  <c r="FY56" i="18"/>
  <c r="GA56" i="18"/>
  <c r="GB56" i="18"/>
  <c r="GC56" i="18"/>
  <c r="GD56" i="18"/>
  <c r="GE56" i="18"/>
  <c r="GG56" i="18"/>
  <c r="GH56" i="18"/>
  <c r="GI56" i="18"/>
  <c r="GJ56" i="18"/>
  <c r="A57" i="18"/>
  <c r="B57" i="18"/>
  <c r="C57" i="18"/>
  <c r="D57" i="18"/>
  <c r="E57" i="18"/>
  <c r="F57" i="18"/>
  <c r="G57" i="18"/>
  <c r="H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W57" i="18"/>
  <c r="AX57" i="18"/>
  <c r="AY57" i="18"/>
  <c r="AZ57" i="18"/>
  <c r="BA57" i="18"/>
  <c r="BB57" i="18"/>
  <c r="BC57" i="18"/>
  <c r="BD57" i="18"/>
  <c r="BE57" i="18"/>
  <c r="BF57" i="18"/>
  <c r="BG57" i="18"/>
  <c r="BH57" i="18"/>
  <c r="BI57" i="18"/>
  <c r="BJ57" i="18"/>
  <c r="BL57" i="18"/>
  <c r="BM57" i="18"/>
  <c r="BN57" i="18"/>
  <c r="BO57" i="18"/>
  <c r="BP57" i="18"/>
  <c r="BQ57" i="18"/>
  <c r="BR57" i="18"/>
  <c r="BS57" i="18"/>
  <c r="BT57" i="18"/>
  <c r="BU57" i="18"/>
  <c r="BV57" i="18"/>
  <c r="BW57" i="18"/>
  <c r="BZ57" i="18"/>
  <c r="CA57" i="18"/>
  <c r="CB57" i="18"/>
  <c r="CC57" i="18"/>
  <c r="CD57" i="18"/>
  <c r="CE57" i="18"/>
  <c r="CF57" i="18"/>
  <c r="CG57" i="18"/>
  <c r="CH57" i="18"/>
  <c r="CI57" i="18"/>
  <c r="CJ57" i="18"/>
  <c r="CK57" i="18"/>
  <c r="CL57" i="18"/>
  <c r="CM57" i="18"/>
  <c r="CN57" i="18"/>
  <c r="CO57" i="18"/>
  <c r="CP57" i="18"/>
  <c r="CQ57" i="18"/>
  <c r="CR57" i="18"/>
  <c r="CS57" i="18"/>
  <c r="CT57" i="18"/>
  <c r="CV57" i="18"/>
  <c r="CW57" i="18"/>
  <c r="CX57" i="18"/>
  <c r="CY57" i="18"/>
  <c r="CZ57" i="18"/>
  <c r="DA57" i="18"/>
  <c r="DB57" i="18"/>
  <c r="DC57" i="18"/>
  <c r="DD57" i="18"/>
  <c r="DE57" i="18"/>
  <c r="DF57" i="18"/>
  <c r="DG57" i="18"/>
  <c r="DI57" i="18"/>
  <c r="DJ57" i="18"/>
  <c r="DK57" i="18"/>
  <c r="DL57" i="18"/>
  <c r="DM57" i="18"/>
  <c r="DN57" i="18"/>
  <c r="DO57" i="18"/>
  <c r="DP57" i="18"/>
  <c r="DQ57" i="18"/>
  <c r="DR57" i="18"/>
  <c r="DS57" i="18"/>
  <c r="DT57" i="18"/>
  <c r="DU57" i="18"/>
  <c r="DV57" i="18"/>
  <c r="DW57" i="18"/>
  <c r="DX57" i="18"/>
  <c r="DY57" i="18"/>
  <c r="DZ57" i="18"/>
  <c r="EA57" i="18"/>
  <c r="EB57" i="18"/>
  <c r="EC57" i="18"/>
  <c r="EE57" i="18"/>
  <c r="EF57" i="18"/>
  <c r="EG57" i="18"/>
  <c r="EH57" i="18"/>
  <c r="EI57" i="18"/>
  <c r="EJ57" i="18"/>
  <c r="EK57" i="18"/>
  <c r="EL57" i="18"/>
  <c r="EM57" i="18"/>
  <c r="EN57" i="18"/>
  <c r="EO57" i="18"/>
  <c r="EP57" i="18"/>
  <c r="ER57" i="18"/>
  <c r="ES57" i="18"/>
  <c r="ET57" i="18"/>
  <c r="EU57" i="18"/>
  <c r="EV57" i="18"/>
  <c r="EW57" i="18"/>
  <c r="EX57" i="18"/>
  <c r="EY57" i="18"/>
  <c r="EZ57" i="18"/>
  <c r="FA57" i="18"/>
  <c r="FB57" i="18"/>
  <c r="FC57" i="18"/>
  <c r="FD57" i="18"/>
  <c r="FE57" i="18"/>
  <c r="FF57" i="18"/>
  <c r="FG57" i="18"/>
  <c r="FH57" i="18"/>
  <c r="FI57" i="18"/>
  <c r="FJ57" i="18"/>
  <c r="FK57" i="18"/>
  <c r="FL57" i="18"/>
  <c r="FN57" i="18"/>
  <c r="FO57" i="18"/>
  <c r="FP57" i="18"/>
  <c r="FQ57" i="18"/>
  <c r="FR57" i="18"/>
  <c r="FS57" i="18"/>
  <c r="FT57" i="18"/>
  <c r="FU57" i="18"/>
  <c r="FV57" i="18"/>
  <c r="FW57" i="18"/>
  <c r="FX57" i="18"/>
  <c r="FY57" i="18"/>
  <c r="GA57" i="18"/>
  <c r="GB57" i="18"/>
  <c r="GC57" i="18"/>
  <c r="GD57" i="18"/>
  <c r="GE57" i="18"/>
  <c r="GG57" i="18"/>
  <c r="GH57" i="18"/>
  <c r="GI57" i="18"/>
  <c r="GJ57" i="18"/>
  <c r="A58" i="18"/>
  <c r="B58" i="18"/>
  <c r="C58" i="18"/>
  <c r="D58" i="18"/>
  <c r="E58" i="18"/>
  <c r="F58" i="18"/>
  <c r="G58" i="18"/>
  <c r="H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AX58" i="18"/>
  <c r="AY58" i="18"/>
  <c r="AZ58" i="18"/>
  <c r="BA58" i="18"/>
  <c r="BB58" i="18"/>
  <c r="BC58" i="18"/>
  <c r="BD58" i="18"/>
  <c r="BE58" i="18"/>
  <c r="BF58" i="18"/>
  <c r="BG58" i="18"/>
  <c r="BH58" i="18"/>
  <c r="BI58" i="18"/>
  <c r="BJ58" i="18"/>
  <c r="BL58" i="18"/>
  <c r="BM58" i="18"/>
  <c r="BN58" i="18"/>
  <c r="BO58" i="18"/>
  <c r="BP58" i="18"/>
  <c r="BQ58" i="18"/>
  <c r="BR58" i="18"/>
  <c r="BS58" i="18"/>
  <c r="BT58" i="18"/>
  <c r="BU58" i="18"/>
  <c r="BV58" i="18"/>
  <c r="BW58" i="18"/>
  <c r="BZ58" i="18"/>
  <c r="CA58" i="18"/>
  <c r="CB58" i="18"/>
  <c r="CC58" i="18"/>
  <c r="CD58" i="18"/>
  <c r="CE58" i="18"/>
  <c r="CF58" i="18"/>
  <c r="CG58" i="18"/>
  <c r="CH58" i="18"/>
  <c r="CI58" i="18"/>
  <c r="CJ58" i="18"/>
  <c r="CK58" i="18"/>
  <c r="CL58" i="18"/>
  <c r="CM58" i="18"/>
  <c r="CN58" i="18"/>
  <c r="CO58" i="18"/>
  <c r="CP58" i="18"/>
  <c r="CQ58" i="18"/>
  <c r="CR58" i="18"/>
  <c r="CS58" i="18"/>
  <c r="CT58" i="18"/>
  <c r="CV58" i="18"/>
  <c r="CW58" i="18"/>
  <c r="CX58" i="18"/>
  <c r="CY58" i="18"/>
  <c r="CZ58" i="18"/>
  <c r="DA58" i="18"/>
  <c r="DB58" i="18"/>
  <c r="DC58" i="18"/>
  <c r="DD58" i="18"/>
  <c r="DE58" i="18"/>
  <c r="DF58" i="18"/>
  <c r="DG58" i="18"/>
  <c r="DI58" i="18"/>
  <c r="DJ58" i="18"/>
  <c r="DK58" i="18"/>
  <c r="DL58" i="18"/>
  <c r="DM58" i="18"/>
  <c r="DN58" i="18"/>
  <c r="DO58" i="18"/>
  <c r="DP58" i="18"/>
  <c r="DQ58" i="18"/>
  <c r="DR58" i="18"/>
  <c r="DS58" i="18"/>
  <c r="DT58" i="18"/>
  <c r="DU58" i="18"/>
  <c r="DV58" i="18"/>
  <c r="DW58" i="18"/>
  <c r="DX58" i="18"/>
  <c r="DY58" i="18"/>
  <c r="DZ58" i="18"/>
  <c r="EA58" i="18"/>
  <c r="EB58" i="18"/>
  <c r="EC58" i="18"/>
  <c r="EE58" i="18"/>
  <c r="EF58" i="18"/>
  <c r="EG58" i="18"/>
  <c r="EH58" i="18"/>
  <c r="EI58" i="18"/>
  <c r="EJ58" i="18"/>
  <c r="EK58" i="18"/>
  <c r="EL58" i="18"/>
  <c r="EM58" i="18"/>
  <c r="EN58" i="18"/>
  <c r="EO58" i="18"/>
  <c r="EP58" i="18"/>
  <c r="ER58" i="18"/>
  <c r="ES58" i="18"/>
  <c r="ET58" i="18"/>
  <c r="EU58" i="18"/>
  <c r="EV58" i="18"/>
  <c r="EW58" i="18"/>
  <c r="EX58" i="18"/>
  <c r="EY58" i="18"/>
  <c r="EZ58" i="18"/>
  <c r="FA58" i="18"/>
  <c r="FB58" i="18"/>
  <c r="FC58" i="18"/>
  <c r="FD58" i="18"/>
  <c r="FE58" i="18"/>
  <c r="FF58" i="18"/>
  <c r="FG58" i="18"/>
  <c r="FH58" i="18"/>
  <c r="FI58" i="18"/>
  <c r="FJ58" i="18"/>
  <c r="FK58" i="18"/>
  <c r="FL58" i="18"/>
  <c r="FN58" i="18"/>
  <c r="FO58" i="18"/>
  <c r="FP58" i="18"/>
  <c r="FQ58" i="18"/>
  <c r="FR58" i="18"/>
  <c r="FS58" i="18"/>
  <c r="FT58" i="18"/>
  <c r="FU58" i="18"/>
  <c r="FV58" i="18"/>
  <c r="FW58" i="18"/>
  <c r="FX58" i="18"/>
  <c r="FY58" i="18"/>
  <c r="GA58" i="18"/>
  <c r="GB58" i="18"/>
  <c r="GC58" i="18"/>
  <c r="GD58" i="18"/>
  <c r="GE58" i="18"/>
  <c r="GG58" i="18"/>
  <c r="GH58" i="18"/>
  <c r="GI58" i="18"/>
  <c r="GJ58" i="18"/>
  <c r="A59" i="18"/>
  <c r="B59" i="18"/>
  <c r="C59" i="18"/>
  <c r="D59" i="18"/>
  <c r="E59" i="18"/>
  <c r="F59" i="18"/>
  <c r="G59" i="18"/>
  <c r="H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L59" i="18"/>
  <c r="BM59" i="18"/>
  <c r="BN59" i="18"/>
  <c r="BO59" i="18"/>
  <c r="BP59" i="18"/>
  <c r="BQ59" i="18"/>
  <c r="BR59" i="18"/>
  <c r="BS59" i="18"/>
  <c r="BT59" i="18"/>
  <c r="BU59" i="18"/>
  <c r="BV59" i="18"/>
  <c r="BW59" i="18"/>
  <c r="BZ59" i="18"/>
  <c r="CA59" i="18"/>
  <c r="CB59" i="18"/>
  <c r="CC59" i="18"/>
  <c r="CD59" i="18"/>
  <c r="CE59" i="18"/>
  <c r="CF59" i="18"/>
  <c r="CG59" i="18"/>
  <c r="CH59" i="18"/>
  <c r="CI59" i="18"/>
  <c r="CJ59" i="18"/>
  <c r="CK59" i="18"/>
  <c r="CL59" i="18"/>
  <c r="CM59" i="18"/>
  <c r="CN59" i="18"/>
  <c r="CO59" i="18"/>
  <c r="CP59" i="18"/>
  <c r="CQ59" i="18"/>
  <c r="CR59" i="18"/>
  <c r="CS59" i="18"/>
  <c r="CT59" i="18"/>
  <c r="CV59" i="18"/>
  <c r="CW59" i="18"/>
  <c r="CX59" i="18"/>
  <c r="CY59" i="18"/>
  <c r="CZ59" i="18"/>
  <c r="DA59" i="18"/>
  <c r="DB59" i="18"/>
  <c r="DC59" i="18"/>
  <c r="DD59" i="18"/>
  <c r="DE59" i="18"/>
  <c r="DF59" i="18"/>
  <c r="DG59" i="18"/>
  <c r="DI59" i="18"/>
  <c r="DJ59" i="18"/>
  <c r="DK59" i="18"/>
  <c r="DL59" i="18"/>
  <c r="DM59" i="18"/>
  <c r="DN59" i="18"/>
  <c r="DO59" i="18"/>
  <c r="DP59" i="18"/>
  <c r="DQ59" i="18"/>
  <c r="DR59" i="18"/>
  <c r="DS59" i="18"/>
  <c r="DT59" i="18"/>
  <c r="DU59" i="18"/>
  <c r="DV59" i="18"/>
  <c r="DW59" i="18"/>
  <c r="DX59" i="18"/>
  <c r="DY59" i="18"/>
  <c r="DZ59" i="18"/>
  <c r="EA59" i="18"/>
  <c r="EB59" i="18"/>
  <c r="EC59" i="18"/>
  <c r="EE59" i="18"/>
  <c r="EF59" i="18"/>
  <c r="EG59" i="18"/>
  <c r="EH59" i="18"/>
  <c r="EI59" i="18"/>
  <c r="EJ59" i="18"/>
  <c r="EK59" i="18"/>
  <c r="EL59" i="18"/>
  <c r="EM59" i="18"/>
  <c r="EN59" i="18"/>
  <c r="EO59" i="18"/>
  <c r="EP59" i="18"/>
  <c r="ER59" i="18"/>
  <c r="ES59" i="18"/>
  <c r="ET59" i="18"/>
  <c r="EU59" i="18"/>
  <c r="EV59" i="18"/>
  <c r="EW59" i="18"/>
  <c r="EX59" i="18"/>
  <c r="EY59" i="18"/>
  <c r="EZ59" i="18"/>
  <c r="FA59" i="18"/>
  <c r="FB59" i="18"/>
  <c r="FC59" i="18"/>
  <c r="FD59" i="18"/>
  <c r="FE59" i="18"/>
  <c r="FF59" i="18"/>
  <c r="FG59" i="18"/>
  <c r="FH59" i="18"/>
  <c r="FI59" i="18"/>
  <c r="FJ59" i="18"/>
  <c r="FK59" i="18"/>
  <c r="FL59" i="18"/>
  <c r="FN59" i="18"/>
  <c r="FO59" i="18"/>
  <c r="FP59" i="18"/>
  <c r="FQ59" i="18"/>
  <c r="FR59" i="18"/>
  <c r="FS59" i="18"/>
  <c r="FT59" i="18"/>
  <c r="FU59" i="18"/>
  <c r="FV59" i="18"/>
  <c r="FW59" i="18"/>
  <c r="FX59" i="18"/>
  <c r="FY59" i="18"/>
  <c r="GA59" i="18"/>
  <c r="GB59" i="18"/>
  <c r="GC59" i="18"/>
  <c r="GD59" i="18"/>
  <c r="GE59" i="18"/>
  <c r="GG59" i="18"/>
  <c r="GH59" i="18"/>
  <c r="GI59" i="18"/>
  <c r="GJ59" i="18"/>
  <c r="A60" i="18"/>
  <c r="B60" i="18"/>
  <c r="C60" i="18"/>
  <c r="D60" i="18"/>
  <c r="E60" i="18"/>
  <c r="F60" i="18"/>
  <c r="G60" i="18"/>
  <c r="H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L60" i="18"/>
  <c r="BM60" i="18"/>
  <c r="BN60" i="18"/>
  <c r="BO60" i="18"/>
  <c r="BP60" i="18"/>
  <c r="BQ60" i="18"/>
  <c r="BR60" i="18"/>
  <c r="BS60" i="18"/>
  <c r="BT60" i="18"/>
  <c r="BU60" i="18"/>
  <c r="BV60" i="18"/>
  <c r="BW60" i="18"/>
  <c r="BZ60" i="18"/>
  <c r="CA60" i="18"/>
  <c r="CB60" i="18"/>
  <c r="CC60" i="18"/>
  <c r="CD60" i="18"/>
  <c r="CE60" i="18"/>
  <c r="CF60" i="18"/>
  <c r="CG60" i="18"/>
  <c r="CH60" i="18"/>
  <c r="CI60" i="18"/>
  <c r="CJ60" i="18"/>
  <c r="CK60" i="18"/>
  <c r="CL60" i="18"/>
  <c r="CM60" i="18"/>
  <c r="CN60" i="18"/>
  <c r="CO60" i="18"/>
  <c r="CP60" i="18"/>
  <c r="CQ60" i="18"/>
  <c r="CR60" i="18"/>
  <c r="CS60" i="18"/>
  <c r="CT60" i="18"/>
  <c r="CV60" i="18"/>
  <c r="CW60" i="18"/>
  <c r="CX60" i="18"/>
  <c r="CY60" i="18"/>
  <c r="CZ60" i="18"/>
  <c r="DA60" i="18"/>
  <c r="DB60" i="18"/>
  <c r="DC60" i="18"/>
  <c r="DD60" i="18"/>
  <c r="DE60" i="18"/>
  <c r="DF60" i="18"/>
  <c r="DG60" i="18"/>
  <c r="DI60" i="18"/>
  <c r="DJ60" i="18"/>
  <c r="DK60" i="18"/>
  <c r="DL60" i="18"/>
  <c r="DM60" i="18"/>
  <c r="DN60" i="18"/>
  <c r="DO60" i="18"/>
  <c r="DP60" i="18"/>
  <c r="DQ60" i="18"/>
  <c r="DR60" i="18"/>
  <c r="DS60" i="18"/>
  <c r="DT60" i="18"/>
  <c r="DU60" i="18"/>
  <c r="DV60" i="18"/>
  <c r="DW60" i="18"/>
  <c r="DX60" i="18"/>
  <c r="DY60" i="18"/>
  <c r="DZ60" i="18"/>
  <c r="EA60" i="18"/>
  <c r="EB60" i="18"/>
  <c r="EC60" i="18"/>
  <c r="EE60" i="18"/>
  <c r="EF60" i="18"/>
  <c r="EG60" i="18"/>
  <c r="EH60" i="18"/>
  <c r="EI60" i="18"/>
  <c r="EJ60" i="18"/>
  <c r="EK60" i="18"/>
  <c r="EL60" i="18"/>
  <c r="EM60" i="18"/>
  <c r="EN60" i="18"/>
  <c r="EO60" i="18"/>
  <c r="EP60" i="18"/>
  <c r="ER60" i="18"/>
  <c r="ES60" i="18"/>
  <c r="ET60" i="18"/>
  <c r="EU60" i="18"/>
  <c r="EV60" i="18"/>
  <c r="EW60" i="18"/>
  <c r="EX60" i="18"/>
  <c r="EY60" i="18"/>
  <c r="EZ60" i="18"/>
  <c r="FA60" i="18"/>
  <c r="FB60" i="18"/>
  <c r="FC60" i="18"/>
  <c r="FD60" i="18"/>
  <c r="FE60" i="18"/>
  <c r="FF60" i="18"/>
  <c r="FG60" i="18"/>
  <c r="FH60" i="18"/>
  <c r="FI60" i="18"/>
  <c r="FJ60" i="18"/>
  <c r="FK60" i="18"/>
  <c r="FL60" i="18"/>
  <c r="FN60" i="18"/>
  <c r="FO60" i="18"/>
  <c r="FP60" i="18"/>
  <c r="FQ60" i="18"/>
  <c r="FR60" i="18"/>
  <c r="FS60" i="18"/>
  <c r="FT60" i="18"/>
  <c r="FU60" i="18"/>
  <c r="FV60" i="18"/>
  <c r="FW60" i="18"/>
  <c r="FX60" i="18"/>
  <c r="FY60" i="18"/>
  <c r="GA60" i="18"/>
  <c r="GB60" i="18"/>
  <c r="GC60" i="18"/>
  <c r="GD60" i="18"/>
  <c r="GE60" i="18"/>
  <c r="GG60" i="18"/>
  <c r="GH60" i="18"/>
  <c r="GI60" i="18"/>
  <c r="GJ60" i="18"/>
  <c r="A61" i="18"/>
  <c r="B61" i="18"/>
  <c r="C61" i="18"/>
  <c r="D61" i="18"/>
  <c r="E61" i="18"/>
  <c r="F61" i="18"/>
  <c r="G61" i="18"/>
  <c r="H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BA61" i="18"/>
  <c r="BB61" i="18"/>
  <c r="BC61" i="18"/>
  <c r="BD61" i="18"/>
  <c r="BE61" i="18"/>
  <c r="BF61" i="18"/>
  <c r="BG61" i="18"/>
  <c r="BH61" i="18"/>
  <c r="BI61" i="18"/>
  <c r="BJ61" i="18"/>
  <c r="BL61" i="18"/>
  <c r="BM61" i="18"/>
  <c r="BN61" i="18"/>
  <c r="BO61" i="18"/>
  <c r="BP61" i="18"/>
  <c r="BQ61" i="18"/>
  <c r="BR61" i="18"/>
  <c r="BS61" i="18"/>
  <c r="BT61" i="18"/>
  <c r="BU61" i="18"/>
  <c r="BV61" i="18"/>
  <c r="BW61" i="18"/>
  <c r="BZ61" i="18"/>
  <c r="CA61" i="18"/>
  <c r="CB61" i="18"/>
  <c r="CC61" i="18"/>
  <c r="CD61" i="18"/>
  <c r="CE61" i="18"/>
  <c r="CF61" i="18"/>
  <c r="CG61" i="18"/>
  <c r="CH61" i="18"/>
  <c r="CI61" i="18"/>
  <c r="CJ61" i="18"/>
  <c r="CK61" i="18"/>
  <c r="CL61" i="18"/>
  <c r="CM61" i="18"/>
  <c r="CN61" i="18"/>
  <c r="CO61" i="18"/>
  <c r="CP61" i="18"/>
  <c r="CQ61" i="18"/>
  <c r="CR61" i="18"/>
  <c r="CS61" i="18"/>
  <c r="CT61" i="18"/>
  <c r="CV61" i="18"/>
  <c r="CW61" i="18"/>
  <c r="CX61" i="18"/>
  <c r="CY61" i="18"/>
  <c r="CZ61" i="18"/>
  <c r="DA61" i="18"/>
  <c r="DB61" i="18"/>
  <c r="DC61" i="18"/>
  <c r="DD61" i="18"/>
  <c r="DE61" i="18"/>
  <c r="DF61" i="18"/>
  <c r="DG61" i="18"/>
  <c r="DI61" i="18"/>
  <c r="DJ61" i="18"/>
  <c r="DK61" i="18"/>
  <c r="DL61" i="18"/>
  <c r="DM61" i="18"/>
  <c r="DN61" i="18"/>
  <c r="DO61" i="18"/>
  <c r="DP61" i="18"/>
  <c r="DQ61" i="18"/>
  <c r="DR61" i="18"/>
  <c r="DS61" i="18"/>
  <c r="DT61" i="18"/>
  <c r="DU61" i="18"/>
  <c r="DV61" i="18"/>
  <c r="DW61" i="18"/>
  <c r="DX61" i="18"/>
  <c r="DY61" i="18"/>
  <c r="DZ61" i="18"/>
  <c r="EA61" i="18"/>
  <c r="EB61" i="18"/>
  <c r="EC61" i="18"/>
  <c r="EE61" i="18"/>
  <c r="EF61" i="18"/>
  <c r="EG61" i="18"/>
  <c r="EH61" i="18"/>
  <c r="EI61" i="18"/>
  <c r="EJ61" i="18"/>
  <c r="EK61" i="18"/>
  <c r="EL61" i="18"/>
  <c r="EM61" i="18"/>
  <c r="EN61" i="18"/>
  <c r="EO61" i="18"/>
  <c r="EP61" i="18"/>
  <c r="ER61" i="18"/>
  <c r="ES61" i="18"/>
  <c r="ET61" i="18"/>
  <c r="EU61" i="18"/>
  <c r="EV61" i="18"/>
  <c r="EW61" i="18"/>
  <c r="EX61" i="18"/>
  <c r="EY61" i="18"/>
  <c r="EZ61" i="18"/>
  <c r="FA61" i="18"/>
  <c r="FB61" i="18"/>
  <c r="FC61" i="18"/>
  <c r="FD61" i="18"/>
  <c r="FE61" i="18"/>
  <c r="FF61" i="18"/>
  <c r="FG61" i="18"/>
  <c r="FH61" i="18"/>
  <c r="FI61" i="18"/>
  <c r="FJ61" i="18"/>
  <c r="FK61" i="18"/>
  <c r="FL61" i="18"/>
  <c r="FN61" i="18"/>
  <c r="FO61" i="18"/>
  <c r="FP61" i="18"/>
  <c r="FQ61" i="18"/>
  <c r="FR61" i="18"/>
  <c r="FS61" i="18"/>
  <c r="FT61" i="18"/>
  <c r="FU61" i="18"/>
  <c r="FV61" i="18"/>
  <c r="FW61" i="18"/>
  <c r="FX61" i="18"/>
  <c r="FY61" i="18"/>
  <c r="GA61" i="18"/>
  <c r="GB61" i="18"/>
  <c r="GC61" i="18"/>
  <c r="GD61" i="18"/>
  <c r="GE61" i="18"/>
  <c r="GG61" i="18"/>
  <c r="GH61" i="18"/>
  <c r="GI61" i="18"/>
  <c r="GJ61" i="18"/>
  <c r="A62" i="18"/>
  <c r="B62" i="18"/>
  <c r="C62" i="18"/>
  <c r="D62" i="18"/>
  <c r="E62" i="18"/>
  <c r="F62" i="18"/>
  <c r="G62" i="18"/>
  <c r="H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AZ62" i="18"/>
  <c r="BA62" i="18"/>
  <c r="BB62" i="18"/>
  <c r="BC62" i="18"/>
  <c r="BD62" i="18"/>
  <c r="BE62" i="18"/>
  <c r="BF62" i="18"/>
  <c r="BG62" i="18"/>
  <c r="BH62" i="18"/>
  <c r="BI62" i="18"/>
  <c r="BJ62" i="18"/>
  <c r="BL62" i="18"/>
  <c r="BM62" i="18"/>
  <c r="BN62" i="18"/>
  <c r="BO62" i="18"/>
  <c r="BP62" i="18"/>
  <c r="BQ62" i="18"/>
  <c r="BR62" i="18"/>
  <c r="BS62" i="18"/>
  <c r="BT62" i="18"/>
  <c r="BU62" i="18"/>
  <c r="BV62" i="18"/>
  <c r="BW62" i="18"/>
  <c r="BZ62" i="18"/>
  <c r="CA62" i="18"/>
  <c r="CB62" i="18"/>
  <c r="CC62" i="18"/>
  <c r="CD62" i="18"/>
  <c r="CE62" i="18"/>
  <c r="CF62" i="18"/>
  <c r="CG62" i="18"/>
  <c r="CH62" i="18"/>
  <c r="CI62" i="18"/>
  <c r="CJ62" i="18"/>
  <c r="CK62" i="18"/>
  <c r="CL62" i="18"/>
  <c r="CM62" i="18"/>
  <c r="CN62" i="18"/>
  <c r="CO62" i="18"/>
  <c r="CP62" i="18"/>
  <c r="CQ62" i="18"/>
  <c r="CR62" i="18"/>
  <c r="CS62" i="18"/>
  <c r="CT62" i="18"/>
  <c r="CV62" i="18"/>
  <c r="CW62" i="18"/>
  <c r="CX62" i="18"/>
  <c r="CY62" i="18"/>
  <c r="CZ62" i="18"/>
  <c r="DA62" i="18"/>
  <c r="DB62" i="18"/>
  <c r="DC62" i="18"/>
  <c r="DD62" i="18"/>
  <c r="DE62" i="18"/>
  <c r="DF62" i="18"/>
  <c r="DG62" i="18"/>
  <c r="DI62" i="18"/>
  <c r="DJ62" i="18"/>
  <c r="DK62" i="18"/>
  <c r="DL62" i="18"/>
  <c r="DM62" i="18"/>
  <c r="DN62" i="18"/>
  <c r="DO62" i="18"/>
  <c r="DP62" i="18"/>
  <c r="DQ62" i="18"/>
  <c r="DR62" i="18"/>
  <c r="DS62" i="18"/>
  <c r="DT62" i="18"/>
  <c r="DU62" i="18"/>
  <c r="DV62" i="18"/>
  <c r="DW62" i="18"/>
  <c r="DX62" i="18"/>
  <c r="DY62" i="18"/>
  <c r="DZ62" i="18"/>
  <c r="EA62" i="18"/>
  <c r="EB62" i="18"/>
  <c r="EC62" i="18"/>
  <c r="EE62" i="18"/>
  <c r="EF62" i="18"/>
  <c r="EG62" i="18"/>
  <c r="EH62" i="18"/>
  <c r="EI62" i="18"/>
  <c r="EJ62" i="18"/>
  <c r="EK62" i="18"/>
  <c r="EL62" i="18"/>
  <c r="EM62" i="18"/>
  <c r="EN62" i="18"/>
  <c r="EO62" i="18"/>
  <c r="EP62" i="18"/>
  <c r="ER62" i="18"/>
  <c r="ES62" i="18"/>
  <c r="ET62" i="18"/>
  <c r="EU62" i="18"/>
  <c r="EV62" i="18"/>
  <c r="EW62" i="18"/>
  <c r="EX62" i="18"/>
  <c r="EY62" i="18"/>
  <c r="EZ62" i="18"/>
  <c r="FA62" i="18"/>
  <c r="FB62" i="18"/>
  <c r="FC62" i="18"/>
  <c r="FD62" i="18"/>
  <c r="FE62" i="18"/>
  <c r="FF62" i="18"/>
  <c r="FG62" i="18"/>
  <c r="FH62" i="18"/>
  <c r="FI62" i="18"/>
  <c r="FJ62" i="18"/>
  <c r="FK62" i="18"/>
  <c r="FL62" i="18"/>
  <c r="FN62" i="18"/>
  <c r="FO62" i="18"/>
  <c r="FP62" i="18"/>
  <c r="FQ62" i="18"/>
  <c r="FR62" i="18"/>
  <c r="FS62" i="18"/>
  <c r="FT62" i="18"/>
  <c r="FU62" i="18"/>
  <c r="FV62" i="18"/>
  <c r="FW62" i="18"/>
  <c r="FX62" i="18"/>
  <c r="FY62" i="18"/>
  <c r="GA62" i="18"/>
  <c r="GB62" i="18"/>
  <c r="GC62" i="18"/>
  <c r="GD62" i="18"/>
  <c r="GE62" i="18"/>
  <c r="GG62" i="18"/>
  <c r="GH62" i="18"/>
  <c r="GI62" i="18"/>
  <c r="GJ62" i="18"/>
  <c r="A63" i="18"/>
  <c r="B63" i="18"/>
  <c r="C63" i="18"/>
  <c r="D63" i="18"/>
  <c r="E63" i="18"/>
  <c r="F63" i="18"/>
  <c r="G63" i="18"/>
  <c r="H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C63" i="18"/>
  <c r="BD63" i="18"/>
  <c r="BE63" i="18"/>
  <c r="BF63" i="18"/>
  <c r="BG63" i="18"/>
  <c r="BH63" i="18"/>
  <c r="BI63" i="18"/>
  <c r="BJ63" i="18"/>
  <c r="BL63" i="18"/>
  <c r="BM63" i="18"/>
  <c r="BN63" i="18"/>
  <c r="BO63" i="18"/>
  <c r="BP63" i="18"/>
  <c r="BQ63" i="18"/>
  <c r="BR63" i="18"/>
  <c r="BS63" i="18"/>
  <c r="BT63" i="18"/>
  <c r="BU63" i="18"/>
  <c r="BV63" i="18"/>
  <c r="BW63" i="18"/>
  <c r="BZ63" i="18"/>
  <c r="CA63" i="18"/>
  <c r="CB63" i="18"/>
  <c r="CC63" i="18"/>
  <c r="CD63" i="18"/>
  <c r="CE63" i="18"/>
  <c r="CF63" i="18"/>
  <c r="CG63" i="18"/>
  <c r="CH63" i="18"/>
  <c r="CI63" i="18"/>
  <c r="CJ63" i="18"/>
  <c r="CK63" i="18"/>
  <c r="CL63" i="18"/>
  <c r="CM63" i="18"/>
  <c r="CN63" i="18"/>
  <c r="CO63" i="18"/>
  <c r="CP63" i="18"/>
  <c r="CQ63" i="18"/>
  <c r="CR63" i="18"/>
  <c r="CS63" i="18"/>
  <c r="CT63" i="18"/>
  <c r="CV63" i="18"/>
  <c r="CW63" i="18"/>
  <c r="CX63" i="18"/>
  <c r="CY63" i="18"/>
  <c r="CZ63" i="18"/>
  <c r="DA63" i="18"/>
  <c r="DB63" i="18"/>
  <c r="DC63" i="18"/>
  <c r="DD63" i="18"/>
  <c r="DE63" i="18"/>
  <c r="DF63" i="18"/>
  <c r="DG63" i="18"/>
  <c r="DI63" i="18"/>
  <c r="DJ63" i="18"/>
  <c r="DK63" i="18"/>
  <c r="DL63" i="18"/>
  <c r="DM63" i="18"/>
  <c r="DN63" i="18"/>
  <c r="DO63" i="18"/>
  <c r="DP63" i="18"/>
  <c r="DQ63" i="18"/>
  <c r="DR63" i="18"/>
  <c r="DS63" i="18"/>
  <c r="DT63" i="18"/>
  <c r="DU63" i="18"/>
  <c r="DV63" i="18"/>
  <c r="DW63" i="18"/>
  <c r="DX63" i="18"/>
  <c r="DY63" i="18"/>
  <c r="DZ63" i="18"/>
  <c r="EA63" i="18"/>
  <c r="EB63" i="18"/>
  <c r="EC63" i="18"/>
  <c r="EE63" i="18"/>
  <c r="EF63" i="18"/>
  <c r="EG63" i="18"/>
  <c r="EH63" i="18"/>
  <c r="EI63" i="18"/>
  <c r="EJ63" i="18"/>
  <c r="EK63" i="18"/>
  <c r="EL63" i="18"/>
  <c r="EM63" i="18"/>
  <c r="EN63" i="18"/>
  <c r="EO63" i="18"/>
  <c r="EP63" i="18"/>
  <c r="ER63" i="18"/>
  <c r="ES63" i="18"/>
  <c r="ET63" i="18"/>
  <c r="EU63" i="18"/>
  <c r="EV63" i="18"/>
  <c r="EW63" i="18"/>
  <c r="EX63" i="18"/>
  <c r="EY63" i="18"/>
  <c r="EZ63" i="18"/>
  <c r="FA63" i="18"/>
  <c r="FB63" i="18"/>
  <c r="FC63" i="18"/>
  <c r="FD63" i="18"/>
  <c r="FE63" i="18"/>
  <c r="FF63" i="18"/>
  <c r="FG63" i="18"/>
  <c r="FH63" i="18"/>
  <c r="FI63" i="18"/>
  <c r="FJ63" i="18"/>
  <c r="FK63" i="18"/>
  <c r="FL63" i="18"/>
  <c r="FN63" i="18"/>
  <c r="FO63" i="18"/>
  <c r="FP63" i="18"/>
  <c r="FQ63" i="18"/>
  <c r="FR63" i="18"/>
  <c r="FS63" i="18"/>
  <c r="FT63" i="18"/>
  <c r="FU63" i="18"/>
  <c r="FV63" i="18"/>
  <c r="FW63" i="18"/>
  <c r="FX63" i="18"/>
  <c r="FY63" i="18"/>
  <c r="GA63" i="18"/>
  <c r="GB63" i="18"/>
  <c r="GC63" i="18"/>
  <c r="GD63" i="18"/>
  <c r="GE63" i="18"/>
  <c r="GG63" i="18"/>
  <c r="GH63" i="18"/>
  <c r="GI63" i="18"/>
  <c r="GJ63" i="18"/>
  <c r="A64" i="18"/>
  <c r="B64" i="18"/>
  <c r="C64" i="18"/>
  <c r="D64" i="18"/>
  <c r="E64" i="18"/>
  <c r="F64" i="18"/>
  <c r="G64" i="18"/>
  <c r="H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D64" i="18"/>
  <c r="BE64" i="18"/>
  <c r="BF64" i="18"/>
  <c r="BG64" i="18"/>
  <c r="BH64" i="18"/>
  <c r="BI64" i="18"/>
  <c r="BJ64" i="18"/>
  <c r="BL64" i="18"/>
  <c r="BM64" i="18"/>
  <c r="BN64" i="18"/>
  <c r="BO64" i="18"/>
  <c r="BP64" i="18"/>
  <c r="BQ64" i="18"/>
  <c r="BR64" i="18"/>
  <c r="BS64" i="18"/>
  <c r="BT64" i="18"/>
  <c r="BU64" i="18"/>
  <c r="BV64" i="18"/>
  <c r="BW64" i="18"/>
  <c r="BZ64" i="18"/>
  <c r="CA64" i="18"/>
  <c r="CB64" i="18"/>
  <c r="CC64" i="18"/>
  <c r="CD64" i="18"/>
  <c r="CE64" i="18"/>
  <c r="CF64" i="18"/>
  <c r="CG64" i="18"/>
  <c r="CH64" i="18"/>
  <c r="CI64" i="18"/>
  <c r="CJ64" i="18"/>
  <c r="CK64" i="18"/>
  <c r="CL64" i="18"/>
  <c r="CM64" i="18"/>
  <c r="CN64" i="18"/>
  <c r="CO64" i="18"/>
  <c r="CP64" i="18"/>
  <c r="CQ64" i="18"/>
  <c r="CR64" i="18"/>
  <c r="CS64" i="18"/>
  <c r="CT64" i="18"/>
  <c r="CV64" i="18"/>
  <c r="CW64" i="18"/>
  <c r="CX64" i="18"/>
  <c r="CY64" i="18"/>
  <c r="CZ64" i="18"/>
  <c r="DA64" i="18"/>
  <c r="DB64" i="18"/>
  <c r="DC64" i="18"/>
  <c r="DD64" i="18"/>
  <c r="DE64" i="18"/>
  <c r="DF64" i="18"/>
  <c r="DG64" i="18"/>
  <c r="DI64" i="18"/>
  <c r="DJ64" i="18"/>
  <c r="DK64" i="18"/>
  <c r="DL64" i="18"/>
  <c r="DM64" i="18"/>
  <c r="DN64" i="18"/>
  <c r="DO64" i="18"/>
  <c r="DP64" i="18"/>
  <c r="DQ64" i="18"/>
  <c r="DR64" i="18"/>
  <c r="DS64" i="18"/>
  <c r="DT64" i="18"/>
  <c r="DU64" i="18"/>
  <c r="DV64" i="18"/>
  <c r="DW64" i="18"/>
  <c r="DX64" i="18"/>
  <c r="DY64" i="18"/>
  <c r="DZ64" i="18"/>
  <c r="EA64" i="18"/>
  <c r="EB64" i="18"/>
  <c r="EC64" i="18"/>
  <c r="EE64" i="18"/>
  <c r="EF64" i="18"/>
  <c r="EG64" i="18"/>
  <c r="EH64" i="18"/>
  <c r="EI64" i="18"/>
  <c r="EJ64" i="18"/>
  <c r="EK64" i="18"/>
  <c r="EL64" i="18"/>
  <c r="EM64" i="18"/>
  <c r="EN64" i="18"/>
  <c r="EO64" i="18"/>
  <c r="EP64" i="18"/>
  <c r="ER64" i="18"/>
  <c r="ES64" i="18"/>
  <c r="ET64" i="18"/>
  <c r="EU64" i="18"/>
  <c r="EV64" i="18"/>
  <c r="EW64" i="18"/>
  <c r="EX64" i="18"/>
  <c r="EY64" i="18"/>
  <c r="EZ64" i="18"/>
  <c r="FA64" i="18"/>
  <c r="FB64" i="18"/>
  <c r="FC64" i="18"/>
  <c r="FD64" i="18"/>
  <c r="FE64" i="18"/>
  <c r="FF64" i="18"/>
  <c r="FG64" i="18"/>
  <c r="FH64" i="18"/>
  <c r="FI64" i="18"/>
  <c r="FJ64" i="18"/>
  <c r="FK64" i="18"/>
  <c r="FL64" i="18"/>
  <c r="FN64" i="18"/>
  <c r="FO64" i="18"/>
  <c r="FP64" i="18"/>
  <c r="FQ64" i="18"/>
  <c r="FR64" i="18"/>
  <c r="FS64" i="18"/>
  <c r="FT64" i="18"/>
  <c r="FU64" i="18"/>
  <c r="FV64" i="18"/>
  <c r="FW64" i="18"/>
  <c r="FX64" i="18"/>
  <c r="FY64" i="18"/>
  <c r="GA64" i="18"/>
  <c r="GB64" i="18"/>
  <c r="GC64" i="18"/>
  <c r="GD64" i="18"/>
  <c r="GE64" i="18"/>
  <c r="GG64" i="18"/>
  <c r="GH64" i="18"/>
  <c r="GI64" i="18"/>
  <c r="GJ64" i="18"/>
  <c r="A65" i="18"/>
  <c r="B65" i="18"/>
  <c r="C65" i="18"/>
  <c r="D65" i="18"/>
  <c r="E65" i="18"/>
  <c r="F65" i="18"/>
  <c r="G65" i="18"/>
  <c r="H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E65" i="18"/>
  <c r="BF65" i="18"/>
  <c r="BG65" i="18"/>
  <c r="BH65" i="18"/>
  <c r="BI65" i="18"/>
  <c r="BJ65" i="18"/>
  <c r="BL65" i="18"/>
  <c r="BM65" i="18"/>
  <c r="BN65" i="18"/>
  <c r="BO65" i="18"/>
  <c r="BP65" i="18"/>
  <c r="BQ65" i="18"/>
  <c r="BR65" i="18"/>
  <c r="BS65" i="18"/>
  <c r="BT65" i="18"/>
  <c r="BU65" i="18"/>
  <c r="BV65" i="18"/>
  <c r="BW65" i="18"/>
  <c r="BZ65" i="18"/>
  <c r="CA65" i="18"/>
  <c r="CB65" i="18"/>
  <c r="CC65" i="18"/>
  <c r="CD65" i="18"/>
  <c r="CE65" i="18"/>
  <c r="CF65" i="18"/>
  <c r="CG65" i="18"/>
  <c r="CH65" i="18"/>
  <c r="CI65" i="18"/>
  <c r="CJ65" i="18"/>
  <c r="CK65" i="18"/>
  <c r="CL65" i="18"/>
  <c r="CM65" i="18"/>
  <c r="CN65" i="18"/>
  <c r="CO65" i="18"/>
  <c r="CP65" i="18"/>
  <c r="CQ65" i="18"/>
  <c r="CR65" i="18"/>
  <c r="CS65" i="18"/>
  <c r="CT65" i="18"/>
  <c r="CV65" i="18"/>
  <c r="CW65" i="18"/>
  <c r="CX65" i="18"/>
  <c r="CY65" i="18"/>
  <c r="CZ65" i="18"/>
  <c r="DA65" i="18"/>
  <c r="DB65" i="18"/>
  <c r="DC65" i="18"/>
  <c r="DD65" i="18"/>
  <c r="DE65" i="18"/>
  <c r="DF65" i="18"/>
  <c r="DG65" i="18"/>
  <c r="DI65" i="18"/>
  <c r="DJ65" i="18"/>
  <c r="DK65" i="18"/>
  <c r="DL65" i="18"/>
  <c r="DM65" i="18"/>
  <c r="DN65" i="18"/>
  <c r="DO65" i="18"/>
  <c r="DP65" i="18"/>
  <c r="DQ65" i="18"/>
  <c r="DR65" i="18"/>
  <c r="DS65" i="18"/>
  <c r="DT65" i="18"/>
  <c r="DU65" i="18"/>
  <c r="DV65" i="18"/>
  <c r="DW65" i="18"/>
  <c r="DX65" i="18"/>
  <c r="DY65" i="18"/>
  <c r="DZ65" i="18"/>
  <c r="EA65" i="18"/>
  <c r="EB65" i="18"/>
  <c r="EC65" i="18"/>
  <c r="EE65" i="18"/>
  <c r="EF65" i="18"/>
  <c r="EG65" i="18"/>
  <c r="EH65" i="18"/>
  <c r="EI65" i="18"/>
  <c r="EJ65" i="18"/>
  <c r="EK65" i="18"/>
  <c r="EL65" i="18"/>
  <c r="EM65" i="18"/>
  <c r="EN65" i="18"/>
  <c r="EO65" i="18"/>
  <c r="EP65" i="18"/>
  <c r="ER65" i="18"/>
  <c r="ES65" i="18"/>
  <c r="ET65" i="18"/>
  <c r="EU65" i="18"/>
  <c r="EV65" i="18"/>
  <c r="EW65" i="18"/>
  <c r="EX65" i="18"/>
  <c r="EY65" i="18"/>
  <c r="EZ65" i="18"/>
  <c r="FA65" i="18"/>
  <c r="FB65" i="18"/>
  <c r="FC65" i="18"/>
  <c r="FD65" i="18"/>
  <c r="FE65" i="18"/>
  <c r="FF65" i="18"/>
  <c r="FG65" i="18"/>
  <c r="FH65" i="18"/>
  <c r="FI65" i="18"/>
  <c r="FJ65" i="18"/>
  <c r="FK65" i="18"/>
  <c r="FL65" i="18"/>
  <c r="FN65" i="18"/>
  <c r="FO65" i="18"/>
  <c r="FP65" i="18"/>
  <c r="FQ65" i="18"/>
  <c r="FR65" i="18"/>
  <c r="FS65" i="18"/>
  <c r="FT65" i="18"/>
  <c r="FU65" i="18"/>
  <c r="FV65" i="18"/>
  <c r="FW65" i="18"/>
  <c r="FX65" i="18"/>
  <c r="FY65" i="18"/>
  <c r="GA65" i="18"/>
  <c r="GB65" i="18"/>
  <c r="GC65" i="18"/>
  <c r="GD65" i="18"/>
  <c r="GE65" i="18"/>
  <c r="GG65" i="18"/>
  <c r="GH65" i="18"/>
  <c r="GI65" i="18"/>
  <c r="GJ65" i="18"/>
  <c r="A66" i="18"/>
  <c r="B66" i="18"/>
  <c r="C66" i="18"/>
  <c r="D66" i="18"/>
  <c r="E66" i="18"/>
  <c r="F66" i="18"/>
  <c r="G66" i="18"/>
  <c r="H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BH66" i="18"/>
  <c r="BI66" i="18"/>
  <c r="BJ66" i="18"/>
  <c r="BL66" i="18"/>
  <c r="BM66" i="18"/>
  <c r="BN66" i="18"/>
  <c r="BO66" i="18"/>
  <c r="BP66" i="18"/>
  <c r="BQ66" i="18"/>
  <c r="BR66" i="18"/>
  <c r="BS66" i="18"/>
  <c r="BT66" i="18"/>
  <c r="BU66" i="18"/>
  <c r="BV66" i="18"/>
  <c r="BW66" i="18"/>
  <c r="BZ66" i="18"/>
  <c r="CA66" i="18"/>
  <c r="CB66" i="18"/>
  <c r="CC66" i="18"/>
  <c r="CD66" i="18"/>
  <c r="CE66" i="18"/>
  <c r="CF66" i="18"/>
  <c r="CG66" i="18"/>
  <c r="CH66" i="18"/>
  <c r="CI66" i="18"/>
  <c r="CJ66" i="18"/>
  <c r="CK66" i="18"/>
  <c r="CL66" i="18"/>
  <c r="CM66" i="18"/>
  <c r="CN66" i="18"/>
  <c r="CO66" i="18"/>
  <c r="CP66" i="18"/>
  <c r="CQ66" i="18"/>
  <c r="CR66" i="18"/>
  <c r="CS66" i="18"/>
  <c r="CT66" i="18"/>
  <c r="CV66" i="18"/>
  <c r="CW66" i="18"/>
  <c r="CX66" i="18"/>
  <c r="CY66" i="18"/>
  <c r="CZ66" i="18"/>
  <c r="DA66" i="18"/>
  <c r="DB66" i="18"/>
  <c r="DC66" i="18"/>
  <c r="DD66" i="18"/>
  <c r="DE66" i="18"/>
  <c r="DF66" i="18"/>
  <c r="DG66" i="18"/>
  <c r="DI66" i="18"/>
  <c r="DJ66" i="18"/>
  <c r="DK66" i="18"/>
  <c r="DL66" i="18"/>
  <c r="DM66" i="18"/>
  <c r="DN66" i="18"/>
  <c r="DO66" i="18"/>
  <c r="DP66" i="18"/>
  <c r="DQ66" i="18"/>
  <c r="DR66" i="18"/>
  <c r="DS66" i="18"/>
  <c r="DT66" i="18"/>
  <c r="DU66" i="18"/>
  <c r="DV66" i="18"/>
  <c r="DW66" i="18"/>
  <c r="DX66" i="18"/>
  <c r="DY66" i="18"/>
  <c r="DZ66" i="18"/>
  <c r="EA66" i="18"/>
  <c r="EB66" i="18"/>
  <c r="EC66" i="18"/>
  <c r="EE66" i="18"/>
  <c r="EF66" i="18"/>
  <c r="EG66" i="18"/>
  <c r="EH66" i="18"/>
  <c r="EI66" i="18"/>
  <c r="EJ66" i="18"/>
  <c r="EK66" i="18"/>
  <c r="EL66" i="18"/>
  <c r="EM66" i="18"/>
  <c r="EN66" i="18"/>
  <c r="EO66" i="18"/>
  <c r="EP66" i="18"/>
  <c r="ER66" i="18"/>
  <c r="ES66" i="18"/>
  <c r="ET66" i="18"/>
  <c r="EU66" i="18"/>
  <c r="EV66" i="18"/>
  <c r="EW66" i="18"/>
  <c r="EX66" i="18"/>
  <c r="EY66" i="18"/>
  <c r="EZ66" i="18"/>
  <c r="FA66" i="18"/>
  <c r="FB66" i="18"/>
  <c r="FC66" i="18"/>
  <c r="FD66" i="18"/>
  <c r="FE66" i="18"/>
  <c r="FF66" i="18"/>
  <c r="FG66" i="18"/>
  <c r="FH66" i="18"/>
  <c r="FI66" i="18"/>
  <c r="FJ66" i="18"/>
  <c r="FK66" i="18"/>
  <c r="FL66" i="18"/>
  <c r="FN66" i="18"/>
  <c r="FO66" i="18"/>
  <c r="FP66" i="18"/>
  <c r="FQ66" i="18"/>
  <c r="FR66" i="18"/>
  <c r="FS66" i="18"/>
  <c r="FT66" i="18"/>
  <c r="FU66" i="18"/>
  <c r="FV66" i="18"/>
  <c r="FW66" i="18"/>
  <c r="FX66" i="18"/>
  <c r="FY66" i="18"/>
  <c r="GA66" i="18"/>
  <c r="GB66" i="18"/>
  <c r="GC66" i="18"/>
  <c r="GD66" i="18"/>
  <c r="GE66" i="18"/>
  <c r="GG66" i="18"/>
  <c r="GH66" i="18"/>
  <c r="GI66" i="18"/>
  <c r="GJ66" i="18"/>
  <c r="A67" i="18"/>
  <c r="B67" i="18"/>
  <c r="C67" i="18"/>
  <c r="D67" i="18"/>
  <c r="E67" i="18"/>
  <c r="F67" i="18"/>
  <c r="G67" i="18"/>
  <c r="H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G67" i="18"/>
  <c r="BH67" i="18"/>
  <c r="BI67" i="18"/>
  <c r="BJ67" i="18"/>
  <c r="BL67" i="18"/>
  <c r="BM67" i="18"/>
  <c r="BN67" i="18"/>
  <c r="BO67" i="18"/>
  <c r="BP67" i="18"/>
  <c r="BQ67" i="18"/>
  <c r="BR67" i="18"/>
  <c r="BS67" i="18"/>
  <c r="BT67" i="18"/>
  <c r="BU67" i="18"/>
  <c r="BV67" i="18"/>
  <c r="BW67" i="18"/>
  <c r="BZ67" i="18"/>
  <c r="CA67" i="18"/>
  <c r="CB67" i="18"/>
  <c r="CC67" i="18"/>
  <c r="CD67" i="18"/>
  <c r="CE67" i="18"/>
  <c r="CF67" i="18"/>
  <c r="CG67" i="18"/>
  <c r="CH67" i="18"/>
  <c r="CI67" i="18"/>
  <c r="CJ67" i="18"/>
  <c r="CK67" i="18"/>
  <c r="CL67" i="18"/>
  <c r="CM67" i="18"/>
  <c r="CN67" i="18"/>
  <c r="CO67" i="18"/>
  <c r="CP67" i="18"/>
  <c r="CQ67" i="18"/>
  <c r="CR67" i="18"/>
  <c r="CS67" i="18"/>
  <c r="CT67" i="18"/>
  <c r="CV67" i="18"/>
  <c r="CW67" i="18"/>
  <c r="CX67" i="18"/>
  <c r="CY67" i="18"/>
  <c r="CZ67" i="18"/>
  <c r="DA67" i="18"/>
  <c r="DB67" i="18"/>
  <c r="DC67" i="18"/>
  <c r="DD67" i="18"/>
  <c r="DE67" i="18"/>
  <c r="DF67" i="18"/>
  <c r="DG67" i="18"/>
  <c r="DI67" i="18"/>
  <c r="DJ67" i="18"/>
  <c r="DK67" i="18"/>
  <c r="DL67" i="18"/>
  <c r="DM67" i="18"/>
  <c r="DN67" i="18"/>
  <c r="DO67" i="18"/>
  <c r="DP67" i="18"/>
  <c r="DQ67" i="18"/>
  <c r="DR67" i="18"/>
  <c r="DS67" i="18"/>
  <c r="DT67" i="18"/>
  <c r="DU67" i="18"/>
  <c r="DV67" i="18"/>
  <c r="DW67" i="18"/>
  <c r="DX67" i="18"/>
  <c r="DY67" i="18"/>
  <c r="DZ67" i="18"/>
  <c r="EA67" i="18"/>
  <c r="EB67" i="18"/>
  <c r="EC67" i="18"/>
  <c r="EE67" i="18"/>
  <c r="EF67" i="18"/>
  <c r="EG67" i="18"/>
  <c r="EH67" i="18"/>
  <c r="EI67" i="18"/>
  <c r="EJ67" i="18"/>
  <c r="EK67" i="18"/>
  <c r="EL67" i="18"/>
  <c r="EM67" i="18"/>
  <c r="EN67" i="18"/>
  <c r="EO67" i="18"/>
  <c r="EP67" i="18"/>
  <c r="ER67" i="18"/>
  <c r="ES67" i="18"/>
  <c r="ET67" i="18"/>
  <c r="EU67" i="18"/>
  <c r="EV67" i="18"/>
  <c r="EW67" i="18"/>
  <c r="EX67" i="18"/>
  <c r="EY67" i="18"/>
  <c r="EZ67" i="18"/>
  <c r="FA67" i="18"/>
  <c r="FB67" i="18"/>
  <c r="FC67" i="18"/>
  <c r="FD67" i="18"/>
  <c r="FE67" i="18"/>
  <c r="FF67" i="18"/>
  <c r="FG67" i="18"/>
  <c r="FH67" i="18"/>
  <c r="FI67" i="18"/>
  <c r="FJ67" i="18"/>
  <c r="FK67" i="18"/>
  <c r="FL67" i="18"/>
  <c r="FN67" i="18"/>
  <c r="FO67" i="18"/>
  <c r="FP67" i="18"/>
  <c r="FQ67" i="18"/>
  <c r="FR67" i="18"/>
  <c r="FS67" i="18"/>
  <c r="FT67" i="18"/>
  <c r="FU67" i="18"/>
  <c r="FV67" i="18"/>
  <c r="FW67" i="18"/>
  <c r="FX67" i="18"/>
  <c r="FY67" i="18"/>
  <c r="GA67" i="18"/>
  <c r="GB67" i="18"/>
  <c r="GC67" i="18"/>
  <c r="GD67" i="18"/>
  <c r="GE67" i="18"/>
  <c r="GG67" i="18"/>
  <c r="GH67" i="18"/>
  <c r="GI67" i="18"/>
  <c r="GJ67" i="18"/>
  <c r="A68" i="18"/>
  <c r="B68" i="18"/>
  <c r="C68" i="18"/>
  <c r="D68" i="18"/>
  <c r="E68" i="18"/>
  <c r="F68" i="18"/>
  <c r="G68" i="18"/>
  <c r="H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BH68" i="18"/>
  <c r="BI68" i="18"/>
  <c r="BJ68" i="18"/>
  <c r="BL68" i="18"/>
  <c r="BM68" i="18"/>
  <c r="BN68" i="18"/>
  <c r="BO68" i="18"/>
  <c r="BP68" i="18"/>
  <c r="BQ68" i="18"/>
  <c r="BR68" i="18"/>
  <c r="BS68" i="18"/>
  <c r="BT68" i="18"/>
  <c r="BU68" i="18"/>
  <c r="BV68" i="18"/>
  <c r="BW68" i="18"/>
  <c r="BZ68" i="18"/>
  <c r="CA68" i="18"/>
  <c r="CB68" i="18"/>
  <c r="CC68" i="18"/>
  <c r="CD68" i="18"/>
  <c r="CE68" i="18"/>
  <c r="CF68" i="18"/>
  <c r="CG68" i="18"/>
  <c r="CH68" i="18"/>
  <c r="CI68" i="18"/>
  <c r="CJ68" i="18"/>
  <c r="CK68" i="18"/>
  <c r="CL68" i="18"/>
  <c r="CM68" i="18"/>
  <c r="CN68" i="18"/>
  <c r="CO68" i="18"/>
  <c r="CP68" i="18"/>
  <c r="CQ68" i="18"/>
  <c r="CR68" i="18"/>
  <c r="CS68" i="18"/>
  <c r="CT68" i="18"/>
  <c r="CV68" i="18"/>
  <c r="CW68" i="18"/>
  <c r="CX68" i="18"/>
  <c r="CY68" i="18"/>
  <c r="CZ68" i="18"/>
  <c r="DA68" i="18"/>
  <c r="DB68" i="18"/>
  <c r="DC68" i="18"/>
  <c r="DD68" i="18"/>
  <c r="DE68" i="18"/>
  <c r="DF68" i="18"/>
  <c r="DG68" i="18"/>
  <c r="DI68" i="18"/>
  <c r="DJ68" i="18"/>
  <c r="DK68" i="18"/>
  <c r="DL68" i="18"/>
  <c r="DM68" i="18"/>
  <c r="DN68" i="18"/>
  <c r="DO68" i="18"/>
  <c r="DP68" i="18"/>
  <c r="DQ68" i="18"/>
  <c r="DR68" i="18"/>
  <c r="DS68" i="18"/>
  <c r="DT68" i="18"/>
  <c r="DU68" i="18"/>
  <c r="DV68" i="18"/>
  <c r="DW68" i="18"/>
  <c r="DX68" i="18"/>
  <c r="DY68" i="18"/>
  <c r="DZ68" i="18"/>
  <c r="EA68" i="18"/>
  <c r="EB68" i="18"/>
  <c r="EC68" i="18"/>
  <c r="EE68" i="18"/>
  <c r="EF68" i="18"/>
  <c r="EG68" i="18"/>
  <c r="EH68" i="18"/>
  <c r="EI68" i="18"/>
  <c r="EJ68" i="18"/>
  <c r="EK68" i="18"/>
  <c r="EL68" i="18"/>
  <c r="EM68" i="18"/>
  <c r="EN68" i="18"/>
  <c r="EO68" i="18"/>
  <c r="EP68" i="18"/>
  <c r="ER68" i="18"/>
  <c r="ES68" i="18"/>
  <c r="ET68" i="18"/>
  <c r="EU68" i="18"/>
  <c r="EV68" i="18"/>
  <c r="EW68" i="18"/>
  <c r="EX68" i="18"/>
  <c r="EY68" i="18"/>
  <c r="EZ68" i="18"/>
  <c r="FA68" i="18"/>
  <c r="FB68" i="18"/>
  <c r="FC68" i="18"/>
  <c r="FD68" i="18"/>
  <c r="FE68" i="18"/>
  <c r="FF68" i="18"/>
  <c r="FG68" i="18"/>
  <c r="FH68" i="18"/>
  <c r="FI68" i="18"/>
  <c r="FJ68" i="18"/>
  <c r="FK68" i="18"/>
  <c r="FL68" i="18"/>
  <c r="FN68" i="18"/>
  <c r="FO68" i="18"/>
  <c r="FP68" i="18"/>
  <c r="FQ68" i="18"/>
  <c r="FR68" i="18"/>
  <c r="FS68" i="18"/>
  <c r="FT68" i="18"/>
  <c r="FU68" i="18"/>
  <c r="FV68" i="18"/>
  <c r="FW68" i="18"/>
  <c r="FX68" i="18"/>
  <c r="FY68" i="18"/>
  <c r="GA68" i="18"/>
  <c r="GB68" i="18"/>
  <c r="GC68" i="18"/>
  <c r="GD68" i="18"/>
  <c r="GE68" i="18"/>
  <c r="GG68" i="18"/>
  <c r="GH68" i="18"/>
  <c r="GI68" i="18"/>
  <c r="GJ68" i="18"/>
  <c r="A69" i="18"/>
  <c r="B69" i="18"/>
  <c r="C69" i="18"/>
  <c r="D69" i="18"/>
  <c r="E69" i="18"/>
  <c r="F69" i="18"/>
  <c r="G69" i="18"/>
  <c r="H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BH69" i="18"/>
  <c r="BI69" i="18"/>
  <c r="BJ69" i="18"/>
  <c r="BL69" i="18"/>
  <c r="BM69" i="18"/>
  <c r="BN69" i="18"/>
  <c r="BO69" i="18"/>
  <c r="BP69" i="18"/>
  <c r="BQ69" i="18"/>
  <c r="BR69" i="18"/>
  <c r="BS69" i="18"/>
  <c r="BT69" i="18"/>
  <c r="BU69" i="18"/>
  <c r="BV69" i="18"/>
  <c r="BW69" i="18"/>
  <c r="BZ69" i="18"/>
  <c r="CA69" i="18"/>
  <c r="CB69" i="18"/>
  <c r="CC69" i="18"/>
  <c r="CD69" i="18"/>
  <c r="CE69" i="18"/>
  <c r="CF69" i="18"/>
  <c r="CG69" i="18"/>
  <c r="CH69" i="18"/>
  <c r="CI69" i="18"/>
  <c r="CJ69" i="18"/>
  <c r="CK69" i="18"/>
  <c r="CL69" i="18"/>
  <c r="CM69" i="18"/>
  <c r="CN69" i="18"/>
  <c r="CO69" i="18"/>
  <c r="CP69" i="18"/>
  <c r="CQ69" i="18"/>
  <c r="CR69" i="18"/>
  <c r="CS69" i="18"/>
  <c r="CT69" i="18"/>
  <c r="CV69" i="18"/>
  <c r="CW69" i="18"/>
  <c r="CX69" i="18"/>
  <c r="CY69" i="18"/>
  <c r="CZ69" i="18"/>
  <c r="DA69" i="18"/>
  <c r="DB69" i="18"/>
  <c r="DC69" i="18"/>
  <c r="DD69" i="18"/>
  <c r="DE69" i="18"/>
  <c r="DF69" i="18"/>
  <c r="DG69" i="18"/>
  <c r="DI69" i="18"/>
  <c r="DJ69" i="18"/>
  <c r="DK69" i="18"/>
  <c r="DL69" i="18"/>
  <c r="DM69" i="18"/>
  <c r="DN69" i="18"/>
  <c r="DO69" i="18"/>
  <c r="DP69" i="18"/>
  <c r="DQ69" i="18"/>
  <c r="DR69" i="18"/>
  <c r="DS69" i="18"/>
  <c r="DT69" i="18"/>
  <c r="DU69" i="18"/>
  <c r="DV69" i="18"/>
  <c r="DW69" i="18"/>
  <c r="DX69" i="18"/>
  <c r="DY69" i="18"/>
  <c r="DZ69" i="18"/>
  <c r="EA69" i="18"/>
  <c r="EB69" i="18"/>
  <c r="EC69" i="18"/>
  <c r="EE69" i="18"/>
  <c r="EF69" i="18"/>
  <c r="EG69" i="18"/>
  <c r="EH69" i="18"/>
  <c r="EI69" i="18"/>
  <c r="EJ69" i="18"/>
  <c r="EK69" i="18"/>
  <c r="EL69" i="18"/>
  <c r="EM69" i="18"/>
  <c r="EN69" i="18"/>
  <c r="EO69" i="18"/>
  <c r="EP69" i="18"/>
  <c r="ER69" i="18"/>
  <c r="ES69" i="18"/>
  <c r="ET69" i="18"/>
  <c r="EU69" i="18"/>
  <c r="EV69" i="18"/>
  <c r="EW69" i="18"/>
  <c r="EX69" i="18"/>
  <c r="EY69" i="18"/>
  <c r="EZ69" i="18"/>
  <c r="FA69" i="18"/>
  <c r="FB69" i="18"/>
  <c r="FC69" i="18"/>
  <c r="FD69" i="18"/>
  <c r="FE69" i="18"/>
  <c r="FF69" i="18"/>
  <c r="FG69" i="18"/>
  <c r="FH69" i="18"/>
  <c r="FI69" i="18"/>
  <c r="FJ69" i="18"/>
  <c r="FK69" i="18"/>
  <c r="FL69" i="18"/>
  <c r="FN69" i="18"/>
  <c r="FO69" i="18"/>
  <c r="FP69" i="18"/>
  <c r="FQ69" i="18"/>
  <c r="FR69" i="18"/>
  <c r="FS69" i="18"/>
  <c r="FT69" i="18"/>
  <c r="FU69" i="18"/>
  <c r="FV69" i="18"/>
  <c r="FW69" i="18"/>
  <c r="FX69" i="18"/>
  <c r="FY69" i="18"/>
  <c r="GA69" i="18"/>
  <c r="GB69" i="18"/>
  <c r="GC69" i="18"/>
  <c r="GD69" i="18"/>
  <c r="GE69" i="18"/>
  <c r="GG69" i="18"/>
  <c r="GH69" i="18"/>
  <c r="GI69" i="18"/>
  <c r="GJ69" i="18"/>
  <c r="A70" i="18"/>
  <c r="B70" i="18"/>
  <c r="C70" i="18"/>
  <c r="D70" i="18"/>
  <c r="E70" i="18"/>
  <c r="F70" i="18"/>
  <c r="G70" i="18"/>
  <c r="H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BH70" i="18"/>
  <c r="BI70" i="18"/>
  <c r="BJ70" i="18"/>
  <c r="BL70" i="18"/>
  <c r="BM70" i="18"/>
  <c r="BN70" i="18"/>
  <c r="BO70" i="18"/>
  <c r="BP70" i="18"/>
  <c r="BQ70" i="18"/>
  <c r="BR70" i="18"/>
  <c r="BS70" i="18"/>
  <c r="BT70" i="18"/>
  <c r="BU70" i="18"/>
  <c r="BV70" i="18"/>
  <c r="BW70" i="18"/>
  <c r="BZ70" i="18"/>
  <c r="CA70" i="18"/>
  <c r="CB70" i="18"/>
  <c r="CC70" i="18"/>
  <c r="CD70" i="18"/>
  <c r="CE70" i="18"/>
  <c r="CF70" i="18"/>
  <c r="CG70" i="18"/>
  <c r="CH70" i="18"/>
  <c r="CI70" i="18"/>
  <c r="CJ70" i="18"/>
  <c r="CK70" i="18"/>
  <c r="CL70" i="18"/>
  <c r="CM70" i="18"/>
  <c r="CN70" i="18"/>
  <c r="CO70" i="18"/>
  <c r="CP70" i="18"/>
  <c r="CQ70" i="18"/>
  <c r="CR70" i="18"/>
  <c r="CS70" i="18"/>
  <c r="CT70" i="18"/>
  <c r="CV70" i="18"/>
  <c r="CW70" i="18"/>
  <c r="CX70" i="18"/>
  <c r="CY70" i="18"/>
  <c r="CZ70" i="18"/>
  <c r="DA70" i="18"/>
  <c r="DB70" i="18"/>
  <c r="DC70" i="18"/>
  <c r="DD70" i="18"/>
  <c r="DE70" i="18"/>
  <c r="DF70" i="18"/>
  <c r="DG70" i="18"/>
  <c r="DI70" i="18"/>
  <c r="DJ70" i="18"/>
  <c r="DK70" i="18"/>
  <c r="DL70" i="18"/>
  <c r="DM70" i="18"/>
  <c r="DN70" i="18"/>
  <c r="DO70" i="18"/>
  <c r="DP70" i="18"/>
  <c r="DQ70" i="18"/>
  <c r="DR70" i="18"/>
  <c r="DS70" i="18"/>
  <c r="DT70" i="18"/>
  <c r="DU70" i="18"/>
  <c r="DV70" i="18"/>
  <c r="DW70" i="18"/>
  <c r="DX70" i="18"/>
  <c r="DY70" i="18"/>
  <c r="DZ70" i="18"/>
  <c r="EA70" i="18"/>
  <c r="EB70" i="18"/>
  <c r="EC70" i="18"/>
  <c r="EE70" i="18"/>
  <c r="EF70" i="18"/>
  <c r="EG70" i="18"/>
  <c r="EH70" i="18"/>
  <c r="EI70" i="18"/>
  <c r="EJ70" i="18"/>
  <c r="EK70" i="18"/>
  <c r="EL70" i="18"/>
  <c r="EM70" i="18"/>
  <c r="EN70" i="18"/>
  <c r="EO70" i="18"/>
  <c r="EP70" i="18"/>
  <c r="ER70" i="18"/>
  <c r="ES70" i="18"/>
  <c r="ET70" i="18"/>
  <c r="EU70" i="18"/>
  <c r="EV70" i="18"/>
  <c r="EW70" i="18"/>
  <c r="EX70" i="18"/>
  <c r="EY70" i="18"/>
  <c r="EZ70" i="18"/>
  <c r="FA70" i="18"/>
  <c r="FB70" i="18"/>
  <c r="FC70" i="18"/>
  <c r="FD70" i="18"/>
  <c r="FE70" i="18"/>
  <c r="FF70" i="18"/>
  <c r="FG70" i="18"/>
  <c r="FH70" i="18"/>
  <c r="FI70" i="18"/>
  <c r="FJ70" i="18"/>
  <c r="FK70" i="18"/>
  <c r="FL70" i="18"/>
  <c r="FN70" i="18"/>
  <c r="FO70" i="18"/>
  <c r="FP70" i="18"/>
  <c r="FQ70" i="18"/>
  <c r="FR70" i="18"/>
  <c r="FS70" i="18"/>
  <c r="FT70" i="18"/>
  <c r="FU70" i="18"/>
  <c r="FV70" i="18"/>
  <c r="FW70" i="18"/>
  <c r="FX70" i="18"/>
  <c r="FY70" i="18"/>
  <c r="GA70" i="18"/>
  <c r="GB70" i="18"/>
  <c r="GC70" i="18"/>
  <c r="GD70" i="18"/>
  <c r="GE70" i="18"/>
  <c r="GG70" i="18"/>
  <c r="GH70" i="18"/>
  <c r="GI70" i="18"/>
  <c r="GJ70" i="18"/>
  <c r="A71" i="18"/>
  <c r="B71" i="18"/>
  <c r="C71" i="18"/>
  <c r="D71" i="18"/>
  <c r="E71" i="18"/>
  <c r="F71" i="18"/>
  <c r="G71" i="18"/>
  <c r="H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W71" i="18"/>
  <c r="AX71" i="18"/>
  <c r="AY71" i="18"/>
  <c r="AZ71" i="18"/>
  <c r="BA71" i="18"/>
  <c r="BB71" i="18"/>
  <c r="BC71" i="18"/>
  <c r="BD71" i="18"/>
  <c r="BE71" i="18"/>
  <c r="BF71" i="18"/>
  <c r="BG71" i="18"/>
  <c r="BH71" i="18"/>
  <c r="BI71" i="18"/>
  <c r="BJ71" i="18"/>
  <c r="BL71" i="18"/>
  <c r="BM71" i="18"/>
  <c r="BN71" i="18"/>
  <c r="BO71" i="18"/>
  <c r="BP71" i="18"/>
  <c r="BQ71" i="18"/>
  <c r="BR71" i="18"/>
  <c r="BS71" i="18"/>
  <c r="BT71" i="18"/>
  <c r="BU71" i="18"/>
  <c r="BV71" i="18"/>
  <c r="BW71" i="18"/>
  <c r="BZ71" i="18"/>
  <c r="CA71" i="18"/>
  <c r="CB71" i="18"/>
  <c r="CC71" i="18"/>
  <c r="CD71" i="18"/>
  <c r="CE71" i="18"/>
  <c r="CF71" i="18"/>
  <c r="CG71" i="18"/>
  <c r="CH71" i="18"/>
  <c r="CI71" i="18"/>
  <c r="CJ71" i="18"/>
  <c r="CK71" i="18"/>
  <c r="CL71" i="18"/>
  <c r="CM71" i="18"/>
  <c r="CN71" i="18"/>
  <c r="CO71" i="18"/>
  <c r="CP71" i="18"/>
  <c r="CQ71" i="18"/>
  <c r="CR71" i="18"/>
  <c r="CS71" i="18"/>
  <c r="CT71" i="18"/>
  <c r="CV71" i="18"/>
  <c r="CW71" i="18"/>
  <c r="CX71" i="18"/>
  <c r="CY71" i="18"/>
  <c r="CZ71" i="18"/>
  <c r="DA71" i="18"/>
  <c r="DB71" i="18"/>
  <c r="DC71" i="18"/>
  <c r="DD71" i="18"/>
  <c r="DE71" i="18"/>
  <c r="DF71" i="18"/>
  <c r="DG71" i="18"/>
  <c r="DI71" i="18"/>
  <c r="DJ71" i="18"/>
  <c r="DK71" i="18"/>
  <c r="DL71" i="18"/>
  <c r="DM71" i="18"/>
  <c r="DN71" i="18"/>
  <c r="DO71" i="18"/>
  <c r="DP71" i="18"/>
  <c r="DQ71" i="18"/>
  <c r="DR71" i="18"/>
  <c r="DS71" i="18"/>
  <c r="DT71" i="18"/>
  <c r="DU71" i="18"/>
  <c r="DV71" i="18"/>
  <c r="DW71" i="18"/>
  <c r="DX71" i="18"/>
  <c r="DY71" i="18"/>
  <c r="DZ71" i="18"/>
  <c r="EA71" i="18"/>
  <c r="EB71" i="18"/>
  <c r="EC71" i="18"/>
  <c r="EE71" i="18"/>
  <c r="EF71" i="18"/>
  <c r="EG71" i="18"/>
  <c r="EH71" i="18"/>
  <c r="EI71" i="18"/>
  <c r="EJ71" i="18"/>
  <c r="EK71" i="18"/>
  <c r="EL71" i="18"/>
  <c r="EM71" i="18"/>
  <c r="EN71" i="18"/>
  <c r="EO71" i="18"/>
  <c r="EP71" i="18"/>
  <c r="ER71" i="18"/>
  <c r="ES71" i="18"/>
  <c r="ET71" i="18"/>
  <c r="EU71" i="18"/>
  <c r="EV71" i="18"/>
  <c r="EW71" i="18"/>
  <c r="EX71" i="18"/>
  <c r="EY71" i="18"/>
  <c r="EZ71" i="18"/>
  <c r="FA71" i="18"/>
  <c r="FB71" i="18"/>
  <c r="FC71" i="18"/>
  <c r="FD71" i="18"/>
  <c r="FE71" i="18"/>
  <c r="FF71" i="18"/>
  <c r="FG71" i="18"/>
  <c r="FH71" i="18"/>
  <c r="FI71" i="18"/>
  <c r="FJ71" i="18"/>
  <c r="FK71" i="18"/>
  <c r="FL71" i="18"/>
  <c r="FN71" i="18"/>
  <c r="FO71" i="18"/>
  <c r="FP71" i="18"/>
  <c r="FQ71" i="18"/>
  <c r="FR71" i="18"/>
  <c r="FS71" i="18"/>
  <c r="FT71" i="18"/>
  <c r="FU71" i="18"/>
  <c r="FV71" i="18"/>
  <c r="FW71" i="18"/>
  <c r="FX71" i="18"/>
  <c r="FY71" i="18"/>
  <c r="GA71" i="18"/>
  <c r="GB71" i="18"/>
  <c r="GC71" i="18"/>
  <c r="GD71" i="18"/>
  <c r="GE71" i="18"/>
  <c r="GG71" i="18"/>
  <c r="GH71" i="18"/>
  <c r="GI71" i="18"/>
  <c r="GJ71" i="18"/>
  <c r="A72" i="18"/>
  <c r="B72" i="18"/>
  <c r="C72" i="18"/>
  <c r="D72" i="18"/>
  <c r="E72" i="18"/>
  <c r="F72" i="18"/>
  <c r="G72" i="18"/>
  <c r="H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BH72" i="18"/>
  <c r="BI72" i="18"/>
  <c r="BJ72" i="18"/>
  <c r="BL72" i="18"/>
  <c r="BM72" i="18"/>
  <c r="BN72" i="18"/>
  <c r="BO72" i="18"/>
  <c r="BP72" i="18"/>
  <c r="BQ72" i="18"/>
  <c r="BR72" i="18"/>
  <c r="BS72" i="18"/>
  <c r="BT72" i="18"/>
  <c r="BU72" i="18"/>
  <c r="BV72" i="18"/>
  <c r="BW72" i="18"/>
  <c r="BZ72" i="18"/>
  <c r="CA72" i="18"/>
  <c r="CB72" i="18"/>
  <c r="CC72" i="18"/>
  <c r="CD72" i="18"/>
  <c r="CE72" i="18"/>
  <c r="CF72" i="18"/>
  <c r="CG72" i="18"/>
  <c r="CH72" i="18"/>
  <c r="CI72" i="18"/>
  <c r="CJ72" i="18"/>
  <c r="CK72" i="18"/>
  <c r="CL72" i="18"/>
  <c r="CM72" i="18"/>
  <c r="CN72" i="18"/>
  <c r="CO72" i="18"/>
  <c r="CP72" i="18"/>
  <c r="CQ72" i="18"/>
  <c r="CR72" i="18"/>
  <c r="CS72" i="18"/>
  <c r="CT72" i="18"/>
  <c r="CV72" i="18"/>
  <c r="CW72" i="18"/>
  <c r="CX72" i="18"/>
  <c r="CY72" i="18"/>
  <c r="CZ72" i="18"/>
  <c r="DA72" i="18"/>
  <c r="DB72" i="18"/>
  <c r="DC72" i="18"/>
  <c r="DD72" i="18"/>
  <c r="DE72" i="18"/>
  <c r="DF72" i="18"/>
  <c r="DG72" i="18"/>
  <c r="DI72" i="18"/>
  <c r="DJ72" i="18"/>
  <c r="DK72" i="18"/>
  <c r="DL72" i="18"/>
  <c r="DM72" i="18"/>
  <c r="DN72" i="18"/>
  <c r="DO72" i="18"/>
  <c r="DP72" i="18"/>
  <c r="DQ72" i="18"/>
  <c r="DR72" i="18"/>
  <c r="DS72" i="18"/>
  <c r="DT72" i="18"/>
  <c r="DU72" i="18"/>
  <c r="DV72" i="18"/>
  <c r="DW72" i="18"/>
  <c r="DX72" i="18"/>
  <c r="DY72" i="18"/>
  <c r="DZ72" i="18"/>
  <c r="EA72" i="18"/>
  <c r="EB72" i="18"/>
  <c r="EC72" i="18"/>
  <c r="EE72" i="18"/>
  <c r="EF72" i="18"/>
  <c r="EG72" i="18"/>
  <c r="EH72" i="18"/>
  <c r="EI72" i="18"/>
  <c r="EJ72" i="18"/>
  <c r="EK72" i="18"/>
  <c r="EL72" i="18"/>
  <c r="EM72" i="18"/>
  <c r="EN72" i="18"/>
  <c r="EO72" i="18"/>
  <c r="EP72" i="18"/>
  <c r="ER72" i="18"/>
  <c r="ES72" i="18"/>
  <c r="ET72" i="18"/>
  <c r="EU72" i="18"/>
  <c r="EV72" i="18"/>
  <c r="EW72" i="18"/>
  <c r="EX72" i="18"/>
  <c r="EY72" i="18"/>
  <c r="EZ72" i="18"/>
  <c r="FA72" i="18"/>
  <c r="FB72" i="18"/>
  <c r="FC72" i="18"/>
  <c r="FD72" i="18"/>
  <c r="FE72" i="18"/>
  <c r="FF72" i="18"/>
  <c r="FG72" i="18"/>
  <c r="FH72" i="18"/>
  <c r="FI72" i="18"/>
  <c r="FJ72" i="18"/>
  <c r="FK72" i="18"/>
  <c r="FL72" i="18"/>
  <c r="FN72" i="18"/>
  <c r="FO72" i="18"/>
  <c r="FP72" i="18"/>
  <c r="FQ72" i="18"/>
  <c r="FR72" i="18"/>
  <c r="FS72" i="18"/>
  <c r="FT72" i="18"/>
  <c r="FU72" i="18"/>
  <c r="FV72" i="18"/>
  <c r="FW72" i="18"/>
  <c r="FX72" i="18"/>
  <c r="FY72" i="18"/>
  <c r="GA72" i="18"/>
  <c r="GB72" i="18"/>
  <c r="GC72" i="18"/>
  <c r="GD72" i="18"/>
  <c r="GE72" i="18"/>
  <c r="GG72" i="18"/>
  <c r="GH72" i="18"/>
  <c r="GI72" i="18"/>
  <c r="GJ72" i="18"/>
  <c r="A73" i="18"/>
  <c r="B73" i="18"/>
  <c r="C73" i="18"/>
  <c r="D73" i="18"/>
  <c r="E73" i="18"/>
  <c r="F73" i="18"/>
  <c r="G73" i="18"/>
  <c r="H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W73" i="18"/>
  <c r="AX73" i="18"/>
  <c r="AY73" i="18"/>
  <c r="AZ73" i="18"/>
  <c r="BA73" i="18"/>
  <c r="BB73" i="18"/>
  <c r="BC73" i="18"/>
  <c r="BD73" i="18"/>
  <c r="BE73" i="18"/>
  <c r="BF73" i="18"/>
  <c r="BG73" i="18"/>
  <c r="BH73" i="18"/>
  <c r="BI73" i="18"/>
  <c r="BJ73" i="18"/>
  <c r="BL73" i="18"/>
  <c r="BM73" i="18"/>
  <c r="BN73" i="18"/>
  <c r="BO73" i="18"/>
  <c r="BP73" i="18"/>
  <c r="BQ73" i="18"/>
  <c r="BR73" i="18"/>
  <c r="BS73" i="18"/>
  <c r="BT73" i="18"/>
  <c r="BU73" i="18"/>
  <c r="BV73" i="18"/>
  <c r="BW73" i="18"/>
  <c r="BZ73" i="18"/>
  <c r="CA73" i="18"/>
  <c r="CB73" i="18"/>
  <c r="CC73" i="18"/>
  <c r="CD73" i="18"/>
  <c r="CE73" i="18"/>
  <c r="CF73" i="18"/>
  <c r="CG73" i="18"/>
  <c r="CH73" i="18"/>
  <c r="CI73" i="18"/>
  <c r="CJ73" i="18"/>
  <c r="CK73" i="18"/>
  <c r="CL73" i="18"/>
  <c r="CM73" i="18"/>
  <c r="CN73" i="18"/>
  <c r="CO73" i="18"/>
  <c r="CP73" i="18"/>
  <c r="CQ73" i="18"/>
  <c r="CR73" i="18"/>
  <c r="CS73" i="18"/>
  <c r="CT73" i="18"/>
  <c r="CV73" i="18"/>
  <c r="CW73" i="18"/>
  <c r="CX73" i="18"/>
  <c r="CY73" i="18"/>
  <c r="CZ73" i="18"/>
  <c r="DA73" i="18"/>
  <c r="DB73" i="18"/>
  <c r="DC73" i="18"/>
  <c r="DD73" i="18"/>
  <c r="DE73" i="18"/>
  <c r="DF73" i="18"/>
  <c r="DG73" i="18"/>
  <c r="DI73" i="18"/>
  <c r="DJ73" i="18"/>
  <c r="DK73" i="18"/>
  <c r="DL73" i="18"/>
  <c r="DM73" i="18"/>
  <c r="DN73" i="18"/>
  <c r="DO73" i="18"/>
  <c r="DP73" i="18"/>
  <c r="DQ73" i="18"/>
  <c r="DR73" i="18"/>
  <c r="DS73" i="18"/>
  <c r="DT73" i="18"/>
  <c r="DU73" i="18"/>
  <c r="DV73" i="18"/>
  <c r="DW73" i="18"/>
  <c r="DX73" i="18"/>
  <c r="DY73" i="18"/>
  <c r="DZ73" i="18"/>
  <c r="EA73" i="18"/>
  <c r="EB73" i="18"/>
  <c r="EC73" i="18"/>
  <c r="EE73" i="18"/>
  <c r="EF73" i="18"/>
  <c r="EG73" i="18"/>
  <c r="EH73" i="18"/>
  <c r="EI73" i="18"/>
  <c r="EJ73" i="18"/>
  <c r="EK73" i="18"/>
  <c r="EL73" i="18"/>
  <c r="EM73" i="18"/>
  <c r="EN73" i="18"/>
  <c r="EO73" i="18"/>
  <c r="EP73" i="18"/>
  <c r="ER73" i="18"/>
  <c r="ES73" i="18"/>
  <c r="ET73" i="18"/>
  <c r="EU73" i="18"/>
  <c r="EV73" i="18"/>
  <c r="EW73" i="18"/>
  <c r="EX73" i="18"/>
  <c r="EY73" i="18"/>
  <c r="EZ73" i="18"/>
  <c r="FA73" i="18"/>
  <c r="FB73" i="18"/>
  <c r="FC73" i="18"/>
  <c r="FD73" i="18"/>
  <c r="FE73" i="18"/>
  <c r="FF73" i="18"/>
  <c r="FG73" i="18"/>
  <c r="FH73" i="18"/>
  <c r="FI73" i="18"/>
  <c r="FJ73" i="18"/>
  <c r="FK73" i="18"/>
  <c r="FL73" i="18"/>
  <c r="FN73" i="18"/>
  <c r="FO73" i="18"/>
  <c r="FP73" i="18"/>
  <c r="FQ73" i="18"/>
  <c r="FR73" i="18"/>
  <c r="FS73" i="18"/>
  <c r="FT73" i="18"/>
  <c r="FU73" i="18"/>
  <c r="FV73" i="18"/>
  <c r="FW73" i="18"/>
  <c r="FX73" i="18"/>
  <c r="FY73" i="18"/>
  <c r="GA73" i="18"/>
  <c r="GB73" i="18"/>
  <c r="GC73" i="18"/>
  <c r="GD73" i="18"/>
  <c r="GE73" i="18"/>
  <c r="GG73" i="18"/>
  <c r="GH73" i="18"/>
  <c r="GI73" i="18"/>
  <c r="GJ73" i="18"/>
  <c r="A74" i="18"/>
  <c r="B74" i="18"/>
  <c r="C74" i="18"/>
  <c r="D74" i="18"/>
  <c r="E74" i="18"/>
  <c r="F74" i="18"/>
  <c r="G74" i="18"/>
  <c r="H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S74" i="18"/>
  <c r="AT74" i="18"/>
  <c r="AU74" i="18"/>
  <c r="AV74" i="18"/>
  <c r="AW74" i="18"/>
  <c r="AX74" i="18"/>
  <c r="AY74" i="18"/>
  <c r="AZ74" i="18"/>
  <c r="BA74" i="18"/>
  <c r="BB74" i="18"/>
  <c r="BC74" i="18"/>
  <c r="BD74" i="18"/>
  <c r="BE74" i="18"/>
  <c r="BF74" i="18"/>
  <c r="BG74" i="18"/>
  <c r="BH74" i="18"/>
  <c r="BI74" i="18"/>
  <c r="BJ74" i="18"/>
  <c r="BL74" i="18"/>
  <c r="BM74" i="18"/>
  <c r="BN74" i="18"/>
  <c r="BO74" i="18"/>
  <c r="BP74" i="18"/>
  <c r="BQ74" i="18"/>
  <c r="BR74" i="18"/>
  <c r="BS74" i="18"/>
  <c r="BT74" i="18"/>
  <c r="BU74" i="18"/>
  <c r="BV74" i="18"/>
  <c r="BW74" i="18"/>
  <c r="BZ74" i="18"/>
  <c r="CA74" i="18"/>
  <c r="CB74" i="18"/>
  <c r="CC74" i="18"/>
  <c r="CD74" i="18"/>
  <c r="CE74" i="18"/>
  <c r="CF74" i="18"/>
  <c r="CG74" i="18"/>
  <c r="CH74" i="18"/>
  <c r="CI74" i="18"/>
  <c r="CJ74" i="18"/>
  <c r="CK74" i="18"/>
  <c r="CL74" i="18"/>
  <c r="CM74" i="18"/>
  <c r="CN74" i="18"/>
  <c r="CO74" i="18"/>
  <c r="CP74" i="18"/>
  <c r="CQ74" i="18"/>
  <c r="CR74" i="18"/>
  <c r="CS74" i="18"/>
  <c r="CT74" i="18"/>
  <c r="CV74" i="18"/>
  <c r="CW74" i="18"/>
  <c r="CX74" i="18"/>
  <c r="CY74" i="18"/>
  <c r="CZ74" i="18"/>
  <c r="DA74" i="18"/>
  <c r="DB74" i="18"/>
  <c r="DC74" i="18"/>
  <c r="DD74" i="18"/>
  <c r="DE74" i="18"/>
  <c r="DF74" i="18"/>
  <c r="DG74" i="18"/>
  <c r="DI74" i="18"/>
  <c r="DJ74" i="18"/>
  <c r="DK74" i="18"/>
  <c r="DL74" i="18"/>
  <c r="DM74" i="18"/>
  <c r="DN74" i="18"/>
  <c r="DO74" i="18"/>
  <c r="DP74" i="18"/>
  <c r="DQ74" i="18"/>
  <c r="DR74" i="18"/>
  <c r="DS74" i="18"/>
  <c r="DT74" i="18"/>
  <c r="DU74" i="18"/>
  <c r="DV74" i="18"/>
  <c r="DW74" i="18"/>
  <c r="DX74" i="18"/>
  <c r="DY74" i="18"/>
  <c r="DZ74" i="18"/>
  <c r="EA74" i="18"/>
  <c r="EB74" i="18"/>
  <c r="EC74" i="18"/>
  <c r="EE74" i="18"/>
  <c r="EF74" i="18"/>
  <c r="EG74" i="18"/>
  <c r="EH74" i="18"/>
  <c r="EI74" i="18"/>
  <c r="EJ74" i="18"/>
  <c r="EK74" i="18"/>
  <c r="EL74" i="18"/>
  <c r="EM74" i="18"/>
  <c r="EN74" i="18"/>
  <c r="EO74" i="18"/>
  <c r="EP74" i="18"/>
  <c r="ER74" i="18"/>
  <c r="ES74" i="18"/>
  <c r="ET74" i="18"/>
  <c r="EU74" i="18"/>
  <c r="EV74" i="18"/>
  <c r="EW74" i="18"/>
  <c r="EX74" i="18"/>
  <c r="EY74" i="18"/>
  <c r="EZ74" i="18"/>
  <c r="FA74" i="18"/>
  <c r="FB74" i="18"/>
  <c r="FC74" i="18"/>
  <c r="FD74" i="18"/>
  <c r="FE74" i="18"/>
  <c r="FF74" i="18"/>
  <c r="FG74" i="18"/>
  <c r="FH74" i="18"/>
  <c r="FI74" i="18"/>
  <c r="FJ74" i="18"/>
  <c r="FK74" i="18"/>
  <c r="FL74" i="18"/>
  <c r="FN74" i="18"/>
  <c r="FO74" i="18"/>
  <c r="FP74" i="18"/>
  <c r="FQ74" i="18"/>
  <c r="FR74" i="18"/>
  <c r="FS74" i="18"/>
  <c r="FT74" i="18"/>
  <c r="FU74" i="18"/>
  <c r="FV74" i="18"/>
  <c r="FW74" i="18"/>
  <c r="FX74" i="18"/>
  <c r="FY74" i="18"/>
  <c r="GA74" i="18"/>
  <c r="GB74" i="18"/>
  <c r="GC74" i="18"/>
  <c r="GD74" i="18"/>
  <c r="GE74" i="18"/>
  <c r="GG74" i="18"/>
  <c r="GH74" i="18"/>
  <c r="GI74" i="18"/>
  <c r="GJ74" i="18"/>
  <c r="A75" i="18"/>
  <c r="B75" i="18"/>
  <c r="C75" i="18"/>
  <c r="D75" i="18"/>
  <c r="E75" i="18"/>
  <c r="F75" i="18"/>
  <c r="G75" i="18"/>
  <c r="H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S75" i="18"/>
  <c r="AT75" i="18"/>
  <c r="AU75" i="18"/>
  <c r="AV75" i="18"/>
  <c r="AW75" i="18"/>
  <c r="AX75" i="18"/>
  <c r="AY75" i="18"/>
  <c r="AZ75" i="18"/>
  <c r="BA75" i="18"/>
  <c r="BB75" i="18"/>
  <c r="BC75" i="18"/>
  <c r="BD75" i="18"/>
  <c r="BE75" i="18"/>
  <c r="BF75" i="18"/>
  <c r="BG75" i="18"/>
  <c r="BH75" i="18"/>
  <c r="BI75" i="18"/>
  <c r="BJ75" i="18"/>
  <c r="BL75" i="18"/>
  <c r="BM75" i="18"/>
  <c r="BN75" i="18"/>
  <c r="BO75" i="18"/>
  <c r="BP75" i="18"/>
  <c r="BQ75" i="18"/>
  <c r="BR75" i="18"/>
  <c r="BS75" i="18"/>
  <c r="BT75" i="18"/>
  <c r="BU75" i="18"/>
  <c r="BV75" i="18"/>
  <c r="BW75" i="18"/>
  <c r="BZ75" i="18"/>
  <c r="CA75" i="18"/>
  <c r="CB75" i="18"/>
  <c r="CC75" i="18"/>
  <c r="CD75" i="18"/>
  <c r="CE75" i="18"/>
  <c r="CF75" i="18"/>
  <c r="CG75" i="18"/>
  <c r="CH75" i="18"/>
  <c r="CI75" i="18"/>
  <c r="CJ75" i="18"/>
  <c r="CK75" i="18"/>
  <c r="CL75" i="18"/>
  <c r="CM75" i="18"/>
  <c r="CN75" i="18"/>
  <c r="CO75" i="18"/>
  <c r="CP75" i="18"/>
  <c r="CQ75" i="18"/>
  <c r="CR75" i="18"/>
  <c r="CS75" i="18"/>
  <c r="CT75" i="18"/>
  <c r="CV75" i="18"/>
  <c r="CW75" i="18"/>
  <c r="CX75" i="18"/>
  <c r="CY75" i="18"/>
  <c r="CZ75" i="18"/>
  <c r="DA75" i="18"/>
  <c r="DB75" i="18"/>
  <c r="DC75" i="18"/>
  <c r="DD75" i="18"/>
  <c r="DE75" i="18"/>
  <c r="DF75" i="18"/>
  <c r="DG75" i="18"/>
  <c r="DI75" i="18"/>
  <c r="DJ75" i="18"/>
  <c r="DK75" i="18"/>
  <c r="DL75" i="18"/>
  <c r="DM75" i="18"/>
  <c r="DN75" i="18"/>
  <c r="DO75" i="18"/>
  <c r="DP75" i="18"/>
  <c r="DQ75" i="18"/>
  <c r="DR75" i="18"/>
  <c r="DS75" i="18"/>
  <c r="DT75" i="18"/>
  <c r="DU75" i="18"/>
  <c r="DV75" i="18"/>
  <c r="DW75" i="18"/>
  <c r="DX75" i="18"/>
  <c r="DY75" i="18"/>
  <c r="DZ75" i="18"/>
  <c r="EA75" i="18"/>
  <c r="EB75" i="18"/>
  <c r="EC75" i="18"/>
  <c r="EE75" i="18"/>
  <c r="EF75" i="18"/>
  <c r="EG75" i="18"/>
  <c r="EH75" i="18"/>
  <c r="EI75" i="18"/>
  <c r="EJ75" i="18"/>
  <c r="EK75" i="18"/>
  <c r="EL75" i="18"/>
  <c r="EM75" i="18"/>
  <c r="EN75" i="18"/>
  <c r="EO75" i="18"/>
  <c r="EP75" i="18"/>
  <c r="ER75" i="18"/>
  <c r="ES75" i="18"/>
  <c r="ET75" i="18"/>
  <c r="EU75" i="18"/>
  <c r="EV75" i="18"/>
  <c r="EW75" i="18"/>
  <c r="EX75" i="18"/>
  <c r="EY75" i="18"/>
  <c r="EZ75" i="18"/>
  <c r="FA75" i="18"/>
  <c r="FB75" i="18"/>
  <c r="FC75" i="18"/>
  <c r="FD75" i="18"/>
  <c r="FE75" i="18"/>
  <c r="FF75" i="18"/>
  <c r="FG75" i="18"/>
  <c r="FH75" i="18"/>
  <c r="FI75" i="18"/>
  <c r="FJ75" i="18"/>
  <c r="FK75" i="18"/>
  <c r="FL75" i="18"/>
  <c r="FN75" i="18"/>
  <c r="FO75" i="18"/>
  <c r="FP75" i="18"/>
  <c r="FQ75" i="18"/>
  <c r="FR75" i="18"/>
  <c r="FS75" i="18"/>
  <c r="FT75" i="18"/>
  <c r="FU75" i="18"/>
  <c r="FV75" i="18"/>
  <c r="FW75" i="18"/>
  <c r="FX75" i="18"/>
  <c r="FY75" i="18"/>
  <c r="GA75" i="18"/>
  <c r="GB75" i="18"/>
  <c r="GC75" i="18"/>
  <c r="GD75" i="18"/>
  <c r="GE75" i="18"/>
  <c r="GG75" i="18"/>
  <c r="GH75" i="18"/>
  <c r="GI75" i="18"/>
  <c r="GJ75" i="18"/>
  <c r="A76" i="18"/>
  <c r="B76" i="18"/>
  <c r="C76" i="18"/>
  <c r="D76" i="18"/>
  <c r="E76" i="18"/>
  <c r="F76" i="18"/>
  <c r="G76" i="18"/>
  <c r="H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S76" i="18"/>
  <c r="AT76" i="18"/>
  <c r="AU76" i="18"/>
  <c r="AV76" i="18"/>
  <c r="AW76" i="18"/>
  <c r="AX76" i="18"/>
  <c r="AY76" i="18"/>
  <c r="AZ76" i="18"/>
  <c r="BA76" i="18"/>
  <c r="BB76" i="18"/>
  <c r="BC76" i="18"/>
  <c r="BD76" i="18"/>
  <c r="BE76" i="18"/>
  <c r="BF76" i="18"/>
  <c r="BG76" i="18"/>
  <c r="BH76" i="18"/>
  <c r="BI76" i="18"/>
  <c r="BJ76" i="18"/>
  <c r="BL76" i="18"/>
  <c r="BM76" i="18"/>
  <c r="BN76" i="18"/>
  <c r="BO76" i="18"/>
  <c r="BP76" i="18"/>
  <c r="BQ76" i="18"/>
  <c r="BR76" i="18"/>
  <c r="BS76" i="18"/>
  <c r="BT76" i="18"/>
  <c r="BU76" i="18"/>
  <c r="BV76" i="18"/>
  <c r="BW76" i="18"/>
  <c r="BZ76" i="18"/>
  <c r="CA76" i="18"/>
  <c r="CB76" i="18"/>
  <c r="CC76" i="18"/>
  <c r="CD76" i="18"/>
  <c r="CE76" i="18"/>
  <c r="CF76" i="18"/>
  <c r="CG76" i="18"/>
  <c r="CH76" i="18"/>
  <c r="CI76" i="18"/>
  <c r="CJ76" i="18"/>
  <c r="CK76" i="18"/>
  <c r="CL76" i="18"/>
  <c r="CM76" i="18"/>
  <c r="CN76" i="18"/>
  <c r="CO76" i="18"/>
  <c r="CP76" i="18"/>
  <c r="CQ76" i="18"/>
  <c r="CR76" i="18"/>
  <c r="CS76" i="18"/>
  <c r="CT76" i="18"/>
  <c r="CV76" i="18"/>
  <c r="CW76" i="18"/>
  <c r="CX76" i="18"/>
  <c r="CY76" i="18"/>
  <c r="CZ76" i="18"/>
  <c r="DA76" i="18"/>
  <c r="DB76" i="18"/>
  <c r="DC76" i="18"/>
  <c r="DD76" i="18"/>
  <c r="DE76" i="18"/>
  <c r="DF76" i="18"/>
  <c r="DG76" i="18"/>
  <c r="DI76" i="18"/>
  <c r="DJ76" i="18"/>
  <c r="DK76" i="18"/>
  <c r="DL76" i="18"/>
  <c r="DM76" i="18"/>
  <c r="DN76" i="18"/>
  <c r="DO76" i="18"/>
  <c r="DP76" i="18"/>
  <c r="DQ76" i="18"/>
  <c r="DR76" i="18"/>
  <c r="DS76" i="18"/>
  <c r="DT76" i="18"/>
  <c r="DU76" i="18"/>
  <c r="DV76" i="18"/>
  <c r="DW76" i="18"/>
  <c r="DX76" i="18"/>
  <c r="DY76" i="18"/>
  <c r="DZ76" i="18"/>
  <c r="EA76" i="18"/>
  <c r="EB76" i="18"/>
  <c r="EC76" i="18"/>
  <c r="EE76" i="18"/>
  <c r="EF76" i="18"/>
  <c r="EG76" i="18"/>
  <c r="EH76" i="18"/>
  <c r="EI76" i="18"/>
  <c r="EJ76" i="18"/>
  <c r="EK76" i="18"/>
  <c r="EL76" i="18"/>
  <c r="EM76" i="18"/>
  <c r="EN76" i="18"/>
  <c r="EO76" i="18"/>
  <c r="EP76" i="18"/>
  <c r="ER76" i="18"/>
  <c r="ES76" i="18"/>
  <c r="ET76" i="18"/>
  <c r="EU76" i="18"/>
  <c r="EV76" i="18"/>
  <c r="EW76" i="18"/>
  <c r="EX76" i="18"/>
  <c r="EY76" i="18"/>
  <c r="EZ76" i="18"/>
  <c r="FA76" i="18"/>
  <c r="FB76" i="18"/>
  <c r="FC76" i="18"/>
  <c r="FD76" i="18"/>
  <c r="FE76" i="18"/>
  <c r="FF76" i="18"/>
  <c r="FG76" i="18"/>
  <c r="FH76" i="18"/>
  <c r="FI76" i="18"/>
  <c r="FJ76" i="18"/>
  <c r="FK76" i="18"/>
  <c r="FL76" i="18"/>
  <c r="FN76" i="18"/>
  <c r="FO76" i="18"/>
  <c r="FP76" i="18"/>
  <c r="FQ76" i="18"/>
  <c r="FR76" i="18"/>
  <c r="FS76" i="18"/>
  <c r="FT76" i="18"/>
  <c r="FU76" i="18"/>
  <c r="FV76" i="18"/>
  <c r="FW76" i="18"/>
  <c r="FX76" i="18"/>
  <c r="FY76" i="18"/>
  <c r="GA76" i="18"/>
  <c r="GB76" i="18"/>
  <c r="GC76" i="18"/>
  <c r="GD76" i="18"/>
  <c r="GE76" i="18"/>
  <c r="GG76" i="18"/>
  <c r="GH76" i="18"/>
  <c r="GI76" i="18"/>
  <c r="GJ76" i="18"/>
  <c r="A77" i="18"/>
  <c r="B77" i="18"/>
  <c r="C77" i="18"/>
  <c r="D77" i="18"/>
  <c r="E77" i="18"/>
  <c r="F77" i="18"/>
  <c r="G77" i="18"/>
  <c r="H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S77" i="18"/>
  <c r="AT77" i="18"/>
  <c r="AU77" i="18"/>
  <c r="AV77" i="18"/>
  <c r="AW77" i="18"/>
  <c r="AX77" i="18"/>
  <c r="AY77" i="18"/>
  <c r="AZ77" i="18"/>
  <c r="BA77" i="18"/>
  <c r="BB77" i="18"/>
  <c r="BC77" i="18"/>
  <c r="BD77" i="18"/>
  <c r="BE77" i="18"/>
  <c r="BF77" i="18"/>
  <c r="BG77" i="18"/>
  <c r="BH77" i="18"/>
  <c r="BI77" i="18"/>
  <c r="BJ77" i="18"/>
  <c r="BL77" i="18"/>
  <c r="BM77" i="18"/>
  <c r="BN77" i="18"/>
  <c r="BO77" i="18"/>
  <c r="BP77" i="18"/>
  <c r="BQ77" i="18"/>
  <c r="BR77" i="18"/>
  <c r="BS77" i="18"/>
  <c r="BT77" i="18"/>
  <c r="BU77" i="18"/>
  <c r="BV77" i="18"/>
  <c r="BW77" i="18"/>
  <c r="BZ77" i="18"/>
  <c r="CA77" i="18"/>
  <c r="CB77" i="18"/>
  <c r="CC77" i="18"/>
  <c r="CD77" i="18"/>
  <c r="CE77" i="18"/>
  <c r="CF77" i="18"/>
  <c r="CG77" i="18"/>
  <c r="CH77" i="18"/>
  <c r="CI77" i="18"/>
  <c r="CJ77" i="18"/>
  <c r="CK77" i="18"/>
  <c r="CL77" i="18"/>
  <c r="CM77" i="18"/>
  <c r="CN77" i="18"/>
  <c r="CO77" i="18"/>
  <c r="CP77" i="18"/>
  <c r="CQ77" i="18"/>
  <c r="CR77" i="18"/>
  <c r="CS77" i="18"/>
  <c r="CT77" i="18"/>
  <c r="CV77" i="18"/>
  <c r="CW77" i="18"/>
  <c r="CX77" i="18"/>
  <c r="CY77" i="18"/>
  <c r="CZ77" i="18"/>
  <c r="DA77" i="18"/>
  <c r="DB77" i="18"/>
  <c r="DC77" i="18"/>
  <c r="DD77" i="18"/>
  <c r="DE77" i="18"/>
  <c r="DF77" i="18"/>
  <c r="DG77" i="18"/>
  <c r="DI77" i="18"/>
  <c r="DJ77" i="18"/>
  <c r="DK77" i="18"/>
  <c r="DL77" i="18"/>
  <c r="DM77" i="18"/>
  <c r="DN77" i="18"/>
  <c r="DO77" i="18"/>
  <c r="DP77" i="18"/>
  <c r="DQ77" i="18"/>
  <c r="DR77" i="18"/>
  <c r="DS77" i="18"/>
  <c r="DT77" i="18"/>
  <c r="DU77" i="18"/>
  <c r="DV77" i="18"/>
  <c r="DW77" i="18"/>
  <c r="DX77" i="18"/>
  <c r="DY77" i="18"/>
  <c r="DZ77" i="18"/>
  <c r="EA77" i="18"/>
  <c r="EB77" i="18"/>
  <c r="EC77" i="18"/>
  <c r="EE77" i="18"/>
  <c r="EF77" i="18"/>
  <c r="EG77" i="18"/>
  <c r="EH77" i="18"/>
  <c r="EI77" i="18"/>
  <c r="EJ77" i="18"/>
  <c r="EK77" i="18"/>
  <c r="EL77" i="18"/>
  <c r="EM77" i="18"/>
  <c r="EN77" i="18"/>
  <c r="EO77" i="18"/>
  <c r="EP77" i="18"/>
  <c r="ER77" i="18"/>
  <c r="ES77" i="18"/>
  <c r="ET77" i="18"/>
  <c r="EU77" i="18"/>
  <c r="EV77" i="18"/>
  <c r="EW77" i="18"/>
  <c r="EX77" i="18"/>
  <c r="EY77" i="18"/>
  <c r="EZ77" i="18"/>
  <c r="FA77" i="18"/>
  <c r="FB77" i="18"/>
  <c r="FC77" i="18"/>
  <c r="FD77" i="18"/>
  <c r="FE77" i="18"/>
  <c r="FF77" i="18"/>
  <c r="FG77" i="18"/>
  <c r="FH77" i="18"/>
  <c r="FI77" i="18"/>
  <c r="FJ77" i="18"/>
  <c r="FK77" i="18"/>
  <c r="FL77" i="18"/>
  <c r="FN77" i="18"/>
  <c r="FO77" i="18"/>
  <c r="FP77" i="18"/>
  <c r="FQ77" i="18"/>
  <c r="FR77" i="18"/>
  <c r="FS77" i="18"/>
  <c r="FT77" i="18"/>
  <c r="FU77" i="18"/>
  <c r="FV77" i="18"/>
  <c r="FW77" i="18"/>
  <c r="FX77" i="18"/>
  <c r="FY77" i="18"/>
  <c r="GA77" i="18"/>
  <c r="GB77" i="18"/>
  <c r="GC77" i="18"/>
  <c r="GD77" i="18"/>
  <c r="GE77" i="18"/>
  <c r="GG77" i="18"/>
  <c r="GH77" i="18"/>
  <c r="GI77" i="18"/>
  <c r="GJ77" i="18"/>
  <c r="A78" i="18"/>
  <c r="B78" i="18"/>
  <c r="C78" i="18"/>
  <c r="D78" i="18"/>
  <c r="E78" i="18"/>
  <c r="F78" i="18"/>
  <c r="G78" i="18"/>
  <c r="H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S78" i="18"/>
  <c r="AT78" i="18"/>
  <c r="AU78" i="18"/>
  <c r="AV78" i="18"/>
  <c r="AW78" i="18"/>
  <c r="AX78" i="18"/>
  <c r="AY78" i="18"/>
  <c r="AZ78" i="18"/>
  <c r="BA78" i="18"/>
  <c r="BB78" i="18"/>
  <c r="BC78" i="18"/>
  <c r="BD78" i="18"/>
  <c r="BE78" i="18"/>
  <c r="BF78" i="18"/>
  <c r="BG78" i="18"/>
  <c r="BH78" i="18"/>
  <c r="BI78" i="18"/>
  <c r="BJ78" i="18"/>
  <c r="BL78" i="18"/>
  <c r="BM78" i="18"/>
  <c r="BN78" i="18"/>
  <c r="BO78" i="18"/>
  <c r="BP78" i="18"/>
  <c r="BQ78" i="18"/>
  <c r="BR78" i="18"/>
  <c r="BS78" i="18"/>
  <c r="BT78" i="18"/>
  <c r="BU78" i="18"/>
  <c r="BV78" i="18"/>
  <c r="BW78" i="18"/>
  <c r="BZ78" i="18"/>
  <c r="CA78" i="18"/>
  <c r="CB78" i="18"/>
  <c r="CC78" i="18"/>
  <c r="CD78" i="18"/>
  <c r="CE78" i="18"/>
  <c r="CF78" i="18"/>
  <c r="CG78" i="18"/>
  <c r="CH78" i="18"/>
  <c r="CI78" i="18"/>
  <c r="CJ78" i="18"/>
  <c r="CK78" i="18"/>
  <c r="CL78" i="18"/>
  <c r="CM78" i="18"/>
  <c r="CN78" i="18"/>
  <c r="CO78" i="18"/>
  <c r="CP78" i="18"/>
  <c r="CQ78" i="18"/>
  <c r="CR78" i="18"/>
  <c r="CS78" i="18"/>
  <c r="CT78" i="18"/>
  <c r="CV78" i="18"/>
  <c r="CW78" i="18"/>
  <c r="CX78" i="18"/>
  <c r="CY78" i="18"/>
  <c r="CZ78" i="18"/>
  <c r="DA78" i="18"/>
  <c r="DB78" i="18"/>
  <c r="DC78" i="18"/>
  <c r="DD78" i="18"/>
  <c r="DE78" i="18"/>
  <c r="DF78" i="18"/>
  <c r="DG78" i="18"/>
  <c r="DI78" i="18"/>
  <c r="DJ78" i="18"/>
  <c r="DK78" i="18"/>
  <c r="DL78" i="18"/>
  <c r="DM78" i="18"/>
  <c r="DN78" i="18"/>
  <c r="DO78" i="18"/>
  <c r="DP78" i="18"/>
  <c r="DQ78" i="18"/>
  <c r="DR78" i="18"/>
  <c r="DS78" i="18"/>
  <c r="DT78" i="18"/>
  <c r="DU78" i="18"/>
  <c r="DV78" i="18"/>
  <c r="DW78" i="18"/>
  <c r="DX78" i="18"/>
  <c r="DY78" i="18"/>
  <c r="DZ78" i="18"/>
  <c r="EA78" i="18"/>
  <c r="EB78" i="18"/>
  <c r="EC78" i="18"/>
  <c r="EE78" i="18"/>
  <c r="EF78" i="18"/>
  <c r="EG78" i="18"/>
  <c r="EH78" i="18"/>
  <c r="EI78" i="18"/>
  <c r="EJ78" i="18"/>
  <c r="EK78" i="18"/>
  <c r="EL78" i="18"/>
  <c r="EM78" i="18"/>
  <c r="EN78" i="18"/>
  <c r="EO78" i="18"/>
  <c r="EP78" i="18"/>
  <c r="ER78" i="18"/>
  <c r="ES78" i="18"/>
  <c r="ET78" i="18"/>
  <c r="EU78" i="18"/>
  <c r="EV78" i="18"/>
  <c r="EW78" i="18"/>
  <c r="EX78" i="18"/>
  <c r="EY78" i="18"/>
  <c r="EZ78" i="18"/>
  <c r="FA78" i="18"/>
  <c r="FB78" i="18"/>
  <c r="FC78" i="18"/>
  <c r="FD78" i="18"/>
  <c r="FE78" i="18"/>
  <c r="FF78" i="18"/>
  <c r="FG78" i="18"/>
  <c r="FH78" i="18"/>
  <c r="FI78" i="18"/>
  <c r="FJ78" i="18"/>
  <c r="FK78" i="18"/>
  <c r="FL78" i="18"/>
  <c r="FN78" i="18"/>
  <c r="FO78" i="18"/>
  <c r="FP78" i="18"/>
  <c r="FQ78" i="18"/>
  <c r="FR78" i="18"/>
  <c r="FS78" i="18"/>
  <c r="FT78" i="18"/>
  <c r="FU78" i="18"/>
  <c r="FV78" i="18"/>
  <c r="FW78" i="18"/>
  <c r="FX78" i="18"/>
  <c r="FY78" i="18"/>
  <c r="GA78" i="18"/>
  <c r="GB78" i="18"/>
  <c r="GC78" i="18"/>
  <c r="GD78" i="18"/>
  <c r="GE78" i="18"/>
  <c r="GG78" i="18"/>
  <c r="GH78" i="18"/>
  <c r="GI78" i="18"/>
  <c r="GJ78" i="18"/>
  <c r="A79" i="18"/>
  <c r="B79" i="18"/>
  <c r="C79" i="18"/>
  <c r="D79" i="18"/>
  <c r="E79" i="18"/>
  <c r="F79" i="18"/>
  <c r="G79" i="18"/>
  <c r="H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S79" i="18"/>
  <c r="AT79" i="18"/>
  <c r="AU79" i="18"/>
  <c r="AV79" i="18"/>
  <c r="AW79" i="18"/>
  <c r="AX79" i="18"/>
  <c r="AY79" i="18"/>
  <c r="AZ79" i="18"/>
  <c r="BA79" i="18"/>
  <c r="BB79" i="18"/>
  <c r="BC79" i="18"/>
  <c r="BD79" i="18"/>
  <c r="BE79" i="18"/>
  <c r="BF79" i="18"/>
  <c r="BG79" i="18"/>
  <c r="BH79" i="18"/>
  <c r="BI79" i="18"/>
  <c r="BJ79" i="18"/>
  <c r="BL79" i="18"/>
  <c r="BM79" i="18"/>
  <c r="BN79" i="18"/>
  <c r="BO79" i="18"/>
  <c r="BP79" i="18"/>
  <c r="BQ79" i="18"/>
  <c r="BR79" i="18"/>
  <c r="BS79" i="18"/>
  <c r="BT79" i="18"/>
  <c r="BU79" i="18"/>
  <c r="BV79" i="18"/>
  <c r="BW79" i="18"/>
  <c r="BZ79" i="18"/>
  <c r="CA79" i="18"/>
  <c r="CB79" i="18"/>
  <c r="CC79" i="18"/>
  <c r="CD79" i="18"/>
  <c r="CE79" i="18"/>
  <c r="CF79" i="18"/>
  <c r="CG79" i="18"/>
  <c r="CH79" i="18"/>
  <c r="CI79" i="18"/>
  <c r="CJ79" i="18"/>
  <c r="CK79" i="18"/>
  <c r="CL79" i="18"/>
  <c r="CM79" i="18"/>
  <c r="CN79" i="18"/>
  <c r="CO79" i="18"/>
  <c r="CP79" i="18"/>
  <c r="CQ79" i="18"/>
  <c r="CR79" i="18"/>
  <c r="CS79" i="18"/>
  <c r="CT79" i="18"/>
  <c r="CV79" i="18"/>
  <c r="CW79" i="18"/>
  <c r="CX79" i="18"/>
  <c r="CY79" i="18"/>
  <c r="CZ79" i="18"/>
  <c r="DA79" i="18"/>
  <c r="DB79" i="18"/>
  <c r="DC79" i="18"/>
  <c r="DD79" i="18"/>
  <c r="DE79" i="18"/>
  <c r="DF79" i="18"/>
  <c r="DG79" i="18"/>
  <c r="DI79" i="18"/>
  <c r="DJ79" i="18"/>
  <c r="DK79" i="18"/>
  <c r="DL79" i="18"/>
  <c r="DM79" i="18"/>
  <c r="DN79" i="18"/>
  <c r="DO79" i="18"/>
  <c r="DP79" i="18"/>
  <c r="DQ79" i="18"/>
  <c r="DR79" i="18"/>
  <c r="DS79" i="18"/>
  <c r="DT79" i="18"/>
  <c r="DU79" i="18"/>
  <c r="DV79" i="18"/>
  <c r="DW79" i="18"/>
  <c r="DX79" i="18"/>
  <c r="DY79" i="18"/>
  <c r="DZ79" i="18"/>
  <c r="EA79" i="18"/>
  <c r="EB79" i="18"/>
  <c r="EC79" i="18"/>
  <c r="EE79" i="18"/>
  <c r="EF79" i="18"/>
  <c r="EG79" i="18"/>
  <c r="EH79" i="18"/>
  <c r="EI79" i="18"/>
  <c r="EJ79" i="18"/>
  <c r="EK79" i="18"/>
  <c r="EL79" i="18"/>
  <c r="EM79" i="18"/>
  <c r="EN79" i="18"/>
  <c r="EO79" i="18"/>
  <c r="EP79" i="18"/>
  <c r="ER79" i="18"/>
  <c r="ES79" i="18"/>
  <c r="ET79" i="18"/>
  <c r="EU79" i="18"/>
  <c r="EV79" i="18"/>
  <c r="EW79" i="18"/>
  <c r="EX79" i="18"/>
  <c r="EY79" i="18"/>
  <c r="EZ79" i="18"/>
  <c r="FA79" i="18"/>
  <c r="FB79" i="18"/>
  <c r="FC79" i="18"/>
  <c r="FD79" i="18"/>
  <c r="FE79" i="18"/>
  <c r="FF79" i="18"/>
  <c r="FG79" i="18"/>
  <c r="FH79" i="18"/>
  <c r="FI79" i="18"/>
  <c r="FJ79" i="18"/>
  <c r="FK79" i="18"/>
  <c r="FL79" i="18"/>
  <c r="FN79" i="18"/>
  <c r="FO79" i="18"/>
  <c r="FP79" i="18"/>
  <c r="FQ79" i="18"/>
  <c r="FR79" i="18"/>
  <c r="FS79" i="18"/>
  <c r="FT79" i="18"/>
  <c r="FU79" i="18"/>
  <c r="FV79" i="18"/>
  <c r="FW79" i="18"/>
  <c r="FX79" i="18"/>
  <c r="FY79" i="18"/>
  <c r="GA79" i="18"/>
  <c r="GB79" i="18"/>
  <c r="GC79" i="18"/>
  <c r="GD79" i="18"/>
  <c r="GE79" i="18"/>
  <c r="GG79" i="18"/>
  <c r="GH79" i="18"/>
  <c r="GI79" i="18"/>
  <c r="GJ79" i="18"/>
  <c r="A80" i="18"/>
  <c r="B80" i="18"/>
  <c r="C80" i="18"/>
  <c r="D80" i="18"/>
  <c r="E80" i="18"/>
  <c r="F80" i="18"/>
  <c r="G80" i="18"/>
  <c r="H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S80" i="18"/>
  <c r="AT80" i="18"/>
  <c r="AU80" i="18"/>
  <c r="AV80" i="18"/>
  <c r="AW80" i="18"/>
  <c r="AX80" i="18"/>
  <c r="AY80" i="18"/>
  <c r="AZ80" i="18"/>
  <c r="BA80" i="18"/>
  <c r="BB80" i="18"/>
  <c r="BC80" i="18"/>
  <c r="BD80" i="18"/>
  <c r="BE80" i="18"/>
  <c r="BF80" i="18"/>
  <c r="BG80" i="18"/>
  <c r="BH80" i="18"/>
  <c r="BI80" i="18"/>
  <c r="BJ80" i="18"/>
  <c r="BL80" i="18"/>
  <c r="BM80" i="18"/>
  <c r="BN80" i="18"/>
  <c r="BO80" i="18"/>
  <c r="BP80" i="18"/>
  <c r="BQ80" i="18"/>
  <c r="BR80" i="18"/>
  <c r="BS80" i="18"/>
  <c r="BT80" i="18"/>
  <c r="BU80" i="18"/>
  <c r="BV80" i="18"/>
  <c r="BW80" i="18"/>
  <c r="BZ80" i="18"/>
  <c r="CA80" i="18"/>
  <c r="CB80" i="18"/>
  <c r="CC80" i="18"/>
  <c r="CD80" i="18"/>
  <c r="CE80" i="18"/>
  <c r="CF80" i="18"/>
  <c r="CG80" i="18"/>
  <c r="CH80" i="18"/>
  <c r="CI80" i="18"/>
  <c r="CJ80" i="18"/>
  <c r="CK80" i="18"/>
  <c r="CL80" i="18"/>
  <c r="CM80" i="18"/>
  <c r="CN80" i="18"/>
  <c r="CO80" i="18"/>
  <c r="CP80" i="18"/>
  <c r="CQ80" i="18"/>
  <c r="CR80" i="18"/>
  <c r="CS80" i="18"/>
  <c r="CT80" i="18"/>
  <c r="CV80" i="18"/>
  <c r="CW80" i="18"/>
  <c r="CX80" i="18"/>
  <c r="CY80" i="18"/>
  <c r="CZ80" i="18"/>
  <c r="DA80" i="18"/>
  <c r="DB80" i="18"/>
  <c r="DC80" i="18"/>
  <c r="DD80" i="18"/>
  <c r="DE80" i="18"/>
  <c r="DF80" i="18"/>
  <c r="DG80" i="18"/>
  <c r="DI80" i="18"/>
  <c r="DJ80" i="18"/>
  <c r="DK80" i="18"/>
  <c r="DL80" i="18"/>
  <c r="DM80" i="18"/>
  <c r="DN80" i="18"/>
  <c r="DO80" i="18"/>
  <c r="DP80" i="18"/>
  <c r="DQ80" i="18"/>
  <c r="DR80" i="18"/>
  <c r="DS80" i="18"/>
  <c r="DT80" i="18"/>
  <c r="DU80" i="18"/>
  <c r="DV80" i="18"/>
  <c r="DW80" i="18"/>
  <c r="DX80" i="18"/>
  <c r="DY80" i="18"/>
  <c r="DZ80" i="18"/>
  <c r="EA80" i="18"/>
  <c r="EB80" i="18"/>
  <c r="EC80" i="18"/>
  <c r="EE80" i="18"/>
  <c r="EF80" i="18"/>
  <c r="EG80" i="18"/>
  <c r="EH80" i="18"/>
  <c r="EI80" i="18"/>
  <c r="EJ80" i="18"/>
  <c r="EK80" i="18"/>
  <c r="EL80" i="18"/>
  <c r="EM80" i="18"/>
  <c r="EN80" i="18"/>
  <c r="EO80" i="18"/>
  <c r="EP80" i="18"/>
  <c r="ER80" i="18"/>
  <c r="ES80" i="18"/>
  <c r="ET80" i="18"/>
  <c r="EU80" i="18"/>
  <c r="EV80" i="18"/>
  <c r="EW80" i="18"/>
  <c r="EX80" i="18"/>
  <c r="EY80" i="18"/>
  <c r="EZ80" i="18"/>
  <c r="FA80" i="18"/>
  <c r="FB80" i="18"/>
  <c r="FC80" i="18"/>
  <c r="FD80" i="18"/>
  <c r="FE80" i="18"/>
  <c r="FF80" i="18"/>
  <c r="FG80" i="18"/>
  <c r="FH80" i="18"/>
  <c r="FI80" i="18"/>
  <c r="FJ80" i="18"/>
  <c r="FK80" i="18"/>
  <c r="FL80" i="18"/>
  <c r="FN80" i="18"/>
  <c r="FO80" i="18"/>
  <c r="FP80" i="18"/>
  <c r="FQ80" i="18"/>
  <c r="FR80" i="18"/>
  <c r="FS80" i="18"/>
  <c r="FT80" i="18"/>
  <c r="FU80" i="18"/>
  <c r="FV80" i="18"/>
  <c r="FW80" i="18"/>
  <c r="FX80" i="18"/>
  <c r="FY80" i="18"/>
  <c r="GA80" i="18"/>
  <c r="GB80" i="18"/>
  <c r="GC80" i="18"/>
  <c r="GD80" i="18"/>
  <c r="GE80" i="18"/>
  <c r="GG80" i="18"/>
  <c r="GH80" i="18"/>
  <c r="GI80" i="18"/>
  <c r="GJ80" i="18"/>
  <c r="A81" i="18"/>
  <c r="B81" i="18"/>
  <c r="C81" i="18"/>
  <c r="D81" i="18"/>
  <c r="E81" i="18"/>
  <c r="F81" i="18"/>
  <c r="G81" i="18"/>
  <c r="H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S81" i="18"/>
  <c r="AT81" i="18"/>
  <c r="AU81" i="18"/>
  <c r="AV81" i="18"/>
  <c r="AW81" i="18"/>
  <c r="AX81" i="18"/>
  <c r="AY81" i="18"/>
  <c r="AZ81" i="18"/>
  <c r="BA81" i="18"/>
  <c r="BB81" i="18"/>
  <c r="BC81" i="18"/>
  <c r="BD81" i="18"/>
  <c r="BE81" i="18"/>
  <c r="BF81" i="18"/>
  <c r="BG81" i="18"/>
  <c r="BH81" i="18"/>
  <c r="BI81" i="18"/>
  <c r="BJ81" i="18"/>
  <c r="BL81" i="18"/>
  <c r="BM81" i="18"/>
  <c r="BN81" i="18"/>
  <c r="BO81" i="18"/>
  <c r="BP81" i="18"/>
  <c r="BQ81" i="18"/>
  <c r="BR81" i="18"/>
  <c r="BS81" i="18"/>
  <c r="BT81" i="18"/>
  <c r="BU81" i="18"/>
  <c r="BV81" i="18"/>
  <c r="BW81" i="18"/>
  <c r="BZ81" i="18"/>
  <c r="CA81" i="18"/>
  <c r="CB81" i="18"/>
  <c r="CC81" i="18"/>
  <c r="CD81" i="18"/>
  <c r="CE81" i="18"/>
  <c r="CF81" i="18"/>
  <c r="CG81" i="18"/>
  <c r="CH81" i="18"/>
  <c r="CI81" i="18"/>
  <c r="CJ81" i="18"/>
  <c r="CK81" i="18"/>
  <c r="CL81" i="18"/>
  <c r="CM81" i="18"/>
  <c r="CN81" i="18"/>
  <c r="CO81" i="18"/>
  <c r="CP81" i="18"/>
  <c r="CQ81" i="18"/>
  <c r="CR81" i="18"/>
  <c r="CS81" i="18"/>
  <c r="CT81" i="18"/>
  <c r="CV81" i="18"/>
  <c r="CW81" i="18"/>
  <c r="CX81" i="18"/>
  <c r="CY81" i="18"/>
  <c r="CZ81" i="18"/>
  <c r="DA81" i="18"/>
  <c r="DB81" i="18"/>
  <c r="DC81" i="18"/>
  <c r="DD81" i="18"/>
  <c r="DE81" i="18"/>
  <c r="DF81" i="18"/>
  <c r="DG81" i="18"/>
  <c r="DI81" i="18"/>
  <c r="DJ81" i="18"/>
  <c r="DK81" i="18"/>
  <c r="DL81" i="18"/>
  <c r="DM81" i="18"/>
  <c r="DN81" i="18"/>
  <c r="DO81" i="18"/>
  <c r="DP81" i="18"/>
  <c r="DQ81" i="18"/>
  <c r="DR81" i="18"/>
  <c r="DS81" i="18"/>
  <c r="DT81" i="18"/>
  <c r="DU81" i="18"/>
  <c r="DV81" i="18"/>
  <c r="DW81" i="18"/>
  <c r="DX81" i="18"/>
  <c r="DY81" i="18"/>
  <c r="DZ81" i="18"/>
  <c r="EA81" i="18"/>
  <c r="EB81" i="18"/>
  <c r="EC81" i="18"/>
  <c r="EE81" i="18"/>
  <c r="EF81" i="18"/>
  <c r="EG81" i="18"/>
  <c r="EH81" i="18"/>
  <c r="EI81" i="18"/>
  <c r="EJ81" i="18"/>
  <c r="EK81" i="18"/>
  <c r="EL81" i="18"/>
  <c r="EM81" i="18"/>
  <c r="EN81" i="18"/>
  <c r="EO81" i="18"/>
  <c r="EP81" i="18"/>
  <c r="ER81" i="18"/>
  <c r="ES81" i="18"/>
  <c r="ET81" i="18"/>
  <c r="EU81" i="18"/>
  <c r="EV81" i="18"/>
  <c r="EW81" i="18"/>
  <c r="EX81" i="18"/>
  <c r="EY81" i="18"/>
  <c r="EZ81" i="18"/>
  <c r="FA81" i="18"/>
  <c r="FB81" i="18"/>
  <c r="FC81" i="18"/>
  <c r="FD81" i="18"/>
  <c r="FE81" i="18"/>
  <c r="FF81" i="18"/>
  <c r="FG81" i="18"/>
  <c r="FH81" i="18"/>
  <c r="FI81" i="18"/>
  <c r="FJ81" i="18"/>
  <c r="FK81" i="18"/>
  <c r="FL81" i="18"/>
  <c r="FN81" i="18"/>
  <c r="FO81" i="18"/>
  <c r="FP81" i="18"/>
  <c r="FQ81" i="18"/>
  <c r="FR81" i="18"/>
  <c r="FS81" i="18"/>
  <c r="FT81" i="18"/>
  <c r="FU81" i="18"/>
  <c r="FV81" i="18"/>
  <c r="FW81" i="18"/>
  <c r="FX81" i="18"/>
  <c r="FY81" i="18"/>
  <c r="GA81" i="18"/>
  <c r="GB81" i="18"/>
  <c r="GC81" i="18"/>
  <c r="GD81" i="18"/>
  <c r="GE81" i="18"/>
  <c r="GG81" i="18"/>
  <c r="GH81" i="18"/>
  <c r="GI81" i="18"/>
  <c r="GJ81" i="18"/>
  <c r="A82" i="18"/>
  <c r="B82" i="18"/>
  <c r="C82" i="18"/>
  <c r="D82" i="18"/>
  <c r="E82" i="18"/>
  <c r="F82" i="18"/>
  <c r="G82" i="18"/>
  <c r="H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S82" i="18"/>
  <c r="AT82" i="18"/>
  <c r="AU82" i="18"/>
  <c r="AV82" i="18"/>
  <c r="AW82" i="18"/>
  <c r="AX82" i="18"/>
  <c r="AY82" i="18"/>
  <c r="AZ82" i="18"/>
  <c r="BA82" i="18"/>
  <c r="BB82" i="18"/>
  <c r="BC82" i="18"/>
  <c r="BD82" i="18"/>
  <c r="BE82" i="18"/>
  <c r="BF82" i="18"/>
  <c r="BG82" i="18"/>
  <c r="BH82" i="18"/>
  <c r="BI82" i="18"/>
  <c r="BJ82" i="18"/>
  <c r="BL82" i="18"/>
  <c r="BM82" i="18"/>
  <c r="BN82" i="18"/>
  <c r="BO82" i="18"/>
  <c r="BP82" i="18"/>
  <c r="BQ82" i="18"/>
  <c r="BR82" i="18"/>
  <c r="BS82" i="18"/>
  <c r="BT82" i="18"/>
  <c r="BU82" i="18"/>
  <c r="BV82" i="18"/>
  <c r="BW82" i="18"/>
  <c r="BZ82" i="18"/>
  <c r="CA82" i="18"/>
  <c r="CB82" i="18"/>
  <c r="CC82" i="18"/>
  <c r="CD82" i="18"/>
  <c r="CE82" i="18"/>
  <c r="CF82" i="18"/>
  <c r="CG82" i="18"/>
  <c r="CH82" i="18"/>
  <c r="CI82" i="18"/>
  <c r="CJ82" i="18"/>
  <c r="CK82" i="18"/>
  <c r="CL82" i="18"/>
  <c r="CM82" i="18"/>
  <c r="CN82" i="18"/>
  <c r="CO82" i="18"/>
  <c r="CP82" i="18"/>
  <c r="CQ82" i="18"/>
  <c r="CR82" i="18"/>
  <c r="CS82" i="18"/>
  <c r="CT82" i="18"/>
  <c r="CV82" i="18"/>
  <c r="CW82" i="18"/>
  <c r="CX82" i="18"/>
  <c r="CY82" i="18"/>
  <c r="CZ82" i="18"/>
  <c r="DA82" i="18"/>
  <c r="DB82" i="18"/>
  <c r="DC82" i="18"/>
  <c r="DD82" i="18"/>
  <c r="DE82" i="18"/>
  <c r="DF82" i="18"/>
  <c r="DG82" i="18"/>
  <c r="DI82" i="18"/>
  <c r="DJ82" i="18"/>
  <c r="DK82" i="18"/>
  <c r="DL82" i="18"/>
  <c r="DM82" i="18"/>
  <c r="DN82" i="18"/>
  <c r="DO82" i="18"/>
  <c r="DP82" i="18"/>
  <c r="DQ82" i="18"/>
  <c r="DR82" i="18"/>
  <c r="DS82" i="18"/>
  <c r="DT82" i="18"/>
  <c r="DU82" i="18"/>
  <c r="DV82" i="18"/>
  <c r="DW82" i="18"/>
  <c r="DX82" i="18"/>
  <c r="DY82" i="18"/>
  <c r="DZ82" i="18"/>
  <c r="EA82" i="18"/>
  <c r="EB82" i="18"/>
  <c r="EC82" i="18"/>
  <c r="EE82" i="18"/>
  <c r="EF82" i="18"/>
  <c r="EG82" i="18"/>
  <c r="EH82" i="18"/>
  <c r="EI82" i="18"/>
  <c r="EJ82" i="18"/>
  <c r="EK82" i="18"/>
  <c r="EL82" i="18"/>
  <c r="EM82" i="18"/>
  <c r="EN82" i="18"/>
  <c r="EO82" i="18"/>
  <c r="EP82" i="18"/>
  <c r="ER82" i="18"/>
  <c r="ES82" i="18"/>
  <c r="ET82" i="18"/>
  <c r="EU82" i="18"/>
  <c r="EV82" i="18"/>
  <c r="EW82" i="18"/>
  <c r="EX82" i="18"/>
  <c r="EY82" i="18"/>
  <c r="EZ82" i="18"/>
  <c r="FA82" i="18"/>
  <c r="FB82" i="18"/>
  <c r="FC82" i="18"/>
  <c r="FD82" i="18"/>
  <c r="FE82" i="18"/>
  <c r="FF82" i="18"/>
  <c r="FG82" i="18"/>
  <c r="FH82" i="18"/>
  <c r="FI82" i="18"/>
  <c r="FJ82" i="18"/>
  <c r="FK82" i="18"/>
  <c r="FL82" i="18"/>
  <c r="FN82" i="18"/>
  <c r="FO82" i="18"/>
  <c r="FP82" i="18"/>
  <c r="FQ82" i="18"/>
  <c r="FR82" i="18"/>
  <c r="FS82" i="18"/>
  <c r="FT82" i="18"/>
  <c r="FU82" i="18"/>
  <c r="FV82" i="18"/>
  <c r="FW82" i="18"/>
  <c r="FX82" i="18"/>
  <c r="FY82" i="18"/>
  <c r="GA82" i="18"/>
  <c r="GB82" i="18"/>
  <c r="GC82" i="18"/>
  <c r="GD82" i="18"/>
  <c r="GE82" i="18"/>
  <c r="GG82" i="18"/>
  <c r="GH82" i="18"/>
  <c r="GI82" i="18"/>
  <c r="GJ82" i="18"/>
  <c r="A83" i="18"/>
  <c r="B83" i="18"/>
  <c r="C83" i="18"/>
  <c r="D83" i="18"/>
  <c r="E83" i="18"/>
  <c r="F83" i="18"/>
  <c r="G83" i="18"/>
  <c r="H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S83" i="18"/>
  <c r="AT83" i="18"/>
  <c r="AU83" i="18"/>
  <c r="AV83" i="18"/>
  <c r="AW83" i="18"/>
  <c r="AX83" i="18"/>
  <c r="AY83" i="18"/>
  <c r="AZ83" i="18"/>
  <c r="BA83" i="18"/>
  <c r="BB83" i="18"/>
  <c r="BC83" i="18"/>
  <c r="BD83" i="18"/>
  <c r="BE83" i="18"/>
  <c r="BF83" i="18"/>
  <c r="BG83" i="18"/>
  <c r="BH83" i="18"/>
  <c r="BI83" i="18"/>
  <c r="BJ83" i="18"/>
  <c r="BL83" i="18"/>
  <c r="BM83" i="18"/>
  <c r="BN83" i="18"/>
  <c r="BO83" i="18"/>
  <c r="BP83" i="18"/>
  <c r="BQ83" i="18"/>
  <c r="BR83" i="18"/>
  <c r="BS83" i="18"/>
  <c r="BT83" i="18"/>
  <c r="BU83" i="18"/>
  <c r="BV83" i="18"/>
  <c r="BW83" i="18"/>
  <c r="BZ83" i="18"/>
  <c r="CA83" i="18"/>
  <c r="CB83" i="18"/>
  <c r="CC83" i="18"/>
  <c r="CD83" i="18"/>
  <c r="CE83" i="18"/>
  <c r="CF83" i="18"/>
  <c r="CG83" i="18"/>
  <c r="CH83" i="18"/>
  <c r="CI83" i="18"/>
  <c r="CJ83" i="18"/>
  <c r="CK83" i="18"/>
  <c r="CL83" i="18"/>
  <c r="CM83" i="18"/>
  <c r="CN83" i="18"/>
  <c r="CO83" i="18"/>
  <c r="CP83" i="18"/>
  <c r="CQ83" i="18"/>
  <c r="CR83" i="18"/>
  <c r="CS83" i="18"/>
  <c r="CT83" i="18"/>
  <c r="CV83" i="18"/>
  <c r="CW83" i="18"/>
  <c r="CX83" i="18"/>
  <c r="CY83" i="18"/>
  <c r="CZ83" i="18"/>
  <c r="DA83" i="18"/>
  <c r="DB83" i="18"/>
  <c r="DC83" i="18"/>
  <c r="DD83" i="18"/>
  <c r="DE83" i="18"/>
  <c r="DF83" i="18"/>
  <c r="DG83" i="18"/>
  <c r="DI83" i="18"/>
  <c r="DJ83" i="18"/>
  <c r="DK83" i="18"/>
  <c r="DL83" i="18"/>
  <c r="DM83" i="18"/>
  <c r="DN83" i="18"/>
  <c r="DO83" i="18"/>
  <c r="DP83" i="18"/>
  <c r="DQ83" i="18"/>
  <c r="DR83" i="18"/>
  <c r="DS83" i="18"/>
  <c r="DT83" i="18"/>
  <c r="DU83" i="18"/>
  <c r="DV83" i="18"/>
  <c r="DW83" i="18"/>
  <c r="DX83" i="18"/>
  <c r="DY83" i="18"/>
  <c r="DZ83" i="18"/>
  <c r="EA83" i="18"/>
  <c r="EB83" i="18"/>
  <c r="EC83" i="18"/>
  <c r="EE83" i="18"/>
  <c r="EF83" i="18"/>
  <c r="EG83" i="18"/>
  <c r="EH83" i="18"/>
  <c r="EI83" i="18"/>
  <c r="EJ83" i="18"/>
  <c r="EK83" i="18"/>
  <c r="EL83" i="18"/>
  <c r="EM83" i="18"/>
  <c r="EN83" i="18"/>
  <c r="EO83" i="18"/>
  <c r="EP83" i="18"/>
  <c r="ER83" i="18"/>
  <c r="ES83" i="18"/>
  <c r="ET83" i="18"/>
  <c r="EU83" i="18"/>
  <c r="EV83" i="18"/>
  <c r="EW83" i="18"/>
  <c r="EX83" i="18"/>
  <c r="EY83" i="18"/>
  <c r="EZ83" i="18"/>
  <c r="FA83" i="18"/>
  <c r="FB83" i="18"/>
  <c r="FC83" i="18"/>
  <c r="FD83" i="18"/>
  <c r="FE83" i="18"/>
  <c r="FF83" i="18"/>
  <c r="FG83" i="18"/>
  <c r="FH83" i="18"/>
  <c r="FI83" i="18"/>
  <c r="FJ83" i="18"/>
  <c r="FK83" i="18"/>
  <c r="FL83" i="18"/>
  <c r="FN83" i="18"/>
  <c r="FO83" i="18"/>
  <c r="FP83" i="18"/>
  <c r="FQ83" i="18"/>
  <c r="FR83" i="18"/>
  <c r="FS83" i="18"/>
  <c r="FT83" i="18"/>
  <c r="FU83" i="18"/>
  <c r="FV83" i="18"/>
  <c r="FW83" i="18"/>
  <c r="FX83" i="18"/>
  <c r="FY83" i="18"/>
  <c r="GA83" i="18"/>
  <c r="GB83" i="18"/>
  <c r="GC83" i="18"/>
  <c r="GD83" i="18"/>
  <c r="GE83" i="18"/>
  <c r="GG83" i="18"/>
  <c r="GH83" i="18"/>
  <c r="GI83" i="18"/>
  <c r="GJ83" i="18"/>
  <c r="A84" i="18"/>
  <c r="B84" i="18"/>
  <c r="C84" i="18"/>
  <c r="D84" i="18"/>
  <c r="E84" i="18"/>
  <c r="F84" i="18"/>
  <c r="G84" i="18"/>
  <c r="H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R84" i="18"/>
  <c r="AS84" i="18"/>
  <c r="AT84" i="18"/>
  <c r="AU84" i="18"/>
  <c r="AV84" i="18"/>
  <c r="AW84" i="18"/>
  <c r="AX84" i="18"/>
  <c r="AY84" i="18"/>
  <c r="AZ84" i="18"/>
  <c r="BA84" i="18"/>
  <c r="BB84" i="18"/>
  <c r="BC84" i="18"/>
  <c r="BD84" i="18"/>
  <c r="BE84" i="18"/>
  <c r="BF84" i="18"/>
  <c r="BG84" i="18"/>
  <c r="BH84" i="18"/>
  <c r="BI84" i="18"/>
  <c r="BJ84" i="18"/>
  <c r="BL84" i="18"/>
  <c r="BM84" i="18"/>
  <c r="BN84" i="18"/>
  <c r="BO84" i="18"/>
  <c r="BP84" i="18"/>
  <c r="BQ84" i="18"/>
  <c r="BR84" i="18"/>
  <c r="BS84" i="18"/>
  <c r="BT84" i="18"/>
  <c r="BU84" i="18"/>
  <c r="BV84" i="18"/>
  <c r="BW84" i="18"/>
  <c r="BZ84" i="18"/>
  <c r="CA84" i="18"/>
  <c r="CB84" i="18"/>
  <c r="CC84" i="18"/>
  <c r="CD84" i="18"/>
  <c r="CE84" i="18"/>
  <c r="CF84" i="18"/>
  <c r="CG84" i="18"/>
  <c r="CH84" i="18"/>
  <c r="CI84" i="18"/>
  <c r="CJ84" i="18"/>
  <c r="CK84" i="18"/>
  <c r="CL84" i="18"/>
  <c r="CM84" i="18"/>
  <c r="CN84" i="18"/>
  <c r="CO84" i="18"/>
  <c r="CP84" i="18"/>
  <c r="CQ84" i="18"/>
  <c r="CR84" i="18"/>
  <c r="CS84" i="18"/>
  <c r="CT84" i="18"/>
  <c r="CV84" i="18"/>
  <c r="CW84" i="18"/>
  <c r="CX84" i="18"/>
  <c r="CY84" i="18"/>
  <c r="CZ84" i="18"/>
  <c r="DA84" i="18"/>
  <c r="DB84" i="18"/>
  <c r="DC84" i="18"/>
  <c r="DD84" i="18"/>
  <c r="DE84" i="18"/>
  <c r="DF84" i="18"/>
  <c r="DG84" i="18"/>
  <c r="DI84" i="18"/>
  <c r="DJ84" i="18"/>
  <c r="DK84" i="18"/>
  <c r="DL84" i="18"/>
  <c r="DM84" i="18"/>
  <c r="DN84" i="18"/>
  <c r="DO84" i="18"/>
  <c r="DP84" i="18"/>
  <c r="DQ84" i="18"/>
  <c r="DR84" i="18"/>
  <c r="DS84" i="18"/>
  <c r="DT84" i="18"/>
  <c r="DU84" i="18"/>
  <c r="DV84" i="18"/>
  <c r="DW84" i="18"/>
  <c r="DX84" i="18"/>
  <c r="DY84" i="18"/>
  <c r="DZ84" i="18"/>
  <c r="EA84" i="18"/>
  <c r="EB84" i="18"/>
  <c r="EC84" i="18"/>
  <c r="EE84" i="18"/>
  <c r="EF84" i="18"/>
  <c r="EG84" i="18"/>
  <c r="EH84" i="18"/>
  <c r="EI84" i="18"/>
  <c r="EJ84" i="18"/>
  <c r="EK84" i="18"/>
  <c r="EL84" i="18"/>
  <c r="EM84" i="18"/>
  <c r="EN84" i="18"/>
  <c r="EO84" i="18"/>
  <c r="EP84" i="18"/>
  <c r="ER84" i="18"/>
  <c r="ES84" i="18"/>
  <c r="ET84" i="18"/>
  <c r="EU84" i="18"/>
  <c r="EV84" i="18"/>
  <c r="EW84" i="18"/>
  <c r="EX84" i="18"/>
  <c r="EY84" i="18"/>
  <c r="EZ84" i="18"/>
  <c r="FA84" i="18"/>
  <c r="FB84" i="18"/>
  <c r="FC84" i="18"/>
  <c r="FD84" i="18"/>
  <c r="FE84" i="18"/>
  <c r="FF84" i="18"/>
  <c r="FG84" i="18"/>
  <c r="FH84" i="18"/>
  <c r="FI84" i="18"/>
  <c r="FJ84" i="18"/>
  <c r="FK84" i="18"/>
  <c r="FL84" i="18"/>
  <c r="FN84" i="18"/>
  <c r="FO84" i="18"/>
  <c r="FP84" i="18"/>
  <c r="FQ84" i="18"/>
  <c r="FR84" i="18"/>
  <c r="FS84" i="18"/>
  <c r="FT84" i="18"/>
  <c r="FU84" i="18"/>
  <c r="FV84" i="18"/>
  <c r="FW84" i="18"/>
  <c r="FX84" i="18"/>
  <c r="FY84" i="18"/>
  <c r="GA84" i="18"/>
  <c r="GB84" i="18"/>
  <c r="GC84" i="18"/>
  <c r="GD84" i="18"/>
  <c r="GE84" i="18"/>
  <c r="GG84" i="18"/>
  <c r="GH84" i="18"/>
  <c r="GI84" i="18"/>
  <c r="GJ84" i="18"/>
  <c r="A85" i="18"/>
  <c r="B85" i="18"/>
  <c r="C85" i="18"/>
  <c r="D85" i="18"/>
  <c r="E85" i="18"/>
  <c r="F85" i="18"/>
  <c r="G85" i="18"/>
  <c r="H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AE85" i="18"/>
  <c r="AF85" i="18"/>
  <c r="AG85" i="18"/>
  <c r="AH85" i="18"/>
  <c r="AI85" i="18"/>
  <c r="AJ85" i="18"/>
  <c r="AK85" i="18"/>
  <c r="AL85" i="18"/>
  <c r="AM85" i="18"/>
  <c r="AN85" i="18"/>
  <c r="AO85" i="18"/>
  <c r="AP85" i="18"/>
  <c r="AQ85" i="18"/>
  <c r="AR85" i="18"/>
  <c r="AS85" i="18"/>
  <c r="AT85" i="18"/>
  <c r="AU85" i="18"/>
  <c r="AV85" i="18"/>
  <c r="AW85" i="18"/>
  <c r="AX85" i="18"/>
  <c r="AY85" i="18"/>
  <c r="AZ85" i="18"/>
  <c r="BA85" i="18"/>
  <c r="BB85" i="18"/>
  <c r="BC85" i="18"/>
  <c r="BD85" i="18"/>
  <c r="BE85" i="18"/>
  <c r="BF85" i="18"/>
  <c r="BG85" i="18"/>
  <c r="BH85" i="18"/>
  <c r="BI85" i="18"/>
  <c r="BJ85" i="18"/>
  <c r="BL85" i="18"/>
  <c r="BM85" i="18"/>
  <c r="BN85" i="18"/>
  <c r="BO85" i="18"/>
  <c r="BP85" i="18"/>
  <c r="BQ85" i="18"/>
  <c r="BR85" i="18"/>
  <c r="BS85" i="18"/>
  <c r="BT85" i="18"/>
  <c r="BU85" i="18"/>
  <c r="BV85" i="18"/>
  <c r="BW85" i="18"/>
  <c r="BZ85" i="18"/>
  <c r="CA85" i="18"/>
  <c r="CB85" i="18"/>
  <c r="CC85" i="18"/>
  <c r="CD85" i="18"/>
  <c r="CE85" i="18"/>
  <c r="CF85" i="18"/>
  <c r="CG85" i="18"/>
  <c r="CH85" i="18"/>
  <c r="CI85" i="18"/>
  <c r="CJ85" i="18"/>
  <c r="CK85" i="18"/>
  <c r="CL85" i="18"/>
  <c r="CM85" i="18"/>
  <c r="CN85" i="18"/>
  <c r="CO85" i="18"/>
  <c r="CP85" i="18"/>
  <c r="CQ85" i="18"/>
  <c r="CR85" i="18"/>
  <c r="CS85" i="18"/>
  <c r="CT85" i="18"/>
  <c r="CV85" i="18"/>
  <c r="CW85" i="18"/>
  <c r="CX85" i="18"/>
  <c r="CY85" i="18"/>
  <c r="CZ85" i="18"/>
  <c r="DA85" i="18"/>
  <c r="DB85" i="18"/>
  <c r="DC85" i="18"/>
  <c r="DD85" i="18"/>
  <c r="DE85" i="18"/>
  <c r="DF85" i="18"/>
  <c r="DG85" i="18"/>
  <c r="DI85" i="18"/>
  <c r="DJ85" i="18"/>
  <c r="DK85" i="18"/>
  <c r="DL85" i="18"/>
  <c r="DM85" i="18"/>
  <c r="DN85" i="18"/>
  <c r="DO85" i="18"/>
  <c r="DP85" i="18"/>
  <c r="DQ85" i="18"/>
  <c r="DR85" i="18"/>
  <c r="DS85" i="18"/>
  <c r="DT85" i="18"/>
  <c r="DU85" i="18"/>
  <c r="DV85" i="18"/>
  <c r="DW85" i="18"/>
  <c r="DX85" i="18"/>
  <c r="DY85" i="18"/>
  <c r="DZ85" i="18"/>
  <c r="EA85" i="18"/>
  <c r="EB85" i="18"/>
  <c r="EC85" i="18"/>
  <c r="EE85" i="18"/>
  <c r="EF85" i="18"/>
  <c r="EG85" i="18"/>
  <c r="EH85" i="18"/>
  <c r="EI85" i="18"/>
  <c r="EJ85" i="18"/>
  <c r="EK85" i="18"/>
  <c r="EL85" i="18"/>
  <c r="EM85" i="18"/>
  <c r="EN85" i="18"/>
  <c r="EO85" i="18"/>
  <c r="EP85" i="18"/>
  <c r="ER85" i="18"/>
  <c r="ES85" i="18"/>
  <c r="ET85" i="18"/>
  <c r="EU85" i="18"/>
  <c r="EV85" i="18"/>
  <c r="EW85" i="18"/>
  <c r="EX85" i="18"/>
  <c r="EY85" i="18"/>
  <c r="EZ85" i="18"/>
  <c r="FA85" i="18"/>
  <c r="FB85" i="18"/>
  <c r="FC85" i="18"/>
  <c r="FD85" i="18"/>
  <c r="FE85" i="18"/>
  <c r="FF85" i="18"/>
  <c r="FG85" i="18"/>
  <c r="FH85" i="18"/>
  <c r="FI85" i="18"/>
  <c r="FJ85" i="18"/>
  <c r="FK85" i="18"/>
  <c r="FL85" i="18"/>
  <c r="FN85" i="18"/>
  <c r="FO85" i="18"/>
  <c r="FP85" i="18"/>
  <c r="FQ85" i="18"/>
  <c r="FR85" i="18"/>
  <c r="FS85" i="18"/>
  <c r="FT85" i="18"/>
  <c r="FU85" i="18"/>
  <c r="FV85" i="18"/>
  <c r="FW85" i="18"/>
  <c r="FX85" i="18"/>
  <c r="FY85" i="18"/>
  <c r="GA85" i="18"/>
  <c r="GB85" i="18"/>
  <c r="GC85" i="18"/>
  <c r="GD85" i="18"/>
  <c r="GE85" i="18"/>
  <c r="GG85" i="18"/>
  <c r="GH85" i="18"/>
  <c r="GI85" i="18"/>
  <c r="GJ85" i="18"/>
  <c r="A86" i="18"/>
  <c r="D1" i="259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3" i="41"/>
  <c r="O3" i="41"/>
  <c r="H4" i="41"/>
  <c r="O4" i="41"/>
  <c r="D5" i="41"/>
  <c r="O5" i="41"/>
  <c r="O14" i="41"/>
  <c r="D16" i="41"/>
  <c r="E16" i="41"/>
  <c r="F16" i="41"/>
  <c r="H16" i="41"/>
  <c r="I16" i="41"/>
  <c r="O16" i="41"/>
  <c r="P16" i="41"/>
  <c r="D17" i="41"/>
  <c r="O17" i="41"/>
  <c r="D20" i="41"/>
  <c r="H20" i="41"/>
  <c r="O20" i="41"/>
  <c r="D21" i="41"/>
  <c r="H21" i="41"/>
  <c r="I21" i="41"/>
  <c r="O21" i="41"/>
  <c r="D23" i="41"/>
  <c r="H23" i="41"/>
  <c r="O23" i="41"/>
  <c r="H24" i="41"/>
  <c r="M30" i="41"/>
  <c r="M31" i="41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E1" i="32"/>
  <c r="B2" i="32"/>
  <c r="E2" i="32"/>
  <c r="AV3" i="32"/>
  <c r="AW3" i="32"/>
  <c r="B4" i="32"/>
  <c r="D4" i="32"/>
  <c r="F4" i="32"/>
  <c r="H4" i="32"/>
  <c r="AV4" i="32"/>
  <c r="AW4" i="32"/>
  <c r="B5" i="32"/>
  <c r="D5" i="32"/>
  <c r="F5" i="32"/>
  <c r="H5" i="32"/>
  <c r="AV6" i="32"/>
  <c r="AW6" i="32"/>
  <c r="B7" i="32"/>
  <c r="D7" i="32"/>
  <c r="F7" i="32"/>
  <c r="H7" i="32"/>
  <c r="AV7" i="32"/>
  <c r="AW7" i="32"/>
  <c r="B8" i="32"/>
  <c r="D8" i="32"/>
  <c r="F8" i="32"/>
  <c r="H8" i="32"/>
  <c r="AV9" i="32"/>
  <c r="AW9" i="32"/>
  <c r="B10" i="32"/>
  <c r="B11" i="32"/>
  <c r="D11" i="32"/>
  <c r="F11" i="32"/>
  <c r="H11" i="32"/>
  <c r="B12" i="32"/>
  <c r="D12" i="32"/>
  <c r="F12" i="32"/>
  <c r="H12" i="32"/>
  <c r="B13" i="32"/>
  <c r="D13" i="32"/>
  <c r="F13" i="32"/>
  <c r="H13" i="32"/>
  <c r="B14" i="32"/>
  <c r="D14" i="32"/>
  <c r="F14" i="32"/>
  <c r="H14" i="32"/>
  <c r="B15" i="32"/>
  <c r="D15" i="32"/>
  <c r="F15" i="32"/>
  <c r="H15" i="32"/>
  <c r="B17" i="32"/>
  <c r="D17" i="32"/>
  <c r="F17" i="32"/>
  <c r="H17" i="32"/>
  <c r="B18" i="32"/>
  <c r="D18" i="32"/>
  <c r="F18" i="32"/>
  <c r="H18" i="32"/>
  <c r="B19" i="32"/>
  <c r="D19" i="32"/>
  <c r="F19" i="32"/>
  <c r="H19" i="32"/>
  <c r="BP21" i="32"/>
  <c r="B22" i="32"/>
  <c r="D22" i="32"/>
  <c r="F22" i="32"/>
  <c r="H22" i="32"/>
  <c r="L22" i="32"/>
  <c r="BP22" i="32"/>
  <c r="BP23" i="32"/>
  <c r="B24" i="32"/>
  <c r="D24" i="32"/>
  <c r="F24" i="32"/>
  <c r="H24" i="32"/>
  <c r="L25" i="32"/>
  <c r="BT25" i="32"/>
  <c r="B26" i="32"/>
  <c r="D26" i="32"/>
  <c r="F26" i="32"/>
  <c r="H26" i="32"/>
  <c r="BC27" i="32"/>
  <c r="B28" i="32"/>
  <c r="D28" i="32"/>
  <c r="F28" i="32"/>
  <c r="H28" i="32"/>
  <c r="BF28" i="32"/>
  <c r="B29" i="32"/>
  <c r="D29" i="32"/>
  <c r="F29" i="32"/>
  <c r="H29" i="32"/>
  <c r="A30" i="32"/>
  <c r="B30" i="32"/>
  <c r="D30" i="32"/>
  <c r="F30" i="32"/>
  <c r="H30" i="32"/>
  <c r="BE30" i="32"/>
  <c r="K31" i="32"/>
  <c r="BN31" i="32"/>
  <c r="BO31" i="32"/>
  <c r="BS31" i="32"/>
  <c r="BT31" i="32"/>
  <c r="BU31" i="32"/>
  <c r="BV31" i="32"/>
  <c r="BZ31" i="32"/>
  <c r="CA31" i="32"/>
  <c r="CE31" i="32"/>
  <c r="CF31" i="32"/>
  <c r="CG31" i="32"/>
  <c r="CH31" i="32"/>
  <c r="CL31" i="32"/>
  <c r="CM31" i="32"/>
  <c r="CQ31" i="32"/>
  <c r="CR31" i="32"/>
  <c r="CS31" i="32"/>
  <c r="CT31" i="32"/>
  <c r="CX31" i="32"/>
  <c r="CY31" i="32"/>
  <c r="DC31" i="32"/>
  <c r="DD31" i="32"/>
  <c r="DE31" i="32"/>
  <c r="DF31" i="32"/>
  <c r="B32" i="32"/>
  <c r="C32" i="32"/>
  <c r="F32" i="32"/>
  <c r="BM32" i="32"/>
  <c r="BY32" i="32"/>
  <c r="CK32" i="32"/>
  <c r="CW32" i="32"/>
  <c r="BM33" i="32"/>
  <c r="BN33" i="32"/>
  <c r="BO33" i="32"/>
  <c r="BS33" i="32"/>
  <c r="BT33" i="32"/>
  <c r="BU33" i="32"/>
  <c r="BY33" i="32"/>
  <c r="BZ33" i="32"/>
  <c r="CA33" i="32"/>
  <c r="CE33" i="32"/>
  <c r="CF33" i="32"/>
  <c r="CG33" i="32"/>
  <c r="CK33" i="32"/>
  <c r="CL33" i="32"/>
  <c r="CM33" i="32"/>
  <c r="CQ33" i="32"/>
  <c r="CR33" i="32"/>
  <c r="CS33" i="32"/>
  <c r="CW33" i="32"/>
  <c r="CX33" i="32"/>
  <c r="CY33" i="32"/>
  <c r="DC33" i="32"/>
  <c r="DD33" i="32"/>
  <c r="DE33" i="32"/>
  <c r="I34" i="32"/>
  <c r="J34" i="32"/>
  <c r="BQ34" i="32"/>
  <c r="CC34" i="32"/>
  <c r="CO34" i="32"/>
  <c r="DA34" i="32"/>
  <c r="A35" i="32"/>
  <c r="D35" i="32"/>
  <c r="N35" i="32"/>
  <c r="X35" i="32"/>
  <c r="AH35" i="32"/>
  <c r="BJ35" i="32"/>
  <c r="BL35" i="32"/>
  <c r="BX35" i="32"/>
  <c r="CJ35" i="32"/>
  <c r="CV35" i="32"/>
  <c r="D36" i="32"/>
  <c r="N36" i="32"/>
  <c r="X36" i="32"/>
  <c r="AH36" i="32"/>
  <c r="BJ36" i="32"/>
  <c r="BR36" i="32"/>
  <c r="BU36" i="32"/>
  <c r="CD36" i="32"/>
  <c r="CG36" i="32"/>
  <c r="CP36" i="32"/>
  <c r="CS36" i="32"/>
  <c r="DB36" i="32"/>
  <c r="DE36" i="32"/>
  <c r="B38" i="32"/>
  <c r="C38" i="32"/>
  <c r="D38" i="32"/>
  <c r="E38" i="32"/>
  <c r="F38" i="32"/>
  <c r="G38" i="32"/>
  <c r="H38" i="32"/>
  <c r="I38" i="32"/>
  <c r="J38" i="32"/>
  <c r="N38" i="32"/>
  <c r="O38" i="32"/>
  <c r="P38" i="32"/>
  <c r="Q38" i="32"/>
  <c r="R38" i="32"/>
  <c r="S38" i="32"/>
  <c r="T38" i="32"/>
  <c r="X38" i="32"/>
  <c r="Y38" i="32"/>
  <c r="Z38" i="32"/>
  <c r="AA38" i="32"/>
  <c r="AB38" i="32"/>
  <c r="AC38" i="32"/>
  <c r="AD38" i="32"/>
  <c r="AH38" i="32"/>
  <c r="AI38" i="32"/>
  <c r="AJ38" i="32"/>
  <c r="AK38" i="32"/>
  <c r="AL38" i="32"/>
  <c r="AM38" i="32"/>
  <c r="AN38" i="32"/>
  <c r="BE38" i="32"/>
  <c r="BF38" i="32"/>
  <c r="BG38" i="32"/>
  <c r="BH38" i="32"/>
  <c r="BI38" i="32"/>
  <c r="BJ38" i="32"/>
  <c r="BL38" i="32"/>
  <c r="BM38" i="32"/>
  <c r="BN38" i="32"/>
  <c r="BO38" i="32"/>
  <c r="BP38" i="32"/>
  <c r="BQ38" i="32"/>
  <c r="BR38" i="32"/>
  <c r="BS38" i="32"/>
  <c r="BT38" i="32"/>
  <c r="BU38" i="32"/>
  <c r="BV38" i="32"/>
  <c r="BX38" i="32"/>
  <c r="BY38" i="32"/>
  <c r="BZ38" i="32"/>
  <c r="CA38" i="32"/>
  <c r="CB38" i="32"/>
  <c r="CC38" i="32"/>
  <c r="CD38" i="32"/>
  <c r="CE38" i="32"/>
  <c r="CF38" i="32"/>
  <c r="CG38" i="32"/>
  <c r="CH38" i="32"/>
  <c r="CJ38" i="32"/>
  <c r="CK38" i="32"/>
  <c r="CL38" i="32"/>
  <c r="CM38" i="32"/>
  <c r="CN38" i="32"/>
  <c r="CO38" i="32"/>
  <c r="CP38" i="32"/>
  <c r="CQ38" i="32"/>
  <c r="CR38" i="32"/>
  <c r="CS38" i="32"/>
  <c r="CT38" i="32"/>
  <c r="CV38" i="32"/>
  <c r="CW38" i="32"/>
  <c r="CX38" i="32"/>
  <c r="CY38" i="32"/>
  <c r="CZ38" i="32"/>
  <c r="DA38" i="32"/>
  <c r="DB38" i="32"/>
  <c r="DC38" i="32"/>
  <c r="DD38" i="32"/>
  <c r="DE38" i="32"/>
  <c r="DF38" i="32"/>
  <c r="A39" i="32"/>
  <c r="B39" i="32"/>
  <c r="C39" i="32"/>
  <c r="D39" i="32"/>
  <c r="E39" i="32"/>
  <c r="F39" i="32"/>
  <c r="G39" i="32"/>
  <c r="H39" i="32"/>
  <c r="I39" i="32"/>
  <c r="J39" i="32"/>
  <c r="N39" i="32"/>
  <c r="O39" i="32"/>
  <c r="P39" i="32"/>
  <c r="Q39" i="32"/>
  <c r="R39" i="32"/>
  <c r="S39" i="32"/>
  <c r="T39" i="32"/>
  <c r="X39" i="32"/>
  <c r="Y39" i="32"/>
  <c r="Z39" i="32"/>
  <c r="AA39" i="32"/>
  <c r="AB39" i="32"/>
  <c r="AC39" i="32"/>
  <c r="AD39" i="32"/>
  <c r="AH39" i="32"/>
  <c r="AI39" i="32"/>
  <c r="AJ39" i="32"/>
  <c r="AK39" i="32"/>
  <c r="AL39" i="32"/>
  <c r="AM39" i="32"/>
  <c r="AN39" i="32"/>
  <c r="BE39" i="32"/>
  <c r="BF39" i="32"/>
  <c r="BG39" i="32"/>
  <c r="BH39" i="32"/>
  <c r="BJ39" i="32"/>
  <c r="BL39" i="32"/>
  <c r="BM39" i="32"/>
  <c r="BN39" i="32"/>
  <c r="BO39" i="32"/>
  <c r="BP39" i="32"/>
  <c r="BQ39" i="32"/>
  <c r="BR39" i="32"/>
  <c r="BS39" i="32"/>
  <c r="BT39" i="32"/>
  <c r="BU39" i="32"/>
  <c r="BV39" i="32"/>
  <c r="BX39" i="32"/>
  <c r="BY39" i="32"/>
  <c r="BZ39" i="32"/>
  <c r="CA39" i="32"/>
  <c r="CB39" i="32"/>
  <c r="CC39" i="32"/>
  <c r="CD39" i="32"/>
  <c r="CE39" i="32"/>
  <c r="CF39" i="32"/>
  <c r="CG39" i="32"/>
  <c r="CH39" i="32"/>
  <c r="CJ39" i="32"/>
  <c r="CK39" i="32"/>
  <c r="CL39" i="32"/>
  <c r="CM39" i="32"/>
  <c r="CN39" i="32"/>
  <c r="CO39" i="32"/>
  <c r="CP39" i="32"/>
  <c r="CQ39" i="32"/>
  <c r="CR39" i="32"/>
  <c r="CS39" i="32"/>
  <c r="CT39" i="32"/>
  <c r="CV39" i="32"/>
  <c r="CW39" i="32"/>
  <c r="CX39" i="32"/>
  <c r="CY39" i="32"/>
  <c r="CZ39" i="32"/>
  <c r="DA39" i="32"/>
  <c r="DB39" i="32"/>
  <c r="DC39" i="32"/>
  <c r="DD39" i="32"/>
  <c r="DE39" i="32"/>
  <c r="DF39" i="32"/>
  <c r="A40" i="32"/>
  <c r="B40" i="32"/>
  <c r="C40" i="32"/>
  <c r="D40" i="32"/>
  <c r="E40" i="32"/>
  <c r="F40" i="32"/>
  <c r="G40" i="32"/>
  <c r="H40" i="32"/>
  <c r="I40" i="32"/>
  <c r="J40" i="32"/>
  <c r="N40" i="32"/>
  <c r="O40" i="32"/>
  <c r="P40" i="32"/>
  <c r="Q40" i="32"/>
  <c r="R40" i="32"/>
  <c r="S40" i="32"/>
  <c r="T40" i="32"/>
  <c r="X40" i="32"/>
  <c r="Y40" i="32"/>
  <c r="Z40" i="32"/>
  <c r="AA40" i="32"/>
  <c r="AB40" i="32"/>
  <c r="AC40" i="32"/>
  <c r="AD40" i="32"/>
  <c r="AH40" i="32"/>
  <c r="AI40" i="32"/>
  <c r="AJ40" i="32"/>
  <c r="AK40" i="32"/>
  <c r="AL40" i="32"/>
  <c r="AM40" i="32"/>
  <c r="AN40" i="32"/>
  <c r="BE40" i="32"/>
  <c r="BF40" i="32"/>
  <c r="BG40" i="32"/>
  <c r="BH40" i="32"/>
  <c r="BJ40" i="32"/>
  <c r="BL40" i="32"/>
  <c r="BM40" i="32"/>
  <c r="BN40" i="32"/>
  <c r="BO40" i="32"/>
  <c r="BP40" i="32"/>
  <c r="BQ40" i="32"/>
  <c r="BR40" i="32"/>
  <c r="BS40" i="32"/>
  <c r="BT40" i="32"/>
  <c r="BU40" i="32"/>
  <c r="BV40" i="32"/>
  <c r="BX40" i="32"/>
  <c r="BY40" i="32"/>
  <c r="BZ40" i="32"/>
  <c r="CA40" i="32"/>
  <c r="CB40" i="32"/>
  <c r="CC40" i="32"/>
  <c r="CD40" i="32"/>
  <c r="CE40" i="32"/>
  <c r="CF40" i="32"/>
  <c r="CG40" i="32"/>
  <c r="CH40" i="32"/>
  <c r="CJ40" i="32"/>
  <c r="CK40" i="32"/>
  <c r="CL40" i="32"/>
  <c r="CM40" i="32"/>
  <c r="CN40" i="32"/>
  <c r="CO40" i="32"/>
  <c r="CP40" i="32"/>
  <c r="CQ40" i="32"/>
  <c r="CR40" i="32"/>
  <c r="CS40" i="32"/>
  <c r="CT40" i="32"/>
  <c r="CV40" i="32"/>
  <c r="CW40" i="32"/>
  <c r="CX40" i="32"/>
  <c r="CY40" i="32"/>
  <c r="CZ40" i="32"/>
  <c r="DA40" i="32"/>
  <c r="DB40" i="32"/>
  <c r="DC40" i="32"/>
  <c r="DD40" i="32"/>
  <c r="DE40" i="32"/>
  <c r="DF40" i="32"/>
  <c r="A41" i="32"/>
  <c r="B41" i="32"/>
  <c r="C41" i="32"/>
  <c r="D41" i="32"/>
  <c r="E41" i="32"/>
  <c r="F41" i="32"/>
  <c r="G41" i="32"/>
  <c r="H41" i="32"/>
  <c r="I41" i="32"/>
  <c r="J41" i="32"/>
  <c r="N41" i="32"/>
  <c r="O41" i="32"/>
  <c r="P41" i="32"/>
  <c r="Q41" i="32"/>
  <c r="R41" i="32"/>
  <c r="S41" i="32"/>
  <c r="T41" i="32"/>
  <c r="X41" i="32"/>
  <c r="Y41" i="32"/>
  <c r="Z41" i="32"/>
  <c r="AA41" i="32"/>
  <c r="AB41" i="32"/>
  <c r="AC41" i="32"/>
  <c r="AD41" i="32"/>
  <c r="AH41" i="32"/>
  <c r="AI41" i="32"/>
  <c r="AJ41" i="32"/>
  <c r="AK41" i="32"/>
  <c r="AL41" i="32"/>
  <c r="AM41" i="32"/>
  <c r="AN41" i="32"/>
  <c r="BE41" i="32"/>
  <c r="BF41" i="32"/>
  <c r="BG41" i="32"/>
  <c r="BH41" i="32"/>
  <c r="BJ41" i="32"/>
  <c r="BL41" i="32"/>
  <c r="BM41" i="32"/>
  <c r="BN41" i="32"/>
  <c r="BO41" i="32"/>
  <c r="BP41" i="32"/>
  <c r="BQ41" i="32"/>
  <c r="BR41" i="32"/>
  <c r="BS41" i="32"/>
  <c r="BT41" i="32"/>
  <c r="BU41" i="32"/>
  <c r="BV41" i="32"/>
  <c r="BX41" i="32"/>
  <c r="BY41" i="32"/>
  <c r="BZ41" i="32"/>
  <c r="CA41" i="32"/>
  <c r="CB41" i="32"/>
  <c r="CC41" i="32"/>
  <c r="CD41" i="32"/>
  <c r="CE41" i="32"/>
  <c r="CF41" i="32"/>
  <c r="CG41" i="32"/>
  <c r="CH41" i="32"/>
  <c r="CJ41" i="32"/>
  <c r="CK41" i="32"/>
  <c r="CL41" i="32"/>
  <c r="CM41" i="32"/>
  <c r="CN41" i="32"/>
  <c r="CO41" i="32"/>
  <c r="CP41" i="32"/>
  <c r="CQ41" i="32"/>
  <c r="CR41" i="32"/>
  <c r="CS41" i="32"/>
  <c r="CT41" i="32"/>
  <c r="CV41" i="32"/>
  <c r="CW41" i="32"/>
  <c r="CX41" i="32"/>
  <c r="CY41" i="32"/>
  <c r="CZ41" i="32"/>
  <c r="DA41" i="32"/>
  <c r="DB41" i="32"/>
  <c r="DC41" i="32"/>
  <c r="DD41" i="32"/>
  <c r="DE41" i="32"/>
  <c r="DF41" i="32"/>
  <c r="A42" i="32"/>
  <c r="B42" i="32"/>
  <c r="C42" i="32"/>
  <c r="D42" i="32"/>
  <c r="E42" i="32"/>
  <c r="F42" i="32"/>
  <c r="G42" i="32"/>
  <c r="H42" i="32"/>
  <c r="I42" i="32"/>
  <c r="J42" i="32"/>
  <c r="N42" i="32"/>
  <c r="O42" i="32"/>
  <c r="P42" i="32"/>
  <c r="Q42" i="32"/>
  <c r="R42" i="32"/>
  <c r="S42" i="32"/>
  <c r="T42" i="32"/>
  <c r="X42" i="32"/>
  <c r="Y42" i="32"/>
  <c r="Z42" i="32"/>
  <c r="AA42" i="32"/>
  <c r="AB42" i="32"/>
  <c r="AC42" i="32"/>
  <c r="AD42" i="32"/>
  <c r="AH42" i="32"/>
  <c r="AI42" i="32"/>
  <c r="AJ42" i="32"/>
  <c r="AK42" i="32"/>
  <c r="AL42" i="32"/>
  <c r="AM42" i="32"/>
  <c r="AN42" i="32"/>
  <c r="BE42" i="32"/>
  <c r="BF42" i="32"/>
  <c r="BG42" i="32"/>
  <c r="BH42" i="32"/>
  <c r="BJ42" i="32"/>
  <c r="BL42" i="32"/>
  <c r="BM42" i="32"/>
  <c r="BN42" i="32"/>
  <c r="BO42" i="32"/>
  <c r="BP42" i="32"/>
  <c r="BQ42" i="32"/>
  <c r="BR42" i="32"/>
  <c r="BS42" i="32"/>
  <c r="BT42" i="32"/>
  <c r="BU42" i="32"/>
  <c r="BV42" i="32"/>
  <c r="BX42" i="32"/>
  <c r="BY42" i="32"/>
  <c r="BZ42" i="32"/>
  <c r="CA42" i="32"/>
  <c r="CB42" i="32"/>
  <c r="CC42" i="32"/>
  <c r="CD42" i="32"/>
  <c r="CE42" i="32"/>
  <c r="CF42" i="32"/>
  <c r="CG42" i="32"/>
  <c r="CH42" i="32"/>
  <c r="CJ42" i="32"/>
  <c r="CK42" i="32"/>
  <c r="CL42" i="32"/>
  <c r="CM42" i="32"/>
  <c r="CN42" i="32"/>
  <c r="CO42" i="32"/>
  <c r="CP42" i="32"/>
  <c r="CQ42" i="32"/>
  <c r="CR42" i="32"/>
  <c r="CS42" i="32"/>
  <c r="CT42" i="32"/>
  <c r="CV42" i="32"/>
  <c r="CW42" i="32"/>
  <c r="CX42" i="32"/>
  <c r="CY42" i="32"/>
  <c r="CZ42" i="32"/>
  <c r="DA42" i="32"/>
  <c r="DB42" i="32"/>
  <c r="DC42" i="32"/>
  <c r="DD42" i="32"/>
  <c r="DE42" i="32"/>
  <c r="DF42" i="32"/>
  <c r="A43" i="32"/>
  <c r="B43" i="32"/>
  <c r="C43" i="32"/>
  <c r="D43" i="32"/>
  <c r="E43" i="32"/>
  <c r="F43" i="32"/>
  <c r="G43" i="32"/>
  <c r="H43" i="32"/>
  <c r="I43" i="32"/>
  <c r="J43" i="32"/>
  <c r="N43" i="32"/>
  <c r="O43" i="32"/>
  <c r="P43" i="32"/>
  <c r="Q43" i="32"/>
  <c r="R43" i="32"/>
  <c r="S43" i="32"/>
  <c r="T43" i="32"/>
  <c r="X43" i="32"/>
  <c r="Y43" i="32"/>
  <c r="Z43" i="32"/>
  <c r="AA43" i="32"/>
  <c r="AB43" i="32"/>
  <c r="AC43" i="32"/>
  <c r="AD43" i="32"/>
  <c r="AH43" i="32"/>
  <c r="AI43" i="32"/>
  <c r="AJ43" i="32"/>
  <c r="AK43" i="32"/>
  <c r="AL43" i="32"/>
  <c r="AM43" i="32"/>
  <c r="AN43" i="32"/>
  <c r="AT43" i="32"/>
  <c r="BE43" i="32"/>
  <c r="BF43" i="32"/>
  <c r="BG43" i="32"/>
  <c r="BH43" i="32"/>
  <c r="BJ43" i="32"/>
  <c r="BL43" i="32"/>
  <c r="BM43" i="32"/>
  <c r="BN43" i="32"/>
  <c r="BO43" i="32"/>
  <c r="BP43" i="32"/>
  <c r="BQ43" i="32"/>
  <c r="BR43" i="32"/>
  <c r="BS43" i="32"/>
  <c r="BT43" i="32"/>
  <c r="BU43" i="32"/>
  <c r="BV43" i="32"/>
  <c r="BX43" i="32"/>
  <c r="BY43" i="32"/>
  <c r="BZ43" i="32"/>
  <c r="CA43" i="32"/>
  <c r="CB43" i="32"/>
  <c r="CC43" i="32"/>
  <c r="CD43" i="32"/>
  <c r="CE43" i="32"/>
  <c r="CF43" i="32"/>
  <c r="CG43" i="32"/>
  <c r="CH43" i="32"/>
  <c r="CJ43" i="32"/>
  <c r="CK43" i="32"/>
  <c r="CL43" i="32"/>
  <c r="CM43" i="32"/>
  <c r="CN43" i="32"/>
  <c r="CO43" i="32"/>
  <c r="CP43" i="32"/>
  <c r="CQ43" i="32"/>
  <c r="CR43" i="32"/>
  <c r="CS43" i="32"/>
  <c r="CT43" i="32"/>
  <c r="CV43" i="32"/>
  <c r="CW43" i="32"/>
  <c r="CX43" i="32"/>
  <c r="CY43" i="32"/>
  <c r="CZ43" i="32"/>
  <c r="DA43" i="32"/>
  <c r="DB43" i="32"/>
  <c r="DC43" i="32"/>
  <c r="DD43" i="32"/>
  <c r="DE43" i="32"/>
  <c r="DF43" i="32"/>
  <c r="A44" i="32"/>
  <c r="B44" i="32"/>
  <c r="C44" i="32"/>
  <c r="D44" i="32"/>
  <c r="E44" i="32"/>
  <c r="F44" i="32"/>
  <c r="G44" i="32"/>
  <c r="H44" i="32"/>
  <c r="I44" i="32"/>
  <c r="J44" i="32"/>
  <c r="N44" i="32"/>
  <c r="O44" i="32"/>
  <c r="P44" i="32"/>
  <c r="Q44" i="32"/>
  <c r="R44" i="32"/>
  <c r="S44" i="32"/>
  <c r="T44" i="32"/>
  <c r="X44" i="32"/>
  <c r="Y44" i="32"/>
  <c r="Z44" i="32"/>
  <c r="AA44" i="32"/>
  <c r="AB44" i="32"/>
  <c r="AC44" i="32"/>
  <c r="AD44" i="32"/>
  <c r="AH44" i="32"/>
  <c r="AI44" i="32"/>
  <c r="AJ44" i="32"/>
  <c r="AK44" i="32"/>
  <c r="AL44" i="32"/>
  <c r="AM44" i="32"/>
  <c r="AN44" i="32"/>
  <c r="BE44" i="32"/>
  <c r="BF44" i="32"/>
  <c r="BG44" i="32"/>
  <c r="BH44" i="32"/>
  <c r="BJ44" i="32"/>
  <c r="BL44" i="32"/>
  <c r="BM44" i="32"/>
  <c r="BN44" i="32"/>
  <c r="BO44" i="32"/>
  <c r="BP44" i="32"/>
  <c r="BQ44" i="32"/>
  <c r="BR44" i="32"/>
  <c r="BS44" i="32"/>
  <c r="BT44" i="32"/>
  <c r="BU44" i="32"/>
  <c r="BV44" i="32"/>
  <c r="BX44" i="32"/>
  <c r="BY44" i="32"/>
  <c r="BZ44" i="32"/>
  <c r="CA44" i="32"/>
  <c r="CB44" i="32"/>
  <c r="CC44" i="32"/>
  <c r="CD44" i="32"/>
  <c r="CE44" i="32"/>
  <c r="CF44" i="32"/>
  <c r="CG44" i="32"/>
  <c r="CH44" i="32"/>
  <c r="CJ44" i="32"/>
  <c r="CK44" i="32"/>
  <c r="CL44" i="32"/>
  <c r="CM44" i="32"/>
  <c r="CN44" i="32"/>
  <c r="CO44" i="32"/>
  <c r="CP44" i="32"/>
  <c r="CQ44" i="32"/>
  <c r="CR44" i="32"/>
  <c r="CS44" i="32"/>
  <c r="CT44" i="32"/>
  <c r="CV44" i="32"/>
  <c r="CW44" i="32"/>
  <c r="CX44" i="32"/>
  <c r="CY44" i="32"/>
  <c r="CZ44" i="32"/>
  <c r="DA44" i="32"/>
  <c r="DB44" i="32"/>
  <c r="DC44" i="32"/>
  <c r="DD44" i="32"/>
  <c r="DE44" i="32"/>
  <c r="DF44" i="32"/>
  <c r="A45" i="32"/>
  <c r="B45" i="32"/>
  <c r="C45" i="32"/>
  <c r="D45" i="32"/>
  <c r="E45" i="32"/>
  <c r="F45" i="32"/>
  <c r="G45" i="32"/>
  <c r="H45" i="32"/>
  <c r="I45" i="32"/>
  <c r="J45" i="32"/>
  <c r="N45" i="32"/>
  <c r="O45" i="32"/>
  <c r="P45" i="32"/>
  <c r="Q45" i="32"/>
  <c r="R45" i="32"/>
  <c r="S45" i="32"/>
  <c r="T45" i="32"/>
  <c r="X45" i="32"/>
  <c r="Y45" i="32"/>
  <c r="Z45" i="32"/>
  <c r="AA45" i="32"/>
  <c r="AB45" i="32"/>
  <c r="AC45" i="32"/>
  <c r="AD45" i="32"/>
  <c r="AH45" i="32"/>
  <c r="AI45" i="32"/>
  <c r="AJ45" i="32"/>
  <c r="AK45" i="32"/>
  <c r="AL45" i="32"/>
  <c r="AM45" i="32"/>
  <c r="AN45" i="32"/>
  <c r="BE45" i="32"/>
  <c r="BF45" i="32"/>
  <c r="BG45" i="32"/>
  <c r="BH45" i="32"/>
  <c r="BJ45" i="32"/>
  <c r="BL45" i="32"/>
  <c r="BM45" i="32"/>
  <c r="BN45" i="32"/>
  <c r="BO45" i="32"/>
  <c r="BP45" i="32"/>
  <c r="BQ45" i="32"/>
  <c r="BR45" i="32"/>
  <c r="BS45" i="32"/>
  <c r="BT45" i="32"/>
  <c r="BU45" i="32"/>
  <c r="BV45" i="32"/>
  <c r="BX45" i="32"/>
  <c r="BY45" i="32"/>
  <c r="BZ45" i="32"/>
  <c r="CA45" i="32"/>
  <c r="CB45" i="32"/>
  <c r="CC45" i="32"/>
  <c r="CD45" i="32"/>
  <c r="CE45" i="32"/>
  <c r="CF45" i="32"/>
  <c r="CG45" i="32"/>
  <c r="CH45" i="32"/>
  <c r="CJ45" i="32"/>
  <c r="CK45" i="32"/>
  <c r="CL45" i="32"/>
  <c r="CM45" i="32"/>
  <c r="CN45" i="32"/>
  <c r="CO45" i="32"/>
  <c r="CP45" i="32"/>
  <c r="CQ45" i="32"/>
  <c r="CR45" i="32"/>
  <c r="CS45" i="32"/>
  <c r="CT45" i="32"/>
  <c r="CV45" i="32"/>
  <c r="CW45" i="32"/>
  <c r="CX45" i="32"/>
  <c r="CY45" i="32"/>
  <c r="CZ45" i="32"/>
  <c r="DA45" i="32"/>
  <c r="DB45" i="32"/>
  <c r="DC45" i="32"/>
  <c r="DD45" i="32"/>
  <c r="DE45" i="32"/>
  <c r="DF45" i="32"/>
  <c r="A46" i="32"/>
  <c r="B46" i="32"/>
  <c r="C46" i="32"/>
  <c r="D46" i="32"/>
  <c r="E46" i="32"/>
  <c r="F46" i="32"/>
  <c r="G46" i="32"/>
  <c r="H46" i="32"/>
  <c r="I46" i="32"/>
  <c r="J46" i="32"/>
  <c r="N46" i="32"/>
  <c r="O46" i="32"/>
  <c r="P46" i="32"/>
  <c r="Q46" i="32"/>
  <c r="R46" i="32"/>
  <c r="S46" i="32"/>
  <c r="T46" i="32"/>
  <c r="X46" i="32"/>
  <c r="Y46" i="32"/>
  <c r="Z46" i="32"/>
  <c r="AA46" i="32"/>
  <c r="AB46" i="32"/>
  <c r="AC46" i="32"/>
  <c r="AD46" i="32"/>
  <c r="AH46" i="32"/>
  <c r="AI46" i="32"/>
  <c r="AJ46" i="32"/>
  <c r="AK46" i="32"/>
  <c r="AL46" i="32"/>
  <c r="AM46" i="32"/>
  <c r="AN46" i="32"/>
  <c r="BE46" i="32"/>
  <c r="BF46" i="32"/>
  <c r="BG46" i="32"/>
  <c r="BH46" i="32"/>
  <c r="BJ46" i="32"/>
  <c r="BL46" i="32"/>
  <c r="BM46" i="32"/>
  <c r="BN46" i="32"/>
  <c r="BO46" i="32"/>
  <c r="BP46" i="32"/>
  <c r="BQ46" i="32"/>
  <c r="BR46" i="32"/>
  <c r="BS46" i="32"/>
  <c r="BT46" i="32"/>
  <c r="BU46" i="32"/>
  <c r="BV46" i="32"/>
  <c r="BX46" i="32"/>
  <c r="BY46" i="32"/>
  <c r="BZ46" i="32"/>
  <c r="CA46" i="32"/>
  <c r="CB46" i="32"/>
  <c r="CC46" i="32"/>
  <c r="CD46" i="32"/>
  <c r="CE46" i="32"/>
  <c r="CF46" i="32"/>
  <c r="CG46" i="32"/>
  <c r="CH46" i="32"/>
  <c r="CJ46" i="32"/>
  <c r="CK46" i="32"/>
  <c r="CL46" i="32"/>
  <c r="CM46" i="32"/>
  <c r="CN46" i="32"/>
  <c r="CO46" i="32"/>
  <c r="CP46" i="32"/>
  <c r="CQ46" i="32"/>
  <c r="CR46" i="32"/>
  <c r="CS46" i="32"/>
  <c r="CT46" i="32"/>
  <c r="CV46" i="32"/>
  <c r="CW46" i="32"/>
  <c r="CX46" i="32"/>
  <c r="CY46" i="32"/>
  <c r="CZ46" i="32"/>
  <c r="DA46" i="32"/>
  <c r="DB46" i="32"/>
  <c r="DC46" i="32"/>
  <c r="DD46" i="32"/>
  <c r="DE46" i="32"/>
  <c r="DF46" i="32"/>
  <c r="A47" i="32"/>
  <c r="B47" i="32"/>
  <c r="C47" i="32"/>
  <c r="D47" i="32"/>
  <c r="E47" i="32"/>
  <c r="F47" i="32"/>
  <c r="G47" i="32"/>
  <c r="H47" i="32"/>
  <c r="I47" i="32"/>
  <c r="J47" i="32"/>
  <c r="N47" i="32"/>
  <c r="O47" i="32"/>
  <c r="P47" i="32"/>
  <c r="Q47" i="32"/>
  <c r="R47" i="32"/>
  <c r="S47" i="32"/>
  <c r="T47" i="32"/>
  <c r="X47" i="32"/>
  <c r="Y47" i="32"/>
  <c r="Z47" i="32"/>
  <c r="AA47" i="32"/>
  <c r="AB47" i="32"/>
  <c r="AC47" i="32"/>
  <c r="AD47" i="32"/>
  <c r="AH47" i="32"/>
  <c r="AI47" i="32"/>
  <c r="AJ47" i="32"/>
  <c r="AK47" i="32"/>
  <c r="AL47" i="32"/>
  <c r="AM47" i="32"/>
  <c r="AN47" i="32"/>
  <c r="BE47" i="32"/>
  <c r="BF47" i="32"/>
  <c r="BG47" i="32"/>
  <c r="BH47" i="32"/>
  <c r="BJ47" i="32"/>
  <c r="BL47" i="32"/>
  <c r="BM47" i="32"/>
  <c r="BN47" i="32"/>
  <c r="BO47" i="32"/>
  <c r="BP47" i="32"/>
  <c r="BQ47" i="32"/>
  <c r="BR47" i="32"/>
  <c r="BS47" i="32"/>
  <c r="BT47" i="32"/>
  <c r="BU47" i="32"/>
  <c r="BV47" i="32"/>
  <c r="BX47" i="32"/>
  <c r="BY47" i="32"/>
  <c r="BZ47" i="32"/>
  <c r="CA47" i="32"/>
  <c r="CB47" i="32"/>
  <c r="CC47" i="32"/>
  <c r="CD47" i="32"/>
  <c r="CE47" i="32"/>
  <c r="CF47" i="32"/>
  <c r="CG47" i="32"/>
  <c r="CH47" i="32"/>
  <c r="CJ47" i="32"/>
  <c r="CK47" i="32"/>
  <c r="CL47" i="32"/>
  <c r="CM47" i="32"/>
  <c r="CN47" i="32"/>
  <c r="CO47" i="32"/>
  <c r="CP47" i="32"/>
  <c r="CQ47" i="32"/>
  <c r="CR47" i="32"/>
  <c r="CS47" i="32"/>
  <c r="CT47" i="32"/>
  <c r="CV47" i="32"/>
  <c r="CW47" i="32"/>
  <c r="CX47" i="32"/>
  <c r="CY47" i="32"/>
  <c r="CZ47" i="32"/>
  <c r="DA47" i="32"/>
  <c r="DB47" i="32"/>
  <c r="DC47" i="32"/>
  <c r="DD47" i="32"/>
  <c r="DE47" i="32"/>
  <c r="DF47" i="32"/>
  <c r="A48" i="32"/>
  <c r="B48" i="32"/>
  <c r="C48" i="32"/>
  <c r="D48" i="32"/>
  <c r="E48" i="32"/>
  <c r="F48" i="32"/>
  <c r="G48" i="32"/>
  <c r="H48" i="32"/>
  <c r="I48" i="32"/>
  <c r="J48" i="32"/>
  <c r="N48" i="32"/>
  <c r="O48" i="32"/>
  <c r="P48" i="32"/>
  <c r="Q48" i="32"/>
  <c r="R48" i="32"/>
  <c r="S48" i="32"/>
  <c r="T48" i="32"/>
  <c r="X48" i="32"/>
  <c r="Y48" i="32"/>
  <c r="Z48" i="32"/>
  <c r="AA48" i="32"/>
  <c r="AB48" i="32"/>
  <c r="AC48" i="32"/>
  <c r="AD48" i="32"/>
  <c r="AH48" i="32"/>
  <c r="AI48" i="32"/>
  <c r="AJ48" i="32"/>
  <c r="AK48" i="32"/>
  <c r="AL48" i="32"/>
  <c r="AM48" i="32"/>
  <c r="AN48" i="32"/>
  <c r="BE48" i="32"/>
  <c r="BF48" i="32"/>
  <c r="BG48" i="32"/>
  <c r="BH48" i="32"/>
  <c r="BJ48" i="32"/>
  <c r="BL48" i="32"/>
  <c r="BM48" i="32"/>
  <c r="BN48" i="32"/>
  <c r="BO48" i="32"/>
  <c r="BP48" i="32"/>
  <c r="BQ48" i="32"/>
  <c r="BR48" i="32"/>
  <c r="BS48" i="32"/>
  <c r="BT48" i="32"/>
  <c r="BU48" i="32"/>
  <c r="BV48" i="32"/>
  <c r="BX48" i="32"/>
  <c r="BY48" i="32"/>
  <c r="BZ48" i="32"/>
  <c r="CA48" i="32"/>
  <c r="CB48" i="32"/>
  <c r="CC48" i="32"/>
  <c r="CD48" i="32"/>
  <c r="CE48" i="32"/>
  <c r="CF48" i="32"/>
  <c r="CG48" i="32"/>
  <c r="CH48" i="32"/>
  <c r="CJ48" i="32"/>
  <c r="CK48" i="32"/>
  <c r="CL48" i="32"/>
  <c r="CM48" i="32"/>
  <c r="CN48" i="32"/>
  <c r="CO48" i="32"/>
  <c r="CP48" i="32"/>
  <c r="CQ48" i="32"/>
  <c r="CR48" i="32"/>
  <c r="CS48" i="32"/>
  <c r="CT48" i="32"/>
  <c r="CV48" i="32"/>
  <c r="CW48" i="32"/>
  <c r="CX48" i="32"/>
  <c r="CY48" i="32"/>
  <c r="CZ48" i="32"/>
  <c r="DA48" i="32"/>
  <c r="DB48" i="32"/>
  <c r="DC48" i="32"/>
  <c r="DD48" i="32"/>
  <c r="DE48" i="32"/>
  <c r="DF48" i="32"/>
  <c r="A49" i="32"/>
  <c r="B49" i="32"/>
  <c r="C49" i="32"/>
  <c r="D49" i="32"/>
  <c r="E49" i="32"/>
  <c r="F49" i="32"/>
  <c r="G49" i="32"/>
  <c r="H49" i="32"/>
  <c r="I49" i="32"/>
  <c r="J49" i="32"/>
  <c r="N49" i="32"/>
  <c r="O49" i="32"/>
  <c r="P49" i="32"/>
  <c r="Q49" i="32"/>
  <c r="R49" i="32"/>
  <c r="S49" i="32"/>
  <c r="T49" i="32"/>
  <c r="X49" i="32"/>
  <c r="Y49" i="32"/>
  <c r="Z49" i="32"/>
  <c r="AA49" i="32"/>
  <c r="AB49" i="32"/>
  <c r="AC49" i="32"/>
  <c r="AD49" i="32"/>
  <c r="AH49" i="32"/>
  <c r="AI49" i="32"/>
  <c r="AJ49" i="32"/>
  <c r="AK49" i="32"/>
  <c r="AL49" i="32"/>
  <c r="AM49" i="32"/>
  <c r="AN49" i="32"/>
  <c r="BE49" i="32"/>
  <c r="BF49" i="32"/>
  <c r="BG49" i="32"/>
  <c r="BH49" i="32"/>
  <c r="BJ49" i="32"/>
  <c r="BL49" i="32"/>
  <c r="BM49" i="32"/>
  <c r="BN49" i="32"/>
  <c r="BO49" i="32"/>
  <c r="BP49" i="32"/>
  <c r="BQ49" i="32"/>
  <c r="BR49" i="32"/>
  <c r="BS49" i="32"/>
  <c r="BT49" i="32"/>
  <c r="BU49" i="32"/>
  <c r="BV49" i="32"/>
  <c r="BX49" i="32"/>
  <c r="BY49" i="32"/>
  <c r="BZ49" i="32"/>
  <c r="CA49" i="32"/>
  <c r="CB49" i="32"/>
  <c r="CC49" i="32"/>
  <c r="CD49" i="32"/>
  <c r="CE49" i="32"/>
  <c r="CF49" i="32"/>
  <c r="CG49" i="32"/>
  <c r="CH49" i="32"/>
  <c r="CJ49" i="32"/>
  <c r="CK49" i="32"/>
  <c r="CL49" i="32"/>
  <c r="CM49" i="32"/>
  <c r="CN49" i="32"/>
  <c r="CO49" i="32"/>
  <c r="CP49" i="32"/>
  <c r="CQ49" i="32"/>
  <c r="CR49" i="32"/>
  <c r="CS49" i="32"/>
  <c r="CT49" i="32"/>
  <c r="CV49" i="32"/>
  <c r="CW49" i="32"/>
  <c r="CX49" i="32"/>
  <c r="CY49" i="32"/>
  <c r="CZ49" i="32"/>
  <c r="DA49" i="32"/>
  <c r="DB49" i="32"/>
  <c r="DC49" i="32"/>
  <c r="DD49" i="32"/>
  <c r="DE49" i="32"/>
  <c r="DF49" i="32"/>
  <c r="A50" i="32"/>
  <c r="B50" i="32"/>
  <c r="C50" i="32"/>
  <c r="D50" i="32"/>
  <c r="E50" i="32"/>
  <c r="F50" i="32"/>
  <c r="G50" i="32"/>
  <c r="H50" i="32"/>
  <c r="I50" i="32"/>
  <c r="J50" i="32"/>
  <c r="N50" i="32"/>
  <c r="O50" i="32"/>
  <c r="P50" i="32"/>
  <c r="Q50" i="32"/>
  <c r="R50" i="32"/>
  <c r="S50" i="32"/>
  <c r="T50" i="32"/>
  <c r="X50" i="32"/>
  <c r="Y50" i="32"/>
  <c r="Z50" i="32"/>
  <c r="AA50" i="32"/>
  <c r="AB50" i="32"/>
  <c r="AC50" i="32"/>
  <c r="AD50" i="32"/>
  <c r="AH50" i="32"/>
  <c r="AI50" i="32"/>
  <c r="AJ50" i="32"/>
  <c r="AK50" i="32"/>
  <c r="AL50" i="32"/>
  <c r="AM50" i="32"/>
  <c r="AN50" i="32"/>
  <c r="BE50" i="32"/>
  <c r="BF50" i="32"/>
  <c r="BG50" i="32"/>
  <c r="BH50" i="32"/>
  <c r="BJ50" i="32"/>
  <c r="BL50" i="32"/>
  <c r="BM50" i="32"/>
  <c r="BN50" i="32"/>
  <c r="BO50" i="32"/>
  <c r="BP50" i="32"/>
  <c r="BQ50" i="32"/>
  <c r="BR50" i="32"/>
  <c r="BS50" i="32"/>
  <c r="BT50" i="32"/>
  <c r="BU50" i="32"/>
  <c r="BV50" i="32"/>
  <c r="BX50" i="32"/>
  <c r="BY50" i="32"/>
  <c r="BZ50" i="32"/>
  <c r="CA50" i="32"/>
  <c r="CB50" i="32"/>
  <c r="CC50" i="32"/>
  <c r="CD50" i="32"/>
  <c r="CE50" i="32"/>
  <c r="CF50" i="32"/>
  <c r="CG50" i="32"/>
  <c r="CH50" i="32"/>
  <c r="CJ50" i="32"/>
  <c r="CK50" i="32"/>
  <c r="CL50" i="32"/>
  <c r="CM50" i="32"/>
  <c r="CN50" i="32"/>
  <c r="CO50" i="32"/>
  <c r="CP50" i="32"/>
  <c r="CQ50" i="32"/>
  <c r="CR50" i="32"/>
  <c r="CS50" i="32"/>
  <c r="CT50" i="32"/>
  <c r="CV50" i="32"/>
  <c r="CW50" i="32"/>
  <c r="CX50" i="32"/>
  <c r="CY50" i="32"/>
  <c r="CZ50" i="32"/>
  <c r="DA50" i="32"/>
  <c r="DB50" i="32"/>
  <c r="DC50" i="32"/>
  <c r="DD50" i="32"/>
  <c r="DE50" i="32"/>
  <c r="DF50" i="32"/>
  <c r="A51" i="32"/>
  <c r="B51" i="32"/>
  <c r="C51" i="32"/>
  <c r="D51" i="32"/>
  <c r="E51" i="32"/>
  <c r="G51" i="32"/>
  <c r="H51" i="32"/>
  <c r="I51" i="32"/>
  <c r="J51" i="32"/>
  <c r="N51" i="32"/>
  <c r="O51" i="32"/>
  <c r="P51" i="32"/>
  <c r="Q51" i="32"/>
  <c r="R51" i="32"/>
  <c r="S51" i="32"/>
  <c r="T51" i="32"/>
  <c r="X51" i="32"/>
  <c r="Y51" i="32"/>
  <c r="Z51" i="32"/>
  <c r="AA51" i="32"/>
  <c r="AB51" i="32"/>
  <c r="AC51" i="32"/>
  <c r="AD51" i="32"/>
  <c r="AH51" i="32"/>
  <c r="AI51" i="32"/>
  <c r="AJ51" i="32"/>
  <c r="AK51" i="32"/>
  <c r="AL51" i="32"/>
  <c r="AM51" i="32"/>
  <c r="AN51" i="32"/>
  <c r="BE51" i="32"/>
  <c r="BF51" i="32"/>
  <c r="BG51" i="32"/>
  <c r="BH51" i="32"/>
  <c r="BJ51" i="32"/>
  <c r="BL51" i="32"/>
  <c r="BM51" i="32"/>
  <c r="BN51" i="32"/>
  <c r="BO51" i="32"/>
  <c r="BP51" i="32"/>
  <c r="BQ51" i="32"/>
  <c r="BR51" i="32"/>
  <c r="BS51" i="32"/>
  <c r="BT51" i="32"/>
  <c r="BU51" i="32"/>
  <c r="BV51" i="32"/>
  <c r="BX51" i="32"/>
  <c r="BY51" i="32"/>
  <c r="BZ51" i="32"/>
  <c r="CA51" i="32"/>
  <c r="CB51" i="32"/>
  <c r="CC51" i="32"/>
  <c r="CD51" i="32"/>
  <c r="CE51" i="32"/>
  <c r="CF51" i="32"/>
  <c r="CG51" i="32"/>
  <c r="CH51" i="32"/>
  <c r="CJ51" i="32"/>
  <c r="CK51" i="32"/>
  <c r="CL51" i="32"/>
  <c r="CM51" i="32"/>
  <c r="CN51" i="32"/>
  <c r="CO51" i="32"/>
  <c r="CP51" i="32"/>
  <c r="CQ51" i="32"/>
  <c r="CR51" i="32"/>
  <c r="CS51" i="32"/>
  <c r="CT51" i="32"/>
  <c r="CV51" i="32"/>
  <c r="CW51" i="32"/>
  <c r="CX51" i="32"/>
  <c r="CY51" i="32"/>
  <c r="CZ51" i="32"/>
  <c r="DA51" i="32"/>
  <c r="DB51" i="32"/>
  <c r="DC51" i="32"/>
  <c r="DD51" i="32"/>
  <c r="DE51" i="32"/>
  <c r="DF51" i="32"/>
  <c r="A52" i="32"/>
  <c r="B52" i="32"/>
  <c r="C52" i="32"/>
  <c r="D52" i="32"/>
  <c r="E52" i="32"/>
  <c r="F52" i="32"/>
  <c r="G52" i="32"/>
  <c r="H52" i="32"/>
  <c r="I52" i="32"/>
  <c r="J52" i="32"/>
  <c r="N52" i="32"/>
  <c r="O52" i="32"/>
  <c r="P52" i="32"/>
  <c r="Q52" i="32"/>
  <c r="R52" i="32"/>
  <c r="S52" i="32"/>
  <c r="T52" i="32"/>
  <c r="X52" i="32"/>
  <c r="Y52" i="32"/>
  <c r="Z52" i="32"/>
  <c r="AA52" i="32"/>
  <c r="AB52" i="32"/>
  <c r="AC52" i="32"/>
  <c r="AD52" i="32"/>
  <c r="AH52" i="32"/>
  <c r="AI52" i="32"/>
  <c r="AJ52" i="32"/>
  <c r="AK52" i="32"/>
  <c r="AL52" i="32"/>
  <c r="AM52" i="32"/>
  <c r="AN52" i="32"/>
  <c r="BE52" i="32"/>
  <c r="BF52" i="32"/>
  <c r="BG52" i="32"/>
  <c r="BH52" i="32"/>
  <c r="BJ52" i="32"/>
  <c r="BL52" i="32"/>
  <c r="BM52" i="32"/>
  <c r="BN52" i="32"/>
  <c r="BO52" i="32"/>
  <c r="BP52" i="32"/>
  <c r="BQ52" i="32"/>
  <c r="BR52" i="32"/>
  <c r="BS52" i="32"/>
  <c r="BT52" i="32"/>
  <c r="BU52" i="32"/>
  <c r="BV52" i="32"/>
  <c r="BX52" i="32"/>
  <c r="BY52" i="32"/>
  <c r="BZ52" i="32"/>
  <c r="CA52" i="32"/>
  <c r="CB52" i="32"/>
  <c r="CC52" i="32"/>
  <c r="CD52" i="32"/>
  <c r="CE52" i="32"/>
  <c r="CF52" i="32"/>
  <c r="CG52" i="32"/>
  <c r="CH52" i="32"/>
  <c r="CJ52" i="32"/>
  <c r="CK52" i="32"/>
  <c r="CL52" i="32"/>
  <c r="CM52" i="32"/>
  <c r="CN52" i="32"/>
  <c r="CO52" i="32"/>
  <c r="CP52" i="32"/>
  <c r="CQ52" i="32"/>
  <c r="CR52" i="32"/>
  <c r="CS52" i="32"/>
  <c r="CT52" i="32"/>
  <c r="CV52" i="32"/>
  <c r="CW52" i="32"/>
  <c r="CX52" i="32"/>
  <c r="CY52" i="32"/>
  <c r="CZ52" i="32"/>
  <c r="DA52" i="32"/>
  <c r="DB52" i="32"/>
  <c r="DC52" i="32"/>
  <c r="DD52" i="32"/>
  <c r="DE52" i="32"/>
  <c r="DF52" i="32"/>
  <c r="A53" i="32"/>
  <c r="B53" i="32"/>
  <c r="C53" i="32"/>
  <c r="D53" i="32"/>
  <c r="E53" i="32"/>
  <c r="F53" i="32"/>
  <c r="G53" i="32"/>
  <c r="H53" i="32"/>
  <c r="I53" i="32"/>
  <c r="J53" i="32"/>
  <c r="N53" i="32"/>
  <c r="O53" i="32"/>
  <c r="P53" i="32"/>
  <c r="Q53" i="32"/>
  <c r="R53" i="32"/>
  <c r="S53" i="32"/>
  <c r="T53" i="32"/>
  <c r="X53" i="32"/>
  <c r="Y53" i="32"/>
  <c r="Z53" i="32"/>
  <c r="AA53" i="32"/>
  <c r="AB53" i="32"/>
  <c r="AC53" i="32"/>
  <c r="AD53" i="32"/>
  <c r="AH53" i="32"/>
  <c r="AI53" i="32"/>
  <c r="AJ53" i="32"/>
  <c r="AK53" i="32"/>
  <c r="AL53" i="32"/>
  <c r="AM53" i="32"/>
  <c r="AN53" i="32"/>
  <c r="BE53" i="32"/>
  <c r="BF53" i="32"/>
  <c r="BG53" i="32"/>
  <c r="BH53" i="32"/>
  <c r="BJ53" i="32"/>
  <c r="BL53" i="32"/>
  <c r="BM53" i="32"/>
  <c r="BN53" i="32"/>
  <c r="BO53" i="32"/>
  <c r="BP53" i="32"/>
  <c r="BQ53" i="32"/>
  <c r="BR53" i="32"/>
  <c r="BS53" i="32"/>
  <c r="BT53" i="32"/>
  <c r="BU53" i="32"/>
  <c r="BV53" i="32"/>
  <c r="BX53" i="32"/>
  <c r="BY53" i="32"/>
  <c r="BZ53" i="32"/>
  <c r="CA53" i="32"/>
  <c r="CB53" i="32"/>
  <c r="CC53" i="32"/>
  <c r="CD53" i="32"/>
  <c r="CE53" i="32"/>
  <c r="CF53" i="32"/>
  <c r="CG53" i="32"/>
  <c r="CH53" i="32"/>
  <c r="CJ53" i="32"/>
  <c r="CK53" i="32"/>
  <c r="CL53" i="32"/>
  <c r="CM53" i="32"/>
  <c r="CN53" i="32"/>
  <c r="CO53" i="32"/>
  <c r="CP53" i="32"/>
  <c r="CQ53" i="32"/>
  <c r="CR53" i="32"/>
  <c r="CS53" i="32"/>
  <c r="CT53" i="32"/>
  <c r="CV53" i="32"/>
  <c r="CW53" i="32"/>
  <c r="CX53" i="32"/>
  <c r="CY53" i="32"/>
  <c r="CZ53" i="32"/>
  <c r="DA53" i="32"/>
  <c r="DB53" i="32"/>
  <c r="DC53" i="32"/>
  <c r="DD53" i="32"/>
  <c r="DE53" i="32"/>
  <c r="DF53" i="32"/>
  <c r="A54" i="32"/>
  <c r="B54" i="32"/>
  <c r="C54" i="32"/>
  <c r="D54" i="32"/>
  <c r="E54" i="32"/>
  <c r="F54" i="32"/>
  <c r="G54" i="32"/>
  <c r="H54" i="32"/>
  <c r="I54" i="32"/>
  <c r="J54" i="32"/>
  <c r="N54" i="32"/>
  <c r="O54" i="32"/>
  <c r="P54" i="32"/>
  <c r="Q54" i="32"/>
  <c r="R54" i="32"/>
  <c r="S54" i="32"/>
  <c r="T54" i="32"/>
  <c r="X54" i="32"/>
  <c r="Y54" i="32"/>
  <c r="Z54" i="32"/>
  <c r="AA54" i="32"/>
  <c r="AB54" i="32"/>
  <c r="AC54" i="32"/>
  <c r="AD54" i="32"/>
  <c r="AH54" i="32"/>
  <c r="AI54" i="32"/>
  <c r="AJ54" i="32"/>
  <c r="AK54" i="32"/>
  <c r="AL54" i="32"/>
  <c r="AM54" i="32"/>
  <c r="AN54" i="32"/>
  <c r="BE54" i="32"/>
  <c r="BF54" i="32"/>
  <c r="BG54" i="32"/>
  <c r="BH54" i="32"/>
  <c r="BJ54" i="32"/>
  <c r="BL54" i="32"/>
  <c r="BM54" i="32"/>
  <c r="BN54" i="32"/>
  <c r="BO54" i="32"/>
  <c r="BP54" i="32"/>
  <c r="BQ54" i="32"/>
  <c r="BR54" i="32"/>
  <c r="BS54" i="32"/>
  <c r="BT54" i="32"/>
  <c r="BU54" i="32"/>
  <c r="BV54" i="32"/>
  <c r="BX54" i="32"/>
  <c r="BY54" i="32"/>
  <c r="BZ54" i="32"/>
  <c r="CA54" i="32"/>
  <c r="CB54" i="32"/>
  <c r="CC54" i="32"/>
  <c r="CD54" i="32"/>
  <c r="CE54" i="32"/>
  <c r="CF54" i="32"/>
  <c r="CG54" i="32"/>
  <c r="CH54" i="32"/>
  <c r="CJ54" i="32"/>
  <c r="CK54" i="32"/>
  <c r="CL54" i="32"/>
  <c r="CM54" i="32"/>
  <c r="CN54" i="32"/>
  <c r="CO54" i="32"/>
  <c r="CP54" i="32"/>
  <c r="CQ54" i="32"/>
  <c r="CR54" i="32"/>
  <c r="CS54" i="32"/>
  <c r="CT54" i="32"/>
  <c r="CV54" i="32"/>
  <c r="CW54" i="32"/>
  <c r="CX54" i="32"/>
  <c r="CY54" i="32"/>
  <c r="CZ54" i="32"/>
  <c r="DA54" i="32"/>
  <c r="DB54" i="32"/>
  <c r="DC54" i="32"/>
  <c r="DD54" i="32"/>
  <c r="DE54" i="32"/>
  <c r="DF54" i="32"/>
  <c r="A55" i="32"/>
  <c r="B55" i="32"/>
  <c r="C55" i="32"/>
  <c r="D55" i="32"/>
  <c r="E55" i="32"/>
  <c r="F55" i="32"/>
  <c r="G55" i="32"/>
  <c r="H55" i="32"/>
  <c r="I55" i="32"/>
  <c r="J55" i="32"/>
  <c r="N55" i="32"/>
  <c r="O55" i="32"/>
  <c r="P55" i="32"/>
  <c r="Q55" i="32"/>
  <c r="R55" i="32"/>
  <c r="S55" i="32"/>
  <c r="T55" i="32"/>
  <c r="X55" i="32"/>
  <c r="Y55" i="32"/>
  <c r="Z55" i="32"/>
  <c r="AA55" i="32"/>
  <c r="AB55" i="32"/>
  <c r="AC55" i="32"/>
  <c r="AD55" i="32"/>
  <c r="AH55" i="32"/>
  <c r="AI55" i="32"/>
  <c r="AJ55" i="32"/>
  <c r="AK55" i="32"/>
  <c r="AL55" i="32"/>
  <c r="AM55" i="32"/>
  <c r="AN55" i="32"/>
  <c r="BE55" i="32"/>
  <c r="BF55" i="32"/>
  <c r="BG55" i="32"/>
  <c r="BH55" i="32"/>
  <c r="BJ55" i="32"/>
  <c r="BL55" i="32"/>
  <c r="BM55" i="32"/>
  <c r="BN55" i="32"/>
  <c r="BO55" i="32"/>
  <c r="BP55" i="32"/>
  <c r="BQ55" i="32"/>
  <c r="BR55" i="32"/>
  <c r="BS55" i="32"/>
  <c r="BT55" i="32"/>
  <c r="BU55" i="32"/>
  <c r="BV55" i="32"/>
  <c r="BX55" i="32"/>
  <c r="BY55" i="32"/>
  <c r="BZ55" i="32"/>
  <c r="CA55" i="32"/>
  <c r="CB55" i="32"/>
  <c r="CC55" i="32"/>
  <c r="CD55" i="32"/>
  <c r="CE55" i="32"/>
  <c r="CF55" i="32"/>
  <c r="CG55" i="32"/>
  <c r="CH55" i="32"/>
  <c r="CJ55" i="32"/>
  <c r="CK55" i="32"/>
  <c r="CL55" i="32"/>
  <c r="CM55" i="32"/>
  <c r="CN55" i="32"/>
  <c r="CO55" i="32"/>
  <c r="CP55" i="32"/>
  <c r="CQ55" i="32"/>
  <c r="CR55" i="32"/>
  <c r="CS55" i="32"/>
  <c r="CT55" i="32"/>
  <c r="CV55" i="32"/>
  <c r="CW55" i="32"/>
  <c r="CX55" i="32"/>
  <c r="CY55" i="32"/>
  <c r="CZ55" i="32"/>
  <c r="DA55" i="32"/>
  <c r="DB55" i="32"/>
  <c r="DC55" i="32"/>
  <c r="DD55" i="32"/>
  <c r="DE55" i="32"/>
  <c r="DF55" i="32"/>
  <c r="A56" i="32"/>
  <c r="B56" i="32"/>
  <c r="C56" i="32"/>
  <c r="D56" i="32"/>
  <c r="E56" i="32"/>
  <c r="F56" i="32"/>
  <c r="G56" i="32"/>
  <c r="H56" i="32"/>
  <c r="I56" i="32"/>
  <c r="J56" i="32"/>
  <c r="N56" i="32"/>
  <c r="O56" i="32"/>
  <c r="P56" i="32"/>
  <c r="Q56" i="32"/>
  <c r="R56" i="32"/>
  <c r="S56" i="32"/>
  <c r="T56" i="32"/>
  <c r="X56" i="32"/>
  <c r="Y56" i="32"/>
  <c r="Z56" i="32"/>
  <c r="AA56" i="32"/>
  <c r="AB56" i="32"/>
  <c r="AC56" i="32"/>
  <c r="AD56" i="32"/>
  <c r="AH56" i="32"/>
  <c r="AI56" i="32"/>
  <c r="AJ56" i="32"/>
  <c r="AK56" i="32"/>
  <c r="AL56" i="32"/>
  <c r="AM56" i="32"/>
  <c r="AN56" i="32"/>
  <c r="BE56" i="32"/>
  <c r="BF56" i="32"/>
  <c r="BG56" i="32"/>
  <c r="BH56" i="32"/>
  <c r="BJ56" i="32"/>
  <c r="BL56" i="32"/>
  <c r="BM56" i="32"/>
  <c r="BN56" i="32"/>
  <c r="BO56" i="32"/>
  <c r="BP56" i="32"/>
  <c r="BQ56" i="32"/>
  <c r="BR56" i="32"/>
  <c r="BS56" i="32"/>
  <c r="BT56" i="32"/>
  <c r="BU56" i="32"/>
  <c r="BV56" i="32"/>
  <c r="BX56" i="32"/>
  <c r="BY56" i="32"/>
  <c r="BZ56" i="32"/>
  <c r="CA56" i="32"/>
  <c r="CB56" i="32"/>
  <c r="CC56" i="32"/>
  <c r="CD56" i="32"/>
  <c r="CE56" i="32"/>
  <c r="CF56" i="32"/>
  <c r="CG56" i="32"/>
  <c r="CH56" i="32"/>
  <c r="CJ56" i="32"/>
  <c r="CK56" i="32"/>
  <c r="CL56" i="32"/>
  <c r="CM56" i="32"/>
  <c r="CN56" i="32"/>
  <c r="CO56" i="32"/>
  <c r="CP56" i="32"/>
  <c r="CQ56" i="32"/>
  <c r="CR56" i="32"/>
  <c r="CS56" i="32"/>
  <c r="CT56" i="32"/>
  <c r="CV56" i="32"/>
  <c r="CW56" i="32"/>
  <c r="CX56" i="32"/>
  <c r="CY56" i="32"/>
  <c r="CZ56" i="32"/>
  <c r="DA56" i="32"/>
  <c r="DB56" i="32"/>
  <c r="DC56" i="32"/>
  <c r="DD56" i="32"/>
  <c r="DE56" i="32"/>
  <c r="DF56" i="32"/>
  <c r="A57" i="32"/>
  <c r="B57" i="32"/>
  <c r="C57" i="32"/>
  <c r="D57" i="32"/>
  <c r="E57" i="32"/>
  <c r="F57" i="32"/>
  <c r="G57" i="32"/>
  <c r="H57" i="32"/>
  <c r="I57" i="32"/>
  <c r="J57" i="32"/>
  <c r="N57" i="32"/>
  <c r="O57" i="32"/>
  <c r="P57" i="32"/>
  <c r="Q57" i="32"/>
  <c r="R57" i="32"/>
  <c r="S57" i="32"/>
  <c r="T57" i="32"/>
  <c r="X57" i="32"/>
  <c r="Y57" i="32"/>
  <c r="Z57" i="32"/>
  <c r="AA57" i="32"/>
  <c r="AB57" i="32"/>
  <c r="AC57" i="32"/>
  <c r="AD57" i="32"/>
  <c r="AH57" i="32"/>
  <c r="AI57" i="32"/>
  <c r="AJ57" i="32"/>
  <c r="AK57" i="32"/>
  <c r="AL57" i="32"/>
  <c r="AM57" i="32"/>
  <c r="AN57" i="32"/>
  <c r="BE57" i="32"/>
  <c r="BF57" i="32"/>
  <c r="BG57" i="32"/>
  <c r="BH57" i="32"/>
  <c r="BJ57" i="32"/>
  <c r="BL57" i="32"/>
  <c r="BM57" i="32"/>
  <c r="BN57" i="32"/>
  <c r="BO57" i="32"/>
  <c r="BP57" i="32"/>
  <c r="BQ57" i="32"/>
  <c r="BR57" i="32"/>
  <c r="BS57" i="32"/>
  <c r="BT57" i="32"/>
  <c r="BU57" i="32"/>
  <c r="BV57" i="32"/>
  <c r="BX57" i="32"/>
  <c r="BY57" i="32"/>
  <c r="BZ57" i="32"/>
  <c r="CA57" i="32"/>
  <c r="CB57" i="32"/>
  <c r="CC57" i="32"/>
  <c r="CD57" i="32"/>
  <c r="CE57" i="32"/>
  <c r="CF57" i="32"/>
  <c r="CG57" i="32"/>
  <c r="CH57" i="32"/>
  <c r="CJ57" i="32"/>
  <c r="CK57" i="32"/>
  <c r="CL57" i="32"/>
  <c r="CM57" i="32"/>
  <c r="CN57" i="32"/>
  <c r="CO57" i="32"/>
  <c r="CP57" i="32"/>
  <c r="CQ57" i="32"/>
  <c r="CR57" i="32"/>
  <c r="CS57" i="32"/>
  <c r="CT57" i="32"/>
  <c r="CV57" i="32"/>
  <c r="CW57" i="32"/>
  <c r="CX57" i="32"/>
  <c r="CY57" i="32"/>
  <c r="CZ57" i="32"/>
  <c r="DA57" i="32"/>
  <c r="DB57" i="32"/>
  <c r="DC57" i="32"/>
  <c r="DD57" i="32"/>
  <c r="DE57" i="32"/>
  <c r="DF57" i="32"/>
  <c r="A58" i="32"/>
  <c r="B58" i="32"/>
  <c r="C58" i="32"/>
  <c r="D58" i="32"/>
  <c r="E58" i="32"/>
  <c r="F58" i="32"/>
  <c r="G58" i="32"/>
  <c r="H58" i="32"/>
  <c r="I58" i="32"/>
  <c r="J58" i="32"/>
  <c r="N58" i="32"/>
  <c r="O58" i="32"/>
  <c r="P58" i="32"/>
  <c r="Q58" i="32"/>
  <c r="R58" i="32"/>
  <c r="S58" i="32"/>
  <c r="T58" i="32"/>
  <c r="X58" i="32"/>
  <c r="Y58" i="32"/>
  <c r="Z58" i="32"/>
  <c r="AA58" i="32"/>
  <c r="AB58" i="32"/>
  <c r="AC58" i="32"/>
  <c r="AD58" i="32"/>
  <c r="AH58" i="32"/>
  <c r="AI58" i="32"/>
  <c r="AJ58" i="32"/>
  <c r="AK58" i="32"/>
  <c r="AL58" i="32"/>
  <c r="AM58" i="32"/>
  <c r="AN58" i="32"/>
  <c r="BE58" i="32"/>
  <c r="BF58" i="32"/>
  <c r="BG58" i="32"/>
  <c r="BH58" i="32"/>
  <c r="BJ58" i="32"/>
  <c r="BL58" i="32"/>
  <c r="BM58" i="32"/>
  <c r="BN58" i="32"/>
  <c r="BO58" i="32"/>
  <c r="BP58" i="32"/>
  <c r="BQ58" i="32"/>
  <c r="BR58" i="32"/>
  <c r="BS58" i="32"/>
  <c r="BT58" i="32"/>
  <c r="BU58" i="32"/>
  <c r="BV58" i="32"/>
  <c r="BX58" i="32"/>
  <c r="BY58" i="32"/>
  <c r="BZ58" i="32"/>
  <c r="CA58" i="32"/>
  <c r="CB58" i="32"/>
  <c r="CC58" i="32"/>
  <c r="CD58" i="32"/>
  <c r="CE58" i="32"/>
  <c r="CF58" i="32"/>
  <c r="CG58" i="32"/>
  <c r="CH58" i="32"/>
  <c r="CJ58" i="32"/>
  <c r="CK58" i="32"/>
  <c r="CL58" i="32"/>
  <c r="CM58" i="32"/>
  <c r="CN58" i="32"/>
  <c r="CO58" i="32"/>
  <c r="CP58" i="32"/>
  <c r="CQ58" i="32"/>
  <c r="CR58" i="32"/>
  <c r="CS58" i="32"/>
  <c r="CT58" i="32"/>
  <c r="CV58" i="32"/>
  <c r="CW58" i="32"/>
  <c r="CX58" i="32"/>
  <c r="CY58" i="32"/>
  <c r="CZ58" i="32"/>
  <c r="DA58" i="32"/>
  <c r="DB58" i="32"/>
  <c r="DC58" i="32"/>
  <c r="DD58" i="32"/>
  <c r="DE58" i="32"/>
  <c r="DF58" i="32"/>
  <c r="A59" i="32"/>
  <c r="B59" i="32"/>
  <c r="C59" i="32"/>
  <c r="D59" i="32"/>
  <c r="E59" i="32"/>
  <c r="F59" i="32"/>
  <c r="G59" i="32"/>
  <c r="H59" i="32"/>
  <c r="I59" i="32"/>
  <c r="J59" i="32"/>
  <c r="N59" i="32"/>
  <c r="O59" i="32"/>
  <c r="P59" i="32"/>
  <c r="Q59" i="32"/>
  <c r="R59" i="32"/>
  <c r="S59" i="32"/>
  <c r="T59" i="32"/>
  <c r="X59" i="32"/>
  <c r="Y59" i="32"/>
  <c r="Z59" i="32"/>
  <c r="AA59" i="32"/>
  <c r="AB59" i="32"/>
  <c r="AC59" i="32"/>
  <c r="AD59" i="32"/>
  <c r="AH59" i="32"/>
  <c r="AI59" i="32"/>
  <c r="AJ59" i="32"/>
  <c r="AK59" i="32"/>
  <c r="AL59" i="32"/>
  <c r="AM59" i="32"/>
  <c r="AN59" i="32"/>
  <c r="BE59" i="32"/>
  <c r="BF59" i="32"/>
  <c r="BG59" i="32"/>
  <c r="BH59" i="32"/>
  <c r="BJ59" i="32"/>
  <c r="BL59" i="32"/>
  <c r="BM59" i="32"/>
  <c r="BN59" i="32"/>
  <c r="BO59" i="32"/>
  <c r="BP59" i="32"/>
  <c r="BQ59" i="32"/>
  <c r="BR59" i="32"/>
  <c r="BS59" i="32"/>
  <c r="BT59" i="32"/>
  <c r="BU59" i="32"/>
  <c r="BV59" i="32"/>
  <c r="BX59" i="32"/>
  <c r="BY59" i="32"/>
  <c r="BZ59" i="32"/>
  <c r="CA59" i="32"/>
  <c r="CB59" i="32"/>
  <c r="CC59" i="32"/>
  <c r="CD59" i="32"/>
  <c r="CE59" i="32"/>
  <c r="CF59" i="32"/>
  <c r="CG59" i="32"/>
  <c r="CH59" i="32"/>
  <c r="CJ59" i="32"/>
  <c r="CK59" i="32"/>
  <c r="CL59" i="32"/>
  <c r="CM59" i="32"/>
  <c r="CN59" i="32"/>
  <c r="CO59" i="32"/>
  <c r="CP59" i="32"/>
  <c r="CQ59" i="32"/>
  <c r="CR59" i="32"/>
  <c r="CS59" i="32"/>
  <c r="CT59" i="32"/>
  <c r="CV59" i="32"/>
  <c r="CW59" i="32"/>
  <c r="CX59" i="32"/>
  <c r="CY59" i="32"/>
  <c r="CZ59" i="32"/>
  <c r="DA59" i="32"/>
  <c r="DB59" i="32"/>
  <c r="DC59" i="32"/>
  <c r="DD59" i="32"/>
  <c r="DE59" i="32"/>
  <c r="DF59" i="32"/>
  <c r="A60" i="32"/>
  <c r="B60" i="32"/>
  <c r="C60" i="32"/>
  <c r="D60" i="32"/>
  <c r="E60" i="32"/>
  <c r="F60" i="32"/>
  <c r="G60" i="32"/>
  <c r="H60" i="32"/>
  <c r="I60" i="32"/>
  <c r="J60" i="32"/>
  <c r="N60" i="32"/>
  <c r="O60" i="32"/>
  <c r="P60" i="32"/>
  <c r="Q60" i="32"/>
  <c r="R60" i="32"/>
  <c r="S60" i="32"/>
  <c r="T60" i="32"/>
  <c r="X60" i="32"/>
  <c r="Y60" i="32"/>
  <c r="Z60" i="32"/>
  <c r="AA60" i="32"/>
  <c r="AB60" i="32"/>
  <c r="AC60" i="32"/>
  <c r="AD60" i="32"/>
  <c r="AH60" i="32"/>
  <c r="AI60" i="32"/>
  <c r="AJ60" i="32"/>
  <c r="AK60" i="32"/>
  <c r="AL60" i="32"/>
  <c r="AM60" i="32"/>
  <c r="AN60" i="32"/>
  <c r="BE60" i="32"/>
  <c r="BF60" i="32"/>
  <c r="BG60" i="32"/>
  <c r="BH60" i="32"/>
  <c r="BJ60" i="32"/>
  <c r="BL60" i="32"/>
  <c r="BM60" i="32"/>
  <c r="BN60" i="32"/>
  <c r="BO60" i="32"/>
  <c r="BP60" i="32"/>
  <c r="BQ60" i="32"/>
  <c r="BR60" i="32"/>
  <c r="BS60" i="32"/>
  <c r="BT60" i="32"/>
  <c r="BU60" i="32"/>
  <c r="BV60" i="32"/>
  <c r="BX60" i="32"/>
  <c r="BY60" i="32"/>
  <c r="BZ60" i="32"/>
  <c r="CA60" i="32"/>
  <c r="CB60" i="32"/>
  <c r="CC60" i="32"/>
  <c r="CD60" i="32"/>
  <c r="CE60" i="32"/>
  <c r="CF60" i="32"/>
  <c r="CG60" i="32"/>
  <c r="CH60" i="32"/>
  <c r="CJ60" i="32"/>
  <c r="CK60" i="32"/>
  <c r="CL60" i="32"/>
  <c r="CM60" i="32"/>
  <c r="CN60" i="32"/>
  <c r="CO60" i="32"/>
  <c r="CP60" i="32"/>
  <c r="CQ60" i="32"/>
  <c r="CR60" i="32"/>
  <c r="CS60" i="32"/>
  <c r="CT60" i="32"/>
  <c r="CV60" i="32"/>
  <c r="CW60" i="32"/>
  <c r="CX60" i="32"/>
  <c r="CY60" i="32"/>
  <c r="CZ60" i="32"/>
  <c r="DA60" i="32"/>
  <c r="DB60" i="32"/>
  <c r="DC60" i="32"/>
  <c r="DD60" i="32"/>
  <c r="DE60" i="32"/>
  <c r="DF60" i="32"/>
  <c r="A61" i="32"/>
  <c r="B61" i="32"/>
  <c r="C61" i="32"/>
  <c r="D61" i="32"/>
  <c r="E61" i="32"/>
  <c r="F61" i="32"/>
  <c r="G61" i="32"/>
  <c r="H61" i="32"/>
  <c r="I61" i="32"/>
  <c r="J61" i="32"/>
  <c r="N61" i="32"/>
  <c r="O61" i="32"/>
  <c r="P61" i="32"/>
  <c r="Q61" i="32"/>
  <c r="R61" i="32"/>
  <c r="S61" i="32"/>
  <c r="T61" i="32"/>
  <c r="X61" i="32"/>
  <c r="Y61" i="32"/>
  <c r="Z61" i="32"/>
  <c r="AA61" i="32"/>
  <c r="AB61" i="32"/>
  <c r="AC61" i="32"/>
  <c r="AD61" i="32"/>
  <c r="AH61" i="32"/>
  <c r="AI61" i="32"/>
  <c r="AJ61" i="32"/>
  <c r="AK61" i="32"/>
  <c r="AL61" i="32"/>
  <c r="AM61" i="32"/>
  <c r="AN61" i="32"/>
  <c r="BE61" i="32"/>
  <c r="BF61" i="32"/>
  <c r="BG61" i="32"/>
  <c r="BH61" i="32"/>
  <c r="BJ61" i="32"/>
  <c r="BL61" i="32"/>
  <c r="BM61" i="32"/>
  <c r="BN61" i="32"/>
  <c r="BO61" i="32"/>
  <c r="BP61" i="32"/>
  <c r="BQ61" i="32"/>
  <c r="BR61" i="32"/>
  <c r="BS61" i="32"/>
  <c r="BT61" i="32"/>
  <c r="BU61" i="32"/>
  <c r="BV61" i="32"/>
  <c r="BX61" i="32"/>
  <c r="BY61" i="32"/>
  <c r="BZ61" i="32"/>
  <c r="CA61" i="32"/>
  <c r="CB61" i="32"/>
  <c r="CC61" i="32"/>
  <c r="CD61" i="32"/>
  <c r="CE61" i="32"/>
  <c r="CF61" i="32"/>
  <c r="CG61" i="32"/>
  <c r="CH61" i="32"/>
  <c r="CJ61" i="32"/>
  <c r="CK61" i="32"/>
  <c r="CL61" i="32"/>
  <c r="CM61" i="32"/>
  <c r="CN61" i="32"/>
  <c r="CO61" i="32"/>
  <c r="CP61" i="32"/>
  <c r="CQ61" i="32"/>
  <c r="CR61" i="32"/>
  <c r="CS61" i="32"/>
  <c r="CT61" i="32"/>
  <c r="CV61" i="32"/>
  <c r="CW61" i="32"/>
  <c r="CX61" i="32"/>
  <c r="CY61" i="32"/>
  <c r="CZ61" i="32"/>
  <c r="DA61" i="32"/>
  <c r="DB61" i="32"/>
  <c r="DC61" i="32"/>
  <c r="DD61" i="32"/>
  <c r="DE61" i="32"/>
  <c r="DF61" i="32"/>
  <c r="A62" i="32"/>
  <c r="B62" i="32"/>
  <c r="C62" i="32"/>
  <c r="D62" i="32"/>
  <c r="E62" i="32"/>
  <c r="F62" i="32"/>
  <c r="G62" i="32"/>
  <c r="H62" i="32"/>
  <c r="I62" i="32"/>
  <c r="J62" i="32"/>
  <c r="N62" i="32"/>
  <c r="O62" i="32"/>
  <c r="P62" i="32"/>
  <c r="Q62" i="32"/>
  <c r="R62" i="32"/>
  <c r="S62" i="32"/>
  <c r="T62" i="32"/>
  <c r="X62" i="32"/>
  <c r="Y62" i="32"/>
  <c r="Z62" i="32"/>
  <c r="AA62" i="32"/>
  <c r="AB62" i="32"/>
  <c r="AC62" i="32"/>
  <c r="AD62" i="32"/>
  <c r="AH62" i="32"/>
  <c r="AI62" i="32"/>
  <c r="AJ62" i="32"/>
  <c r="AK62" i="32"/>
  <c r="AL62" i="32"/>
  <c r="AM62" i="32"/>
  <c r="AN62" i="32"/>
  <c r="BE62" i="32"/>
  <c r="BF62" i="32"/>
  <c r="BG62" i="32"/>
  <c r="BH62" i="32"/>
  <c r="BJ62" i="32"/>
  <c r="BL62" i="32"/>
  <c r="BM62" i="32"/>
  <c r="BN62" i="32"/>
  <c r="BO62" i="32"/>
  <c r="BP62" i="32"/>
  <c r="BQ62" i="32"/>
  <c r="BR62" i="32"/>
  <c r="BS62" i="32"/>
  <c r="BT62" i="32"/>
  <c r="BU62" i="32"/>
  <c r="BV62" i="32"/>
  <c r="BX62" i="32"/>
  <c r="BY62" i="32"/>
  <c r="BZ62" i="32"/>
  <c r="CA62" i="32"/>
  <c r="CB62" i="32"/>
  <c r="CC62" i="32"/>
  <c r="CD62" i="32"/>
  <c r="CE62" i="32"/>
  <c r="CF62" i="32"/>
  <c r="CG62" i="32"/>
  <c r="CH62" i="32"/>
  <c r="CJ62" i="32"/>
  <c r="CK62" i="32"/>
  <c r="CL62" i="32"/>
  <c r="CM62" i="32"/>
  <c r="CN62" i="32"/>
  <c r="CO62" i="32"/>
  <c r="CP62" i="32"/>
  <c r="CQ62" i="32"/>
  <c r="CR62" i="32"/>
  <c r="CS62" i="32"/>
  <c r="CT62" i="32"/>
  <c r="CV62" i="32"/>
  <c r="CW62" i="32"/>
  <c r="CX62" i="32"/>
  <c r="CY62" i="32"/>
  <c r="CZ62" i="32"/>
  <c r="DA62" i="32"/>
  <c r="DB62" i="32"/>
  <c r="DC62" i="32"/>
  <c r="DD62" i="32"/>
  <c r="DE62" i="32"/>
  <c r="DF62" i="32"/>
  <c r="A63" i="32"/>
  <c r="B63" i="32"/>
  <c r="C63" i="32"/>
  <c r="D63" i="32"/>
  <c r="E63" i="32"/>
  <c r="F63" i="32"/>
  <c r="G63" i="32"/>
  <c r="H63" i="32"/>
  <c r="I63" i="32"/>
  <c r="J63" i="32"/>
  <c r="N63" i="32"/>
  <c r="O63" i="32"/>
  <c r="P63" i="32"/>
  <c r="Q63" i="32"/>
  <c r="R63" i="32"/>
  <c r="S63" i="32"/>
  <c r="T63" i="32"/>
  <c r="X63" i="32"/>
  <c r="Y63" i="32"/>
  <c r="Z63" i="32"/>
  <c r="AA63" i="32"/>
  <c r="AB63" i="32"/>
  <c r="AC63" i="32"/>
  <c r="AD63" i="32"/>
  <c r="AH63" i="32"/>
  <c r="AI63" i="32"/>
  <c r="AJ63" i="32"/>
  <c r="AK63" i="32"/>
  <c r="AL63" i="32"/>
  <c r="AM63" i="32"/>
  <c r="AN63" i="32"/>
  <c r="BE63" i="32"/>
  <c r="BF63" i="32"/>
  <c r="BG63" i="32"/>
  <c r="BH63" i="32"/>
  <c r="BJ63" i="32"/>
  <c r="BL63" i="32"/>
  <c r="BM63" i="32"/>
  <c r="BN63" i="32"/>
  <c r="BO63" i="32"/>
  <c r="BP63" i="32"/>
  <c r="BQ63" i="32"/>
  <c r="BR63" i="32"/>
  <c r="BS63" i="32"/>
  <c r="BT63" i="32"/>
  <c r="BU63" i="32"/>
  <c r="BV63" i="32"/>
  <c r="BX63" i="32"/>
  <c r="BY63" i="32"/>
  <c r="BZ63" i="32"/>
  <c r="CA63" i="32"/>
  <c r="CB63" i="32"/>
  <c r="CC63" i="32"/>
  <c r="CD63" i="32"/>
  <c r="CE63" i="32"/>
  <c r="CF63" i="32"/>
  <c r="CG63" i="32"/>
  <c r="CH63" i="32"/>
  <c r="CJ63" i="32"/>
  <c r="CK63" i="32"/>
  <c r="CL63" i="32"/>
  <c r="CM63" i="32"/>
  <c r="CN63" i="32"/>
  <c r="CO63" i="32"/>
  <c r="CP63" i="32"/>
  <c r="CQ63" i="32"/>
  <c r="CR63" i="32"/>
  <c r="CS63" i="32"/>
  <c r="CT63" i="32"/>
  <c r="CV63" i="32"/>
  <c r="CW63" i="32"/>
  <c r="CX63" i="32"/>
  <c r="CY63" i="32"/>
  <c r="CZ63" i="32"/>
  <c r="DA63" i="32"/>
  <c r="DB63" i="32"/>
  <c r="DC63" i="32"/>
  <c r="DD63" i="32"/>
  <c r="DE63" i="32"/>
  <c r="DF63" i="32"/>
  <c r="A64" i="32"/>
  <c r="B64" i="32"/>
  <c r="C64" i="32"/>
  <c r="D64" i="32"/>
  <c r="E64" i="32"/>
  <c r="F64" i="32"/>
  <c r="G64" i="32"/>
  <c r="H64" i="32"/>
  <c r="I64" i="32"/>
  <c r="J64" i="32"/>
  <c r="N64" i="32"/>
  <c r="O64" i="32"/>
  <c r="P64" i="32"/>
  <c r="Q64" i="32"/>
  <c r="R64" i="32"/>
  <c r="S64" i="32"/>
  <c r="T64" i="32"/>
  <c r="X64" i="32"/>
  <c r="Y64" i="32"/>
  <c r="Z64" i="32"/>
  <c r="AA64" i="32"/>
  <c r="AB64" i="32"/>
  <c r="AC64" i="32"/>
  <c r="AD64" i="32"/>
  <c r="AH64" i="32"/>
  <c r="AI64" i="32"/>
  <c r="AJ64" i="32"/>
  <c r="AK64" i="32"/>
  <c r="AL64" i="32"/>
  <c r="AM64" i="32"/>
  <c r="AN64" i="32"/>
  <c r="BE64" i="32"/>
  <c r="BF64" i="32"/>
  <c r="BG64" i="32"/>
  <c r="BH64" i="32"/>
  <c r="BJ64" i="32"/>
  <c r="BL64" i="32"/>
  <c r="BM64" i="32"/>
  <c r="BN64" i="32"/>
  <c r="BO64" i="32"/>
  <c r="BP64" i="32"/>
  <c r="BQ64" i="32"/>
  <c r="BR64" i="32"/>
  <c r="BS64" i="32"/>
  <c r="BT64" i="32"/>
  <c r="BU64" i="32"/>
  <c r="BV64" i="32"/>
  <c r="BX64" i="32"/>
  <c r="BY64" i="32"/>
  <c r="BZ64" i="32"/>
  <c r="CA64" i="32"/>
  <c r="CB64" i="32"/>
  <c r="CC64" i="32"/>
  <c r="CD64" i="32"/>
  <c r="CE64" i="32"/>
  <c r="CF64" i="32"/>
  <c r="CG64" i="32"/>
  <c r="CH64" i="32"/>
  <c r="CJ64" i="32"/>
  <c r="CK64" i="32"/>
  <c r="CL64" i="32"/>
  <c r="CM64" i="32"/>
  <c r="CN64" i="32"/>
  <c r="CO64" i="32"/>
  <c r="CP64" i="32"/>
  <c r="CQ64" i="32"/>
  <c r="CR64" i="32"/>
  <c r="CS64" i="32"/>
  <c r="CT64" i="32"/>
  <c r="CV64" i="32"/>
  <c r="CW64" i="32"/>
  <c r="CX64" i="32"/>
  <c r="CY64" i="32"/>
  <c r="CZ64" i="32"/>
  <c r="DA64" i="32"/>
  <c r="DB64" i="32"/>
  <c r="DC64" i="32"/>
  <c r="DD64" i="32"/>
  <c r="DE64" i="32"/>
  <c r="DF64" i="32"/>
  <c r="A65" i="32"/>
  <c r="B65" i="32"/>
  <c r="C65" i="32"/>
  <c r="D65" i="32"/>
  <c r="E65" i="32"/>
  <c r="F65" i="32"/>
  <c r="G65" i="32"/>
  <c r="H65" i="32"/>
  <c r="I65" i="32"/>
  <c r="J65" i="32"/>
  <c r="N65" i="32"/>
  <c r="O65" i="32"/>
  <c r="P65" i="32"/>
  <c r="Q65" i="32"/>
  <c r="R65" i="32"/>
  <c r="S65" i="32"/>
  <c r="T65" i="32"/>
  <c r="X65" i="32"/>
  <c r="Y65" i="32"/>
  <c r="Z65" i="32"/>
  <c r="AA65" i="32"/>
  <c r="AB65" i="32"/>
  <c r="AC65" i="32"/>
  <c r="AD65" i="32"/>
  <c r="AH65" i="32"/>
  <c r="AI65" i="32"/>
  <c r="AJ65" i="32"/>
  <c r="AK65" i="32"/>
  <c r="AL65" i="32"/>
  <c r="AM65" i="32"/>
  <c r="AN65" i="32"/>
  <c r="BE65" i="32"/>
  <c r="BF65" i="32"/>
  <c r="BG65" i="32"/>
  <c r="BH65" i="32"/>
  <c r="BJ65" i="32"/>
  <c r="BL65" i="32"/>
  <c r="BM65" i="32"/>
  <c r="BN65" i="32"/>
  <c r="BO65" i="32"/>
  <c r="BP65" i="32"/>
  <c r="BQ65" i="32"/>
  <c r="BR65" i="32"/>
  <c r="BS65" i="32"/>
  <c r="BT65" i="32"/>
  <c r="BU65" i="32"/>
  <c r="BV65" i="32"/>
  <c r="BX65" i="32"/>
  <c r="BY65" i="32"/>
  <c r="BZ65" i="32"/>
  <c r="CA65" i="32"/>
  <c r="CB65" i="32"/>
  <c r="CC65" i="32"/>
  <c r="CD65" i="32"/>
  <c r="CE65" i="32"/>
  <c r="CF65" i="32"/>
  <c r="CG65" i="32"/>
  <c r="CH65" i="32"/>
  <c r="CJ65" i="32"/>
  <c r="CK65" i="32"/>
  <c r="CL65" i="32"/>
  <c r="CM65" i="32"/>
  <c r="CN65" i="32"/>
  <c r="CO65" i="32"/>
  <c r="CP65" i="32"/>
  <c r="CQ65" i="32"/>
  <c r="CR65" i="32"/>
  <c r="CS65" i="32"/>
  <c r="CT65" i="32"/>
  <c r="CV65" i="32"/>
  <c r="CW65" i="32"/>
  <c r="CX65" i="32"/>
  <c r="CY65" i="32"/>
  <c r="CZ65" i="32"/>
  <c r="DA65" i="32"/>
  <c r="DB65" i="32"/>
  <c r="DC65" i="32"/>
  <c r="DD65" i="32"/>
  <c r="DE65" i="32"/>
  <c r="DF65" i="32"/>
  <c r="A66" i="32"/>
  <c r="B66" i="32"/>
  <c r="C66" i="32"/>
  <c r="D66" i="32"/>
  <c r="E66" i="32"/>
  <c r="F66" i="32"/>
  <c r="G66" i="32"/>
  <c r="H66" i="32"/>
  <c r="I66" i="32"/>
  <c r="J66" i="32"/>
  <c r="N66" i="32"/>
  <c r="O66" i="32"/>
  <c r="P66" i="32"/>
  <c r="Q66" i="32"/>
  <c r="R66" i="32"/>
  <c r="S66" i="32"/>
  <c r="T66" i="32"/>
  <c r="X66" i="32"/>
  <c r="Y66" i="32"/>
  <c r="Z66" i="32"/>
  <c r="AA66" i="32"/>
  <c r="AB66" i="32"/>
  <c r="AC66" i="32"/>
  <c r="AD66" i="32"/>
  <c r="AH66" i="32"/>
  <c r="AI66" i="32"/>
  <c r="AJ66" i="32"/>
  <c r="AK66" i="32"/>
  <c r="AL66" i="32"/>
  <c r="AM66" i="32"/>
  <c r="AN66" i="32"/>
  <c r="BE66" i="32"/>
  <c r="BF66" i="32"/>
  <c r="BG66" i="32"/>
  <c r="BH66" i="32"/>
  <c r="BJ66" i="32"/>
  <c r="BL66" i="32"/>
  <c r="BM66" i="32"/>
  <c r="BN66" i="32"/>
  <c r="BO66" i="32"/>
  <c r="BP66" i="32"/>
  <c r="BQ66" i="32"/>
  <c r="BR66" i="32"/>
  <c r="BS66" i="32"/>
  <c r="BT66" i="32"/>
  <c r="BU66" i="32"/>
  <c r="BV66" i="32"/>
  <c r="BX66" i="32"/>
  <c r="BY66" i="32"/>
  <c r="BZ66" i="32"/>
  <c r="CA66" i="32"/>
  <c r="CB66" i="32"/>
  <c r="CC66" i="32"/>
  <c r="CD66" i="32"/>
  <c r="CE66" i="32"/>
  <c r="CF66" i="32"/>
  <c r="CG66" i="32"/>
  <c r="CH66" i="32"/>
  <c r="CJ66" i="32"/>
  <c r="CK66" i="32"/>
  <c r="CL66" i="32"/>
  <c r="CM66" i="32"/>
  <c r="CN66" i="32"/>
  <c r="CO66" i="32"/>
  <c r="CP66" i="32"/>
  <c r="CQ66" i="32"/>
  <c r="CR66" i="32"/>
  <c r="CS66" i="32"/>
  <c r="CT66" i="32"/>
  <c r="CV66" i="32"/>
  <c r="CW66" i="32"/>
  <c r="CX66" i="32"/>
  <c r="CY66" i="32"/>
  <c r="CZ66" i="32"/>
  <c r="DA66" i="32"/>
  <c r="DB66" i="32"/>
  <c r="DC66" i="32"/>
  <c r="DD66" i="32"/>
  <c r="DE66" i="32"/>
  <c r="DF66" i="32"/>
  <c r="A67" i="32"/>
  <c r="B67" i="32"/>
  <c r="C67" i="32"/>
  <c r="D67" i="32"/>
  <c r="E67" i="32"/>
  <c r="F67" i="32"/>
  <c r="G67" i="32"/>
  <c r="H67" i="32"/>
  <c r="I67" i="32"/>
  <c r="J67" i="32"/>
  <c r="N67" i="32"/>
  <c r="O67" i="32"/>
  <c r="P67" i="32"/>
  <c r="Q67" i="32"/>
  <c r="R67" i="32"/>
  <c r="S67" i="32"/>
  <c r="T67" i="32"/>
  <c r="X67" i="32"/>
  <c r="Y67" i="32"/>
  <c r="Z67" i="32"/>
  <c r="AA67" i="32"/>
  <c r="AB67" i="32"/>
  <c r="AC67" i="32"/>
  <c r="AD67" i="32"/>
  <c r="AH67" i="32"/>
  <c r="AI67" i="32"/>
  <c r="AJ67" i="32"/>
  <c r="AK67" i="32"/>
  <c r="AL67" i="32"/>
  <c r="AM67" i="32"/>
  <c r="AN67" i="32"/>
  <c r="BE67" i="32"/>
  <c r="BF67" i="32"/>
  <c r="BG67" i="32"/>
  <c r="BH67" i="32"/>
  <c r="BJ67" i="32"/>
  <c r="BL67" i="32"/>
  <c r="BM67" i="32"/>
  <c r="BN67" i="32"/>
  <c r="BO67" i="32"/>
  <c r="BP67" i="32"/>
  <c r="BQ67" i="32"/>
  <c r="BR67" i="32"/>
  <c r="BS67" i="32"/>
  <c r="BT67" i="32"/>
  <c r="BU67" i="32"/>
  <c r="BV67" i="32"/>
  <c r="BX67" i="32"/>
  <c r="BY67" i="32"/>
  <c r="BZ67" i="32"/>
  <c r="CA67" i="32"/>
  <c r="CB67" i="32"/>
  <c r="CC67" i="32"/>
  <c r="CD67" i="32"/>
  <c r="CE67" i="32"/>
  <c r="CF67" i="32"/>
  <c r="CG67" i="32"/>
  <c r="CH67" i="32"/>
  <c r="CJ67" i="32"/>
  <c r="CK67" i="32"/>
  <c r="CL67" i="32"/>
  <c r="CM67" i="32"/>
  <c r="CN67" i="32"/>
  <c r="CO67" i="32"/>
  <c r="CP67" i="32"/>
  <c r="CQ67" i="32"/>
  <c r="CR67" i="32"/>
  <c r="CS67" i="32"/>
  <c r="CT67" i="32"/>
  <c r="CV67" i="32"/>
  <c r="CW67" i="32"/>
  <c r="CX67" i="32"/>
  <c r="CY67" i="32"/>
  <c r="CZ67" i="32"/>
  <c r="DA67" i="32"/>
  <c r="DB67" i="32"/>
  <c r="DC67" i="32"/>
  <c r="DD67" i="32"/>
  <c r="DE67" i="32"/>
  <c r="DF67" i="32"/>
  <c r="A68" i="32"/>
  <c r="B68" i="32"/>
  <c r="C68" i="32"/>
  <c r="D68" i="32"/>
  <c r="E68" i="32"/>
  <c r="F68" i="32"/>
  <c r="G68" i="32"/>
  <c r="H68" i="32"/>
  <c r="I68" i="32"/>
  <c r="J68" i="32"/>
  <c r="N68" i="32"/>
  <c r="O68" i="32"/>
  <c r="P68" i="32"/>
  <c r="Q68" i="32"/>
  <c r="R68" i="32"/>
  <c r="S68" i="32"/>
  <c r="T68" i="32"/>
  <c r="X68" i="32"/>
  <c r="Y68" i="32"/>
  <c r="Z68" i="32"/>
  <c r="AA68" i="32"/>
  <c r="AB68" i="32"/>
  <c r="AC68" i="32"/>
  <c r="AD68" i="32"/>
  <c r="AH68" i="32"/>
  <c r="AI68" i="32"/>
  <c r="AJ68" i="32"/>
  <c r="AK68" i="32"/>
  <c r="AL68" i="32"/>
  <c r="AM68" i="32"/>
  <c r="AN68" i="32"/>
  <c r="BE68" i="32"/>
  <c r="BF68" i="32"/>
  <c r="BG68" i="32"/>
  <c r="BH68" i="32"/>
  <c r="BJ68" i="32"/>
  <c r="BL68" i="32"/>
  <c r="BM68" i="32"/>
  <c r="BN68" i="32"/>
  <c r="BO68" i="32"/>
  <c r="BP68" i="32"/>
  <c r="BQ68" i="32"/>
  <c r="BR68" i="32"/>
  <c r="BS68" i="32"/>
  <c r="BT68" i="32"/>
  <c r="BU68" i="32"/>
  <c r="BV68" i="32"/>
  <c r="BX68" i="32"/>
  <c r="BY68" i="32"/>
  <c r="BZ68" i="32"/>
  <c r="CA68" i="32"/>
  <c r="CB68" i="32"/>
  <c r="CC68" i="32"/>
  <c r="CD68" i="32"/>
  <c r="CE68" i="32"/>
  <c r="CF68" i="32"/>
  <c r="CG68" i="32"/>
  <c r="CH68" i="32"/>
  <c r="CJ68" i="32"/>
  <c r="CK68" i="32"/>
  <c r="CL68" i="32"/>
  <c r="CM68" i="32"/>
  <c r="CN68" i="32"/>
  <c r="CO68" i="32"/>
  <c r="CP68" i="32"/>
  <c r="CQ68" i="32"/>
  <c r="CR68" i="32"/>
  <c r="CS68" i="32"/>
  <c r="CT68" i="32"/>
  <c r="CV68" i="32"/>
  <c r="CW68" i="32"/>
  <c r="CX68" i="32"/>
  <c r="CY68" i="32"/>
  <c r="CZ68" i="32"/>
  <c r="DA68" i="32"/>
  <c r="DB68" i="32"/>
  <c r="DC68" i="32"/>
  <c r="DD68" i="32"/>
  <c r="DE68" i="32"/>
  <c r="DF68" i="32"/>
  <c r="A69" i="32"/>
  <c r="B69" i="32"/>
  <c r="C69" i="32"/>
  <c r="D69" i="32"/>
  <c r="E69" i="32"/>
  <c r="F69" i="32"/>
  <c r="G69" i="32"/>
  <c r="H69" i="32"/>
  <c r="I69" i="32"/>
  <c r="J69" i="32"/>
  <c r="N69" i="32"/>
  <c r="O69" i="32"/>
  <c r="P69" i="32"/>
  <c r="Q69" i="32"/>
  <c r="R69" i="32"/>
  <c r="S69" i="32"/>
  <c r="T69" i="32"/>
  <c r="X69" i="32"/>
  <c r="Y69" i="32"/>
  <c r="Z69" i="32"/>
  <c r="AA69" i="32"/>
  <c r="AB69" i="32"/>
  <c r="AC69" i="32"/>
  <c r="AD69" i="32"/>
  <c r="AH69" i="32"/>
  <c r="AI69" i="32"/>
  <c r="AJ69" i="32"/>
  <c r="AK69" i="32"/>
  <c r="AL69" i="32"/>
  <c r="AM69" i="32"/>
  <c r="AN69" i="32"/>
  <c r="BE69" i="32"/>
  <c r="BF69" i="32"/>
  <c r="BG69" i="32"/>
  <c r="BH69" i="32"/>
  <c r="BJ69" i="32"/>
  <c r="BL69" i="32"/>
  <c r="BM69" i="32"/>
  <c r="BN69" i="32"/>
  <c r="BO69" i="32"/>
  <c r="BP69" i="32"/>
  <c r="BQ69" i="32"/>
  <c r="BR69" i="32"/>
  <c r="BS69" i="32"/>
  <c r="BT69" i="32"/>
  <c r="BU69" i="32"/>
  <c r="BV69" i="32"/>
  <c r="BX69" i="32"/>
  <c r="BY69" i="32"/>
  <c r="BZ69" i="32"/>
  <c r="CA69" i="32"/>
  <c r="CB69" i="32"/>
  <c r="CC69" i="32"/>
  <c r="CD69" i="32"/>
  <c r="CE69" i="32"/>
  <c r="CF69" i="32"/>
  <c r="CG69" i="32"/>
  <c r="CH69" i="32"/>
  <c r="CJ69" i="32"/>
  <c r="CK69" i="32"/>
  <c r="CL69" i="32"/>
  <c r="CM69" i="32"/>
  <c r="CN69" i="32"/>
  <c r="CO69" i="32"/>
  <c r="CP69" i="32"/>
  <c r="CQ69" i="32"/>
  <c r="CR69" i="32"/>
  <c r="CS69" i="32"/>
  <c r="CT69" i="32"/>
  <c r="CV69" i="32"/>
  <c r="CW69" i="32"/>
  <c r="CX69" i="32"/>
  <c r="CY69" i="32"/>
  <c r="CZ69" i="32"/>
  <c r="DA69" i="32"/>
  <c r="DB69" i="32"/>
  <c r="DC69" i="32"/>
  <c r="DD69" i="32"/>
  <c r="DE69" i="32"/>
  <c r="DF69" i="32"/>
  <c r="A70" i="32"/>
  <c r="B70" i="32"/>
  <c r="C70" i="32"/>
  <c r="D70" i="32"/>
  <c r="E70" i="32"/>
  <c r="F70" i="32"/>
  <c r="G70" i="32"/>
  <c r="H70" i="32"/>
  <c r="I70" i="32"/>
  <c r="J70" i="32"/>
  <c r="N70" i="32"/>
  <c r="O70" i="32"/>
  <c r="P70" i="32"/>
  <c r="Q70" i="32"/>
  <c r="R70" i="32"/>
  <c r="S70" i="32"/>
  <c r="T70" i="32"/>
  <c r="X70" i="32"/>
  <c r="Y70" i="32"/>
  <c r="Z70" i="32"/>
  <c r="AA70" i="32"/>
  <c r="AB70" i="32"/>
  <c r="AC70" i="32"/>
  <c r="AD70" i="32"/>
  <c r="AH70" i="32"/>
  <c r="AI70" i="32"/>
  <c r="AJ70" i="32"/>
  <c r="AK70" i="32"/>
  <c r="AL70" i="32"/>
  <c r="AM70" i="32"/>
  <c r="AN70" i="32"/>
  <c r="BE70" i="32"/>
  <c r="BF70" i="32"/>
  <c r="BG70" i="32"/>
  <c r="BH70" i="32"/>
  <c r="BJ70" i="32"/>
  <c r="BL70" i="32"/>
  <c r="BM70" i="32"/>
  <c r="BN70" i="32"/>
  <c r="BO70" i="32"/>
  <c r="BP70" i="32"/>
  <c r="BQ70" i="32"/>
  <c r="BR70" i="32"/>
  <c r="BS70" i="32"/>
  <c r="BT70" i="32"/>
  <c r="BU70" i="32"/>
  <c r="BV70" i="32"/>
  <c r="BX70" i="32"/>
  <c r="BY70" i="32"/>
  <c r="BZ70" i="32"/>
  <c r="CA70" i="32"/>
  <c r="CB70" i="32"/>
  <c r="CC70" i="32"/>
  <c r="CD70" i="32"/>
  <c r="CE70" i="32"/>
  <c r="CF70" i="32"/>
  <c r="CG70" i="32"/>
  <c r="CH70" i="32"/>
  <c r="CJ70" i="32"/>
  <c r="CK70" i="32"/>
  <c r="CL70" i="32"/>
  <c r="CM70" i="32"/>
  <c r="CN70" i="32"/>
  <c r="CO70" i="32"/>
  <c r="CP70" i="32"/>
  <c r="CQ70" i="32"/>
  <c r="CR70" i="32"/>
  <c r="CS70" i="32"/>
  <c r="CT70" i="32"/>
  <c r="CV70" i="32"/>
  <c r="CW70" i="32"/>
  <c r="CX70" i="32"/>
  <c r="CY70" i="32"/>
  <c r="CZ70" i="32"/>
  <c r="DA70" i="32"/>
  <c r="DB70" i="32"/>
  <c r="DC70" i="32"/>
  <c r="DD70" i="32"/>
  <c r="DE70" i="32"/>
  <c r="DF70" i="32"/>
  <c r="A71" i="32"/>
  <c r="B71" i="32"/>
  <c r="C71" i="32"/>
  <c r="D71" i="32"/>
  <c r="E71" i="32"/>
  <c r="F71" i="32"/>
  <c r="G71" i="32"/>
  <c r="H71" i="32"/>
  <c r="I71" i="32"/>
  <c r="J71" i="32"/>
  <c r="N71" i="32"/>
  <c r="O71" i="32"/>
  <c r="P71" i="32"/>
  <c r="Q71" i="32"/>
  <c r="R71" i="32"/>
  <c r="S71" i="32"/>
  <c r="T71" i="32"/>
  <c r="X71" i="32"/>
  <c r="Y71" i="32"/>
  <c r="Z71" i="32"/>
  <c r="AA71" i="32"/>
  <c r="AB71" i="32"/>
  <c r="AC71" i="32"/>
  <c r="AD71" i="32"/>
  <c r="AH71" i="32"/>
  <c r="AI71" i="32"/>
  <c r="AJ71" i="32"/>
  <c r="AK71" i="32"/>
  <c r="AL71" i="32"/>
  <c r="AM71" i="32"/>
  <c r="AN71" i="32"/>
  <c r="BE71" i="32"/>
  <c r="BF71" i="32"/>
  <c r="BG71" i="32"/>
  <c r="BH71" i="32"/>
  <c r="BJ71" i="32"/>
  <c r="BL71" i="32"/>
  <c r="BM71" i="32"/>
  <c r="BN71" i="32"/>
  <c r="BO71" i="32"/>
  <c r="BP71" i="32"/>
  <c r="BQ71" i="32"/>
  <c r="BR71" i="32"/>
  <c r="BS71" i="32"/>
  <c r="BT71" i="32"/>
  <c r="BU71" i="32"/>
  <c r="BV71" i="32"/>
  <c r="BX71" i="32"/>
  <c r="BY71" i="32"/>
  <c r="BZ71" i="32"/>
  <c r="CA71" i="32"/>
  <c r="CB71" i="32"/>
  <c r="CC71" i="32"/>
  <c r="CD71" i="32"/>
  <c r="CE71" i="32"/>
  <c r="CF71" i="32"/>
  <c r="CG71" i="32"/>
  <c r="CH71" i="32"/>
  <c r="CJ71" i="32"/>
  <c r="CK71" i="32"/>
  <c r="CL71" i="32"/>
  <c r="CM71" i="32"/>
  <c r="CN71" i="32"/>
  <c r="CO71" i="32"/>
  <c r="CP71" i="32"/>
  <c r="CQ71" i="32"/>
  <c r="CR71" i="32"/>
  <c r="CS71" i="32"/>
  <c r="CT71" i="32"/>
  <c r="CV71" i="32"/>
  <c r="CW71" i="32"/>
  <c r="CX71" i="32"/>
  <c r="CY71" i="32"/>
  <c r="CZ71" i="32"/>
  <c r="DA71" i="32"/>
  <c r="DB71" i="32"/>
  <c r="DC71" i="32"/>
  <c r="DD71" i="32"/>
  <c r="DE71" i="32"/>
  <c r="DF71" i="32"/>
  <c r="A72" i="32"/>
  <c r="B72" i="32"/>
  <c r="C72" i="32"/>
  <c r="D72" i="32"/>
  <c r="E72" i="32"/>
  <c r="F72" i="32"/>
  <c r="G72" i="32"/>
  <c r="H72" i="32"/>
  <c r="I72" i="32"/>
  <c r="J72" i="32"/>
  <c r="N72" i="32"/>
  <c r="O72" i="32"/>
  <c r="P72" i="32"/>
  <c r="Q72" i="32"/>
  <c r="R72" i="32"/>
  <c r="S72" i="32"/>
  <c r="T72" i="32"/>
  <c r="X72" i="32"/>
  <c r="Y72" i="32"/>
  <c r="Z72" i="32"/>
  <c r="AA72" i="32"/>
  <c r="AB72" i="32"/>
  <c r="AC72" i="32"/>
  <c r="AD72" i="32"/>
  <c r="AH72" i="32"/>
  <c r="AI72" i="32"/>
  <c r="AJ72" i="32"/>
  <c r="AK72" i="32"/>
  <c r="AL72" i="32"/>
  <c r="AM72" i="32"/>
  <c r="AN72" i="32"/>
  <c r="BE72" i="32"/>
  <c r="BF72" i="32"/>
  <c r="BG72" i="32"/>
  <c r="BH72" i="32"/>
  <c r="BJ72" i="32"/>
  <c r="BL72" i="32"/>
  <c r="BM72" i="32"/>
  <c r="BN72" i="32"/>
  <c r="BO72" i="32"/>
  <c r="BP72" i="32"/>
  <c r="BQ72" i="32"/>
  <c r="BR72" i="32"/>
  <c r="BS72" i="32"/>
  <c r="BT72" i="32"/>
  <c r="BU72" i="32"/>
  <c r="BV72" i="32"/>
  <c r="BX72" i="32"/>
  <c r="BY72" i="32"/>
  <c r="BZ72" i="32"/>
  <c r="CA72" i="32"/>
  <c r="CB72" i="32"/>
  <c r="CC72" i="32"/>
  <c r="CD72" i="32"/>
  <c r="CE72" i="32"/>
  <c r="CF72" i="32"/>
  <c r="CG72" i="32"/>
  <c r="CH72" i="32"/>
  <c r="CJ72" i="32"/>
  <c r="CK72" i="32"/>
  <c r="CL72" i="32"/>
  <c r="CM72" i="32"/>
  <c r="CN72" i="32"/>
  <c r="CO72" i="32"/>
  <c r="CP72" i="32"/>
  <c r="CQ72" i="32"/>
  <c r="CR72" i="32"/>
  <c r="CS72" i="32"/>
  <c r="CT72" i="32"/>
  <c r="CV72" i="32"/>
  <c r="CW72" i="32"/>
  <c r="CX72" i="32"/>
  <c r="CY72" i="32"/>
  <c r="CZ72" i="32"/>
  <c r="DA72" i="32"/>
  <c r="DB72" i="32"/>
  <c r="DC72" i="32"/>
  <c r="DD72" i="32"/>
  <c r="DE72" i="32"/>
  <c r="DF72" i="32"/>
  <c r="A73" i="32"/>
  <c r="B73" i="32"/>
  <c r="C73" i="32"/>
  <c r="D73" i="32"/>
  <c r="E73" i="32"/>
  <c r="F73" i="32"/>
  <c r="G73" i="32"/>
  <c r="H73" i="32"/>
  <c r="I73" i="32"/>
  <c r="J73" i="32"/>
  <c r="N73" i="32"/>
  <c r="O73" i="32"/>
  <c r="P73" i="32"/>
  <c r="Q73" i="32"/>
  <c r="R73" i="32"/>
  <c r="S73" i="32"/>
  <c r="T73" i="32"/>
  <c r="X73" i="32"/>
  <c r="Y73" i="32"/>
  <c r="Z73" i="32"/>
  <c r="AA73" i="32"/>
  <c r="AB73" i="32"/>
  <c r="AC73" i="32"/>
  <c r="AD73" i="32"/>
  <c r="AH73" i="32"/>
  <c r="AI73" i="32"/>
  <c r="AJ73" i="32"/>
  <c r="AK73" i="32"/>
  <c r="AL73" i="32"/>
  <c r="AM73" i="32"/>
  <c r="AN73" i="32"/>
  <c r="BE73" i="32"/>
  <c r="BF73" i="32"/>
  <c r="BG73" i="32"/>
  <c r="BH73" i="32"/>
  <c r="BJ73" i="32"/>
  <c r="BL73" i="32"/>
  <c r="BM73" i="32"/>
  <c r="BN73" i="32"/>
  <c r="BO73" i="32"/>
  <c r="BP73" i="32"/>
  <c r="BQ73" i="32"/>
  <c r="BR73" i="32"/>
  <c r="BS73" i="32"/>
  <c r="BT73" i="32"/>
  <c r="BU73" i="32"/>
  <c r="BV73" i="32"/>
  <c r="BX73" i="32"/>
  <c r="BY73" i="32"/>
  <c r="BZ73" i="32"/>
  <c r="CA73" i="32"/>
  <c r="CB73" i="32"/>
  <c r="CC73" i="32"/>
  <c r="CD73" i="32"/>
  <c r="CE73" i="32"/>
  <c r="CF73" i="32"/>
  <c r="CG73" i="32"/>
  <c r="CH73" i="32"/>
  <c r="CJ73" i="32"/>
  <c r="CK73" i="32"/>
  <c r="CL73" i="32"/>
  <c r="CM73" i="32"/>
  <c r="CN73" i="32"/>
  <c r="CO73" i="32"/>
  <c r="CP73" i="32"/>
  <c r="CQ73" i="32"/>
  <c r="CR73" i="32"/>
  <c r="CS73" i="32"/>
  <c r="CT73" i="32"/>
  <c r="CV73" i="32"/>
  <c r="CW73" i="32"/>
  <c r="CX73" i="32"/>
  <c r="CY73" i="32"/>
  <c r="CZ73" i="32"/>
  <c r="DA73" i="32"/>
  <c r="DB73" i="32"/>
  <c r="DC73" i="32"/>
  <c r="DD73" i="32"/>
  <c r="DE73" i="32"/>
  <c r="DF73" i="32"/>
  <c r="A74" i="32"/>
  <c r="B74" i="32"/>
  <c r="C74" i="32"/>
  <c r="D74" i="32"/>
  <c r="E74" i="32"/>
  <c r="F74" i="32"/>
  <c r="G74" i="32"/>
  <c r="H74" i="32"/>
  <c r="I74" i="32"/>
  <c r="J74" i="32"/>
  <c r="N74" i="32"/>
  <c r="O74" i="32"/>
  <c r="P74" i="32"/>
  <c r="Q74" i="32"/>
  <c r="R74" i="32"/>
  <c r="S74" i="32"/>
  <c r="T74" i="32"/>
  <c r="X74" i="32"/>
  <c r="Y74" i="32"/>
  <c r="Z74" i="32"/>
  <c r="AA74" i="32"/>
  <c r="AB74" i="32"/>
  <c r="AC74" i="32"/>
  <c r="AD74" i="32"/>
  <c r="AH74" i="32"/>
  <c r="AI74" i="32"/>
  <c r="AJ74" i="32"/>
  <c r="AK74" i="32"/>
  <c r="AL74" i="32"/>
  <c r="AM74" i="32"/>
  <c r="AN74" i="32"/>
  <c r="BE74" i="32"/>
  <c r="BF74" i="32"/>
  <c r="BG74" i="32"/>
  <c r="BH74" i="32"/>
  <c r="BJ74" i="32"/>
  <c r="BL74" i="32"/>
  <c r="BM74" i="32"/>
  <c r="BN74" i="32"/>
  <c r="BO74" i="32"/>
  <c r="BP74" i="32"/>
  <c r="BQ74" i="32"/>
  <c r="BR74" i="32"/>
  <c r="BS74" i="32"/>
  <c r="BT74" i="32"/>
  <c r="BU74" i="32"/>
  <c r="BV74" i="32"/>
  <c r="BX74" i="32"/>
  <c r="BY74" i="32"/>
  <c r="BZ74" i="32"/>
  <c r="CA74" i="32"/>
  <c r="CB74" i="32"/>
  <c r="CC74" i="32"/>
  <c r="CD74" i="32"/>
  <c r="CE74" i="32"/>
  <c r="CF74" i="32"/>
  <c r="CG74" i="32"/>
  <c r="CH74" i="32"/>
  <c r="CJ74" i="32"/>
  <c r="CK74" i="32"/>
  <c r="CL74" i="32"/>
  <c r="CM74" i="32"/>
  <c r="CN74" i="32"/>
  <c r="CO74" i="32"/>
  <c r="CP74" i="32"/>
  <c r="CQ74" i="32"/>
  <c r="CR74" i="32"/>
  <c r="CS74" i="32"/>
  <c r="CT74" i="32"/>
  <c r="CV74" i="32"/>
  <c r="CW74" i="32"/>
  <c r="CX74" i="32"/>
  <c r="CY74" i="32"/>
  <c r="CZ74" i="32"/>
  <c r="DA74" i="32"/>
  <c r="DB74" i="32"/>
  <c r="DC74" i="32"/>
  <c r="DD74" i="32"/>
  <c r="DE74" i="32"/>
  <c r="DF74" i="32"/>
  <c r="A75" i="32"/>
  <c r="B75" i="32"/>
  <c r="C75" i="32"/>
  <c r="D75" i="32"/>
  <c r="E75" i="32"/>
  <c r="F75" i="32"/>
  <c r="G75" i="32"/>
  <c r="H75" i="32"/>
  <c r="I75" i="32"/>
  <c r="J75" i="32"/>
  <c r="N75" i="32"/>
  <c r="O75" i="32"/>
  <c r="P75" i="32"/>
  <c r="Q75" i="32"/>
  <c r="R75" i="32"/>
  <c r="S75" i="32"/>
  <c r="T75" i="32"/>
  <c r="X75" i="32"/>
  <c r="Y75" i="32"/>
  <c r="Z75" i="32"/>
  <c r="AA75" i="32"/>
  <c r="AB75" i="32"/>
  <c r="AC75" i="32"/>
  <c r="AD75" i="32"/>
  <c r="AH75" i="32"/>
  <c r="AI75" i="32"/>
  <c r="AJ75" i="32"/>
  <c r="AK75" i="32"/>
  <c r="AL75" i="32"/>
  <c r="AM75" i="32"/>
  <c r="AN75" i="32"/>
  <c r="BE75" i="32"/>
  <c r="BF75" i="32"/>
  <c r="BG75" i="32"/>
  <c r="BH75" i="32"/>
  <c r="BJ75" i="32"/>
  <c r="BL75" i="32"/>
  <c r="BM75" i="32"/>
  <c r="BN75" i="32"/>
  <c r="BO75" i="32"/>
  <c r="BP75" i="32"/>
  <c r="BQ75" i="32"/>
  <c r="BR75" i="32"/>
  <c r="BS75" i="32"/>
  <c r="BT75" i="32"/>
  <c r="BU75" i="32"/>
  <c r="BV75" i="32"/>
  <c r="BX75" i="32"/>
  <c r="BY75" i="32"/>
  <c r="BZ75" i="32"/>
  <c r="CA75" i="32"/>
  <c r="CB75" i="32"/>
  <c r="CC75" i="32"/>
  <c r="CD75" i="32"/>
  <c r="CE75" i="32"/>
  <c r="CF75" i="32"/>
  <c r="CG75" i="32"/>
  <c r="CH75" i="32"/>
  <c r="CJ75" i="32"/>
  <c r="CK75" i="32"/>
  <c r="CL75" i="32"/>
  <c r="CM75" i="32"/>
  <c r="CN75" i="32"/>
  <c r="CO75" i="32"/>
  <c r="CP75" i="32"/>
  <c r="CQ75" i="32"/>
  <c r="CR75" i="32"/>
  <c r="CS75" i="32"/>
  <c r="CT75" i="32"/>
  <c r="CV75" i="32"/>
  <c r="CW75" i="32"/>
  <c r="CX75" i="32"/>
  <c r="CY75" i="32"/>
  <c r="CZ75" i="32"/>
  <c r="DA75" i="32"/>
  <c r="DB75" i="32"/>
  <c r="DC75" i="32"/>
  <c r="DD75" i="32"/>
  <c r="DE75" i="32"/>
  <c r="DF75" i="32"/>
  <c r="A76" i="32"/>
  <c r="B76" i="32"/>
  <c r="C76" i="32"/>
  <c r="D76" i="32"/>
  <c r="E76" i="32"/>
  <c r="F76" i="32"/>
  <c r="G76" i="32"/>
  <c r="H76" i="32"/>
  <c r="I76" i="32"/>
  <c r="J76" i="32"/>
  <c r="N76" i="32"/>
  <c r="O76" i="32"/>
  <c r="P76" i="32"/>
  <c r="Q76" i="32"/>
  <c r="R76" i="32"/>
  <c r="S76" i="32"/>
  <c r="T76" i="32"/>
  <c r="X76" i="32"/>
  <c r="Y76" i="32"/>
  <c r="Z76" i="32"/>
  <c r="AA76" i="32"/>
  <c r="AB76" i="32"/>
  <c r="AC76" i="32"/>
  <c r="AD76" i="32"/>
  <c r="AH76" i="32"/>
  <c r="AI76" i="32"/>
  <c r="AJ76" i="32"/>
  <c r="AK76" i="32"/>
  <c r="AL76" i="32"/>
  <c r="AM76" i="32"/>
  <c r="AN76" i="32"/>
  <c r="BE76" i="32"/>
  <c r="BF76" i="32"/>
  <c r="BG76" i="32"/>
  <c r="BH76" i="32"/>
  <c r="BJ76" i="32"/>
  <c r="BL76" i="32"/>
  <c r="BM76" i="32"/>
  <c r="BN76" i="32"/>
  <c r="BO76" i="32"/>
  <c r="BP76" i="32"/>
  <c r="BQ76" i="32"/>
  <c r="BR76" i="32"/>
  <c r="BS76" i="32"/>
  <c r="BT76" i="32"/>
  <c r="BU76" i="32"/>
  <c r="BV76" i="32"/>
  <c r="BX76" i="32"/>
  <c r="BY76" i="32"/>
  <c r="BZ76" i="32"/>
  <c r="CA76" i="32"/>
  <c r="CB76" i="32"/>
  <c r="CC76" i="32"/>
  <c r="CD76" i="32"/>
  <c r="CE76" i="32"/>
  <c r="CF76" i="32"/>
  <c r="CG76" i="32"/>
  <c r="CH76" i="32"/>
  <c r="CJ76" i="32"/>
  <c r="CK76" i="32"/>
  <c r="CL76" i="32"/>
  <c r="CM76" i="32"/>
  <c r="CN76" i="32"/>
  <c r="CO76" i="32"/>
  <c r="CP76" i="32"/>
  <c r="CQ76" i="32"/>
  <c r="CR76" i="32"/>
  <c r="CS76" i="32"/>
  <c r="CT76" i="32"/>
  <c r="CV76" i="32"/>
  <c r="CW76" i="32"/>
  <c r="CX76" i="32"/>
  <c r="CY76" i="32"/>
  <c r="CZ76" i="32"/>
  <c r="DA76" i="32"/>
  <c r="DB76" i="32"/>
  <c r="DC76" i="32"/>
  <c r="DD76" i="32"/>
  <c r="DE76" i="32"/>
  <c r="DF76" i="32"/>
  <c r="A77" i="32"/>
  <c r="B77" i="32"/>
  <c r="C77" i="32"/>
  <c r="D77" i="32"/>
  <c r="E77" i="32"/>
  <c r="F77" i="32"/>
  <c r="G77" i="32"/>
  <c r="H77" i="32"/>
  <c r="I77" i="32"/>
  <c r="J77" i="32"/>
  <c r="N77" i="32"/>
  <c r="O77" i="32"/>
  <c r="P77" i="32"/>
  <c r="Q77" i="32"/>
  <c r="R77" i="32"/>
  <c r="S77" i="32"/>
  <c r="T77" i="32"/>
  <c r="X77" i="32"/>
  <c r="Y77" i="32"/>
  <c r="Z77" i="32"/>
  <c r="AA77" i="32"/>
  <c r="AB77" i="32"/>
  <c r="AC77" i="32"/>
  <c r="AD77" i="32"/>
  <c r="AH77" i="32"/>
  <c r="AI77" i="32"/>
  <c r="AJ77" i="32"/>
  <c r="AK77" i="32"/>
  <c r="AL77" i="32"/>
  <c r="AM77" i="32"/>
  <c r="AN77" i="32"/>
  <c r="BE77" i="32"/>
  <c r="BF77" i="32"/>
  <c r="BG77" i="32"/>
  <c r="BH77" i="32"/>
  <c r="BJ77" i="32"/>
  <c r="BL77" i="32"/>
  <c r="BM77" i="32"/>
  <c r="BN77" i="32"/>
  <c r="BO77" i="32"/>
  <c r="BP77" i="32"/>
  <c r="BQ77" i="32"/>
  <c r="BR77" i="32"/>
  <c r="BS77" i="32"/>
  <c r="BT77" i="32"/>
  <c r="BU77" i="32"/>
  <c r="BV77" i="32"/>
  <c r="BX77" i="32"/>
  <c r="BY77" i="32"/>
  <c r="BZ77" i="32"/>
  <c r="CA77" i="32"/>
  <c r="CB77" i="32"/>
  <c r="CC77" i="32"/>
  <c r="CD77" i="32"/>
  <c r="CE77" i="32"/>
  <c r="CF77" i="32"/>
  <c r="CG77" i="32"/>
  <c r="CH77" i="32"/>
  <c r="CJ77" i="32"/>
  <c r="CK77" i="32"/>
  <c r="CL77" i="32"/>
  <c r="CM77" i="32"/>
  <c r="CN77" i="32"/>
  <c r="CO77" i="32"/>
  <c r="CP77" i="32"/>
  <c r="CQ77" i="32"/>
  <c r="CR77" i="32"/>
  <c r="CS77" i="32"/>
  <c r="CT77" i="32"/>
  <c r="CV77" i="32"/>
  <c r="CW77" i="32"/>
  <c r="CX77" i="32"/>
  <c r="CY77" i="32"/>
  <c r="CZ77" i="32"/>
  <c r="DA77" i="32"/>
  <c r="DB77" i="32"/>
  <c r="DC77" i="32"/>
  <c r="DD77" i="32"/>
  <c r="DE77" i="32"/>
  <c r="DF77" i="32"/>
  <c r="A78" i="32"/>
  <c r="B78" i="32"/>
  <c r="C78" i="32"/>
  <c r="D78" i="32"/>
  <c r="E78" i="32"/>
  <c r="F78" i="32"/>
  <c r="G78" i="32"/>
  <c r="H78" i="32"/>
  <c r="I78" i="32"/>
  <c r="J78" i="32"/>
  <c r="N78" i="32"/>
  <c r="O78" i="32"/>
  <c r="P78" i="32"/>
  <c r="Q78" i="32"/>
  <c r="R78" i="32"/>
  <c r="S78" i="32"/>
  <c r="T78" i="32"/>
  <c r="X78" i="32"/>
  <c r="Y78" i="32"/>
  <c r="Z78" i="32"/>
  <c r="AA78" i="32"/>
  <c r="AB78" i="32"/>
  <c r="AC78" i="32"/>
  <c r="AD78" i="32"/>
  <c r="AH78" i="32"/>
  <c r="AI78" i="32"/>
  <c r="AJ78" i="32"/>
  <c r="AK78" i="32"/>
  <c r="AL78" i="32"/>
  <c r="AM78" i="32"/>
  <c r="AN78" i="32"/>
  <c r="BE78" i="32"/>
  <c r="BF78" i="32"/>
  <c r="BG78" i="32"/>
  <c r="BH78" i="32"/>
  <c r="BJ78" i="32"/>
  <c r="BL78" i="32"/>
  <c r="BM78" i="32"/>
  <c r="BN78" i="32"/>
  <c r="BO78" i="32"/>
  <c r="BP78" i="32"/>
  <c r="BQ78" i="32"/>
  <c r="BR78" i="32"/>
  <c r="BS78" i="32"/>
  <c r="BT78" i="32"/>
  <c r="BU78" i="32"/>
  <c r="BV78" i="32"/>
  <c r="BX78" i="32"/>
  <c r="BY78" i="32"/>
  <c r="BZ78" i="32"/>
  <c r="CA78" i="32"/>
  <c r="CB78" i="32"/>
  <c r="CC78" i="32"/>
  <c r="CD78" i="32"/>
  <c r="CE78" i="32"/>
  <c r="CF78" i="32"/>
  <c r="CG78" i="32"/>
  <c r="CH78" i="32"/>
  <c r="CJ78" i="32"/>
  <c r="CK78" i="32"/>
  <c r="CL78" i="32"/>
  <c r="CM78" i="32"/>
  <c r="CN78" i="32"/>
  <c r="CO78" i="32"/>
  <c r="CP78" i="32"/>
  <c r="CQ78" i="32"/>
  <c r="CR78" i="32"/>
  <c r="CS78" i="32"/>
  <c r="CT78" i="32"/>
  <c r="CV78" i="32"/>
  <c r="CW78" i="32"/>
  <c r="CX78" i="32"/>
  <c r="CY78" i="32"/>
  <c r="CZ78" i="32"/>
  <c r="DA78" i="32"/>
  <c r="DB78" i="32"/>
  <c r="DC78" i="32"/>
  <c r="DD78" i="32"/>
  <c r="DE78" i="32"/>
  <c r="DF78" i="32"/>
  <c r="A79" i="32"/>
  <c r="B79" i="32"/>
  <c r="C79" i="32"/>
  <c r="D79" i="32"/>
  <c r="E79" i="32"/>
  <c r="F79" i="32"/>
  <c r="G79" i="32"/>
  <c r="H79" i="32"/>
  <c r="I79" i="32"/>
  <c r="J79" i="32"/>
  <c r="N79" i="32"/>
  <c r="O79" i="32"/>
  <c r="P79" i="32"/>
  <c r="Q79" i="32"/>
  <c r="R79" i="32"/>
  <c r="S79" i="32"/>
  <c r="T79" i="32"/>
  <c r="X79" i="32"/>
  <c r="Y79" i="32"/>
  <c r="Z79" i="32"/>
  <c r="AA79" i="32"/>
  <c r="AB79" i="32"/>
  <c r="AC79" i="32"/>
  <c r="AD79" i="32"/>
  <c r="AH79" i="32"/>
  <c r="AI79" i="32"/>
  <c r="AJ79" i="32"/>
  <c r="AK79" i="32"/>
  <c r="AL79" i="32"/>
  <c r="AM79" i="32"/>
  <c r="AN79" i="32"/>
  <c r="BE79" i="32"/>
  <c r="BF79" i="32"/>
  <c r="BG79" i="32"/>
  <c r="BH79" i="32"/>
  <c r="BJ79" i="32"/>
  <c r="BL79" i="32"/>
  <c r="BM79" i="32"/>
  <c r="BN79" i="32"/>
  <c r="BO79" i="32"/>
  <c r="BP79" i="32"/>
  <c r="BQ79" i="32"/>
  <c r="BR79" i="32"/>
  <c r="BS79" i="32"/>
  <c r="BT79" i="32"/>
  <c r="BU79" i="32"/>
  <c r="BV79" i="32"/>
  <c r="BX79" i="32"/>
  <c r="BY79" i="32"/>
  <c r="BZ79" i="32"/>
  <c r="CA79" i="32"/>
  <c r="CB79" i="32"/>
  <c r="CC79" i="32"/>
  <c r="CD79" i="32"/>
  <c r="CE79" i="32"/>
  <c r="CF79" i="32"/>
  <c r="CG79" i="32"/>
  <c r="CH79" i="32"/>
  <c r="CJ79" i="32"/>
  <c r="CK79" i="32"/>
  <c r="CL79" i="32"/>
  <c r="CM79" i="32"/>
  <c r="CN79" i="32"/>
  <c r="CO79" i="32"/>
  <c r="CP79" i="32"/>
  <c r="CQ79" i="32"/>
  <c r="CR79" i="32"/>
  <c r="CS79" i="32"/>
  <c r="CT79" i="32"/>
  <c r="CV79" i="32"/>
  <c r="CW79" i="32"/>
  <c r="CX79" i="32"/>
  <c r="CY79" i="32"/>
  <c r="CZ79" i="32"/>
  <c r="DA79" i="32"/>
  <c r="DB79" i="32"/>
  <c r="DC79" i="32"/>
  <c r="DD79" i="32"/>
  <c r="DE79" i="32"/>
  <c r="DF79" i="32"/>
  <c r="A80" i="32"/>
  <c r="B80" i="32"/>
  <c r="C80" i="32"/>
  <c r="D80" i="32"/>
  <c r="E80" i="32"/>
  <c r="F80" i="32"/>
  <c r="G80" i="32"/>
  <c r="H80" i="32"/>
  <c r="I80" i="32"/>
  <c r="J80" i="32"/>
  <c r="N80" i="32"/>
  <c r="O80" i="32"/>
  <c r="P80" i="32"/>
  <c r="Q80" i="32"/>
  <c r="R80" i="32"/>
  <c r="S80" i="32"/>
  <c r="T80" i="32"/>
  <c r="X80" i="32"/>
  <c r="Y80" i="32"/>
  <c r="Z80" i="32"/>
  <c r="AA80" i="32"/>
  <c r="AB80" i="32"/>
  <c r="AC80" i="32"/>
  <c r="AD80" i="32"/>
  <c r="AH80" i="32"/>
  <c r="AI80" i="32"/>
  <c r="AJ80" i="32"/>
  <c r="AK80" i="32"/>
  <c r="AL80" i="32"/>
  <c r="AM80" i="32"/>
  <c r="AN80" i="32"/>
  <c r="BE80" i="32"/>
  <c r="BF80" i="32"/>
  <c r="BG80" i="32"/>
  <c r="BH80" i="32"/>
  <c r="BJ80" i="32"/>
  <c r="BL80" i="32"/>
  <c r="BM80" i="32"/>
  <c r="BN80" i="32"/>
  <c r="BO80" i="32"/>
  <c r="BP80" i="32"/>
  <c r="BQ80" i="32"/>
  <c r="BR80" i="32"/>
  <c r="BS80" i="32"/>
  <c r="BT80" i="32"/>
  <c r="BU80" i="32"/>
  <c r="BV80" i="32"/>
  <c r="BX80" i="32"/>
  <c r="BY80" i="32"/>
  <c r="BZ80" i="32"/>
  <c r="CA80" i="32"/>
  <c r="CB80" i="32"/>
  <c r="CC80" i="32"/>
  <c r="CD80" i="32"/>
  <c r="CE80" i="32"/>
  <c r="CF80" i="32"/>
  <c r="CG80" i="32"/>
  <c r="CH80" i="32"/>
  <c r="CJ80" i="32"/>
  <c r="CK80" i="32"/>
  <c r="CL80" i="32"/>
  <c r="CM80" i="32"/>
  <c r="CN80" i="32"/>
  <c r="CO80" i="32"/>
  <c r="CP80" i="32"/>
  <c r="CQ80" i="32"/>
  <c r="CR80" i="32"/>
  <c r="CS80" i="32"/>
  <c r="CT80" i="32"/>
  <c r="CV80" i="32"/>
  <c r="CW80" i="32"/>
  <c r="CX80" i="32"/>
  <c r="CY80" i="32"/>
  <c r="CZ80" i="32"/>
  <c r="DA80" i="32"/>
  <c r="DB80" i="32"/>
  <c r="DC80" i="32"/>
  <c r="DD80" i="32"/>
  <c r="DE80" i="32"/>
  <c r="DF80" i="32"/>
  <c r="A81" i="32"/>
  <c r="B81" i="32"/>
  <c r="C81" i="32"/>
  <c r="D81" i="32"/>
  <c r="E81" i="32"/>
  <c r="F81" i="32"/>
  <c r="G81" i="32"/>
  <c r="H81" i="32"/>
  <c r="I81" i="32"/>
  <c r="J81" i="32"/>
  <c r="N81" i="32"/>
  <c r="O81" i="32"/>
  <c r="P81" i="32"/>
  <c r="Q81" i="32"/>
  <c r="R81" i="32"/>
  <c r="S81" i="32"/>
  <c r="T81" i="32"/>
  <c r="X81" i="32"/>
  <c r="Y81" i="32"/>
  <c r="Z81" i="32"/>
  <c r="AA81" i="32"/>
  <c r="AB81" i="32"/>
  <c r="AC81" i="32"/>
  <c r="AD81" i="32"/>
  <c r="AH81" i="32"/>
  <c r="AI81" i="32"/>
  <c r="AJ81" i="32"/>
  <c r="AK81" i="32"/>
  <c r="AL81" i="32"/>
  <c r="AM81" i="32"/>
  <c r="AN81" i="32"/>
  <c r="BE81" i="32"/>
  <c r="BF81" i="32"/>
  <c r="BG81" i="32"/>
  <c r="BH81" i="32"/>
  <c r="BJ81" i="32"/>
  <c r="BL81" i="32"/>
  <c r="BM81" i="32"/>
  <c r="BN81" i="32"/>
  <c r="BO81" i="32"/>
  <c r="BP81" i="32"/>
  <c r="BQ81" i="32"/>
  <c r="BR81" i="32"/>
  <c r="BS81" i="32"/>
  <c r="BT81" i="32"/>
  <c r="BU81" i="32"/>
  <c r="BV81" i="32"/>
  <c r="BX81" i="32"/>
  <c r="BY81" i="32"/>
  <c r="BZ81" i="32"/>
  <c r="CA81" i="32"/>
  <c r="CB81" i="32"/>
  <c r="CC81" i="32"/>
  <c r="CD81" i="32"/>
  <c r="CE81" i="32"/>
  <c r="CF81" i="32"/>
  <c r="CG81" i="32"/>
  <c r="CH81" i="32"/>
  <c r="CJ81" i="32"/>
  <c r="CK81" i="32"/>
  <c r="CL81" i="32"/>
  <c r="CM81" i="32"/>
  <c r="CN81" i="32"/>
  <c r="CO81" i="32"/>
  <c r="CP81" i="32"/>
  <c r="CQ81" i="32"/>
  <c r="CR81" i="32"/>
  <c r="CS81" i="32"/>
  <c r="CT81" i="32"/>
  <c r="CV81" i="32"/>
  <c r="CW81" i="32"/>
  <c r="CX81" i="32"/>
  <c r="CY81" i="32"/>
  <c r="CZ81" i="32"/>
  <c r="DA81" i="32"/>
  <c r="DB81" i="32"/>
  <c r="DC81" i="32"/>
  <c r="DD81" i="32"/>
  <c r="DE81" i="32"/>
  <c r="DF81" i="32"/>
  <c r="A82" i="32"/>
  <c r="B82" i="32"/>
  <c r="C82" i="32"/>
  <c r="D82" i="32"/>
  <c r="E82" i="32"/>
  <c r="F82" i="32"/>
  <c r="G82" i="32"/>
  <c r="H82" i="32"/>
  <c r="I82" i="32"/>
  <c r="J82" i="32"/>
  <c r="N82" i="32"/>
  <c r="O82" i="32"/>
  <c r="P82" i="32"/>
  <c r="Q82" i="32"/>
  <c r="R82" i="32"/>
  <c r="S82" i="32"/>
  <c r="T82" i="32"/>
  <c r="X82" i="32"/>
  <c r="Y82" i="32"/>
  <c r="Z82" i="32"/>
  <c r="AA82" i="32"/>
  <c r="AB82" i="32"/>
  <c r="AC82" i="32"/>
  <c r="AD82" i="32"/>
  <c r="AH82" i="32"/>
  <c r="AI82" i="32"/>
  <c r="AJ82" i="32"/>
  <c r="AK82" i="32"/>
  <c r="AL82" i="32"/>
  <c r="AM82" i="32"/>
  <c r="AN82" i="32"/>
  <c r="BE82" i="32"/>
  <c r="BF82" i="32"/>
  <c r="BG82" i="32"/>
  <c r="BH82" i="32"/>
  <c r="BJ82" i="32"/>
  <c r="BL82" i="32"/>
  <c r="BM82" i="32"/>
  <c r="BN82" i="32"/>
  <c r="BO82" i="32"/>
  <c r="BP82" i="32"/>
  <c r="BQ82" i="32"/>
  <c r="BR82" i="32"/>
  <c r="BS82" i="32"/>
  <c r="BT82" i="32"/>
  <c r="BU82" i="32"/>
  <c r="BV82" i="32"/>
  <c r="BX82" i="32"/>
  <c r="BY82" i="32"/>
  <c r="BZ82" i="32"/>
  <c r="CA82" i="32"/>
  <c r="CB82" i="32"/>
  <c r="CC82" i="32"/>
  <c r="CD82" i="32"/>
  <c r="CE82" i="32"/>
  <c r="CF82" i="32"/>
  <c r="CG82" i="32"/>
  <c r="CH82" i="32"/>
  <c r="CJ82" i="32"/>
  <c r="CK82" i="32"/>
  <c r="CL82" i="32"/>
  <c r="CM82" i="32"/>
  <c r="CN82" i="32"/>
  <c r="CO82" i="32"/>
  <c r="CP82" i="32"/>
  <c r="CQ82" i="32"/>
  <c r="CR82" i="32"/>
  <c r="CS82" i="32"/>
  <c r="CT82" i="32"/>
  <c r="CV82" i="32"/>
  <c r="CW82" i="32"/>
  <c r="CX82" i="32"/>
  <c r="CY82" i="32"/>
  <c r="CZ82" i="32"/>
  <c r="DA82" i="32"/>
  <c r="DB82" i="32"/>
  <c r="DC82" i="32"/>
  <c r="DD82" i="32"/>
  <c r="DE82" i="32"/>
  <c r="DF82" i="32"/>
  <c r="A83" i="32"/>
  <c r="B83" i="32"/>
  <c r="C83" i="32"/>
  <c r="D83" i="32"/>
  <c r="E83" i="32"/>
  <c r="F83" i="32"/>
  <c r="G83" i="32"/>
  <c r="H83" i="32"/>
  <c r="I83" i="32"/>
  <c r="J83" i="32"/>
  <c r="N83" i="32"/>
  <c r="O83" i="32"/>
  <c r="P83" i="32"/>
  <c r="Q83" i="32"/>
  <c r="R83" i="32"/>
  <c r="S83" i="32"/>
  <c r="T83" i="32"/>
  <c r="X83" i="32"/>
  <c r="Y83" i="32"/>
  <c r="Z83" i="32"/>
  <c r="AA83" i="32"/>
  <c r="AB83" i="32"/>
  <c r="AC83" i="32"/>
  <c r="AD83" i="32"/>
  <c r="AH83" i="32"/>
  <c r="AI83" i="32"/>
  <c r="AJ83" i="32"/>
  <c r="AK83" i="32"/>
  <c r="AL83" i="32"/>
  <c r="AM83" i="32"/>
  <c r="AN83" i="32"/>
  <c r="BE83" i="32"/>
  <c r="BF83" i="32"/>
  <c r="BG83" i="32"/>
  <c r="BH83" i="32"/>
  <c r="BJ83" i="32"/>
  <c r="BL83" i="32"/>
  <c r="BM83" i="32"/>
  <c r="BN83" i="32"/>
  <c r="BO83" i="32"/>
  <c r="BP83" i="32"/>
  <c r="BQ83" i="32"/>
  <c r="BR83" i="32"/>
  <c r="BS83" i="32"/>
  <c r="BT83" i="32"/>
  <c r="BU83" i="32"/>
  <c r="BV83" i="32"/>
  <c r="BX83" i="32"/>
  <c r="BY83" i="32"/>
  <c r="BZ83" i="32"/>
  <c r="CA83" i="32"/>
  <c r="CB83" i="32"/>
  <c r="CC83" i="32"/>
  <c r="CD83" i="32"/>
  <c r="CE83" i="32"/>
  <c r="CF83" i="32"/>
  <c r="CG83" i="32"/>
  <c r="CH83" i="32"/>
  <c r="CJ83" i="32"/>
  <c r="CK83" i="32"/>
  <c r="CL83" i="32"/>
  <c r="CM83" i="32"/>
  <c r="CN83" i="32"/>
  <c r="CO83" i="32"/>
  <c r="CP83" i="32"/>
  <c r="CQ83" i="32"/>
  <c r="CR83" i="32"/>
  <c r="CS83" i="32"/>
  <c r="CT83" i="32"/>
  <c r="CV83" i="32"/>
  <c r="CW83" i="32"/>
  <c r="CX83" i="32"/>
  <c r="CY83" i="32"/>
  <c r="CZ83" i="32"/>
  <c r="DA83" i="32"/>
  <c r="DB83" i="32"/>
  <c r="DC83" i="32"/>
  <c r="DD83" i="32"/>
  <c r="DE83" i="32"/>
  <c r="DF83" i="32"/>
  <c r="A84" i="32"/>
  <c r="B84" i="32"/>
  <c r="C84" i="32"/>
  <c r="D84" i="32"/>
  <c r="E84" i="32"/>
  <c r="F84" i="32"/>
  <c r="G84" i="32"/>
  <c r="H84" i="32"/>
  <c r="I84" i="32"/>
  <c r="J84" i="32"/>
  <c r="N84" i="32"/>
  <c r="O84" i="32"/>
  <c r="P84" i="32"/>
  <c r="Q84" i="32"/>
  <c r="R84" i="32"/>
  <c r="S84" i="32"/>
  <c r="T84" i="32"/>
  <c r="X84" i="32"/>
  <c r="Y84" i="32"/>
  <c r="Z84" i="32"/>
  <c r="AA84" i="32"/>
  <c r="AB84" i="32"/>
  <c r="AC84" i="32"/>
  <c r="AD84" i="32"/>
  <c r="AH84" i="32"/>
  <c r="AI84" i="32"/>
  <c r="AJ84" i="32"/>
  <c r="AK84" i="32"/>
  <c r="AL84" i="32"/>
  <c r="AM84" i="32"/>
  <c r="AN84" i="32"/>
  <c r="BE84" i="32"/>
  <c r="BF84" i="32"/>
  <c r="BG84" i="32"/>
  <c r="BH84" i="32"/>
  <c r="BJ84" i="32"/>
  <c r="BL84" i="32"/>
  <c r="BM84" i="32"/>
  <c r="BN84" i="32"/>
  <c r="BO84" i="32"/>
  <c r="BP84" i="32"/>
  <c r="BQ84" i="32"/>
  <c r="BR84" i="32"/>
  <c r="BS84" i="32"/>
  <c r="BT84" i="32"/>
  <c r="BU84" i="32"/>
  <c r="BV84" i="32"/>
  <c r="BX84" i="32"/>
  <c r="BY84" i="32"/>
  <c r="BZ84" i="32"/>
  <c r="CA84" i="32"/>
  <c r="CB84" i="32"/>
  <c r="CC84" i="32"/>
  <c r="CD84" i="32"/>
  <c r="CE84" i="32"/>
  <c r="CF84" i="32"/>
  <c r="CG84" i="32"/>
  <c r="CH84" i="32"/>
  <c r="CJ84" i="32"/>
  <c r="CK84" i="32"/>
  <c r="CL84" i="32"/>
  <c r="CM84" i="32"/>
  <c r="CN84" i="32"/>
  <c r="CO84" i="32"/>
  <c r="CP84" i="32"/>
  <c r="CQ84" i="32"/>
  <c r="CR84" i="32"/>
  <c r="CS84" i="32"/>
  <c r="CT84" i="32"/>
  <c r="CV84" i="32"/>
  <c r="CW84" i="32"/>
  <c r="CX84" i="32"/>
  <c r="CY84" i="32"/>
  <c r="CZ84" i="32"/>
  <c r="DA84" i="32"/>
  <c r="DB84" i="32"/>
  <c r="DC84" i="32"/>
  <c r="DD84" i="32"/>
  <c r="DE84" i="32"/>
  <c r="DF84" i="32"/>
  <c r="A85" i="32"/>
  <c r="B85" i="32"/>
  <c r="C85" i="32"/>
  <c r="D85" i="32"/>
  <c r="E85" i="32"/>
  <c r="F85" i="32"/>
  <c r="G85" i="32"/>
  <c r="H85" i="32"/>
  <c r="I85" i="32"/>
  <c r="J85" i="32"/>
  <c r="N85" i="32"/>
  <c r="O85" i="32"/>
  <c r="P85" i="32"/>
  <c r="Q85" i="32"/>
  <c r="R85" i="32"/>
  <c r="S85" i="32"/>
  <c r="T85" i="32"/>
  <c r="X85" i="32"/>
  <c r="Y85" i="32"/>
  <c r="Z85" i="32"/>
  <c r="AA85" i="32"/>
  <c r="AB85" i="32"/>
  <c r="AC85" i="32"/>
  <c r="AD85" i="32"/>
  <c r="AH85" i="32"/>
  <c r="AI85" i="32"/>
  <c r="AJ85" i="32"/>
  <c r="AK85" i="32"/>
  <c r="AL85" i="32"/>
  <c r="AM85" i="32"/>
  <c r="AN85" i="32"/>
  <c r="BE85" i="32"/>
  <c r="BF85" i="32"/>
  <c r="BG85" i="32"/>
  <c r="BH85" i="32"/>
  <c r="BJ85" i="32"/>
  <c r="BL85" i="32"/>
  <c r="BM85" i="32"/>
  <c r="BN85" i="32"/>
  <c r="BO85" i="32"/>
  <c r="BP85" i="32"/>
  <c r="BQ85" i="32"/>
  <c r="BR85" i="32"/>
  <c r="BS85" i="32"/>
  <c r="BT85" i="32"/>
  <c r="BU85" i="32"/>
  <c r="BV85" i="32"/>
  <c r="BX85" i="32"/>
  <c r="BY85" i="32"/>
  <c r="BZ85" i="32"/>
  <c r="CA85" i="32"/>
  <c r="CB85" i="32"/>
  <c r="CC85" i="32"/>
  <c r="CD85" i="32"/>
  <c r="CE85" i="32"/>
  <c r="CF85" i="32"/>
  <c r="CG85" i="32"/>
  <c r="CH85" i="32"/>
  <c r="CJ85" i="32"/>
  <c r="CK85" i="32"/>
  <c r="CL85" i="32"/>
  <c r="CM85" i="32"/>
  <c r="CN85" i="32"/>
  <c r="CO85" i="32"/>
  <c r="CP85" i="32"/>
  <c r="CQ85" i="32"/>
  <c r="CR85" i="32"/>
  <c r="CS85" i="32"/>
  <c r="CT85" i="32"/>
  <c r="CV85" i="32"/>
  <c r="CW85" i="32"/>
  <c r="CX85" i="32"/>
  <c r="CY85" i="32"/>
  <c r="CZ85" i="32"/>
  <c r="DA85" i="32"/>
  <c r="DB85" i="32"/>
  <c r="DC85" i="32"/>
  <c r="DD85" i="32"/>
  <c r="DE85" i="32"/>
  <c r="DF85" i="32"/>
  <c r="A86" i="32"/>
  <c r="B86" i="32"/>
  <c r="C86" i="32"/>
  <c r="D86" i="32"/>
  <c r="E86" i="32"/>
  <c r="F86" i="32"/>
  <c r="G86" i="32"/>
  <c r="H86" i="32"/>
  <c r="I86" i="32"/>
  <c r="J86" i="32"/>
  <c r="N86" i="32"/>
  <c r="O86" i="32"/>
  <c r="P86" i="32"/>
  <c r="Q86" i="32"/>
  <c r="R86" i="32"/>
  <c r="S86" i="32"/>
  <c r="T86" i="32"/>
  <c r="X86" i="32"/>
  <c r="Y86" i="32"/>
  <c r="Z86" i="32"/>
  <c r="AA86" i="32"/>
  <c r="AB86" i="32"/>
  <c r="AC86" i="32"/>
  <c r="AD86" i="32"/>
  <c r="AH86" i="32"/>
  <c r="AI86" i="32"/>
  <c r="AJ86" i="32"/>
  <c r="AK86" i="32"/>
  <c r="AL86" i="32"/>
  <c r="AM86" i="32"/>
  <c r="AN86" i="32"/>
  <c r="BE86" i="32"/>
  <c r="BF86" i="32"/>
  <c r="BG86" i="32"/>
  <c r="BH86" i="32"/>
  <c r="BJ86" i="32"/>
  <c r="BL86" i="32"/>
  <c r="BM86" i="32"/>
  <c r="BN86" i="32"/>
  <c r="BO86" i="32"/>
  <c r="BP86" i="32"/>
  <c r="BQ86" i="32"/>
  <c r="BR86" i="32"/>
  <c r="BS86" i="32"/>
  <c r="BT86" i="32"/>
  <c r="BU86" i="32"/>
  <c r="BV86" i="32"/>
  <c r="BX86" i="32"/>
  <c r="BY86" i="32"/>
  <c r="BZ86" i="32"/>
  <c r="CA86" i="32"/>
  <c r="CB86" i="32"/>
  <c r="CC86" i="32"/>
  <c r="CD86" i="32"/>
  <c r="CE86" i="32"/>
  <c r="CF86" i="32"/>
  <c r="CG86" i="32"/>
  <c r="CH86" i="32"/>
  <c r="CJ86" i="32"/>
  <c r="CK86" i="32"/>
  <c r="CL86" i="32"/>
  <c r="CM86" i="32"/>
  <c r="CN86" i="32"/>
  <c r="CO86" i="32"/>
  <c r="CP86" i="32"/>
  <c r="CQ86" i="32"/>
  <c r="CR86" i="32"/>
  <c r="CS86" i="32"/>
  <c r="CT86" i="32"/>
  <c r="CV86" i="32"/>
  <c r="CW86" i="32"/>
  <c r="CX86" i="32"/>
  <c r="CY86" i="32"/>
  <c r="CZ86" i="32"/>
  <c r="DA86" i="32"/>
  <c r="DB86" i="32"/>
  <c r="DC86" i="32"/>
  <c r="DD86" i="32"/>
  <c r="DE86" i="32"/>
  <c r="DF86" i="32"/>
  <c r="A87" i="32"/>
  <c r="B87" i="32"/>
  <c r="C87" i="32"/>
  <c r="D87" i="32"/>
  <c r="E87" i="32"/>
  <c r="F87" i="32"/>
  <c r="G87" i="32"/>
  <c r="H87" i="32"/>
  <c r="I87" i="32"/>
  <c r="J87" i="32"/>
  <c r="N87" i="32"/>
  <c r="O87" i="32"/>
  <c r="P87" i="32"/>
  <c r="Q87" i="32"/>
  <c r="R87" i="32"/>
  <c r="S87" i="32"/>
  <c r="T87" i="32"/>
  <c r="X87" i="32"/>
  <c r="Y87" i="32"/>
  <c r="Z87" i="32"/>
  <c r="AA87" i="32"/>
  <c r="AB87" i="32"/>
  <c r="AC87" i="32"/>
  <c r="AD87" i="32"/>
  <c r="AH87" i="32"/>
  <c r="AI87" i="32"/>
  <c r="AJ87" i="32"/>
  <c r="AK87" i="32"/>
  <c r="AL87" i="32"/>
  <c r="AM87" i="32"/>
  <c r="AN87" i="32"/>
  <c r="BE87" i="32"/>
  <c r="BF87" i="32"/>
  <c r="BG87" i="32"/>
  <c r="BH87" i="32"/>
  <c r="BJ87" i="32"/>
  <c r="BL87" i="32"/>
  <c r="BM87" i="32"/>
  <c r="BN87" i="32"/>
  <c r="BO87" i="32"/>
  <c r="BP87" i="32"/>
  <c r="BQ87" i="32"/>
  <c r="BR87" i="32"/>
  <c r="BS87" i="32"/>
  <c r="BT87" i="32"/>
  <c r="BU87" i="32"/>
  <c r="BV87" i="32"/>
  <c r="BX87" i="32"/>
  <c r="BY87" i="32"/>
  <c r="BZ87" i="32"/>
  <c r="CA87" i="32"/>
  <c r="CB87" i="32"/>
  <c r="CC87" i="32"/>
  <c r="CD87" i="32"/>
  <c r="CE87" i="32"/>
  <c r="CF87" i="32"/>
  <c r="CG87" i="32"/>
  <c r="CH87" i="32"/>
  <c r="CJ87" i="32"/>
  <c r="CK87" i="32"/>
  <c r="CL87" i="32"/>
  <c r="CM87" i="32"/>
  <c r="CN87" i="32"/>
  <c r="CO87" i="32"/>
  <c r="CP87" i="32"/>
  <c r="CQ87" i="32"/>
  <c r="CR87" i="32"/>
  <c r="CS87" i="32"/>
  <c r="CT87" i="32"/>
  <c r="CV87" i="32"/>
  <c r="CW87" i="32"/>
  <c r="CX87" i="32"/>
  <c r="CY87" i="32"/>
  <c r="CZ87" i="32"/>
  <c r="DA87" i="32"/>
  <c r="DB87" i="32"/>
  <c r="DC87" i="32"/>
  <c r="DD87" i="32"/>
  <c r="DE87" i="32"/>
  <c r="DF87" i="32"/>
  <c r="A88" i="32"/>
  <c r="B88" i="32"/>
  <c r="C88" i="32"/>
  <c r="D88" i="32"/>
  <c r="E88" i="32"/>
  <c r="F88" i="32"/>
  <c r="G88" i="32"/>
  <c r="H88" i="32"/>
  <c r="I88" i="32"/>
  <c r="J88" i="32"/>
  <c r="N88" i="32"/>
  <c r="O88" i="32"/>
  <c r="P88" i="32"/>
  <c r="Q88" i="32"/>
  <c r="R88" i="32"/>
  <c r="S88" i="32"/>
  <c r="T88" i="32"/>
  <c r="X88" i="32"/>
  <c r="Y88" i="32"/>
  <c r="Z88" i="32"/>
  <c r="AA88" i="32"/>
  <c r="AB88" i="32"/>
  <c r="AC88" i="32"/>
  <c r="AD88" i="32"/>
  <c r="AH88" i="32"/>
  <c r="AI88" i="32"/>
  <c r="AJ88" i="32"/>
  <c r="AK88" i="32"/>
  <c r="AL88" i="32"/>
  <c r="AM88" i="32"/>
  <c r="AN88" i="32"/>
  <c r="BE88" i="32"/>
  <c r="BF88" i="32"/>
  <c r="BG88" i="32"/>
  <c r="BH88" i="32"/>
  <c r="BJ88" i="32"/>
  <c r="BL88" i="32"/>
  <c r="BM88" i="32"/>
  <c r="BN88" i="32"/>
  <c r="BO88" i="32"/>
  <c r="BP88" i="32"/>
  <c r="BQ88" i="32"/>
  <c r="BR88" i="32"/>
  <c r="BS88" i="32"/>
  <c r="BT88" i="32"/>
  <c r="BU88" i="32"/>
  <c r="BV88" i="32"/>
  <c r="BX88" i="32"/>
  <c r="BY88" i="32"/>
  <c r="BZ88" i="32"/>
  <c r="CA88" i="32"/>
  <c r="CB88" i="32"/>
  <c r="CC88" i="32"/>
  <c r="CD88" i="32"/>
  <c r="CE88" i="32"/>
  <c r="CF88" i="32"/>
  <c r="CG88" i="32"/>
  <c r="CH88" i="32"/>
  <c r="CJ88" i="32"/>
  <c r="CK88" i="32"/>
  <c r="CL88" i="32"/>
  <c r="CM88" i="32"/>
  <c r="CN88" i="32"/>
  <c r="CO88" i="32"/>
  <c r="CP88" i="32"/>
  <c r="CQ88" i="32"/>
  <c r="CR88" i="32"/>
  <c r="CS88" i="32"/>
  <c r="CT88" i="32"/>
  <c r="CV88" i="32"/>
  <c r="CW88" i="32"/>
  <c r="CX88" i="32"/>
  <c r="CY88" i="32"/>
  <c r="CZ88" i="32"/>
  <c r="DA88" i="32"/>
  <c r="DB88" i="32"/>
  <c r="DC88" i="32"/>
  <c r="DD88" i="32"/>
  <c r="DE88" i="32"/>
  <c r="DF88" i="32"/>
  <c r="A89" i="32"/>
  <c r="B89" i="32"/>
  <c r="C89" i="32"/>
  <c r="D89" i="32"/>
  <c r="E89" i="32"/>
  <c r="F89" i="32"/>
  <c r="G89" i="32"/>
  <c r="H89" i="32"/>
  <c r="I89" i="32"/>
  <c r="J89" i="32"/>
  <c r="N89" i="32"/>
  <c r="O89" i="32"/>
  <c r="P89" i="32"/>
  <c r="Q89" i="32"/>
  <c r="R89" i="32"/>
  <c r="S89" i="32"/>
  <c r="T89" i="32"/>
  <c r="X89" i="32"/>
  <c r="Y89" i="32"/>
  <c r="Z89" i="32"/>
  <c r="AA89" i="32"/>
  <c r="AB89" i="32"/>
  <c r="AC89" i="32"/>
  <c r="AD89" i="32"/>
  <c r="AH89" i="32"/>
  <c r="AI89" i="32"/>
  <c r="AJ89" i="32"/>
  <c r="AK89" i="32"/>
  <c r="AL89" i="32"/>
  <c r="AM89" i="32"/>
  <c r="AN89" i="32"/>
  <c r="BE89" i="32"/>
  <c r="BF89" i="32"/>
  <c r="BG89" i="32"/>
  <c r="BH89" i="32"/>
  <c r="BJ89" i="32"/>
  <c r="BL89" i="32"/>
  <c r="BM89" i="32"/>
  <c r="BN89" i="32"/>
  <c r="BO89" i="32"/>
  <c r="BP89" i="32"/>
  <c r="BQ89" i="32"/>
  <c r="BR89" i="32"/>
  <c r="BS89" i="32"/>
  <c r="BT89" i="32"/>
  <c r="BU89" i="32"/>
  <c r="BV89" i="32"/>
  <c r="BX89" i="32"/>
  <c r="BY89" i="32"/>
  <c r="BZ89" i="32"/>
  <c r="CA89" i="32"/>
  <c r="CB89" i="32"/>
  <c r="CC89" i="32"/>
  <c r="CD89" i="32"/>
  <c r="CE89" i="32"/>
  <c r="CF89" i="32"/>
  <c r="CG89" i="32"/>
  <c r="CH89" i="32"/>
  <c r="CJ89" i="32"/>
  <c r="CK89" i="32"/>
  <c r="CL89" i="32"/>
  <c r="CM89" i="32"/>
  <c r="CN89" i="32"/>
  <c r="CO89" i="32"/>
  <c r="CP89" i="32"/>
  <c r="CQ89" i="32"/>
  <c r="CR89" i="32"/>
  <c r="CS89" i="32"/>
  <c r="CT89" i="32"/>
  <c r="CV89" i="32"/>
  <c r="CW89" i="32"/>
  <c r="CX89" i="32"/>
  <c r="CY89" i="32"/>
  <c r="CZ89" i="32"/>
  <c r="DA89" i="32"/>
  <c r="DB89" i="32"/>
  <c r="DC89" i="32"/>
  <c r="DD89" i="32"/>
  <c r="DE89" i="32"/>
  <c r="DF89" i="32"/>
  <c r="A90" i="32"/>
  <c r="B90" i="32"/>
  <c r="C90" i="32"/>
  <c r="D90" i="32"/>
  <c r="E90" i="32"/>
  <c r="F90" i="32"/>
  <c r="G90" i="32"/>
  <c r="H90" i="32"/>
  <c r="I90" i="32"/>
  <c r="J90" i="32"/>
  <c r="N90" i="32"/>
  <c r="O90" i="32"/>
  <c r="P90" i="32"/>
  <c r="Q90" i="32"/>
  <c r="R90" i="32"/>
  <c r="S90" i="32"/>
  <c r="T90" i="32"/>
  <c r="X90" i="32"/>
  <c r="Y90" i="32"/>
  <c r="Z90" i="32"/>
  <c r="AA90" i="32"/>
  <c r="AB90" i="32"/>
  <c r="AC90" i="32"/>
  <c r="AD90" i="32"/>
  <c r="AH90" i="32"/>
  <c r="AI90" i="32"/>
  <c r="AJ90" i="32"/>
  <c r="AK90" i="32"/>
  <c r="AL90" i="32"/>
  <c r="AM90" i="32"/>
  <c r="AN90" i="32"/>
  <c r="BE90" i="32"/>
  <c r="BF90" i="32"/>
  <c r="BG90" i="32"/>
  <c r="BH90" i="32"/>
  <c r="BJ90" i="32"/>
  <c r="BL90" i="32"/>
  <c r="BM90" i="32"/>
  <c r="BN90" i="32"/>
  <c r="BO90" i="32"/>
  <c r="BP90" i="32"/>
  <c r="BQ90" i="32"/>
  <c r="BR90" i="32"/>
  <c r="BS90" i="32"/>
  <c r="BT90" i="32"/>
  <c r="BU90" i="32"/>
  <c r="BV90" i="32"/>
  <c r="BX90" i="32"/>
  <c r="BY90" i="32"/>
  <c r="BZ90" i="32"/>
  <c r="CA90" i="32"/>
  <c r="CB90" i="32"/>
  <c r="CC90" i="32"/>
  <c r="CD90" i="32"/>
  <c r="CE90" i="32"/>
  <c r="CF90" i="32"/>
  <c r="CG90" i="32"/>
  <c r="CH90" i="32"/>
  <c r="CJ90" i="32"/>
  <c r="CK90" i="32"/>
  <c r="CL90" i="32"/>
  <c r="CM90" i="32"/>
  <c r="CN90" i="32"/>
  <c r="CO90" i="32"/>
  <c r="CP90" i="32"/>
  <c r="CQ90" i="32"/>
  <c r="CR90" i="32"/>
  <c r="CS90" i="32"/>
  <c r="CT90" i="32"/>
  <c r="CV90" i="32"/>
  <c r="CW90" i="32"/>
  <c r="CX90" i="32"/>
  <c r="CY90" i="32"/>
  <c r="CZ90" i="32"/>
  <c r="DA90" i="32"/>
  <c r="DB90" i="32"/>
  <c r="DC90" i="32"/>
  <c r="DD90" i="32"/>
  <c r="DE90" i="32"/>
  <c r="DF90" i="32"/>
  <c r="A91" i="32"/>
  <c r="B91" i="32"/>
  <c r="C91" i="32"/>
  <c r="D91" i="32"/>
  <c r="E91" i="32"/>
  <c r="F91" i="32"/>
  <c r="G91" i="32"/>
  <c r="H91" i="32"/>
  <c r="I91" i="32"/>
  <c r="J91" i="32"/>
  <c r="N91" i="32"/>
  <c r="O91" i="32"/>
  <c r="P91" i="32"/>
  <c r="Q91" i="32"/>
  <c r="R91" i="32"/>
  <c r="S91" i="32"/>
  <c r="T91" i="32"/>
  <c r="X91" i="32"/>
  <c r="Y91" i="32"/>
  <c r="Z91" i="32"/>
  <c r="AA91" i="32"/>
  <c r="AB91" i="32"/>
  <c r="AC91" i="32"/>
  <c r="AD91" i="32"/>
  <c r="AH91" i="32"/>
  <c r="AI91" i="32"/>
  <c r="AJ91" i="32"/>
  <c r="AK91" i="32"/>
  <c r="AL91" i="32"/>
  <c r="AM91" i="32"/>
  <c r="AN91" i="32"/>
  <c r="BE91" i="32"/>
  <c r="BF91" i="32"/>
  <c r="BG91" i="32"/>
  <c r="BH91" i="32"/>
  <c r="BJ91" i="32"/>
  <c r="BL91" i="32"/>
  <c r="BM91" i="32"/>
  <c r="BN91" i="32"/>
  <c r="BO91" i="32"/>
  <c r="BP91" i="32"/>
  <c r="BQ91" i="32"/>
  <c r="BR91" i="32"/>
  <c r="BS91" i="32"/>
  <c r="BT91" i="32"/>
  <c r="BU91" i="32"/>
  <c r="BV91" i="32"/>
  <c r="BX91" i="32"/>
  <c r="BY91" i="32"/>
  <c r="BZ91" i="32"/>
  <c r="CA91" i="32"/>
  <c r="CB91" i="32"/>
  <c r="CC91" i="32"/>
  <c r="CD91" i="32"/>
  <c r="CE91" i="32"/>
  <c r="CF91" i="32"/>
  <c r="CG91" i="32"/>
  <c r="CH91" i="32"/>
  <c r="CJ91" i="32"/>
  <c r="CK91" i="32"/>
  <c r="CL91" i="32"/>
  <c r="CM91" i="32"/>
  <c r="CN91" i="32"/>
  <c r="CO91" i="32"/>
  <c r="CP91" i="32"/>
  <c r="CQ91" i="32"/>
  <c r="CR91" i="32"/>
  <c r="CS91" i="32"/>
  <c r="CT91" i="32"/>
  <c r="CV91" i="32"/>
  <c r="CW91" i="32"/>
  <c r="CX91" i="32"/>
  <c r="CY91" i="32"/>
  <c r="CZ91" i="32"/>
  <c r="DA91" i="32"/>
  <c r="DB91" i="32"/>
  <c r="DC91" i="32"/>
  <c r="DD91" i="32"/>
  <c r="DE91" i="32"/>
  <c r="DF91" i="32"/>
  <c r="A92" i="32"/>
  <c r="B92" i="32"/>
  <c r="C92" i="32"/>
  <c r="D92" i="32"/>
  <c r="E92" i="32"/>
  <c r="F92" i="32"/>
  <c r="G92" i="32"/>
  <c r="H92" i="32"/>
  <c r="I92" i="32"/>
  <c r="J92" i="32"/>
  <c r="N92" i="32"/>
  <c r="O92" i="32"/>
  <c r="P92" i="32"/>
  <c r="Q92" i="32"/>
  <c r="R92" i="32"/>
  <c r="S92" i="32"/>
  <c r="T92" i="32"/>
  <c r="X92" i="32"/>
  <c r="Y92" i="32"/>
  <c r="Z92" i="32"/>
  <c r="AA92" i="32"/>
  <c r="AB92" i="32"/>
  <c r="AC92" i="32"/>
  <c r="AD92" i="32"/>
  <c r="AH92" i="32"/>
  <c r="AI92" i="32"/>
  <c r="AJ92" i="32"/>
  <c r="AK92" i="32"/>
  <c r="AL92" i="32"/>
  <c r="AM92" i="32"/>
  <c r="AN92" i="32"/>
  <c r="BE92" i="32"/>
  <c r="BF92" i="32"/>
  <c r="BG92" i="32"/>
  <c r="BH92" i="32"/>
  <c r="BJ92" i="32"/>
  <c r="BL92" i="32"/>
  <c r="BM92" i="32"/>
  <c r="BN92" i="32"/>
  <c r="BO92" i="32"/>
  <c r="BP92" i="32"/>
  <c r="BQ92" i="32"/>
  <c r="BR92" i="32"/>
  <c r="BS92" i="32"/>
  <c r="BT92" i="32"/>
  <c r="BU92" i="32"/>
  <c r="BV92" i="32"/>
  <c r="BX92" i="32"/>
  <c r="BY92" i="32"/>
  <c r="BZ92" i="32"/>
  <c r="CA92" i="32"/>
  <c r="CB92" i="32"/>
  <c r="CC92" i="32"/>
  <c r="CD92" i="32"/>
  <c r="CE92" i="32"/>
  <c r="CF92" i="32"/>
  <c r="CG92" i="32"/>
  <c r="CH92" i="32"/>
  <c r="CJ92" i="32"/>
  <c r="CK92" i="32"/>
  <c r="CL92" i="32"/>
  <c r="CM92" i="32"/>
  <c r="CN92" i="32"/>
  <c r="CO92" i="32"/>
  <c r="CP92" i="32"/>
  <c r="CQ92" i="32"/>
  <c r="CR92" i="32"/>
  <c r="CS92" i="32"/>
  <c r="CT92" i="32"/>
  <c r="CV92" i="32"/>
  <c r="CW92" i="32"/>
  <c r="CX92" i="32"/>
  <c r="CY92" i="32"/>
  <c r="CZ92" i="32"/>
  <c r="DA92" i="32"/>
  <c r="DB92" i="32"/>
  <c r="DC92" i="32"/>
  <c r="DD92" i="32"/>
  <c r="DE92" i="32"/>
  <c r="DF92" i="32"/>
  <c r="A93" i="32"/>
  <c r="B93" i="32"/>
  <c r="C93" i="32"/>
  <c r="D93" i="32"/>
  <c r="E93" i="32"/>
  <c r="F93" i="32"/>
  <c r="G93" i="32"/>
  <c r="H93" i="32"/>
  <c r="I93" i="32"/>
  <c r="J93" i="32"/>
  <c r="N93" i="32"/>
  <c r="O93" i="32"/>
  <c r="P93" i="32"/>
  <c r="Q93" i="32"/>
  <c r="R93" i="32"/>
  <c r="S93" i="32"/>
  <c r="T93" i="32"/>
  <c r="X93" i="32"/>
  <c r="Y93" i="32"/>
  <c r="Z93" i="32"/>
  <c r="AA93" i="32"/>
  <c r="AB93" i="32"/>
  <c r="AC93" i="32"/>
  <c r="AD93" i="32"/>
  <c r="AH93" i="32"/>
  <c r="AI93" i="32"/>
  <c r="AJ93" i="32"/>
  <c r="AK93" i="32"/>
  <c r="AL93" i="32"/>
  <c r="AM93" i="32"/>
  <c r="AN93" i="32"/>
  <c r="BE93" i="32"/>
  <c r="BF93" i="32"/>
  <c r="BG93" i="32"/>
  <c r="BH93" i="32"/>
  <c r="BJ93" i="32"/>
  <c r="BL93" i="32"/>
  <c r="BM93" i="32"/>
  <c r="BN93" i="32"/>
  <c r="BO93" i="32"/>
  <c r="BP93" i="32"/>
  <c r="BQ93" i="32"/>
  <c r="BR93" i="32"/>
  <c r="BS93" i="32"/>
  <c r="BT93" i="32"/>
  <c r="BU93" i="32"/>
  <c r="BV93" i="32"/>
  <c r="BX93" i="32"/>
  <c r="BY93" i="32"/>
  <c r="BZ93" i="32"/>
  <c r="CA93" i="32"/>
  <c r="CB93" i="32"/>
  <c r="CC93" i="32"/>
  <c r="CD93" i="32"/>
  <c r="CE93" i="32"/>
  <c r="CF93" i="32"/>
  <c r="CG93" i="32"/>
  <c r="CH93" i="32"/>
  <c r="CJ93" i="32"/>
  <c r="CK93" i="32"/>
  <c r="CL93" i="32"/>
  <c r="CM93" i="32"/>
  <c r="CN93" i="32"/>
  <c r="CO93" i="32"/>
  <c r="CP93" i="32"/>
  <c r="CQ93" i="32"/>
  <c r="CR93" i="32"/>
  <c r="CS93" i="32"/>
  <c r="CT93" i="32"/>
  <c r="CV93" i="32"/>
  <c r="CW93" i="32"/>
  <c r="CX93" i="32"/>
  <c r="CY93" i="32"/>
  <c r="CZ93" i="32"/>
  <c r="DA93" i="32"/>
  <c r="DB93" i="32"/>
  <c r="DC93" i="32"/>
  <c r="DD93" i="32"/>
  <c r="DE93" i="32"/>
  <c r="DF93" i="32"/>
  <c r="A94" i="32"/>
  <c r="B94" i="32"/>
  <c r="C94" i="32"/>
  <c r="D94" i="32"/>
  <c r="E94" i="32"/>
  <c r="F94" i="32"/>
  <c r="G94" i="32"/>
  <c r="H94" i="32"/>
  <c r="I94" i="32"/>
  <c r="J94" i="32"/>
  <c r="N94" i="32"/>
  <c r="O94" i="32"/>
  <c r="P94" i="32"/>
  <c r="Q94" i="32"/>
  <c r="R94" i="32"/>
  <c r="S94" i="32"/>
  <c r="T94" i="32"/>
  <c r="X94" i="32"/>
  <c r="Y94" i="32"/>
  <c r="Z94" i="32"/>
  <c r="AA94" i="32"/>
  <c r="AB94" i="32"/>
  <c r="AC94" i="32"/>
  <c r="AD94" i="32"/>
  <c r="AH94" i="32"/>
  <c r="AI94" i="32"/>
  <c r="AJ94" i="32"/>
  <c r="AK94" i="32"/>
  <c r="AL94" i="32"/>
  <c r="AM94" i="32"/>
  <c r="AN94" i="32"/>
  <c r="BE94" i="32"/>
  <c r="BF94" i="32"/>
  <c r="BG94" i="32"/>
  <c r="BH94" i="32"/>
  <c r="BJ94" i="32"/>
  <c r="BL94" i="32"/>
  <c r="BM94" i="32"/>
  <c r="BN94" i="32"/>
  <c r="BO94" i="32"/>
  <c r="BP94" i="32"/>
  <c r="BQ94" i="32"/>
  <c r="BR94" i="32"/>
  <c r="BS94" i="32"/>
  <c r="BT94" i="32"/>
  <c r="BU94" i="32"/>
  <c r="BV94" i="32"/>
  <c r="BX94" i="32"/>
  <c r="BY94" i="32"/>
  <c r="BZ94" i="32"/>
  <c r="CA94" i="32"/>
  <c r="CB94" i="32"/>
  <c r="CC94" i="32"/>
  <c r="CD94" i="32"/>
  <c r="CE94" i="32"/>
  <c r="CF94" i="32"/>
  <c r="CG94" i="32"/>
  <c r="CH94" i="32"/>
  <c r="CJ94" i="32"/>
  <c r="CK94" i="32"/>
  <c r="CL94" i="32"/>
  <c r="CM94" i="32"/>
  <c r="CN94" i="32"/>
  <c r="CO94" i="32"/>
  <c r="CP94" i="32"/>
  <c r="CQ94" i="32"/>
  <c r="CR94" i="32"/>
  <c r="CS94" i="32"/>
  <c r="CT94" i="32"/>
  <c r="CV94" i="32"/>
  <c r="CW94" i="32"/>
  <c r="CX94" i="32"/>
  <c r="CY94" i="32"/>
  <c r="CZ94" i="32"/>
  <c r="DA94" i="32"/>
  <c r="DB94" i="32"/>
  <c r="DC94" i="32"/>
  <c r="DD94" i="32"/>
  <c r="DE94" i="32"/>
  <c r="DF94" i="32"/>
  <c r="A95" i="32"/>
  <c r="B95" i="32"/>
  <c r="C95" i="32"/>
  <c r="D95" i="32"/>
  <c r="E95" i="32"/>
  <c r="F95" i="32"/>
  <c r="G95" i="32"/>
  <c r="H95" i="32"/>
  <c r="I95" i="32"/>
  <c r="J95" i="32"/>
  <c r="N95" i="32"/>
  <c r="O95" i="32"/>
  <c r="P95" i="32"/>
  <c r="Q95" i="32"/>
  <c r="R95" i="32"/>
  <c r="S95" i="32"/>
  <c r="T95" i="32"/>
  <c r="X95" i="32"/>
  <c r="Y95" i="32"/>
  <c r="Z95" i="32"/>
  <c r="AA95" i="32"/>
  <c r="AB95" i="32"/>
  <c r="AC95" i="32"/>
  <c r="AD95" i="32"/>
  <c r="AH95" i="32"/>
  <c r="AI95" i="32"/>
  <c r="AJ95" i="32"/>
  <c r="AK95" i="32"/>
  <c r="AL95" i="32"/>
  <c r="AM95" i="32"/>
  <c r="AN95" i="32"/>
  <c r="BE95" i="32"/>
  <c r="BF95" i="32"/>
  <c r="BG95" i="32"/>
  <c r="BH95" i="32"/>
  <c r="BJ95" i="32"/>
  <c r="BL95" i="32"/>
  <c r="BM95" i="32"/>
  <c r="BN95" i="32"/>
  <c r="BO95" i="32"/>
  <c r="BP95" i="32"/>
  <c r="BQ95" i="32"/>
  <c r="BR95" i="32"/>
  <c r="BS95" i="32"/>
  <c r="BT95" i="32"/>
  <c r="BU95" i="32"/>
  <c r="BV95" i="32"/>
  <c r="BX95" i="32"/>
  <c r="BY95" i="32"/>
  <c r="BZ95" i="32"/>
  <c r="CA95" i="32"/>
  <c r="CB95" i="32"/>
  <c r="CC95" i="32"/>
  <c r="CD95" i="32"/>
  <c r="CE95" i="32"/>
  <c r="CF95" i="32"/>
  <c r="CG95" i="32"/>
  <c r="CH95" i="32"/>
  <c r="CJ95" i="32"/>
  <c r="CK95" i="32"/>
  <c r="CL95" i="32"/>
  <c r="CM95" i="32"/>
  <c r="CN95" i="32"/>
  <c r="CO95" i="32"/>
  <c r="CP95" i="32"/>
  <c r="CQ95" i="32"/>
  <c r="CR95" i="32"/>
  <c r="CS95" i="32"/>
  <c r="CT95" i="32"/>
  <c r="CV95" i="32"/>
  <c r="CW95" i="32"/>
  <c r="CX95" i="32"/>
  <c r="CY95" i="32"/>
  <c r="CZ95" i="32"/>
  <c r="DA95" i="32"/>
  <c r="DB95" i="32"/>
  <c r="DC95" i="32"/>
  <c r="DD95" i="32"/>
  <c r="DE95" i="32"/>
  <c r="DF95" i="32"/>
  <c r="A96" i="32"/>
  <c r="B96" i="32"/>
  <c r="C96" i="32"/>
  <c r="D96" i="32"/>
  <c r="E96" i="32"/>
  <c r="F96" i="32"/>
  <c r="G96" i="32"/>
  <c r="H96" i="32"/>
  <c r="I96" i="32"/>
  <c r="J96" i="32"/>
  <c r="N96" i="32"/>
  <c r="O96" i="32"/>
  <c r="P96" i="32"/>
  <c r="Q96" i="32"/>
  <c r="R96" i="32"/>
  <c r="S96" i="32"/>
  <c r="T96" i="32"/>
  <c r="X96" i="32"/>
  <c r="Y96" i="32"/>
  <c r="Z96" i="32"/>
  <c r="AA96" i="32"/>
  <c r="AB96" i="32"/>
  <c r="AC96" i="32"/>
  <c r="AD96" i="32"/>
  <c r="AH96" i="32"/>
  <c r="AI96" i="32"/>
  <c r="AJ96" i="32"/>
  <c r="AK96" i="32"/>
  <c r="AL96" i="32"/>
  <c r="AM96" i="32"/>
  <c r="AN96" i="32"/>
  <c r="BE96" i="32"/>
  <c r="BF96" i="32"/>
  <c r="BG96" i="32"/>
  <c r="BH96" i="32"/>
  <c r="BJ96" i="32"/>
  <c r="BL96" i="32"/>
  <c r="BM96" i="32"/>
  <c r="BN96" i="32"/>
  <c r="BO96" i="32"/>
  <c r="BP96" i="32"/>
  <c r="BQ96" i="32"/>
  <c r="BR96" i="32"/>
  <c r="BS96" i="32"/>
  <c r="BT96" i="32"/>
  <c r="BU96" i="32"/>
  <c r="BV96" i="32"/>
  <c r="BX96" i="32"/>
  <c r="BY96" i="32"/>
  <c r="BZ96" i="32"/>
  <c r="CA96" i="32"/>
  <c r="CB96" i="32"/>
  <c r="CC96" i="32"/>
  <c r="CD96" i="32"/>
  <c r="CE96" i="32"/>
  <c r="CF96" i="32"/>
  <c r="CG96" i="32"/>
  <c r="CH96" i="32"/>
  <c r="CJ96" i="32"/>
  <c r="CK96" i="32"/>
  <c r="CL96" i="32"/>
  <c r="CM96" i="32"/>
  <c r="CN96" i="32"/>
  <c r="CO96" i="32"/>
  <c r="CP96" i="32"/>
  <c r="CQ96" i="32"/>
  <c r="CR96" i="32"/>
  <c r="CS96" i="32"/>
  <c r="CT96" i="32"/>
  <c r="CV96" i="32"/>
  <c r="CW96" i="32"/>
  <c r="CX96" i="32"/>
  <c r="CY96" i="32"/>
  <c r="CZ96" i="32"/>
  <c r="DA96" i="32"/>
  <c r="DB96" i="32"/>
  <c r="DC96" i="32"/>
  <c r="DD96" i="32"/>
  <c r="DE96" i="32"/>
  <c r="DF96" i="32"/>
  <c r="A97" i="32"/>
  <c r="B97" i="32"/>
  <c r="C97" i="32"/>
  <c r="D97" i="32"/>
  <c r="E97" i="32"/>
  <c r="F97" i="32"/>
  <c r="G97" i="32"/>
  <c r="H97" i="32"/>
  <c r="I97" i="32"/>
  <c r="J97" i="32"/>
  <c r="N97" i="32"/>
  <c r="O97" i="32"/>
  <c r="P97" i="32"/>
  <c r="Q97" i="32"/>
  <c r="R97" i="32"/>
  <c r="S97" i="32"/>
  <c r="T97" i="32"/>
  <c r="X97" i="32"/>
  <c r="Y97" i="32"/>
  <c r="Z97" i="32"/>
  <c r="AA97" i="32"/>
  <c r="AB97" i="32"/>
  <c r="AC97" i="32"/>
  <c r="AD97" i="32"/>
  <c r="AH97" i="32"/>
  <c r="AI97" i="32"/>
  <c r="AJ97" i="32"/>
  <c r="AK97" i="32"/>
  <c r="AL97" i="32"/>
  <c r="AM97" i="32"/>
  <c r="AN97" i="32"/>
  <c r="BE97" i="32"/>
  <c r="BF97" i="32"/>
  <c r="BG97" i="32"/>
  <c r="BH97" i="32"/>
  <c r="BJ97" i="32"/>
  <c r="BL97" i="32"/>
  <c r="BM97" i="32"/>
  <c r="BN97" i="32"/>
  <c r="BO97" i="32"/>
  <c r="BP97" i="32"/>
  <c r="BQ97" i="32"/>
  <c r="BR97" i="32"/>
  <c r="BS97" i="32"/>
  <c r="BT97" i="32"/>
  <c r="BU97" i="32"/>
  <c r="BV97" i="32"/>
  <c r="BX97" i="32"/>
  <c r="BY97" i="32"/>
  <c r="BZ97" i="32"/>
  <c r="CA97" i="32"/>
  <c r="CB97" i="32"/>
  <c r="CC97" i="32"/>
  <c r="CD97" i="32"/>
  <c r="CE97" i="32"/>
  <c r="CF97" i="32"/>
  <c r="CG97" i="32"/>
  <c r="CH97" i="32"/>
  <c r="CJ97" i="32"/>
  <c r="CK97" i="32"/>
  <c r="CL97" i="32"/>
  <c r="CM97" i="32"/>
  <c r="CN97" i="32"/>
  <c r="CO97" i="32"/>
  <c r="CP97" i="32"/>
  <c r="CQ97" i="32"/>
  <c r="CR97" i="32"/>
  <c r="CS97" i="32"/>
  <c r="CT97" i="32"/>
  <c r="CV97" i="32"/>
  <c r="CW97" i="32"/>
  <c r="CX97" i="32"/>
  <c r="CY97" i="32"/>
  <c r="CZ97" i="32"/>
  <c r="DA97" i="32"/>
  <c r="DB97" i="32"/>
  <c r="DC97" i="32"/>
  <c r="DD97" i="32"/>
  <c r="DE97" i="32"/>
  <c r="DF97" i="32"/>
  <c r="A98" i="32"/>
  <c r="B98" i="32"/>
  <c r="C98" i="32"/>
  <c r="D98" i="32"/>
  <c r="E98" i="32"/>
  <c r="F98" i="32"/>
  <c r="G98" i="32"/>
  <c r="H98" i="32"/>
  <c r="I98" i="32"/>
  <c r="J98" i="32"/>
  <c r="N98" i="32"/>
  <c r="O98" i="32"/>
  <c r="P98" i="32"/>
  <c r="Q98" i="32"/>
  <c r="R98" i="32"/>
  <c r="S98" i="32"/>
  <c r="T98" i="32"/>
  <c r="X98" i="32"/>
  <c r="Y98" i="32"/>
  <c r="Z98" i="32"/>
  <c r="AA98" i="32"/>
  <c r="AB98" i="32"/>
  <c r="AC98" i="32"/>
  <c r="AD98" i="32"/>
  <c r="AH98" i="32"/>
  <c r="AI98" i="32"/>
  <c r="AJ98" i="32"/>
  <c r="AK98" i="32"/>
  <c r="AL98" i="32"/>
  <c r="AM98" i="32"/>
  <c r="AN98" i="32"/>
  <c r="BE98" i="32"/>
  <c r="BF98" i="32"/>
  <c r="BG98" i="32"/>
  <c r="BH98" i="32"/>
  <c r="BJ98" i="32"/>
  <c r="BL98" i="32"/>
  <c r="BM98" i="32"/>
  <c r="BN98" i="32"/>
  <c r="BO98" i="32"/>
  <c r="BP98" i="32"/>
  <c r="BQ98" i="32"/>
  <c r="BR98" i="32"/>
  <c r="BS98" i="32"/>
  <c r="BT98" i="32"/>
  <c r="BU98" i="32"/>
  <c r="BV98" i="32"/>
  <c r="BX98" i="32"/>
  <c r="BY98" i="32"/>
  <c r="BZ98" i="32"/>
  <c r="CA98" i="32"/>
  <c r="CB98" i="32"/>
  <c r="CC98" i="32"/>
  <c r="CD98" i="32"/>
  <c r="CE98" i="32"/>
  <c r="CF98" i="32"/>
  <c r="CG98" i="32"/>
  <c r="CH98" i="32"/>
  <c r="CJ98" i="32"/>
  <c r="CK98" i="32"/>
  <c r="CL98" i="32"/>
  <c r="CM98" i="32"/>
  <c r="CN98" i="32"/>
  <c r="CO98" i="32"/>
  <c r="CP98" i="32"/>
  <c r="CQ98" i="32"/>
  <c r="CR98" i="32"/>
  <c r="CS98" i="32"/>
  <c r="CT98" i="32"/>
  <c r="CV98" i="32"/>
  <c r="CW98" i="32"/>
  <c r="CX98" i="32"/>
  <c r="CY98" i="32"/>
  <c r="CZ98" i="32"/>
  <c r="DA98" i="32"/>
  <c r="DB98" i="32"/>
  <c r="DC98" i="32"/>
  <c r="DD98" i="32"/>
  <c r="DE98" i="32"/>
  <c r="DF98" i="32"/>
  <c r="A99" i="32"/>
  <c r="B99" i="32"/>
  <c r="C99" i="32"/>
  <c r="D99" i="32"/>
  <c r="E99" i="32"/>
  <c r="F99" i="32"/>
  <c r="G99" i="32"/>
  <c r="H99" i="32"/>
  <c r="I99" i="32"/>
  <c r="J99" i="32"/>
  <c r="N99" i="32"/>
  <c r="O99" i="32"/>
  <c r="P99" i="32"/>
  <c r="Q99" i="32"/>
  <c r="R99" i="32"/>
  <c r="S99" i="32"/>
  <c r="T99" i="32"/>
  <c r="X99" i="32"/>
  <c r="Y99" i="32"/>
  <c r="Z99" i="32"/>
  <c r="AA99" i="32"/>
  <c r="AB99" i="32"/>
  <c r="AC99" i="32"/>
  <c r="AD99" i="32"/>
  <c r="AH99" i="32"/>
  <c r="AI99" i="32"/>
  <c r="AJ99" i="32"/>
  <c r="AK99" i="32"/>
  <c r="AL99" i="32"/>
  <c r="AM99" i="32"/>
  <c r="AN99" i="32"/>
  <c r="BE99" i="32"/>
  <c r="BF99" i="32"/>
  <c r="BG99" i="32"/>
  <c r="BH99" i="32"/>
  <c r="BJ99" i="32"/>
  <c r="BL99" i="32"/>
  <c r="BM99" i="32"/>
  <c r="BN99" i="32"/>
  <c r="BO99" i="32"/>
  <c r="BP99" i="32"/>
  <c r="BQ99" i="32"/>
  <c r="BR99" i="32"/>
  <c r="BS99" i="32"/>
  <c r="BT99" i="32"/>
  <c r="BU99" i="32"/>
  <c r="BV99" i="32"/>
  <c r="BX99" i="32"/>
  <c r="BY99" i="32"/>
  <c r="BZ99" i="32"/>
  <c r="CA99" i="32"/>
  <c r="CB99" i="32"/>
  <c r="CC99" i="32"/>
  <c r="CD99" i="32"/>
  <c r="CE99" i="32"/>
  <c r="CF99" i="32"/>
  <c r="CG99" i="32"/>
  <c r="CH99" i="32"/>
  <c r="CJ99" i="32"/>
  <c r="CK99" i="32"/>
  <c r="CL99" i="32"/>
  <c r="CM99" i="32"/>
  <c r="CN99" i="32"/>
  <c r="CO99" i="32"/>
  <c r="CP99" i="32"/>
  <c r="CQ99" i="32"/>
  <c r="CR99" i="32"/>
  <c r="CS99" i="32"/>
  <c r="CT99" i="32"/>
  <c r="CV99" i="32"/>
  <c r="CW99" i="32"/>
  <c r="CX99" i="32"/>
  <c r="CY99" i="32"/>
  <c r="CZ99" i="32"/>
  <c r="DA99" i="32"/>
  <c r="DB99" i="32"/>
  <c r="DC99" i="32"/>
  <c r="DD99" i="32"/>
  <c r="DE99" i="32"/>
  <c r="DF99" i="32"/>
  <c r="A100" i="32"/>
  <c r="B100" i="32"/>
  <c r="C100" i="32"/>
  <c r="D100" i="32"/>
  <c r="E100" i="32"/>
  <c r="F100" i="32"/>
  <c r="G100" i="32"/>
  <c r="H100" i="32"/>
  <c r="I100" i="32"/>
  <c r="J100" i="32"/>
  <c r="N100" i="32"/>
  <c r="O100" i="32"/>
  <c r="P100" i="32"/>
  <c r="Q100" i="32"/>
  <c r="R100" i="32"/>
  <c r="S100" i="32"/>
  <c r="T100" i="32"/>
  <c r="X100" i="32"/>
  <c r="Y100" i="32"/>
  <c r="Z100" i="32"/>
  <c r="AA100" i="32"/>
  <c r="AB100" i="32"/>
  <c r="AC100" i="32"/>
  <c r="AD100" i="32"/>
  <c r="AH100" i="32"/>
  <c r="AI100" i="32"/>
  <c r="AJ100" i="32"/>
  <c r="AK100" i="32"/>
  <c r="AL100" i="32"/>
  <c r="AM100" i="32"/>
  <c r="AN100" i="32"/>
  <c r="BE100" i="32"/>
  <c r="BF100" i="32"/>
  <c r="BG100" i="32"/>
  <c r="BH100" i="32"/>
  <c r="BJ100" i="32"/>
  <c r="BL100" i="32"/>
  <c r="BM100" i="32"/>
  <c r="BN100" i="32"/>
  <c r="BO100" i="32"/>
  <c r="BP100" i="32"/>
  <c r="BQ100" i="32"/>
  <c r="BR100" i="32"/>
  <c r="BS100" i="32"/>
  <c r="BT100" i="32"/>
  <c r="BU100" i="32"/>
  <c r="BV100" i="32"/>
  <c r="BX100" i="32"/>
  <c r="BY100" i="32"/>
  <c r="BZ100" i="32"/>
  <c r="CA100" i="32"/>
  <c r="CB100" i="32"/>
  <c r="CC100" i="32"/>
  <c r="CD100" i="32"/>
  <c r="CE100" i="32"/>
  <c r="CF100" i="32"/>
  <c r="CG100" i="32"/>
  <c r="CH100" i="32"/>
  <c r="CJ100" i="32"/>
  <c r="CK100" i="32"/>
  <c r="CL100" i="32"/>
  <c r="CM100" i="32"/>
  <c r="CN100" i="32"/>
  <c r="CO100" i="32"/>
  <c r="CP100" i="32"/>
  <c r="CQ100" i="32"/>
  <c r="CR100" i="32"/>
  <c r="CS100" i="32"/>
  <c r="CT100" i="32"/>
  <c r="CV100" i="32"/>
  <c r="CW100" i="32"/>
  <c r="CX100" i="32"/>
  <c r="CY100" i="32"/>
  <c r="CZ100" i="32"/>
  <c r="DA100" i="32"/>
  <c r="DB100" i="32"/>
  <c r="DC100" i="32"/>
  <c r="DD100" i="32"/>
  <c r="DE100" i="32"/>
  <c r="DF100" i="32"/>
  <c r="A101" i="32"/>
  <c r="B101" i="32"/>
  <c r="C101" i="32"/>
  <c r="D101" i="32"/>
  <c r="E101" i="32"/>
  <c r="F101" i="32"/>
  <c r="G101" i="32"/>
  <c r="H101" i="32"/>
  <c r="I101" i="32"/>
  <c r="J101" i="32"/>
  <c r="N101" i="32"/>
  <c r="O101" i="32"/>
  <c r="P101" i="32"/>
  <c r="Q101" i="32"/>
  <c r="R101" i="32"/>
  <c r="S101" i="32"/>
  <c r="T101" i="32"/>
  <c r="X101" i="32"/>
  <c r="Y101" i="32"/>
  <c r="Z101" i="32"/>
  <c r="AA101" i="32"/>
  <c r="AB101" i="32"/>
  <c r="AC101" i="32"/>
  <c r="AD101" i="32"/>
  <c r="AH101" i="32"/>
  <c r="AI101" i="32"/>
  <c r="AJ101" i="32"/>
  <c r="AK101" i="32"/>
  <c r="AL101" i="32"/>
  <c r="AM101" i="32"/>
  <c r="AN101" i="32"/>
  <c r="BE101" i="32"/>
  <c r="BF101" i="32"/>
  <c r="BG101" i="32"/>
  <c r="BH101" i="32"/>
  <c r="BJ101" i="32"/>
  <c r="BL101" i="32"/>
  <c r="BM101" i="32"/>
  <c r="BN101" i="32"/>
  <c r="BO101" i="32"/>
  <c r="BP101" i="32"/>
  <c r="BQ101" i="32"/>
  <c r="BR101" i="32"/>
  <c r="BS101" i="32"/>
  <c r="BT101" i="32"/>
  <c r="BU101" i="32"/>
  <c r="BV101" i="32"/>
  <c r="BX101" i="32"/>
  <c r="BY101" i="32"/>
  <c r="BZ101" i="32"/>
  <c r="CA101" i="32"/>
  <c r="CB101" i="32"/>
  <c r="CC101" i="32"/>
  <c r="CD101" i="32"/>
  <c r="CE101" i="32"/>
  <c r="CF101" i="32"/>
  <c r="CG101" i="32"/>
  <c r="CH101" i="32"/>
  <c r="CJ101" i="32"/>
  <c r="CK101" i="32"/>
  <c r="CL101" i="32"/>
  <c r="CM101" i="32"/>
  <c r="CN101" i="32"/>
  <c r="CO101" i="32"/>
  <c r="CP101" i="32"/>
  <c r="CQ101" i="32"/>
  <c r="CR101" i="32"/>
  <c r="CS101" i="32"/>
  <c r="CT101" i="32"/>
  <c r="CV101" i="32"/>
  <c r="CW101" i="32"/>
  <c r="CX101" i="32"/>
  <c r="CY101" i="32"/>
  <c r="CZ101" i="32"/>
  <c r="DA101" i="32"/>
  <c r="DB101" i="32"/>
  <c r="DC101" i="32"/>
  <c r="DD101" i="32"/>
  <c r="DE101" i="32"/>
  <c r="DF101" i="32"/>
  <c r="A102" i="32"/>
  <c r="B102" i="32"/>
  <c r="C102" i="32"/>
  <c r="D102" i="32"/>
  <c r="E102" i="32"/>
  <c r="F102" i="32"/>
  <c r="G102" i="32"/>
  <c r="H102" i="32"/>
  <c r="I102" i="32"/>
  <c r="J102" i="32"/>
  <c r="N102" i="32"/>
  <c r="O102" i="32"/>
  <c r="P102" i="32"/>
  <c r="Q102" i="32"/>
  <c r="R102" i="32"/>
  <c r="S102" i="32"/>
  <c r="T102" i="32"/>
  <c r="X102" i="32"/>
  <c r="Y102" i="32"/>
  <c r="Z102" i="32"/>
  <c r="AA102" i="32"/>
  <c r="AB102" i="32"/>
  <c r="AC102" i="32"/>
  <c r="AD102" i="32"/>
  <c r="AH102" i="32"/>
  <c r="AI102" i="32"/>
  <c r="AJ102" i="32"/>
  <c r="AK102" i="32"/>
  <c r="AL102" i="32"/>
  <c r="AM102" i="32"/>
  <c r="AN102" i="32"/>
  <c r="BE102" i="32"/>
  <c r="BF102" i="32"/>
  <c r="BG102" i="32"/>
  <c r="BH102" i="32"/>
  <c r="BJ102" i="32"/>
  <c r="BL102" i="32"/>
  <c r="BM102" i="32"/>
  <c r="BN102" i="32"/>
  <c r="BO102" i="32"/>
  <c r="BP102" i="32"/>
  <c r="BQ102" i="32"/>
  <c r="BR102" i="32"/>
  <c r="BS102" i="32"/>
  <c r="BT102" i="32"/>
  <c r="BU102" i="32"/>
  <c r="BV102" i="32"/>
  <c r="BX102" i="32"/>
  <c r="BY102" i="32"/>
  <c r="BZ102" i="32"/>
  <c r="CA102" i="32"/>
  <c r="CB102" i="32"/>
  <c r="CC102" i="32"/>
  <c r="CD102" i="32"/>
  <c r="CE102" i="32"/>
  <c r="CF102" i="32"/>
  <c r="CG102" i="32"/>
  <c r="CH102" i="32"/>
  <c r="CJ102" i="32"/>
  <c r="CK102" i="32"/>
  <c r="CL102" i="32"/>
  <c r="CM102" i="32"/>
  <c r="CN102" i="32"/>
  <c r="CO102" i="32"/>
  <c r="CP102" i="32"/>
  <c r="CQ102" i="32"/>
  <c r="CR102" i="32"/>
  <c r="CS102" i="32"/>
  <c r="CT102" i="32"/>
  <c r="CV102" i="32"/>
  <c r="CW102" i="32"/>
  <c r="CX102" i="32"/>
  <c r="CY102" i="32"/>
  <c r="CZ102" i="32"/>
  <c r="DA102" i="32"/>
  <c r="DB102" i="32"/>
  <c r="DC102" i="32"/>
  <c r="DD102" i="32"/>
  <c r="DE102" i="32"/>
  <c r="DF102" i="32"/>
  <c r="A103" i="32"/>
  <c r="B103" i="32"/>
  <c r="C103" i="32"/>
  <c r="D103" i="32"/>
  <c r="E103" i="32"/>
  <c r="F103" i="32"/>
  <c r="G103" i="32"/>
  <c r="H103" i="32"/>
  <c r="I103" i="32"/>
  <c r="J103" i="32"/>
  <c r="N103" i="32"/>
  <c r="O103" i="32"/>
  <c r="P103" i="32"/>
  <c r="Q103" i="32"/>
  <c r="R103" i="32"/>
  <c r="S103" i="32"/>
  <c r="T103" i="32"/>
  <c r="X103" i="32"/>
  <c r="Y103" i="32"/>
  <c r="Z103" i="32"/>
  <c r="AA103" i="32"/>
  <c r="AB103" i="32"/>
  <c r="AC103" i="32"/>
  <c r="AD103" i="32"/>
  <c r="AH103" i="32"/>
  <c r="AI103" i="32"/>
  <c r="AJ103" i="32"/>
  <c r="AK103" i="32"/>
  <c r="AL103" i="32"/>
  <c r="AM103" i="32"/>
  <c r="AN103" i="32"/>
  <c r="BE103" i="32"/>
  <c r="BF103" i="32"/>
  <c r="BG103" i="32"/>
  <c r="BH103" i="32"/>
  <c r="BJ103" i="32"/>
  <c r="BL103" i="32"/>
  <c r="BM103" i="32"/>
  <c r="BN103" i="32"/>
  <c r="BO103" i="32"/>
  <c r="BP103" i="32"/>
  <c r="BQ103" i="32"/>
  <c r="BR103" i="32"/>
  <c r="BS103" i="32"/>
  <c r="BT103" i="32"/>
  <c r="BU103" i="32"/>
  <c r="BV103" i="32"/>
  <c r="BX103" i="32"/>
  <c r="BY103" i="32"/>
  <c r="BZ103" i="32"/>
  <c r="CA103" i="32"/>
  <c r="CB103" i="32"/>
  <c r="CC103" i="32"/>
  <c r="CD103" i="32"/>
  <c r="CE103" i="32"/>
  <c r="CF103" i="32"/>
  <c r="CG103" i="32"/>
  <c r="CH103" i="32"/>
  <c r="CJ103" i="32"/>
  <c r="CK103" i="32"/>
  <c r="CL103" i="32"/>
  <c r="CM103" i="32"/>
  <c r="CN103" i="32"/>
  <c r="CO103" i="32"/>
  <c r="CP103" i="32"/>
  <c r="CQ103" i="32"/>
  <c r="CR103" i="32"/>
  <c r="CS103" i="32"/>
  <c r="CT103" i="32"/>
  <c r="CV103" i="32"/>
  <c r="CW103" i="32"/>
  <c r="CX103" i="32"/>
  <c r="CY103" i="32"/>
  <c r="CZ103" i="32"/>
  <c r="DA103" i="32"/>
  <c r="DB103" i="32"/>
  <c r="DC103" i="32"/>
  <c r="DD103" i="32"/>
  <c r="DE103" i="32"/>
  <c r="DF103" i="32"/>
  <c r="A104" i="32"/>
  <c r="B104" i="32"/>
  <c r="C104" i="32"/>
  <c r="D104" i="32"/>
  <c r="E104" i="32"/>
  <c r="F104" i="32"/>
  <c r="G104" i="32"/>
  <c r="H104" i="32"/>
  <c r="I104" i="32"/>
  <c r="J104" i="32"/>
  <c r="N104" i="32"/>
  <c r="O104" i="32"/>
  <c r="P104" i="32"/>
  <c r="Q104" i="32"/>
  <c r="R104" i="32"/>
  <c r="S104" i="32"/>
  <c r="T104" i="32"/>
  <c r="X104" i="32"/>
  <c r="Y104" i="32"/>
  <c r="Z104" i="32"/>
  <c r="AA104" i="32"/>
  <c r="AB104" i="32"/>
  <c r="AC104" i="32"/>
  <c r="AD104" i="32"/>
  <c r="AH104" i="32"/>
  <c r="AI104" i="32"/>
  <c r="AJ104" i="32"/>
  <c r="AK104" i="32"/>
  <c r="AL104" i="32"/>
  <c r="AM104" i="32"/>
  <c r="AN104" i="32"/>
  <c r="BE104" i="32"/>
  <c r="BF104" i="32"/>
  <c r="BG104" i="32"/>
  <c r="BH104" i="32"/>
  <c r="BJ104" i="32"/>
  <c r="BL104" i="32"/>
  <c r="BM104" i="32"/>
  <c r="BN104" i="32"/>
  <c r="BO104" i="32"/>
  <c r="BP104" i="32"/>
  <c r="BQ104" i="32"/>
  <c r="BR104" i="32"/>
  <c r="BS104" i="32"/>
  <c r="BT104" i="32"/>
  <c r="BU104" i="32"/>
  <c r="BV104" i="32"/>
  <c r="BX104" i="32"/>
  <c r="BY104" i="32"/>
  <c r="BZ104" i="32"/>
  <c r="CA104" i="32"/>
  <c r="CB104" i="32"/>
  <c r="CC104" i="32"/>
  <c r="CD104" i="32"/>
  <c r="CE104" i="32"/>
  <c r="CF104" i="32"/>
  <c r="CG104" i="32"/>
  <c r="CH104" i="32"/>
  <c r="CJ104" i="32"/>
  <c r="CK104" i="32"/>
  <c r="CL104" i="32"/>
  <c r="CM104" i="32"/>
  <c r="CN104" i="32"/>
  <c r="CO104" i="32"/>
  <c r="CP104" i="32"/>
  <c r="CQ104" i="32"/>
  <c r="CR104" i="32"/>
  <c r="CS104" i="32"/>
  <c r="CT104" i="32"/>
  <c r="CV104" i="32"/>
  <c r="CW104" i="32"/>
  <c r="CX104" i="32"/>
  <c r="CY104" i="32"/>
  <c r="CZ104" i="32"/>
  <c r="DA104" i="32"/>
  <c r="DB104" i="32"/>
  <c r="DC104" i="32"/>
  <c r="DD104" i="32"/>
  <c r="DE104" i="32"/>
  <c r="DF104" i="32"/>
  <c r="A105" i="32"/>
  <c r="B105" i="32"/>
  <c r="C105" i="32"/>
  <c r="D105" i="32"/>
  <c r="E105" i="32"/>
  <c r="F105" i="32"/>
  <c r="G105" i="32"/>
  <c r="H105" i="32"/>
  <c r="I105" i="32"/>
  <c r="J105" i="32"/>
  <c r="N105" i="32"/>
  <c r="O105" i="32"/>
  <c r="P105" i="32"/>
  <c r="Q105" i="32"/>
  <c r="R105" i="32"/>
  <c r="S105" i="32"/>
  <c r="T105" i="32"/>
  <c r="X105" i="32"/>
  <c r="Y105" i="32"/>
  <c r="Z105" i="32"/>
  <c r="AA105" i="32"/>
  <c r="AB105" i="32"/>
  <c r="AC105" i="32"/>
  <c r="AD105" i="32"/>
  <c r="AH105" i="32"/>
  <c r="AI105" i="32"/>
  <c r="AJ105" i="32"/>
  <c r="AK105" i="32"/>
  <c r="AL105" i="32"/>
  <c r="AM105" i="32"/>
  <c r="AN105" i="32"/>
  <c r="BE105" i="32"/>
  <c r="BF105" i="32"/>
  <c r="BG105" i="32"/>
  <c r="BH105" i="32"/>
  <c r="BJ105" i="32"/>
  <c r="BL105" i="32"/>
  <c r="BM105" i="32"/>
  <c r="BN105" i="32"/>
  <c r="BO105" i="32"/>
  <c r="BP105" i="32"/>
  <c r="BQ105" i="32"/>
  <c r="BR105" i="32"/>
  <c r="BS105" i="32"/>
  <c r="BT105" i="32"/>
  <c r="BU105" i="32"/>
  <c r="BV105" i="32"/>
  <c r="BX105" i="32"/>
  <c r="BY105" i="32"/>
  <c r="BZ105" i="32"/>
  <c r="CA105" i="32"/>
  <c r="CB105" i="32"/>
  <c r="CC105" i="32"/>
  <c r="CD105" i="32"/>
  <c r="CE105" i="32"/>
  <c r="CF105" i="32"/>
  <c r="CG105" i="32"/>
  <c r="CH105" i="32"/>
  <c r="CJ105" i="32"/>
  <c r="CK105" i="32"/>
  <c r="CL105" i="32"/>
  <c r="CM105" i="32"/>
  <c r="CN105" i="32"/>
  <c r="CO105" i="32"/>
  <c r="CP105" i="32"/>
  <c r="CQ105" i="32"/>
  <c r="CR105" i="32"/>
  <c r="CS105" i="32"/>
  <c r="CT105" i="32"/>
  <c r="CV105" i="32"/>
  <c r="CW105" i="32"/>
  <c r="CX105" i="32"/>
  <c r="CY105" i="32"/>
  <c r="CZ105" i="32"/>
  <c r="DA105" i="32"/>
  <c r="DB105" i="32"/>
  <c r="DC105" i="32"/>
  <c r="DD105" i="32"/>
  <c r="DE105" i="32"/>
  <c r="DF105" i="32"/>
  <c r="A106" i="32"/>
  <c r="B106" i="32"/>
  <c r="C106" i="32"/>
  <c r="D106" i="32"/>
  <c r="E106" i="32"/>
  <c r="F106" i="32"/>
  <c r="G106" i="32"/>
  <c r="H106" i="32"/>
  <c r="I106" i="32"/>
  <c r="J106" i="32"/>
  <c r="N106" i="32"/>
  <c r="O106" i="32"/>
  <c r="P106" i="32"/>
  <c r="Q106" i="32"/>
  <c r="R106" i="32"/>
  <c r="S106" i="32"/>
  <c r="T106" i="32"/>
  <c r="X106" i="32"/>
  <c r="Y106" i="32"/>
  <c r="Z106" i="32"/>
  <c r="AA106" i="32"/>
  <c r="AB106" i="32"/>
  <c r="AC106" i="32"/>
  <c r="AD106" i="32"/>
  <c r="AH106" i="32"/>
  <c r="AI106" i="32"/>
  <c r="AJ106" i="32"/>
  <c r="AK106" i="32"/>
  <c r="AL106" i="32"/>
  <c r="AM106" i="32"/>
  <c r="AN106" i="32"/>
  <c r="BE106" i="32"/>
  <c r="BF106" i="32"/>
  <c r="BG106" i="32"/>
  <c r="BH106" i="32"/>
  <c r="BJ106" i="32"/>
  <c r="BL106" i="32"/>
  <c r="BM106" i="32"/>
  <c r="BN106" i="32"/>
  <c r="BO106" i="32"/>
  <c r="BP106" i="32"/>
  <c r="BQ106" i="32"/>
  <c r="BR106" i="32"/>
  <c r="BS106" i="32"/>
  <c r="BT106" i="32"/>
  <c r="BU106" i="32"/>
  <c r="BV106" i="32"/>
  <c r="BX106" i="32"/>
  <c r="BY106" i="32"/>
  <c r="BZ106" i="32"/>
  <c r="CA106" i="32"/>
  <c r="CB106" i="32"/>
  <c r="CC106" i="32"/>
  <c r="CD106" i="32"/>
  <c r="CE106" i="32"/>
  <c r="CF106" i="32"/>
  <c r="CG106" i="32"/>
  <c r="CH106" i="32"/>
  <c r="CJ106" i="32"/>
  <c r="CK106" i="32"/>
  <c r="CL106" i="32"/>
  <c r="CM106" i="32"/>
  <c r="CN106" i="32"/>
  <c r="CO106" i="32"/>
  <c r="CP106" i="32"/>
  <c r="CQ106" i="32"/>
  <c r="CR106" i="32"/>
  <c r="CS106" i="32"/>
  <c r="CT106" i="32"/>
  <c r="CV106" i="32"/>
  <c r="CW106" i="32"/>
  <c r="CX106" i="32"/>
  <c r="CY106" i="32"/>
  <c r="CZ106" i="32"/>
  <c r="DA106" i="32"/>
  <c r="DB106" i="32"/>
  <c r="DC106" i="32"/>
  <c r="DD106" i="32"/>
  <c r="DE106" i="32"/>
  <c r="DF106" i="32"/>
  <c r="A107" i="32"/>
  <c r="B107" i="32"/>
  <c r="C107" i="32"/>
  <c r="D107" i="32"/>
  <c r="E107" i="32"/>
  <c r="F107" i="32"/>
  <c r="G107" i="32"/>
  <c r="H107" i="32"/>
  <c r="I107" i="32"/>
  <c r="J107" i="32"/>
  <c r="N107" i="32"/>
  <c r="O107" i="32"/>
  <c r="P107" i="32"/>
  <c r="Q107" i="32"/>
  <c r="R107" i="32"/>
  <c r="S107" i="32"/>
  <c r="T107" i="32"/>
  <c r="X107" i="32"/>
  <c r="Y107" i="32"/>
  <c r="Z107" i="32"/>
  <c r="AA107" i="32"/>
  <c r="AB107" i="32"/>
  <c r="AC107" i="32"/>
  <c r="AD107" i="32"/>
  <c r="AH107" i="32"/>
  <c r="AI107" i="32"/>
  <c r="AJ107" i="32"/>
  <c r="AK107" i="32"/>
  <c r="AL107" i="32"/>
  <c r="AM107" i="32"/>
  <c r="AN107" i="32"/>
  <c r="BE107" i="32"/>
  <c r="BF107" i="32"/>
  <c r="BG107" i="32"/>
  <c r="BH107" i="32"/>
  <c r="BJ107" i="32"/>
  <c r="BL107" i="32"/>
  <c r="BM107" i="32"/>
  <c r="BN107" i="32"/>
  <c r="BO107" i="32"/>
  <c r="BP107" i="32"/>
  <c r="BQ107" i="32"/>
  <c r="BR107" i="32"/>
  <c r="BS107" i="32"/>
  <c r="BT107" i="32"/>
  <c r="BU107" i="32"/>
  <c r="BV107" i="32"/>
  <c r="BX107" i="32"/>
  <c r="BY107" i="32"/>
  <c r="BZ107" i="32"/>
  <c r="CA107" i="32"/>
  <c r="CB107" i="32"/>
  <c r="CC107" i="32"/>
  <c r="CD107" i="32"/>
  <c r="CE107" i="32"/>
  <c r="CF107" i="32"/>
  <c r="CG107" i="32"/>
  <c r="CH107" i="32"/>
  <c r="CJ107" i="32"/>
  <c r="CK107" i="32"/>
  <c r="CL107" i="32"/>
  <c r="CM107" i="32"/>
  <c r="CN107" i="32"/>
  <c r="CO107" i="32"/>
  <c r="CP107" i="32"/>
  <c r="CQ107" i="32"/>
  <c r="CR107" i="32"/>
  <c r="CS107" i="32"/>
  <c r="CT107" i="32"/>
  <c r="CV107" i="32"/>
  <c r="CW107" i="32"/>
  <c r="CX107" i="32"/>
  <c r="CY107" i="32"/>
  <c r="CZ107" i="32"/>
  <c r="DA107" i="32"/>
  <c r="DB107" i="32"/>
  <c r="DC107" i="32"/>
  <c r="DD107" i="32"/>
  <c r="DE107" i="32"/>
  <c r="DF107" i="32"/>
  <c r="A108" i="32"/>
  <c r="B108" i="32"/>
  <c r="C108" i="32"/>
  <c r="D108" i="32"/>
  <c r="E108" i="32"/>
  <c r="F108" i="32"/>
  <c r="G108" i="32"/>
  <c r="H108" i="32"/>
  <c r="I108" i="32"/>
  <c r="J108" i="32"/>
  <c r="N108" i="32"/>
  <c r="O108" i="32"/>
  <c r="P108" i="32"/>
  <c r="Q108" i="32"/>
  <c r="R108" i="32"/>
  <c r="S108" i="32"/>
  <c r="T108" i="32"/>
  <c r="X108" i="32"/>
  <c r="Y108" i="32"/>
  <c r="Z108" i="32"/>
  <c r="AA108" i="32"/>
  <c r="AB108" i="32"/>
  <c r="AC108" i="32"/>
  <c r="AD108" i="32"/>
  <c r="AH108" i="32"/>
  <c r="AI108" i="32"/>
  <c r="AJ108" i="32"/>
  <c r="AK108" i="32"/>
  <c r="AL108" i="32"/>
  <c r="AM108" i="32"/>
  <c r="AN108" i="32"/>
  <c r="BE108" i="32"/>
  <c r="BF108" i="32"/>
  <c r="BG108" i="32"/>
  <c r="BH108" i="32"/>
  <c r="BJ108" i="32"/>
  <c r="BL108" i="32"/>
  <c r="BM108" i="32"/>
  <c r="BN108" i="32"/>
  <c r="BO108" i="32"/>
  <c r="BP108" i="32"/>
  <c r="BQ108" i="32"/>
  <c r="BR108" i="32"/>
  <c r="BS108" i="32"/>
  <c r="BT108" i="32"/>
  <c r="BU108" i="32"/>
  <c r="BV108" i="32"/>
  <c r="BX108" i="32"/>
  <c r="BY108" i="32"/>
  <c r="BZ108" i="32"/>
  <c r="CA108" i="32"/>
  <c r="CB108" i="32"/>
  <c r="CC108" i="32"/>
  <c r="CD108" i="32"/>
  <c r="CE108" i="32"/>
  <c r="CF108" i="32"/>
  <c r="CG108" i="32"/>
  <c r="CH108" i="32"/>
  <c r="CJ108" i="32"/>
  <c r="CK108" i="32"/>
  <c r="CL108" i="32"/>
  <c r="CM108" i="32"/>
  <c r="CN108" i="32"/>
  <c r="CO108" i="32"/>
  <c r="CP108" i="32"/>
  <c r="CQ108" i="32"/>
  <c r="CR108" i="32"/>
  <c r="CS108" i="32"/>
  <c r="CT108" i="32"/>
  <c r="CV108" i="32"/>
  <c r="CW108" i="32"/>
  <c r="CX108" i="32"/>
  <c r="CY108" i="32"/>
  <c r="CZ108" i="32"/>
  <c r="DA108" i="32"/>
  <c r="DB108" i="32"/>
  <c r="DC108" i="32"/>
  <c r="DD108" i="32"/>
  <c r="DE108" i="32"/>
  <c r="DF108" i="32"/>
  <c r="A109" i="32"/>
  <c r="B109" i="32"/>
  <c r="C109" i="32"/>
  <c r="D109" i="32"/>
  <c r="E109" i="32"/>
  <c r="F109" i="32"/>
  <c r="G109" i="32"/>
  <c r="H109" i="32"/>
  <c r="I109" i="32"/>
  <c r="J109" i="32"/>
  <c r="N109" i="32"/>
  <c r="O109" i="32"/>
  <c r="P109" i="32"/>
  <c r="Q109" i="32"/>
  <c r="R109" i="32"/>
  <c r="S109" i="32"/>
  <c r="T109" i="32"/>
  <c r="X109" i="32"/>
  <c r="Y109" i="32"/>
  <c r="Z109" i="32"/>
  <c r="AA109" i="32"/>
  <c r="AB109" i="32"/>
  <c r="AC109" i="32"/>
  <c r="AD109" i="32"/>
  <c r="AH109" i="32"/>
  <c r="AI109" i="32"/>
  <c r="AJ109" i="32"/>
  <c r="AK109" i="32"/>
  <c r="AL109" i="32"/>
  <c r="AM109" i="32"/>
  <c r="AN109" i="32"/>
  <c r="BE109" i="32"/>
  <c r="BF109" i="32"/>
  <c r="BG109" i="32"/>
  <c r="BH109" i="32"/>
  <c r="BJ109" i="32"/>
  <c r="BL109" i="32"/>
  <c r="BM109" i="32"/>
  <c r="BN109" i="32"/>
  <c r="BO109" i="32"/>
  <c r="BP109" i="32"/>
  <c r="BQ109" i="32"/>
  <c r="BR109" i="32"/>
  <c r="BS109" i="32"/>
  <c r="BT109" i="32"/>
  <c r="BU109" i="32"/>
  <c r="BV109" i="32"/>
  <c r="BX109" i="32"/>
  <c r="BY109" i="32"/>
  <c r="BZ109" i="32"/>
  <c r="CA109" i="32"/>
  <c r="CB109" i="32"/>
  <c r="CC109" i="32"/>
  <c r="CD109" i="32"/>
  <c r="CE109" i="32"/>
  <c r="CF109" i="32"/>
  <c r="CG109" i="32"/>
  <c r="CH109" i="32"/>
  <c r="CJ109" i="32"/>
  <c r="CK109" i="32"/>
  <c r="CL109" i="32"/>
  <c r="CM109" i="32"/>
  <c r="CN109" i="32"/>
  <c r="CO109" i="32"/>
  <c r="CP109" i="32"/>
  <c r="CQ109" i="32"/>
  <c r="CR109" i="32"/>
  <c r="CS109" i="32"/>
  <c r="CT109" i="32"/>
  <c r="CV109" i="32"/>
  <c r="CW109" i="32"/>
  <c r="CX109" i="32"/>
  <c r="CY109" i="32"/>
  <c r="CZ109" i="32"/>
  <c r="DA109" i="32"/>
  <c r="DB109" i="32"/>
  <c r="DC109" i="32"/>
  <c r="DD109" i="32"/>
  <c r="DE109" i="32"/>
  <c r="DF109" i="32"/>
  <c r="A110" i="32"/>
  <c r="B110" i="32"/>
  <c r="C110" i="32"/>
  <c r="D110" i="32"/>
  <c r="E110" i="32"/>
  <c r="F110" i="32"/>
  <c r="G110" i="32"/>
  <c r="H110" i="32"/>
  <c r="I110" i="32"/>
  <c r="J110" i="32"/>
  <c r="N110" i="32"/>
  <c r="O110" i="32"/>
  <c r="P110" i="32"/>
  <c r="Q110" i="32"/>
  <c r="R110" i="32"/>
  <c r="S110" i="32"/>
  <c r="T110" i="32"/>
  <c r="X110" i="32"/>
  <c r="Y110" i="32"/>
  <c r="Z110" i="32"/>
  <c r="AA110" i="32"/>
  <c r="AB110" i="32"/>
  <c r="AC110" i="32"/>
  <c r="AD110" i="32"/>
  <c r="AH110" i="32"/>
  <c r="AI110" i="32"/>
  <c r="AJ110" i="32"/>
  <c r="AK110" i="32"/>
  <c r="AL110" i="32"/>
  <c r="AM110" i="32"/>
  <c r="AN110" i="32"/>
  <c r="BE110" i="32"/>
  <c r="BF110" i="32"/>
  <c r="BG110" i="32"/>
  <c r="BH110" i="32"/>
  <c r="BJ110" i="32"/>
  <c r="BL110" i="32"/>
  <c r="BM110" i="32"/>
  <c r="BN110" i="32"/>
  <c r="BO110" i="32"/>
  <c r="BP110" i="32"/>
  <c r="BQ110" i="32"/>
  <c r="BR110" i="32"/>
  <c r="BS110" i="32"/>
  <c r="BT110" i="32"/>
  <c r="BU110" i="32"/>
  <c r="BV110" i="32"/>
  <c r="BX110" i="32"/>
  <c r="BY110" i="32"/>
  <c r="BZ110" i="32"/>
  <c r="CA110" i="32"/>
  <c r="CB110" i="32"/>
  <c r="CC110" i="32"/>
  <c r="CD110" i="32"/>
  <c r="CE110" i="32"/>
  <c r="CF110" i="32"/>
  <c r="CG110" i="32"/>
  <c r="CH110" i="32"/>
  <c r="CJ110" i="32"/>
  <c r="CK110" i="32"/>
  <c r="CL110" i="32"/>
  <c r="CM110" i="32"/>
  <c r="CN110" i="32"/>
  <c r="CO110" i="32"/>
  <c r="CP110" i="32"/>
  <c r="CQ110" i="32"/>
  <c r="CR110" i="32"/>
  <c r="CS110" i="32"/>
  <c r="CT110" i="32"/>
  <c r="CV110" i="32"/>
  <c r="CW110" i="32"/>
  <c r="CX110" i="32"/>
  <c r="CY110" i="32"/>
  <c r="CZ110" i="32"/>
  <c r="DA110" i="32"/>
  <c r="DB110" i="32"/>
  <c r="DC110" i="32"/>
  <c r="DD110" i="32"/>
  <c r="DE110" i="32"/>
  <c r="DF110" i="32"/>
  <c r="A111" i="32"/>
  <c r="B111" i="32"/>
  <c r="C111" i="32"/>
  <c r="D111" i="32"/>
  <c r="E111" i="32"/>
  <c r="F111" i="32"/>
  <c r="G111" i="32"/>
  <c r="H111" i="32"/>
  <c r="I111" i="32"/>
  <c r="J111" i="32"/>
  <c r="N111" i="32"/>
  <c r="O111" i="32"/>
  <c r="P111" i="32"/>
  <c r="Q111" i="32"/>
  <c r="R111" i="32"/>
  <c r="S111" i="32"/>
  <c r="T111" i="32"/>
  <c r="X111" i="32"/>
  <c r="Y111" i="32"/>
  <c r="Z111" i="32"/>
  <c r="AA111" i="32"/>
  <c r="AB111" i="32"/>
  <c r="AC111" i="32"/>
  <c r="AD111" i="32"/>
  <c r="AH111" i="32"/>
  <c r="AI111" i="32"/>
  <c r="AJ111" i="32"/>
  <c r="AK111" i="32"/>
  <c r="AL111" i="32"/>
  <c r="AM111" i="32"/>
  <c r="AN111" i="32"/>
  <c r="BE111" i="32"/>
  <c r="BF111" i="32"/>
  <c r="BG111" i="32"/>
  <c r="BH111" i="32"/>
  <c r="BJ111" i="32"/>
  <c r="BL111" i="32"/>
  <c r="BM111" i="32"/>
  <c r="BN111" i="32"/>
  <c r="BO111" i="32"/>
  <c r="BP111" i="32"/>
  <c r="BQ111" i="32"/>
  <c r="BR111" i="32"/>
  <c r="BS111" i="32"/>
  <c r="BT111" i="32"/>
  <c r="BU111" i="32"/>
  <c r="BV111" i="32"/>
  <c r="BX111" i="32"/>
  <c r="BY111" i="32"/>
  <c r="BZ111" i="32"/>
  <c r="CA111" i="32"/>
  <c r="CB111" i="32"/>
  <c r="CC111" i="32"/>
  <c r="CD111" i="32"/>
  <c r="CE111" i="32"/>
  <c r="CF111" i="32"/>
  <c r="CG111" i="32"/>
  <c r="CH111" i="32"/>
  <c r="CJ111" i="32"/>
  <c r="CK111" i="32"/>
  <c r="CL111" i="32"/>
  <c r="CM111" i="32"/>
  <c r="CN111" i="32"/>
  <c r="CO111" i="32"/>
  <c r="CP111" i="32"/>
  <c r="CQ111" i="32"/>
  <c r="CR111" i="32"/>
  <c r="CS111" i="32"/>
  <c r="CT111" i="32"/>
  <c r="CV111" i="32"/>
  <c r="CW111" i="32"/>
  <c r="CX111" i="32"/>
  <c r="CY111" i="32"/>
  <c r="CZ111" i="32"/>
  <c r="DA111" i="32"/>
  <c r="DB111" i="32"/>
  <c r="DC111" i="32"/>
  <c r="DD111" i="32"/>
  <c r="DE111" i="32"/>
  <c r="DF111" i="32"/>
  <c r="A112" i="32"/>
  <c r="B112" i="32"/>
  <c r="C112" i="32"/>
  <c r="D112" i="32"/>
  <c r="E112" i="32"/>
  <c r="F112" i="32"/>
  <c r="G112" i="32"/>
  <c r="H112" i="32"/>
  <c r="I112" i="32"/>
  <c r="J112" i="32"/>
  <c r="N112" i="32"/>
  <c r="O112" i="32"/>
  <c r="P112" i="32"/>
  <c r="Q112" i="32"/>
  <c r="R112" i="32"/>
  <c r="S112" i="32"/>
  <c r="T112" i="32"/>
  <c r="X112" i="32"/>
  <c r="Y112" i="32"/>
  <c r="Z112" i="32"/>
  <c r="AA112" i="32"/>
  <c r="AB112" i="32"/>
  <c r="AC112" i="32"/>
  <c r="AD112" i="32"/>
  <c r="AH112" i="32"/>
  <c r="AI112" i="32"/>
  <c r="AJ112" i="32"/>
  <c r="AK112" i="32"/>
  <c r="AL112" i="32"/>
  <c r="AM112" i="32"/>
  <c r="AN112" i="32"/>
  <c r="BE112" i="32"/>
  <c r="BF112" i="32"/>
  <c r="BG112" i="32"/>
  <c r="BH112" i="32"/>
  <c r="BJ112" i="32"/>
  <c r="BL112" i="32"/>
  <c r="BM112" i="32"/>
  <c r="BN112" i="32"/>
  <c r="BO112" i="32"/>
  <c r="BP112" i="32"/>
  <c r="BQ112" i="32"/>
  <c r="BR112" i="32"/>
  <c r="BS112" i="32"/>
  <c r="BT112" i="32"/>
  <c r="BU112" i="32"/>
  <c r="BV112" i="32"/>
  <c r="BX112" i="32"/>
  <c r="BY112" i="32"/>
  <c r="BZ112" i="32"/>
  <c r="CA112" i="32"/>
  <c r="CB112" i="32"/>
  <c r="CC112" i="32"/>
  <c r="CD112" i="32"/>
  <c r="CE112" i="32"/>
  <c r="CF112" i="32"/>
  <c r="CG112" i="32"/>
  <c r="CH112" i="32"/>
  <c r="CJ112" i="32"/>
  <c r="CK112" i="32"/>
  <c r="CL112" i="32"/>
  <c r="CM112" i="32"/>
  <c r="CN112" i="32"/>
  <c r="CO112" i="32"/>
  <c r="CP112" i="32"/>
  <c r="CQ112" i="32"/>
  <c r="CR112" i="32"/>
  <c r="CS112" i="32"/>
  <c r="CT112" i="32"/>
  <c r="CV112" i="32"/>
  <c r="CW112" i="32"/>
  <c r="CX112" i="32"/>
  <c r="CY112" i="32"/>
  <c r="CZ112" i="32"/>
  <c r="DA112" i="32"/>
  <c r="DB112" i="32"/>
  <c r="DC112" i="32"/>
  <c r="DD112" i="32"/>
  <c r="DE112" i="32"/>
  <c r="DF112" i="32"/>
  <c r="A113" i="32"/>
  <c r="B113" i="32"/>
  <c r="C113" i="32"/>
  <c r="D113" i="32"/>
  <c r="E113" i="32"/>
  <c r="F113" i="32"/>
  <c r="G113" i="32"/>
  <c r="H113" i="32"/>
  <c r="I113" i="32"/>
  <c r="J113" i="32"/>
  <c r="N113" i="32"/>
  <c r="O113" i="32"/>
  <c r="P113" i="32"/>
  <c r="Q113" i="32"/>
  <c r="R113" i="32"/>
  <c r="S113" i="32"/>
  <c r="T113" i="32"/>
  <c r="X113" i="32"/>
  <c r="Y113" i="32"/>
  <c r="Z113" i="32"/>
  <c r="AA113" i="32"/>
  <c r="AB113" i="32"/>
  <c r="AC113" i="32"/>
  <c r="AD113" i="32"/>
  <c r="AH113" i="32"/>
  <c r="AI113" i="32"/>
  <c r="AJ113" i="32"/>
  <c r="AK113" i="32"/>
  <c r="AL113" i="32"/>
  <c r="AM113" i="32"/>
  <c r="AN113" i="32"/>
  <c r="BE113" i="32"/>
  <c r="BF113" i="32"/>
  <c r="BG113" i="32"/>
  <c r="BH113" i="32"/>
  <c r="BJ113" i="32"/>
  <c r="BL113" i="32"/>
  <c r="BM113" i="32"/>
  <c r="BN113" i="32"/>
  <c r="BO113" i="32"/>
  <c r="BP113" i="32"/>
  <c r="BQ113" i="32"/>
  <c r="BR113" i="32"/>
  <c r="BS113" i="32"/>
  <c r="BT113" i="32"/>
  <c r="BU113" i="32"/>
  <c r="BV113" i="32"/>
  <c r="BX113" i="32"/>
  <c r="BY113" i="32"/>
  <c r="BZ113" i="32"/>
  <c r="CA113" i="32"/>
  <c r="CB113" i="32"/>
  <c r="CC113" i="32"/>
  <c r="CD113" i="32"/>
  <c r="CE113" i="32"/>
  <c r="CF113" i="32"/>
  <c r="CG113" i="32"/>
  <c r="CH113" i="32"/>
  <c r="CJ113" i="32"/>
  <c r="CK113" i="32"/>
  <c r="CL113" i="32"/>
  <c r="CM113" i="32"/>
  <c r="CN113" i="32"/>
  <c r="CO113" i="32"/>
  <c r="CP113" i="32"/>
  <c r="CQ113" i="32"/>
  <c r="CR113" i="32"/>
  <c r="CS113" i="32"/>
  <c r="CT113" i="32"/>
  <c r="CV113" i="32"/>
  <c r="CW113" i="32"/>
  <c r="CX113" i="32"/>
  <c r="CY113" i="32"/>
  <c r="CZ113" i="32"/>
  <c r="DA113" i="32"/>
  <c r="DB113" i="32"/>
  <c r="DC113" i="32"/>
  <c r="DD113" i="32"/>
  <c r="DE113" i="32"/>
  <c r="DF113" i="32"/>
  <c r="A114" i="32"/>
  <c r="B114" i="32"/>
  <c r="C114" i="32"/>
  <c r="D114" i="32"/>
  <c r="E114" i="32"/>
  <c r="F114" i="32"/>
  <c r="G114" i="32"/>
  <c r="H114" i="32"/>
  <c r="I114" i="32"/>
  <c r="J114" i="32"/>
  <c r="N114" i="32"/>
  <c r="O114" i="32"/>
  <c r="P114" i="32"/>
  <c r="Q114" i="32"/>
  <c r="R114" i="32"/>
  <c r="S114" i="32"/>
  <c r="T114" i="32"/>
  <c r="X114" i="32"/>
  <c r="Y114" i="32"/>
  <c r="Z114" i="32"/>
  <c r="AA114" i="32"/>
  <c r="AB114" i="32"/>
  <c r="AC114" i="32"/>
  <c r="AD114" i="32"/>
  <c r="AH114" i="32"/>
  <c r="AI114" i="32"/>
  <c r="AJ114" i="32"/>
  <c r="AK114" i="32"/>
  <c r="AL114" i="32"/>
  <c r="AM114" i="32"/>
  <c r="AN114" i="32"/>
  <c r="BE114" i="32"/>
  <c r="BF114" i="32"/>
  <c r="BG114" i="32"/>
  <c r="BH114" i="32"/>
  <c r="BJ114" i="32"/>
  <c r="BL114" i="32"/>
  <c r="BM114" i="32"/>
  <c r="BN114" i="32"/>
  <c r="BO114" i="32"/>
  <c r="BP114" i="32"/>
  <c r="BQ114" i="32"/>
  <c r="BR114" i="32"/>
  <c r="BS114" i="32"/>
  <c r="BT114" i="32"/>
  <c r="BU114" i="32"/>
  <c r="BV114" i="32"/>
  <c r="BX114" i="32"/>
  <c r="BY114" i="32"/>
  <c r="BZ114" i="32"/>
  <c r="CA114" i="32"/>
  <c r="CB114" i="32"/>
  <c r="CC114" i="32"/>
  <c r="CD114" i="32"/>
  <c r="CE114" i="32"/>
  <c r="CF114" i="32"/>
  <c r="CG114" i="32"/>
  <c r="CH114" i="32"/>
  <c r="CJ114" i="32"/>
  <c r="CK114" i="32"/>
  <c r="CL114" i="32"/>
  <c r="CM114" i="32"/>
  <c r="CN114" i="32"/>
  <c r="CO114" i="32"/>
  <c r="CP114" i="32"/>
  <c r="CQ114" i="32"/>
  <c r="CR114" i="32"/>
  <c r="CS114" i="32"/>
  <c r="CT114" i="32"/>
  <c r="CV114" i="32"/>
  <c r="CW114" i="32"/>
  <c r="CX114" i="32"/>
  <c r="CY114" i="32"/>
  <c r="CZ114" i="32"/>
  <c r="DA114" i="32"/>
  <c r="DB114" i="32"/>
  <c r="DC114" i="32"/>
  <c r="DD114" i="32"/>
  <c r="DE114" i="32"/>
  <c r="DF114" i="32"/>
  <c r="A115" i="32"/>
  <c r="B115" i="32"/>
  <c r="C115" i="32"/>
  <c r="D115" i="32"/>
  <c r="E115" i="32"/>
  <c r="F115" i="32"/>
  <c r="G115" i="32"/>
  <c r="H115" i="32"/>
  <c r="I115" i="32"/>
  <c r="J115" i="32"/>
  <c r="N115" i="32"/>
  <c r="O115" i="32"/>
  <c r="P115" i="32"/>
  <c r="Q115" i="32"/>
  <c r="R115" i="32"/>
  <c r="S115" i="32"/>
  <c r="T115" i="32"/>
  <c r="X115" i="32"/>
  <c r="Y115" i="32"/>
  <c r="Z115" i="32"/>
  <c r="AA115" i="32"/>
  <c r="AB115" i="32"/>
  <c r="AC115" i="32"/>
  <c r="AD115" i="32"/>
  <c r="AH115" i="32"/>
  <c r="AI115" i="32"/>
  <c r="AJ115" i="32"/>
  <c r="AK115" i="32"/>
  <c r="AL115" i="32"/>
  <c r="AM115" i="32"/>
  <c r="AN115" i="32"/>
  <c r="BE115" i="32"/>
  <c r="BF115" i="32"/>
  <c r="BG115" i="32"/>
  <c r="BH115" i="32"/>
  <c r="BJ115" i="32"/>
  <c r="BL115" i="32"/>
  <c r="BM115" i="32"/>
  <c r="BN115" i="32"/>
  <c r="BO115" i="32"/>
  <c r="BP115" i="32"/>
  <c r="BQ115" i="32"/>
  <c r="BR115" i="32"/>
  <c r="BS115" i="32"/>
  <c r="BT115" i="32"/>
  <c r="BU115" i="32"/>
  <c r="BV115" i="32"/>
  <c r="BX115" i="32"/>
  <c r="BY115" i="32"/>
  <c r="BZ115" i="32"/>
  <c r="CA115" i="32"/>
  <c r="CB115" i="32"/>
  <c r="CC115" i="32"/>
  <c r="CD115" i="32"/>
  <c r="CE115" i="32"/>
  <c r="CF115" i="32"/>
  <c r="CG115" i="32"/>
  <c r="CH115" i="32"/>
  <c r="CJ115" i="32"/>
  <c r="CK115" i="32"/>
  <c r="CL115" i="32"/>
  <c r="CM115" i="32"/>
  <c r="CN115" i="32"/>
  <c r="CO115" i="32"/>
  <c r="CP115" i="32"/>
  <c r="CQ115" i="32"/>
  <c r="CR115" i="32"/>
  <c r="CS115" i="32"/>
  <c r="CT115" i="32"/>
  <c r="CV115" i="32"/>
  <c r="CW115" i="32"/>
  <c r="CX115" i="32"/>
  <c r="CY115" i="32"/>
  <c r="CZ115" i="32"/>
  <c r="DA115" i="32"/>
  <c r="DB115" i="32"/>
  <c r="DC115" i="32"/>
  <c r="DD115" i="32"/>
  <c r="DE115" i="32"/>
  <c r="DF115" i="32"/>
  <c r="A116" i="32"/>
  <c r="B116" i="32"/>
  <c r="C116" i="32"/>
  <c r="D116" i="32"/>
  <c r="E116" i="32"/>
  <c r="F116" i="32"/>
  <c r="G116" i="32"/>
  <c r="H116" i="32"/>
  <c r="I116" i="32"/>
  <c r="J116" i="32"/>
  <c r="N116" i="32"/>
  <c r="O116" i="32"/>
  <c r="P116" i="32"/>
  <c r="Q116" i="32"/>
  <c r="R116" i="32"/>
  <c r="S116" i="32"/>
  <c r="T116" i="32"/>
  <c r="X116" i="32"/>
  <c r="Y116" i="32"/>
  <c r="Z116" i="32"/>
  <c r="AA116" i="32"/>
  <c r="AB116" i="32"/>
  <c r="AC116" i="32"/>
  <c r="AD116" i="32"/>
  <c r="AH116" i="32"/>
  <c r="AI116" i="32"/>
  <c r="AJ116" i="32"/>
  <c r="AK116" i="32"/>
  <c r="AL116" i="32"/>
  <c r="AM116" i="32"/>
  <c r="AN116" i="32"/>
  <c r="BE116" i="32"/>
  <c r="BF116" i="32"/>
  <c r="BG116" i="32"/>
  <c r="BH116" i="32"/>
  <c r="BJ116" i="32"/>
  <c r="BL116" i="32"/>
  <c r="BM116" i="32"/>
  <c r="BN116" i="32"/>
  <c r="BO116" i="32"/>
  <c r="BP116" i="32"/>
  <c r="BQ116" i="32"/>
  <c r="BR116" i="32"/>
  <c r="BS116" i="32"/>
  <c r="BT116" i="32"/>
  <c r="BU116" i="32"/>
  <c r="BV116" i="32"/>
  <c r="BX116" i="32"/>
  <c r="BY116" i="32"/>
  <c r="BZ116" i="32"/>
  <c r="CA116" i="32"/>
  <c r="CB116" i="32"/>
  <c r="CC116" i="32"/>
  <c r="CD116" i="32"/>
  <c r="CE116" i="32"/>
  <c r="CF116" i="32"/>
  <c r="CG116" i="32"/>
  <c r="CH116" i="32"/>
  <c r="CJ116" i="32"/>
  <c r="CK116" i="32"/>
  <c r="CL116" i="32"/>
  <c r="CM116" i="32"/>
  <c r="CN116" i="32"/>
  <c r="CO116" i="32"/>
  <c r="CP116" i="32"/>
  <c r="CQ116" i="32"/>
  <c r="CR116" i="32"/>
  <c r="CS116" i="32"/>
  <c r="CT116" i="32"/>
  <c r="CV116" i="32"/>
  <c r="CW116" i="32"/>
  <c r="CX116" i="32"/>
  <c r="CY116" i="32"/>
  <c r="CZ116" i="32"/>
  <c r="DA116" i="32"/>
  <c r="DB116" i="32"/>
  <c r="DC116" i="32"/>
  <c r="DD116" i="32"/>
  <c r="DE116" i="32"/>
  <c r="DF116" i="32"/>
  <c r="A117" i="32"/>
  <c r="B117" i="32"/>
  <c r="C117" i="32"/>
  <c r="D117" i="32"/>
  <c r="E117" i="32"/>
  <c r="F117" i="32"/>
  <c r="G117" i="32"/>
  <c r="H117" i="32"/>
  <c r="I117" i="32"/>
  <c r="J117" i="32"/>
  <c r="N117" i="32"/>
  <c r="O117" i="32"/>
  <c r="P117" i="32"/>
  <c r="Q117" i="32"/>
  <c r="R117" i="32"/>
  <c r="S117" i="32"/>
  <c r="T117" i="32"/>
  <c r="X117" i="32"/>
  <c r="Y117" i="32"/>
  <c r="Z117" i="32"/>
  <c r="AA117" i="32"/>
  <c r="AB117" i="32"/>
  <c r="AC117" i="32"/>
  <c r="AD117" i="32"/>
  <c r="AH117" i="32"/>
  <c r="AI117" i="32"/>
  <c r="AJ117" i="32"/>
  <c r="AK117" i="32"/>
  <c r="AL117" i="32"/>
  <c r="AM117" i="32"/>
  <c r="AN117" i="32"/>
  <c r="BE117" i="32"/>
  <c r="BF117" i="32"/>
  <c r="BG117" i="32"/>
  <c r="BH117" i="32"/>
  <c r="BJ117" i="32"/>
  <c r="BL117" i="32"/>
  <c r="BM117" i="32"/>
  <c r="BN117" i="32"/>
  <c r="BO117" i="32"/>
  <c r="BP117" i="32"/>
  <c r="BQ117" i="32"/>
  <c r="BR117" i="32"/>
  <c r="BS117" i="32"/>
  <c r="BT117" i="32"/>
  <c r="BU117" i="32"/>
  <c r="BV117" i="32"/>
  <c r="BX117" i="32"/>
  <c r="BY117" i="32"/>
  <c r="BZ117" i="32"/>
  <c r="CA117" i="32"/>
  <c r="CB117" i="32"/>
  <c r="CC117" i="32"/>
  <c r="CD117" i="32"/>
  <c r="CE117" i="32"/>
  <c r="CF117" i="32"/>
  <c r="CG117" i="32"/>
  <c r="CH117" i="32"/>
  <c r="CJ117" i="32"/>
  <c r="CK117" i="32"/>
  <c r="CL117" i="32"/>
  <c r="CM117" i="32"/>
  <c r="CN117" i="32"/>
  <c r="CO117" i="32"/>
  <c r="CP117" i="32"/>
  <c r="CQ117" i="32"/>
  <c r="CR117" i="32"/>
  <c r="CS117" i="32"/>
  <c r="CT117" i="32"/>
  <c r="CV117" i="32"/>
  <c r="CW117" i="32"/>
  <c r="CX117" i="32"/>
  <c r="CY117" i="32"/>
  <c r="CZ117" i="32"/>
  <c r="DA117" i="32"/>
  <c r="DB117" i="32"/>
  <c r="DC117" i="32"/>
  <c r="DD117" i="32"/>
  <c r="DE117" i="32"/>
  <c r="DF117" i="32"/>
  <c r="A118" i="32"/>
  <c r="B118" i="32"/>
  <c r="C118" i="32"/>
  <c r="D118" i="32"/>
  <c r="E118" i="32"/>
  <c r="F118" i="32"/>
  <c r="G118" i="32"/>
  <c r="H118" i="32"/>
  <c r="I118" i="32"/>
  <c r="J118" i="32"/>
  <c r="N118" i="32"/>
  <c r="O118" i="32"/>
  <c r="P118" i="32"/>
  <c r="Q118" i="32"/>
  <c r="R118" i="32"/>
  <c r="S118" i="32"/>
  <c r="T118" i="32"/>
  <c r="X118" i="32"/>
  <c r="Y118" i="32"/>
  <c r="Z118" i="32"/>
  <c r="AA118" i="32"/>
  <c r="AB118" i="32"/>
  <c r="AC118" i="32"/>
  <c r="AD118" i="32"/>
  <c r="AH118" i="32"/>
  <c r="AI118" i="32"/>
  <c r="AJ118" i="32"/>
  <c r="AK118" i="32"/>
  <c r="AL118" i="32"/>
  <c r="AM118" i="32"/>
  <c r="AN118" i="32"/>
  <c r="BE118" i="32"/>
  <c r="BF118" i="32"/>
  <c r="BG118" i="32"/>
  <c r="BH118" i="32"/>
  <c r="BJ118" i="32"/>
  <c r="BL118" i="32"/>
  <c r="BM118" i="32"/>
  <c r="BN118" i="32"/>
  <c r="BO118" i="32"/>
  <c r="BP118" i="32"/>
  <c r="BQ118" i="32"/>
  <c r="BR118" i="32"/>
  <c r="BS118" i="32"/>
  <c r="BT118" i="32"/>
  <c r="BU118" i="32"/>
  <c r="BV118" i="32"/>
  <c r="BX118" i="32"/>
  <c r="BY118" i="32"/>
  <c r="BZ118" i="32"/>
  <c r="CA118" i="32"/>
  <c r="CB118" i="32"/>
  <c r="CC118" i="32"/>
  <c r="CD118" i="32"/>
  <c r="CE118" i="32"/>
  <c r="CF118" i="32"/>
  <c r="CG118" i="32"/>
  <c r="CH118" i="32"/>
  <c r="CJ118" i="32"/>
  <c r="CK118" i="32"/>
  <c r="CL118" i="32"/>
  <c r="CM118" i="32"/>
  <c r="CN118" i="32"/>
  <c r="CO118" i="32"/>
  <c r="CP118" i="32"/>
  <c r="CQ118" i="32"/>
  <c r="CR118" i="32"/>
  <c r="CS118" i="32"/>
  <c r="CT118" i="32"/>
  <c r="CV118" i="32"/>
  <c r="CW118" i="32"/>
  <c r="CX118" i="32"/>
  <c r="CY118" i="32"/>
  <c r="CZ118" i="32"/>
  <c r="DA118" i="32"/>
  <c r="DB118" i="32"/>
  <c r="DC118" i="32"/>
  <c r="DD118" i="32"/>
  <c r="DE118" i="32"/>
  <c r="DF118" i="32"/>
  <c r="A119" i="32"/>
  <c r="B119" i="32"/>
  <c r="C119" i="32"/>
  <c r="D119" i="32"/>
  <c r="E119" i="32"/>
  <c r="F119" i="32"/>
  <c r="G119" i="32"/>
  <c r="H119" i="32"/>
  <c r="I119" i="32"/>
  <c r="J119" i="32"/>
  <c r="N119" i="32"/>
  <c r="O119" i="32"/>
  <c r="P119" i="32"/>
  <c r="Q119" i="32"/>
  <c r="R119" i="32"/>
  <c r="S119" i="32"/>
  <c r="T119" i="32"/>
  <c r="X119" i="32"/>
  <c r="Y119" i="32"/>
  <c r="Z119" i="32"/>
  <c r="AA119" i="32"/>
  <c r="AB119" i="32"/>
  <c r="AC119" i="32"/>
  <c r="AD119" i="32"/>
  <c r="AH119" i="32"/>
  <c r="AI119" i="32"/>
  <c r="AJ119" i="32"/>
  <c r="AK119" i="32"/>
  <c r="AL119" i="32"/>
  <c r="AM119" i="32"/>
  <c r="AN119" i="32"/>
  <c r="BE119" i="32"/>
  <c r="BF119" i="32"/>
  <c r="BG119" i="32"/>
  <c r="BH119" i="32"/>
  <c r="BJ119" i="32"/>
  <c r="BL119" i="32"/>
  <c r="BM119" i="32"/>
  <c r="BN119" i="32"/>
  <c r="BO119" i="32"/>
  <c r="BP119" i="32"/>
  <c r="BQ119" i="32"/>
  <c r="BR119" i="32"/>
  <c r="BS119" i="32"/>
  <c r="BT119" i="32"/>
  <c r="BU119" i="32"/>
  <c r="BV119" i="32"/>
  <c r="BX119" i="32"/>
  <c r="BY119" i="32"/>
  <c r="BZ119" i="32"/>
  <c r="CA119" i="32"/>
  <c r="CB119" i="32"/>
  <c r="CC119" i="32"/>
  <c r="CD119" i="32"/>
  <c r="CE119" i="32"/>
  <c r="CF119" i="32"/>
  <c r="CG119" i="32"/>
  <c r="CH119" i="32"/>
  <c r="CJ119" i="32"/>
  <c r="CK119" i="32"/>
  <c r="CL119" i="32"/>
  <c r="CM119" i="32"/>
  <c r="CN119" i="32"/>
  <c r="CO119" i="32"/>
  <c r="CP119" i="32"/>
  <c r="CQ119" i="32"/>
  <c r="CR119" i="32"/>
  <c r="CS119" i="32"/>
  <c r="CT119" i="32"/>
  <c r="CV119" i="32"/>
  <c r="CW119" i="32"/>
  <c r="CX119" i="32"/>
  <c r="CY119" i="32"/>
  <c r="CZ119" i="32"/>
  <c r="DA119" i="32"/>
  <c r="DB119" i="32"/>
  <c r="DC119" i="32"/>
  <c r="DD119" i="32"/>
  <c r="DE119" i="32"/>
  <c r="DF119" i="32"/>
  <c r="A120" i="32"/>
  <c r="B120" i="32"/>
  <c r="C120" i="32"/>
  <c r="D120" i="32"/>
  <c r="E120" i="32"/>
  <c r="F120" i="32"/>
  <c r="G120" i="32"/>
  <c r="H120" i="32"/>
  <c r="I120" i="32"/>
  <c r="J120" i="32"/>
  <c r="N120" i="32"/>
  <c r="O120" i="32"/>
  <c r="P120" i="32"/>
  <c r="Q120" i="32"/>
  <c r="R120" i="32"/>
  <c r="S120" i="32"/>
  <c r="T120" i="32"/>
  <c r="X120" i="32"/>
  <c r="Y120" i="32"/>
  <c r="Z120" i="32"/>
  <c r="AA120" i="32"/>
  <c r="AB120" i="32"/>
  <c r="AC120" i="32"/>
  <c r="AD120" i="32"/>
  <c r="AH120" i="32"/>
  <c r="AI120" i="32"/>
  <c r="AJ120" i="32"/>
  <c r="AK120" i="32"/>
  <c r="AL120" i="32"/>
  <c r="AM120" i="32"/>
  <c r="AN120" i="32"/>
  <c r="BE120" i="32"/>
  <c r="BF120" i="32"/>
  <c r="BG120" i="32"/>
  <c r="BH120" i="32"/>
  <c r="BJ120" i="32"/>
  <c r="BL120" i="32"/>
  <c r="BM120" i="32"/>
  <c r="BN120" i="32"/>
  <c r="BO120" i="32"/>
  <c r="BP120" i="32"/>
  <c r="BQ120" i="32"/>
  <c r="BR120" i="32"/>
  <c r="BS120" i="32"/>
  <c r="BT120" i="32"/>
  <c r="BU120" i="32"/>
  <c r="BV120" i="32"/>
  <c r="BX120" i="32"/>
  <c r="BY120" i="32"/>
  <c r="BZ120" i="32"/>
  <c r="CA120" i="32"/>
  <c r="CB120" i="32"/>
  <c r="CC120" i="32"/>
  <c r="CD120" i="32"/>
  <c r="CE120" i="32"/>
  <c r="CF120" i="32"/>
  <c r="CG120" i="32"/>
  <c r="CH120" i="32"/>
  <c r="CJ120" i="32"/>
  <c r="CK120" i="32"/>
  <c r="CL120" i="32"/>
  <c r="CM120" i="32"/>
  <c r="CN120" i="32"/>
  <c r="CO120" i="32"/>
  <c r="CP120" i="32"/>
  <c r="CQ120" i="32"/>
  <c r="CR120" i="32"/>
  <c r="CS120" i="32"/>
  <c r="CT120" i="32"/>
  <c r="CV120" i="32"/>
  <c r="CW120" i="32"/>
  <c r="CX120" i="32"/>
  <c r="CY120" i="32"/>
  <c r="CZ120" i="32"/>
  <c r="DA120" i="32"/>
  <c r="DB120" i="32"/>
  <c r="DC120" i="32"/>
  <c r="DD120" i="32"/>
  <c r="DE120" i="32"/>
  <c r="DF120" i="32"/>
  <c r="A121" i="32"/>
  <c r="B121" i="32"/>
  <c r="C121" i="32"/>
  <c r="D121" i="32"/>
  <c r="E121" i="32"/>
  <c r="F121" i="32"/>
  <c r="G121" i="32"/>
  <c r="H121" i="32"/>
  <c r="I121" i="32"/>
  <c r="J121" i="32"/>
  <c r="N121" i="32"/>
  <c r="O121" i="32"/>
  <c r="P121" i="32"/>
  <c r="Q121" i="32"/>
  <c r="R121" i="32"/>
  <c r="S121" i="32"/>
  <c r="T121" i="32"/>
  <c r="X121" i="32"/>
  <c r="Y121" i="32"/>
  <c r="Z121" i="32"/>
  <c r="AA121" i="32"/>
  <c r="AB121" i="32"/>
  <c r="AC121" i="32"/>
  <c r="AD121" i="32"/>
  <c r="AH121" i="32"/>
  <c r="AI121" i="32"/>
  <c r="AJ121" i="32"/>
  <c r="AK121" i="32"/>
  <c r="AL121" i="32"/>
  <c r="AM121" i="32"/>
  <c r="AN121" i="32"/>
  <c r="BE121" i="32"/>
  <c r="BF121" i="32"/>
  <c r="BG121" i="32"/>
  <c r="BH121" i="32"/>
  <c r="BJ121" i="32"/>
  <c r="BL121" i="32"/>
  <c r="BM121" i="32"/>
  <c r="BN121" i="32"/>
  <c r="BO121" i="32"/>
  <c r="BP121" i="32"/>
  <c r="BQ121" i="32"/>
  <c r="BR121" i="32"/>
  <c r="BS121" i="32"/>
  <c r="BT121" i="32"/>
  <c r="BU121" i="32"/>
  <c r="BV121" i="32"/>
  <c r="BX121" i="32"/>
  <c r="BY121" i="32"/>
  <c r="BZ121" i="32"/>
  <c r="CA121" i="32"/>
  <c r="CB121" i="32"/>
  <c r="CC121" i="32"/>
  <c r="CD121" i="32"/>
  <c r="CE121" i="32"/>
  <c r="CF121" i="32"/>
  <c r="CG121" i="32"/>
  <c r="CH121" i="32"/>
  <c r="CJ121" i="32"/>
  <c r="CK121" i="32"/>
  <c r="CL121" i="32"/>
  <c r="CM121" i="32"/>
  <c r="CN121" i="32"/>
  <c r="CO121" i="32"/>
  <c r="CP121" i="32"/>
  <c r="CQ121" i="32"/>
  <c r="CR121" i="32"/>
  <c r="CS121" i="32"/>
  <c r="CT121" i="32"/>
  <c r="CV121" i="32"/>
  <c r="CW121" i="32"/>
  <c r="CX121" i="32"/>
  <c r="CY121" i="32"/>
  <c r="CZ121" i="32"/>
  <c r="DA121" i="32"/>
  <c r="DB121" i="32"/>
  <c r="DC121" i="32"/>
  <c r="DD121" i="32"/>
  <c r="DE121" i="32"/>
  <c r="DF121" i="32"/>
  <c r="A122" i="32"/>
  <c r="B122" i="32"/>
  <c r="C122" i="32"/>
  <c r="D122" i="32"/>
  <c r="E122" i="32"/>
  <c r="F122" i="32"/>
  <c r="G122" i="32"/>
  <c r="H122" i="32"/>
  <c r="I122" i="32"/>
  <c r="J122" i="32"/>
  <c r="N122" i="32"/>
  <c r="O122" i="32"/>
  <c r="P122" i="32"/>
  <c r="Q122" i="32"/>
  <c r="R122" i="32"/>
  <c r="S122" i="32"/>
  <c r="T122" i="32"/>
  <c r="X122" i="32"/>
  <c r="Y122" i="32"/>
  <c r="Z122" i="32"/>
  <c r="AA122" i="32"/>
  <c r="AB122" i="32"/>
  <c r="AC122" i="32"/>
  <c r="AD122" i="32"/>
  <c r="AH122" i="32"/>
  <c r="AI122" i="32"/>
  <c r="AJ122" i="32"/>
  <c r="AK122" i="32"/>
  <c r="AL122" i="32"/>
  <c r="AM122" i="32"/>
  <c r="AN122" i="32"/>
  <c r="BE122" i="32"/>
  <c r="BF122" i="32"/>
  <c r="BG122" i="32"/>
  <c r="BH122" i="32"/>
  <c r="BJ122" i="32"/>
  <c r="BL122" i="32"/>
  <c r="BM122" i="32"/>
  <c r="BN122" i="32"/>
  <c r="BO122" i="32"/>
  <c r="BP122" i="32"/>
  <c r="BQ122" i="32"/>
  <c r="BR122" i="32"/>
  <c r="BS122" i="32"/>
  <c r="BT122" i="32"/>
  <c r="BU122" i="32"/>
  <c r="BV122" i="32"/>
  <c r="BX122" i="32"/>
  <c r="BY122" i="32"/>
  <c r="BZ122" i="32"/>
  <c r="CA122" i="32"/>
  <c r="CB122" i="32"/>
  <c r="CC122" i="32"/>
  <c r="CD122" i="32"/>
  <c r="CE122" i="32"/>
  <c r="CF122" i="32"/>
  <c r="CG122" i="32"/>
  <c r="CH122" i="32"/>
  <c r="CJ122" i="32"/>
  <c r="CK122" i="32"/>
  <c r="CL122" i="32"/>
  <c r="CM122" i="32"/>
  <c r="CN122" i="32"/>
  <c r="CO122" i="32"/>
  <c r="CP122" i="32"/>
  <c r="CQ122" i="32"/>
  <c r="CR122" i="32"/>
  <c r="CS122" i="32"/>
  <c r="CT122" i="32"/>
  <c r="CV122" i="32"/>
  <c r="CW122" i="32"/>
  <c r="CX122" i="32"/>
  <c r="CY122" i="32"/>
  <c r="CZ122" i="32"/>
  <c r="DA122" i="32"/>
  <c r="DB122" i="32"/>
  <c r="DC122" i="32"/>
  <c r="DD122" i="32"/>
  <c r="DE122" i="32"/>
  <c r="DF122" i="32"/>
  <c r="A123" i="32"/>
  <c r="B123" i="32"/>
  <c r="C123" i="32"/>
  <c r="D123" i="32"/>
  <c r="E123" i="32"/>
  <c r="F123" i="32"/>
  <c r="G123" i="32"/>
  <c r="H123" i="32"/>
  <c r="I123" i="32"/>
  <c r="J123" i="32"/>
  <c r="N123" i="32"/>
  <c r="O123" i="32"/>
  <c r="P123" i="32"/>
  <c r="Q123" i="32"/>
  <c r="R123" i="32"/>
  <c r="S123" i="32"/>
  <c r="T123" i="32"/>
  <c r="X123" i="32"/>
  <c r="Y123" i="32"/>
  <c r="Z123" i="32"/>
  <c r="AA123" i="32"/>
  <c r="AB123" i="32"/>
  <c r="AC123" i="32"/>
  <c r="AD123" i="32"/>
  <c r="AH123" i="32"/>
  <c r="AI123" i="32"/>
  <c r="AJ123" i="32"/>
  <c r="AK123" i="32"/>
  <c r="AL123" i="32"/>
  <c r="AM123" i="32"/>
  <c r="AN123" i="32"/>
  <c r="BE123" i="32"/>
  <c r="BF123" i="32"/>
  <c r="BG123" i="32"/>
  <c r="BH123" i="32"/>
  <c r="BJ123" i="32"/>
  <c r="BL123" i="32"/>
  <c r="BM123" i="32"/>
  <c r="BN123" i="32"/>
  <c r="BO123" i="32"/>
  <c r="BP123" i="32"/>
  <c r="BQ123" i="32"/>
  <c r="BR123" i="32"/>
  <c r="BS123" i="32"/>
  <c r="BT123" i="32"/>
  <c r="BU123" i="32"/>
  <c r="BV123" i="32"/>
  <c r="BX123" i="32"/>
  <c r="BY123" i="32"/>
  <c r="BZ123" i="32"/>
  <c r="CA123" i="32"/>
  <c r="CB123" i="32"/>
  <c r="CC123" i="32"/>
  <c r="CD123" i="32"/>
  <c r="CE123" i="32"/>
  <c r="CF123" i="32"/>
  <c r="CG123" i="32"/>
  <c r="CH123" i="32"/>
  <c r="CJ123" i="32"/>
  <c r="CK123" i="32"/>
  <c r="CL123" i="32"/>
  <c r="CM123" i="32"/>
  <c r="CN123" i="32"/>
  <c r="CO123" i="32"/>
  <c r="CP123" i="32"/>
  <c r="CQ123" i="32"/>
  <c r="CR123" i="32"/>
  <c r="CS123" i="32"/>
  <c r="CT123" i="32"/>
  <c r="CV123" i="32"/>
  <c r="CW123" i="32"/>
  <c r="CX123" i="32"/>
  <c r="CY123" i="32"/>
  <c r="CZ123" i="32"/>
  <c r="DA123" i="32"/>
  <c r="DB123" i="32"/>
  <c r="DC123" i="32"/>
  <c r="DD123" i="32"/>
  <c r="DE123" i="32"/>
  <c r="DF123" i="32"/>
  <c r="A124" i="32"/>
  <c r="B124" i="32"/>
  <c r="C124" i="32"/>
  <c r="D124" i="32"/>
  <c r="E124" i="32"/>
  <c r="F124" i="32"/>
  <c r="G124" i="32"/>
  <c r="H124" i="32"/>
  <c r="I124" i="32"/>
  <c r="J124" i="32"/>
  <c r="N124" i="32"/>
  <c r="O124" i="32"/>
  <c r="P124" i="32"/>
  <c r="Q124" i="32"/>
  <c r="R124" i="32"/>
  <c r="S124" i="32"/>
  <c r="T124" i="32"/>
  <c r="X124" i="32"/>
  <c r="Y124" i="32"/>
  <c r="Z124" i="32"/>
  <c r="AA124" i="32"/>
  <c r="AB124" i="32"/>
  <c r="AC124" i="32"/>
  <c r="AD124" i="32"/>
  <c r="AH124" i="32"/>
  <c r="AI124" i="32"/>
  <c r="AJ124" i="32"/>
  <c r="AK124" i="32"/>
  <c r="AL124" i="32"/>
  <c r="AM124" i="32"/>
  <c r="AN124" i="32"/>
  <c r="BE124" i="32"/>
  <c r="BF124" i="32"/>
  <c r="BG124" i="32"/>
  <c r="BH124" i="32"/>
  <c r="BJ124" i="32"/>
  <c r="BL124" i="32"/>
  <c r="BM124" i="32"/>
  <c r="BN124" i="32"/>
  <c r="BO124" i="32"/>
  <c r="BP124" i="32"/>
  <c r="BQ124" i="32"/>
  <c r="BR124" i="32"/>
  <c r="BS124" i="32"/>
  <c r="BT124" i="32"/>
  <c r="BU124" i="32"/>
  <c r="BV124" i="32"/>
  <c r="BX124" i="32"/>
  <c r="BY124" i="32"/>
  <c r="BZ124" i="32"/>
  <c r="CA124" i="32"/>
  <c r="CB124" i="32"/>
  <c r="CC124" i="32"/>
  <c r="CD124" i="32"/>
  <c r="CE124" i="32"/>
  <c r="CF124" i="32"/>
  <c r="CG124" i="32"/>
  <c r="CH124" i="32"/>
  <c r="CJ124" i="32"/>
  <c r="CK124" i="32"/>
  <c r="CL124" i="32"/>
  <c r="CM124" i="32"/>
  <c r="CN124" i="32"/>
  <c r="CO124" i="32"/>
  <c r="CP124" i="32"/>
  <c r="CQ124" i="32"/>
  <c r="CR124" i="32"/>
  <c r="CS124" i="32"/>
  <c r="CT124" i="32"/>
  <c r="CV124" i="32"/>
  <c r="CW124" i="32"/>
  <c r="CX124" i="32"/>
  <c r="CY124" i="32"/>
  <c r="CZ124" i="32"/>
  <c r="DA124" i="32"/>
  <c r="DB124" i="32"/>
  <c r="DC124" i="32"/>
  <c r="DD124" i="32"/>
  <c r="DE124" i="32"/>
  <c r="DF124" i="32"/>
  <c r="A125" i="32"/>
  <c r="B125" i="32"/>
  <c r="C125" i="32"/>
  <c r="D125" i="32"/>
  <c r="E125" i="32"/>
  <c r="F125" i="32"/>
  <c r="G125" i="32"/>
  <c r="H125" i="32"/>
  <c r="I125" i="32"/>
  <c r="J125" i="32"/>
  <c r="N125" i="32"/>
  <c r="O125" i="32"/>
  <c r="P125" i="32"/>
  <c r="Q125" i="32"/>
  <c r="R125" i="32"/>
  <c r="S125" i="32"/>
  <c r="T125" i="32"/>
  <c r="X125" i="32"/>
  <c r="Y125" i="32"/>
  <c r="Z125" i="32"/>
  <c r="AA125" i="32"/>
  <c r="AB125" i="32"/>
  <c r="AC125" i="32"/>
  <c r="AD125" i="32"/>
  <c r="AH125" i="32"/>
  <c r="AI125" i="32"/>
  <c r="AJ125" i="32"/>
  <c r="AK125" i="32"/>
  <c r="AL125" i="32"/>
  <c r="AM125" i="32"/>
  <c r="AN125" i="32"/>
  <c r="BE125" i="32"/>
  <c r="BF125" i="32"/>
  <c r="BG125" i="32"/>
  <c r="BH125" i="32"/>
  <c r="BJ125" i="32"/>
  <c r="BL125" i="32"/>
  <c r="BM125" i="32"/>
  <c r="BN125" i="32"/>
  <c r="BO125" i="32"/>
  <c r="BP125" i="32"/>
  <c r="BQ125" i="32"/>
  <c r="BR125" i="32"/>
  <c r="BS125" i="32"/>
  <c r="BT125" i="32"/>
  <c r="BU125" i="32"/>
  <c r="BV125" i="32"/>
  <c r="BX125" i="32"/>
  <c r="BY125" i="32"/>
  <c r="BZ125" i="32"/>
  <c r="CA125" i="32"/>
  <c r="CB125" i="32"/>
  <c r="CC125" i="32"/>
  <c r="CD125" i="32"/>
  <c r="CE125" i="32"/>
  <c r="CF125" i="32"/>
  <c r="CG125" i="32"/>
  <c r="CH125" i="32"/>
  <c r="CJ125" i="32"/>
  <c r="CK125" i="32"/>
  <c r="CL125" i="32"/>
  <c r="CM125" i="32"/>
  <c r="CN125" i="32"/>
  <c r="CO125" i="32"/>
  <c r="CP125" i="32"/>
  <c r="CQ125" i="32"/>
  <c r="CR125" i="32"/>
  <c r="CS125" i="32"/>
  <c r="CT125" i="32"/>
  <c r="CV125" i="32"/>
  <c r="CW125" i="32"/>
  <c r="CX125" i="32"/>
  <c r="CY125" i="32"/>
  <c r="CZ125" i="32"/>
  <c r="DA125" i="32"/>
  <c r="DB125" i="32"/>
  <c r="DC125" i="32"/>
  <c r="DD125" i="32"/>
  <c r="DE125" i="32"/>
  <c r="DF125" i="32"/>
  <c r="A126" i="32"/>
  <c r="B126" i="32"/>
  <c r="C126" i="32"/>
  <c r="D126" i="32"/>
  <c r="E126" i="32"/>
  <c r="F126" i="32"/>
  <c r="G126" i="32"/>
  <c r="H126" i="32"/>
  <c r="I126" i="32"/>
  <c r="J126" i="32"/>
  <c r="N126" i="32"/>
  <c r="O126" i="32"/>
  <c r="P126" i="32"/>
  <c r="Q126" i="32"/>
  <c r="R126" i="32"/>
  <c r="S126" i="32"/>
  <c r="T126" i="32"/>
  <c r="X126" i="32"/>
  <c r="Y126" i="32"/>
  <c r="Z126" i="32"/>
  <c r="AA126" i="32"/>
  <c r="AB126" i="32"/>
  <c r="AC126" i="32"/>
  <c r="AD126" i="32"/>
  <c r="AH126" i="32"/>
  <c r="AI126" i="32"/>
  <c r="AJ126" i="32"/>
  <c r="AK126" i="32"/>
  <c r="AL126" i="32"/>
  <c r="AM126" i="32"/>
  <c r="AN126" i="32"/>
  <c r="BE126" i="32"/>
  <c r="BF126" i="32"/>
  <c r="BG126" i="32"/>
  <c r="BH126" i="32"/>
  <c r="BJ126" i="32"/>
  <c r="BL126" i="32"/>
  <c r="BM126" i="32"/>
  <c r="BN126" i="32"/>
  <c r="BO126" i="32"/>
  <c r="BP126" i="32"/>
  <c r="BQ126" i="32"/>
  <c r="BR126" i="32"/>
  <c r="BS126" i="32"/>
  <c r="BT126" i="32"/>
  <c r="BU126" i="32"/>
  <c r="BV126" i="32"/>
  <c r="BX126" i="32"/>
  <c r="BY126" i="32"/>
  <c r="BZ126" i="32"/>
  <c r="CA126" i="32"/>
  <c r="CB126" i="32"/>
  <c r="CC126" i="32"/>
  <c r="CD126" i="32"/>
  <c r="CE126" i="32"/>
  <c r="CF126" i="32"/>
  <c r="CG126" i="32"/>
  <c r="CH126" i="32"/>
  <c r="CJ126" i="32"/>
  <c r="CK126" i="32"/>
  <c r="CL126" i="32"/>
  <c r="CM126" i="32"/>
  <c r="CN126" i="32"/>
  <c r="CO126" i="32"/>
  <c r="CP126" i="32"/>
  <c r="CQ126" i="32"/>
  <c r="CR126" i="32"/>
  <c r="CS126" i="32"/>
  <c r="CT126" i="32"/>
  <c r="CV126" i="32"/>
  <c r="CW126" i="32"/>
  <c r="CX126" i="32"/>
  <c r="CY126" i="32"/>
  <c r="CZ126" i="32"/>
  <c r="DA126" i="32"/>
  <c r="DB126" i="32"/>
  <c r="DC126" i="32"/>
  <c r="DD126" i="32"/>
  <c r="DE126" i="32"/>
  <c r="DF126" i="32"/>
  <c r="A127" i="32"/>
  <c r="B127" i="32"/>
  <c r="C127" i="32"/>
  <c r="D127" i="32"/>
  <c r="E127" i="32"/>
  <c r="F127" i="32"/>
  <c r="G127" i="32"/>
  <c r="H127" i="32"/>
  <c r="I127" i="32"/>
  <c r="J127" i="32"/>
  <c r="N127" i="32"/>
  <c r="O127" i="32"/>
  <c r="P127" i="32"/>
  <c r="Q127" i="32"/>
  <c r="R127" i="32"/>
  <c r="S127" i="32"/>
  <c r="T127" i="32"/>
  <c r="X127" i="32"/>
  <c r="Y127" i="32"/>
  <c r="Z127" i="32"/>
  <c r="AA127" i="32"/>
  <c r="AB127" i="32"/>
  <c r="AC127" i="32"/>
  <c r="AD127" i="32"/>
  <c r="AH127" i="32"/>
  <c r="AI127" i="32"/>
  <c r="AJ127" i="32"/>
  <c r="AK127" i="32"/>
  <c r="AL127" i="32"/>
  <c r="AM127" i="32"/>
  <c r="AN127" i="32"/>
  <c r="BE127" i="32"/>
  <c r="BF127" i="32"/>
  <c r="BG127" i="32"/>
  <c r="BH127" i="32"/>
  <c r="BJ127" i="32"/>
  <c r="BL127" i="32"/>
  <c r="BM127" i="32"/>
  <c r="BN127" i="32"/>
  <c r="BO127" i="32"/>
  <c r="BP127" i="32"/>
  <c r="BQ127" i="32"/>
  <c r="BR127" i="32"/>
  <c r="BS127" i="32"/>
  <c r="BT127" i="32"/>
  <c r="BU127" i="32"/>
  <c r="BV127" i="32"/>
  <c r="BX127" i="32"/>
  <c r="BY127" i="32"/>
  <c r="BZ127" i="32"/>
  <c r="CA127" i="32"/>
  <c r="CB127" i="32"/>
  <c r="CC127" i="32"/>
  <c r="CD127" i="32"/>
  <c r="CE127" i="32"/>
  <c r="CF127" i="32"/>
  <c r="CG127" i="32"/>
  <c r="CH127" i="32"/>
  <c r="CJ127" i="32"/>
  <c r="CK127" i="32"/>
  <c r="CL127" i="32"/>
  <c r="CM127" i="32"/>
  <c r="CN127" i="32"/>
  <c r="CO127" i="32"/>
  <c r="CP127" i="32"/>
  <c r="CQ127" i="32"/>
  <c r="CR127" i="32"/>
  <c r="CS127" i="32"/>
  <c r="CT127" i="32"/>
  <c r="CV127" i="32"/>
  <c r="CW127" i="32"/>
  <c r="CX127" i="32"/>
  <c r="CY127" i="32"/>
  <c r="CZ127" i="32"/>
  <c r="DA127" i="32"/>
  <c r="DB127" i="32"/>
  <c r="DC127" i="32"/>
  <c r="DD127" i="32"/>
  <c r="DE127" i="32"/>
  <c r="DF127" i="32"/>
  <c r="A128" i="32"/>
  <c r="B128" i="32"/>
  <c r="C128" i="32"/>
  <c r="D128" i="32"/>
  <c r="E128" i="32"/>
  <c r="F128" i="32"/>
  <c r="G128" i="32"/>
  <c r="H128" i="32"/>
  <c r="I128" i="32"/>
  <c r="J128" i="32"/>
  <c r="N128" i="32"/>
  <c r="O128" i="32"/>
  <c r="P128" i="32"/>
  <c r="Q128" i="32"/>
  <c r="R128" i="32"/>
  <c r="S128" i="32"/>
  <c r="T128" i="32"/>
  <c r="X128" i="32"/>
  <c r="Y128" i="32"/>
  <c r="Z128" i="32"/>
  <c r="AA128" i="32"/>
  <c r="AB128" i="32"/>
  <c r="AC128" i="32"/>
  <c r="AD128" i="32"/>
  <c r="AH128" i="32"/>
  <c r="AI128" i="32"/>
  <c r="AJ128" i="32"/>
  <c r="AK128" i="32"/>
  <c r="AL128" i="32"/>
  <c r="AM128" i="32"/>
  <c r="AN128" i="32"/>
  <c r="BE128" i="32"/>
  <c r="BF128" i="32"/>
  <c r="BG128" i="32"/>
  <c r="BH128" i="32"/>
  <c r="BJ128" i="32"/>
  <c r="BL128" i="32"/>
  <c r="BM128" i="32"/>
  <c r="BN128" i="32"/>
  <c r="BO128" i="32"/>
  <c r="BP128" i="32"/>
  <c r="BQ128" i="32"/>
  <c r="BR128" i="32"/>
  <c r="BS128" i="32"/>
  <c r="BT128" i="32"/>
  <c r="BU128" i="32"/>
  <c r="BV128" i="32"/>
  <c r="BX128" i="32"/>
  <c r="BY128" i="32"/>
  <c r="BZ128" i="32"/>
  <c r="CA128" i="32"/>
  <c r="CB128" i="32"/>
  <c r="CC128" i="32"/>
  <c r="CD128" i="32"/>
  <c r="CE128" i="32"/>
  <c r="CF128" i="32"/>
  <c r="CG128" i="32"/>
  <c r="CH128" i="32"/>
  <c r="CJ128" i="32"/>
  <c r="CK128" i="32"/>
  <c r="CL128" i="32"/>
  <c r="CM128" i="32"/>
  <c r="CN128" i="32"/>
  <c r="CO128" i="32"/>
  <c r="CP128" i="32"/>
  <c r="CQ128" i="32"/>
  <c r="CR128" i="32"/>
  <c r="CS128" i="32"/>
  <c r="CT128" i="32"/>
  <c r="CV128" i="32"/>
  <c r="CW128" i="32"/>
  <c r="CX128" i="32"/>
  <c r="CY128" i="32"/>
  <c r="CZ128" i="32"/>
  <c r="DA128" i="32"/>
  <c r="DB128" i="32"/>
  <c r="DC128" i="32"/>
  <c r="DD128" i="32"/>
  <c r="DE128" i="32"/>
  <c r="DF128" i="32"/>
  <c r="A129" i="32"/>
  <c r="B129" i="32"/>
  <c r="C129" i="32"/>
  <c r="D129" i="32"/>
  <c r="E129" i="32"/>
  <c r="F129" i="32"/>
  <c r="G129" i="32"/>
  <c r="H129" i="32"/>
  <c r="I129" i="32"/>
  <c r="J129" i="32"/>
  <c r="N129" i="32"/>
  <c r="O129" i="32"/>
  <c r="P129" i="32"/>
  <c r="Q129" i="32"/>
  <c r="R129" i="32"/>
  <c r="S129" i="32"/>
  <c r="T129" i="32"/>
  <c r="X129" i="32"/>
  <c r="Y129" i="32"/>
  <c r="Z129" i="32"/>
  <c r="AA129" i="32"/>
  <c r="AB129" i="32"/>
  <c r="AC129" i="32"/>
  <c r="AD129" i="32"/>
  <c r="AH129" i="32"/>
  <c r="AI129" i="32"/>
  <c r="AJ129" i="32"/>
  <c r="AK129" i="32"/>
  <c r="AL129" i="32"/>
  <c r="AM129" i="32"/>
  <c r="AN129" i="32"/>
  <c r="BE129" i="32"/>
  <c r="BF129" i="32"/>
  <c r="BG129" i="32"/>
  <c r="BH129" i="32"/>
  <c r="BJ129" i="32"/>
  <c r="BL129" i="32"/>
  <c r="BM129" i="32"/>
  <c r="BN129" i="32"/>
  <c r="BO129" i="32"/>
  <c r="BP129" i="32"/>
  <c r="BQ129" i="32"/>
  <c r="BR129" i="32"/>
  <c r="BS129" i="32"/>
  <c r="BT129" i="32"/>
  <c r="BU129" i="32"/>
  <c r="BV129" i="32"/>
  <c r="BX129" i="32"/>
  <c r="BY129" i="32"/>
  <c r="BZ129" i="32"/>
  <c r="CA129" i="32"/>
  <c r="CB129" i="32"/>
  <c r="CC129" i="32"/>
  <c r="CD129" i="32"/>
  <c r="CE129" i="32"/>
  <c r="CF129" i="32"/>
  <c r="CG129" i="32"/>
  <c r="CH129" i="32"/>
  <c r="CJ129" i="32"/>
  <c r="CK129" i="32"/>
  <c r="CL129" i="32"/>
  <c r="CM129" i="32"/>
  <c r="CN129" i="32"/>
  <c r="CO129" i="32"/>
  <c r="CP129" i="32"/>
  <c r="CQ129" i="32"/>
  <c r="CR129" i="32"/>
  <c r="CS129" i="32"/>
  <c r="CT129" i="32"/>
  <c r="CV129" i="32"/>
  <c r="CW129" i="32"/>
  <c r="CX129" i="32"/>
  <c r="CY129" i="32"/>
  <c r="CZ129" i="32"/>
  <c r="DA129" i="32"/>
  <c r="DB129" i="32"/>
  <c r="DC129" i="32"/>
  <c r="DD129" i="32"/>
  <c r="DE129" i="32"/>
  <c r="DF129" i="32"/>
  <c r="A130" i="32"/>
  <c r="B130" i="32"/>
  <c r="C130" i="32"/>
  <c r="D130" i="32"/>
  <c r="E130" i="32"/>
  <c r="F130" i="32"/>
  <c r="G130" i="32"/>
  <c r="H130" i="32"/>
  <c r="I130" i="32"/>
  <c r="J130" i="32"/>
  <c r="N130" i="32"/>
  <c r="O130" i="32"/>
  <c r="P130" i="32"/>
  <c r="Q130" i="32"/>
  <c r="R130" i="32"/>
  <c r="S130" i="32"/>
  <c r="T130" i="32"/>
  <c r="X130" i="32"/>
  <c r="Y130" i="32"/>
  <c r="Z130" i="32"/>
  <c r="AA130" i="32"/>
  <c r="AB130" i="32"/>
  <c r="AC130" i="32"/>
  <c r="AD130" i="32"/>
  <c r="AH130" i="32"/>
  <c r="AI130" i="32"/>
  <c r="AJ130" i="32"/>
  <c r="AK130" i="32"/>
  <c r="AL130" i="32"/>
  <c r="AM130" i="32"/>
  <c r="AN130" i="32"/>
  <c r="BE130" i="32"/>
  <c r="BF130" i="32"/>
  <c r="BG130" i="32"/>
  <c r="BH130" i="32"/>
  <c r="BJ130" i="32"/>
  <c r="BL130" i="32"/>
  <c r="BM130" i="32"/>
  <c r="BN130" i="32"/>
  <c r="BO130" i="32"/>
  <c r="BP130" i="32"/>
  <c r="BQ130" i="32"/>
  <c r="BR130" i="32"/>
  <c r="BS130" i="32"/>
  <c r="BT130" i="32"/>
  <c r="BU130" i="32"/>
  <c r="BV130" i="32"/>
  <c r="BX130" i="32"/>
  <c r="BY130" i="32"/>
  <c r="BZ130" i="32"/>
  <c r="CA130" i="32"/>
  <c r="CB130" i="32"/>
  <c r="CC130" i="32"/>
  <c r="CD130" i="32"/>
  <c r="CE130" i="32"/>
  <c r="CF130" i="32"/>
  <c r="CG130" i="32"/>
  <c r="CH130" i="32"/>
  <c r="CJ130" i="32"/>
  <c r="CK130" i="32"/>
  <c r="CL130" i="32"/>
  <c r="CM130" i="32"/>
  <c r="CN130" i="32"/>
  <c r="CO130" i="32"/>
  <c r="CP130" i="32"/>
  <c r="CQ130" i="32"/>
  <c r="CR130" i="32"/>
  <c r="CS130" i="32"/>
  <c r="CT130" i="32"/>
  <c r="CV130" i="32"/>
  <c r="CW130" i="32"/>
  <c r="CX130" i="32"/>
  <c r="CY130" i="32"/>
  <c r="CZ130" i="32"/>
  <c r="DA130" i="32"/>
  <c r="DB130" i="32"/>
  <c r="DC130" i="32"/>
  <c r="DD130" i="32"/>
  <c r="DE130" i="32"/>
  <c r="DF130" i="32"/>
  <c r="A131" i="32"/>
  <c r="B131" i="32"/>
  <c r="C131" i="32"/>
  <c r="D131" i="32"/>
  <c r="E131" i="32"/>
  <c r="F131" i="32"/>
  <c r="G131" i="32"/>
  <c r="H131" i="32"/>
  <c r="I131" i="32"/>
  <c r="J131" i="32"/>
  <c r="N131" i="32"/>
  <c r="O131" i="32"/>
  <c r="P131" i="32"/>
  <c r="Q131" i="32"/>
  <c r="R131" i="32"/>
  <c r="S131" i="32"/>
  <c r="T131" i="32"/>
  <c r="X131" i="32"/>
  <c r="Y131" i="32"/>
  <c r="Z131" i="32"/>
  <c r="AA131" i="32"/>
  <c r="AB131" i="32"/>
  <c r="AC131" i="32"/>
  <c r="AD131" i="32"/>
  <c r="AH131" i="32"/>
  <c r="AI131" i="32"/>
  <c r="AJ131" i="32"/>
  <c r="AK131" i="32"/>
  <c r="AL131" i="32"/>
  <c r="AM131" i="32"/>
  <c r="AN131" i="32"/>
  <c r="BE131" i="32"/>
  <c r="BF131" i="32"/>
  <c r="BG131" i="32"/>
  <c r="BH131" i="32"/>
  <c r="BJ131" i="32"/>
  <c r="BL131" i="32"/>
  <c r="BM131" i="32"/>
  <c r="BN131" i="32"/>
  <c r="BO131" i="32"/>
  <c r="BP131" i="32"/>
  <c r="BQ131" i="32"/>
  <c r="BR131" i="32"/>
  <c r="BS131" i="32"/>
  <c r="BT131" i="32"/>
  <c r="BU131" i="32"/>
  <c r="BV131" i="32"/>
  <c r="BX131" i="32"/>
  <c r="BY131" i="32"/>
  <c r="BZ131" i="32"/>
  <c r="CA131" i="32"/>
  <c r="CB131" i="32"/>
  <c r="CC131" i="32"/>
  <c r="CD131" i="32"/>
  <c r="CE131" i="32"/>
  <c r="CF131" i="32"/>
  <c r="CG131" i="32"/>
  <c r="CH131" i="32"/>
  <c r="CJ131" i="32"/>
  <c r="CK131" i="32"/>
  <c r="CL131" i="32"/>
  <c r="CM131" i="32"/>
  <c r="CN131" i="32"/>
  <c r="CO131" i="32"/>
  <c r="CP131" i="32"/>
  <c r="CQ131" i="32"/>
  <c r="CR131" i="32"/>
  <c r="CS131" i="32"/>
  <c r="CT131" i="32"/>
  <c r="CV131" i="32"/>
  <c r="CW131" i="32"/>
  <c r="CX131" i="32"/>
  <c r="CY131" i="32"/>
  <c r="CZ131" i="32"/>
  <c r="DA131" i="32"/>
  <c r="DB131" i="32"/>
  <c r="DC131" i="32"/>
  <c r="DD131" i="32"/>
  <c r="DE131" i="32"/>
  <c r="DF131" i="32"/>
  <c r="A132" i="32"/>
  <c r="B132" i="32"/>
  <c r="C132" i="32"/>
  <c r="D132" i="32"/>
  <c r="E132" i="32"/>
  <c r="F132" i="32"/>
  <c r="G132" i="32"/>
  <c r="H132" i="32"/>
  <c r="I132" i="32"/>
  <c r="J132" i="32"/>
  <c r="N132" i="32"/>
  <c r="O132" i="32"/>
  <c r="P132" i="32"/>
  <c r="Q132" i="32"/>
  <c r="R132" i="32"/>
  <c r="S132" i="32"/>
  <c r="T132" i="32"/>
  <c r="X132" i="32"/>
  <c r="Y132" i="32"/>
  <c r="Z132" i="32"/>
  <c r="AA132" i="32"/>
  <c r="AB132" i="32"/>
  <c r="AC132" i="32"/>
  <c r="AD132" i="32"/>
  <c r="AH132" i="32"/>
  <c r="AI132" i="32"/>
  <c r="AJ132" i="32"/>
  <c r="AK132" i="32"/>
  <c r="AL132" i="32"/>
  <c r="AM132" i="32"/>
  <c r="AN132" i="32"/>
  <c r="BE132" i="32"/>
  <c r="BF132" i="32"/>
  <c r="BG132" i="32"/>
  <c r="BH132" i="32"/>
  <c r="BJ132" i="32"/>
  <c r="BL132" i="32"/>
  <c r="BM132" i="32"/>
  <c r="BN132" i="32"/>
  <c r="BO132" i="32"/>
  <c r="BP132" i="32"/>
  <c r="BQ132" i="32"/>
  <c r="BR132" i="32"/>
  <c r="BS132" i="32"/>
  <c r="BT132" i="32"/>
  <c r="BU132" i="32"/>
  <c r="BV132" i="32"/>
  <c r="BX132" i="32"/>
  <c r="BY132" i="32"/>
  <c r="BZ132" i="32"/>
  <c r="CA132" i="32"/>
  <c r="CB132" i="32"/>
  <c r="CC132" i="32"/>
  <c r="CD132" i="32"/>
  <c r="CE132" i="32"/>
  <c r="CF132" i="32"/>
  <c r="CG132" i="32"/>
  <c r="CH132" i="32"/>
  <c r="CJ132" i="32"/>
  <c r="CK132" i="32"/>
  <c r="CL132" i="32"/>
  <c r="CM132" i="32"/>
  <c r="CN132" i="32"/>
  <c r="CO132" i="32"/>
  <c r="CP132" i="32"/>
  <c r="CQ132" i="32"/>
  <c r="CR132" i="32"/>
  <c r="CS132" i="32"/>
  <c r="CT132" i="32"/>
  <c r="CV132" i="32"/>
  <c r="CW132" i="32"/>
  <c r="CX132" i="32"/>
  <c r="CY132" i="32"/>
  <c r="CZ132" i="32"/>
  <c r="DA132" i="32"/>
  <c r="DB132" i="32"/>
  <c r="DC132" i="32"/>
  <c r="DD132" i="32"/>
  <c r="DE132" i="32"/>
  <c r="DF132" i="32"/>
  <c r="A133" i="32"/>
  <c r="B133" i="32"/>
  <c r="C133" i="32"/>
  <c r="D133" i="32"/>
  <c r="E133" i="32"/>
  <c r="F133" i="32"/>
  <c r="G133" i="32"/>
  <c r="H133" i="32"/>
  <c r="I133" i="32"/>
  <c r="J133" i="32"/>
  <c r="N133" i="32"/>
  <c r="O133" i="32"/>
  <c r="P133" i="32"/>
  <c r="Q133" i="32"/>
  <c r="R133" i="32"/>
  <c r="S133" i="32"/>
  <c r="T133" i="32"/>
  <c r="X133" i="32"/>
  <c r="Y133" i="32"/>
  <c r="Z133" i="32"/>
  <c r="AA133" i="32"/>
  <c r="AB133" i="32"/>
  <c r="AC133" i="32"/>
  <c r="AD133" i="32"/>
  <c r="AH133" i="32"/>
  <c r="AI133" i="32"/>
  <c r="AJ133" i="32"/>
  <c r="AK133" i="32"/>
  <c r="AL133" i="32"/>
  <c r="AM133" i="32"/>
  <c r="AN133" i="32"/>
  <c r="BE133" i="32"/>
  <c r="BF133" i="32"/>
  <c r="BG133" i="32"/>
  <c r="BH133" i="32"/>
  <c r="BJ133" i="32"/>
  <c r="BL133" i="32"/>
  <c r="BM133" i="32"/>
  <c r="BN133" i="32"/>
  <c r="BO133" i="32"/>
  <c r="BP133" i="32"/>
  <c r="BQ133" i="32"/>
  <c r="BR133" i="32"/>
  <c r="BS133" i="32"/>
  <c r="BT133" i="32"/>
  <c r="BU133" i="32"/>
  <c r="BV133" i="32"/>
  <c r="BX133" i="32"/>
  <c r="BY133" i="32"/>
  <c r="BZ133" i="32"/>
  <c r="CA133" i="32"/>
  <c r="CB133" i="32"/>
  <c r="CC133" i="32"/>
  <c r="CD133" i="32"/>
  <c r="CE133" i="32"/>
  <c r="CF133" i="32"/>
  <c r="CG133" i="32"/>
  <c r="CH133" i="32"/>
  <c r="CJ133" i="32"/>
  <c r="CK133" i="32"/>
  <c r="CL133" i="32"/>
  <c r="CM133" i="32"/>
  <c r="CN133" i="32"/>
  <c r="CO133" i="32"/>
  <c r="CP133" i="32"/>
  <c r="CQ133" i="32"/>
  <c r="CR133" i="32"/>
  <c r="CS133" i="32"/>
  <c r="CT133" i="32"/>
  <c r="CV133" i="32"/>
  <c r="CW133" i="32"/>
  <c r="CX133" i="32"/>
  <c r="CY133" i="32"/>
  <c r="CZ133" i="32"/>
  <c r="DA133" i="32"/>
  <c r="DB133" i="32"/>
  <c r="DC133" i="32"/>
  <c r="DD133" i="32"/>
  <c r="DE133" i="32"/>
  <c r="DF133" i="32"/>
  <c r="A134" i="32"/>
  <c r="B134" i="32"/>
  <c r="C134" i="32"/>
  <c r="D134" i="32"/>
  <c r="E134" i="32"/>
  <c r="F134" i="32"/>
  <c r="G134" i="32"/>
  <c r="H134" i="32"/>
  <c r="I134" i="32"/>
  <c r="J134" i="32"/>
  <c r="N134" i="32"/>
  <c r="O134" i="32"/>
  <c r="P134" i="32"/>
  <c r="Q134" i="32"/>
  <c r="R134" i="32"/>
  <c r="S134" i="32"/>
  <c r="T134" i="32"/>
  <c r="X134" i="32"/>
  <c r="Y134" i="32"/>
  <c r="Z134" i="32"/>
  <c r="AA134" i="32"/>
  <c r="AB134" i="32"/>
  <c r="AC134" i="32"/>
  <c r="AD134" i="32"/>
  <c r="AH134" i="32"/>
  <c r="AI134" i="32"/>
  <c r="AJ134" i="32"/>
  <c r="AK134" i="32"/>
  <c r="AL134" i="32"/>
  <c r="AM134" i="32"/>
  <c r="AN134" i="32"/>
  <c r="BE134" i="32"/>
  <c r="BF134" i="32"/>
  <c r="BG134" i="32"/>
  <c r="BH134" i="32"/>
  <c r="BJ134" i="32"/>
  <c r="BL134" i="32"/>
  <c r="BM134" i="32"/>
  <c r="BN134" i="32"/>
  <c r="BO134" i="32"/>
  <c r="BP134" i="32"/>
  <c r="BQ134" i="32"/>
  <c r="BR134" i="32"/>
  <c r="BS134" i="32"/>
  <c r="BT134" i="32"/>
  <c r="BU134" i="32"/>
  <c r="BV134" i="32"/>
  <c r="BX134" i="32"/>
  <c r="BY134" i="32"/>
  <c r="BZ134" i="32"/>
  <c r="CA134" i="32"/>
  <c r="CB134" i="32"/>
  <c r="CC134" i="32"/>
  <c r="CD134" i="32"/>
  <c r="CE134" i="32"/>
  <c r="CF134" i="32"/>
  <c r="CG134" i="32"/>
  <c r="CH134" i="32"/>
  <c r="CJ134" i="32"/>
  <c r="CK134" i="32"/>
  <c r="CL134" i="32"/>
  <c r="CM134" i="32"/>
  <c r="CN134" i="32"/>
  <c r="CO134" i="32"/>
  <c r="CP134" i="32"/>
  <c r="CQ134" i="32"/>
  <c r="CR134" i="32"/>
  <c r="CS134" i="32"/>
  <c r="CT134" i="32"/>
  <c r="CV134" i="32"/>
  <c r="CW134" i="32"/>
  <c r="CX134" i="32"/>
  <c r="CY134" i="32"/>
  <c r="CZ134" i="32"/>
  <c r="DA134" i="32"/>
  <c r="DB134" i="32"/>
  <c r="DC134" i="32"/>
  <c r="DD134" i="32"/>
  <c r="DE134" i="32"/>
  <c r="DF134" i="32"/>
  <c r="A135" i="32"/>
  <c r="B135" i="32"/>
  <c r="C135" i="32"/>
  <c r="D135" i="32"/>
  <c r="E135" i="32"/>
  <c r="F135" i="32"/>
  <c r="G135" i="32"/>
  <c r="H135" i="32"/>
  <c r="I135" i="32"/>
  <c r="J135" i="32"/>
  <c r="N135" i="32"/>
  <c r="O135" i="32"/>
  <c r="P135" i="32"/>
  <c r="Q135" i="32"/>
  <c r="R135" i="32"/>
  <c r="S135" i="32"/>
  <c r="T135" i="32"/>
  <c r="X135" i="32"/>
  <c r="Y135" i="32"/>
  <c r="Z135" i="32"/>
  <c r="AA135" i="32"/>
  <c r="AB135" i="32"/>
  <c r="AC135" i="32"/>
  <c r="AD135" i="32"/>
  <c r="AH135" i="32"/>
  <c r="AI135" i="32"/>
  <c r="AJ135" i="32"/>
  <c r="AK135" i="32"/>
  <c r="AL135" i="32"/>
  <c r="AM135" i="32"/>
  <c r="AN135" i="32"/>
  <c r="BE135" i="32"/>
  <c r="BF135" i="32"/>
  <c r="BG135" i="32"/>
  <c r="BH135" i="32"/>
  <c r="BJ135" i="32"/>
  <c r="BL135" i="32"/>
  <c r="BM135" i="32"/>
  <c r="BN135" i="32"/>
  <c r="BO135" i="32"/>
  <c r="BP135" i="32"/>
  <c r="BQ135" i="32"/>
  <c r="BR135" i="32"/>
  <c r="BS135" i="32"/>
  <c r="BT135" i="32"/>
  <c r="BU135" i="32"/>
  <c r="BV135" i="32"/>
  <c r="BX135" i="32"/>
  <c r="BY135" i="32"/>
  <c r="BZ135" i="32"/>
  <c r="CA135" i="32"/>
  <c r="CB135" i="32"/>
  <c r="CC135" i="32"/>
  <c r="CD135" i="32"/>
  <c r="CE135" i="32"/>
  <c r="CF135" i="32"/>
  <c r="CG135" i="32"/>
  <c r="CH135" i="32"/>
  <c r="CJ135" i="32"/>
  <c r="CK135" i="32"/>
  <c r="CL135" i="32"/>
  <c r="CM135" i="32"/>
  <c r="CN135" i="32"/>
  <c r="CO135" i="32"/>
  <c r="CP135" i="32"/>
  <c r="CQ135" i="32"/>
  <c r="CR135" i="32"/>
  <c r="CS135" i="32"/>
  <c r="CT135" i="32"/>
  <c r="CV135" i="32"/>
  <c r="CW135" i="32"/>
  <c r="CX135" i="32"/>
  <c r="CY135" i="32"/>
  <c r="CZ135" i="32"/>
  <c r="DA135" i="32"/>
  <c r="DB135" i="32"/>
  <c r="DC135" i="32"/>
  <c r="DD135" i="32"/>
  <c r="DE135" i="32"/>
  <c r="DF135" i="32"/>
  <c r="A136" i="32"/>
  <c r="B136" i="32"/>
  <c r="C136" i="32"/>
  <c r="D136" i="32"/>
  <c r="E136" i="32"/>
  <c r="F136" i="32"/>
  <c r="G136" i="32"/>
  <c r="H136" i="32"/>
  <c r="I136" i="32"/>
  <c r="J136" i="32"/>
  <c r="N136" i="32"/>
  <c r="O136" i="32"/>
  <c r="P136" i="32"/>
  <c r="Q136" i="32"/>
  <c r="R136" i="32"/>
  <c r="S136" i="32"/>
  <c r="T136" i="32"/>
  <c r="X136" i="32"/>
  <c r="Y136" i="32"/>
  <c r="Z136" i="32"/>
  <c r="AA136" i="32"/>
  <c r="AB136" i="32"/>
  <c r="AC136" i="32"/>
  <c r="AD136" i="32"/>
  <c r="AH136" i="32"/>
  <c r="AI136" i="32"/>
  <c r="AJ136" i="32"/>
  <c r="AK136" i="32"/>
  <c r="AL136" i="32"/>
  <c r="AM136" i="32"/>
  <c r="AN136" i="32"/>
  <c r="BE136" i="32"/>
  <c r="BF136" i="32"/>
  <c r="BG136" i="32"/>
  <c r="BH136" i="32"/>
  <c r="BJ136" i="32"/>
  <c r="BL136" i="32"/>
  <c r="BM136" i="32"/>
  <c r="BN136" i="32"/>
  <c r="BO136" i="32"/>
  <c r="BP136" i="32"/>
  <c r="BQ136" i="32"/>
  <c r="BR136" i="32"/>
  <c r="BS136" i="32"/>
  <c r="BT136" i="32"/>
  <c r="BU136" i="32"/>
  <c r="BV136" i="32"/>
  <c r="BX136" i="32"/>
  <c r="BY136" i="32"/>
  <c r="BZ136" i="32"/>
  <c r="CA136" i="32"/>
  <c r="CB136" i="32"/>
  <c r="CC136" i="32"/>
  <c r="CD136" i="32"/>
  <c r="CE136" i="32"/>
  <c r="CF136" i="32"/>
  <c r="CG136" i="32"/>
  <c r="CH136" i="32"/>
  <c r="CJ136" i="32"/>
  <c r="CK136" i="32"/>
  <c r="CL136" i="32"/>
  <c r="CM136" i="32"/>
  <c r="CN136" i="32"/>
  <c r="CO136" i="32"/>
  <c r="CP136" i="32"/>
  <c r="CQ136" i="32"/>
  <c r="CR136" i="32"/>
  <c r="CS136" i="32"/>
  <c r="CT136" i="32"/>
  <c r="CV136" i="32"/>
  <c r="CW136" i="32"/>
  <c r="CX136" i="32"/>
  <c r="CY136" i="32"/>
  <c r="CZ136" i="32"/>
  <c r="DA136" i="32"/>
  <c r="DB136" i="32"/>
  <c r="DC136" i="32"/>
  <c r="DD136" i="32"/>
  <c r="DE136" i="32"/>
  <c r="DF136" i="32"/>
  <c r="A137" i="32"/>
  <c r="B137" i="32"/>
  <c r="C137" i="32"/>
  <c r="D137" i="32"/>
  <c r="E137" i="32"/>
  <c r="F137" i="32"/>
  <c r="G137" i="32"/>
  <c r="H137" i="32"/>
  <c r="I137" i="32"/>
  <c r="J137" i="32"/>
  <c r="N137" i="32"/>
  <c r="O137" i="32"/>
  <c r="P137" i="32"/>
  <c r="Q137" i="32"/>
  <c r="R137" i="32"/>
  <c r="S137" i="32"/>
  <c r="T137" i="32"/>
  <c r="X137" i="32"/>
  <c r="Y137" i="32"/>
  <c r="Z137" i="32"/>
  <c r="AA137" i="32"/>
  <c r="AB137" i="32"/>
  <c r="AC137" i="32"/>
  <c r="AD137" i="32"/>
  <c r="AH137" i="32"/>
  <c r="AI137" i="32"/>
  <c r="AJ137" i="32"/>
  <c r="AK137" i="32"/>
  <c r="AL137" i="32"/>
  <c r="AM137" i="32"/>
  <c r="AN137" i="32"/>
  <c r="BE137" i="32"/>
  <c r="BF137" i="32"/>
  <c r="BG137" i="32"/>
  <c r="BH137" i="32"/>
  <c r="BJ137" i="32"/>
  <c r="BL137" i="32"/>
  <c r="BM137" i="32"/>
  <c r="BN137" i="32"/>
  <c r="BO137" i="32"/>
  <c r="BP137" i="32"/>
  <c r="BQ137" i="32"/>
  <c r="BR137" i="32"/>
  <c r="BS137" i="32"/>
  <c r="BT137" i="32"/>
  <c r="BU137" i="32"/>
  <c r="BV137" i="32"/>
  <c r="BX137" i="32"/>
  <c r="BY137" i="32"/>
  <c r="BZ137" i="32"/>
  <c r="CA137" i="32"/>
  <c r="CB137" i="32"/>
  <c r="CC137" i="32"/>
  <c r="CD137" i="32"/>
  <c r="CE137" i="32"/>
  <c r="CF137" i="32"/>
  <c r="CG137" i="32"/>
  <c r="CH137" i="32"/>
  <c r="CJ137" i="32"/>
  <c r="CK137" i="32"/>
  <c r="CL137" i="32"/>
  <c r="CM137" i="32"/>
  <c r="CN137" i="32"/>
  <c r="CO137" i="32"/>
  <c r="CP137" i="32"/>
  <c r="CQ137" i="32"/>
  <c r="CR137" i="32"/>
  <c r="CS137" i="32"/>
  <c r="CT137" i="32"/>
  <c r="CV137" i="32"/>
  <c r="CW137" i="32"/>
  <c r="CX137" i="32"/>
  <c r="CY137" i="32"/>
  <c r="CZ137" i="32"/>
  <c r="DA137" i="32"/>
  <c r="DB137" i="32"/>
  <c r="DC137" i="32"/>
  <c r="DD137" i="32"/>
  <c r="DE137" i="32"/>
  <c r="DF137" i="32"/>
  <c r="A138" i="32"/>
  <c r="B138" i="32"/>
  <c r="C138" i="32"/>
  <c r="D138" i="32"/>
  <c r="E138" i="32"/>
  <c r="F138" i="32"/>
  <c r="G138" i="32"/>
  <c r="H138" i="32"/>
  <c r="I138" i="32"/>
  <c r="J138" i="32"/>
  <c r="N138" i="32"/>
  <c r="O138" i="32"/>
  <c r="P138" i="32"/>
  <c r="Q138" i="32"/>
  <c r="R138" i="32"/>
  <c r="S138" i="32"/>
  <c r="T138" i="32"/>
  <c r="X138" i="32"/>
  <c r="Y138" i="32"/>
  <c r="Z138" i="32"/>
  <c r="AA138" i="32"/>
  <c r="AB138" i="32"/>
  <c r="AC138" i="32"/>
  <c r="AD138" i="32"/>
  <c r="AH138" i="32"/>
  <c r="AI138" i="32"/>
  <c r="AJ138" i="32"/>
  <c r="AK138" i="32"/>
  <c r="AL138" i="32"/>
  <c r="AM138" i="32"/>
  <c r="AN138" i="32"/>
  <c r="BE138" i="32"/>
  <c r="BF138" i="32"/>
  <c r="BG138" i="32"/>
  <c r="BH138" i="32"/>
  <c r="BJ138" i="32"/>
  <c r="BL138" i="32"/>
  <c r="BM138" i="32"/>
  <c r="BN138" i="32"/>
  <c r="BO138" i="32"/>
  <c r="BP138" i="32"/>
  <c r="BQ138" i="32"/>
  <c r="BR138" i="32"/>
  <c r="BS138" i="32"/>
  <c r="BT138" i="32"/>
  <c r="BU138" i="32"/>
  <c r="BV138" i="32"/>
  <c r="BX138" i="32"/>
  <c r="BY138" i="32"/>
  <c r="BZ138" i="32"/>
  <c r="CA138" i="32"/>
  <c r="CB138" i="32"/>
  <c r="CC138" i="32"/>
  <c r="CD138" i="32"/>
  <c r="CE138" i="32"/>
  <c r="CF138" i="32"/>
  <c r="CG138" i="32"/>
  <c r="CH138" i="32"/>
  <c r="CJ138" i="32"/>
  <c r="CK138" i="32"/>
  <c r="CL138" i="32"/>
  <c r="CM138" i="32"/>
  <c r="CN138" i="32"/>
  <c r="CO138" i="32"/>
  <c r="CP138" i="32"/>
  <c r="CQ138" i="32"/>
  <c r="CR138" i="32"/>
  <c r="CS138" i="32"/>
  <c r="CT138" i="32"/>
  <c r="CV138" i="32"/>
  <c r="CW138" i="32"/>
  <c r="CX138" i="32"/>
  <c r="CY138" i="32"/>
  <c r="CZ138" i="32"/>
  <c r="DA138" i="32"/>
  <c r="DB138" i="32"/>
  <c r="DC138" i="32"/>
  <c r="DD138" i="32"/>
  <c r="DE138" i="32"/>
  <c r="DF138" i="32"/>
  <c r="A139" i="32"/>
  <c r="B139" i="32"/>
  <c r="C139" i="32"/>
  <c r="D139" i="32"/>
  <c r="E139" i="32"/>
  <c r="F139" i="32"/>
  <c r="G139" i="32"/>
  <c r="H139" i="32"/>
  <c r="I139" i="32"/>
  <c r="J139" i="32"/>
  <c r="N139" i="32"/>
  <c r="O139" i="32"/>
  <c r="P139" i="32"/>
  <c r="Q139" i="32"/>
  <c r="R139" i="32"/>
  <c r="S139" i="32"/>
  <c r="T139" i="32"/>
  <c r="X139" i="32"/>
  <c r="Y139" i="32"/>
  <c r="Z139" i="32"/>
  <c r="AA139" i="32"/>
  <c r="AB139" i="32"/>
  <c r="AC139" i="32"/>
  <c r="AD139" i="32"/>
  <c r="AH139" i="32"/>
  <c r="AI139" i="32"/>
  <c r="AJ139" i="32"/>
  <c r="AK139" i="32"/>
  <c r="AL139" i="32"/>
  <c r="AM139" i="32"/>
  <c r="AN139" i="32"/>
  <c r="BE139" i="32"/>
  <c r="BF139" i="32"/>
  <c r="BG139" i="32"/>
  <c r="BH139" i="32"/>
  <c r="BJ139" i="32"/>
  <c r="BL139" i="32"/>
  <c r="BM139" i="32"/>
  <c r="BN139" i="32"/>
  <c r="BO139" i="32"/>
  <c r="BP139" i="32"/>
  <c r="BQ139" i="32"/>
  <c r="BR139" i="32"/>
  <c r="BS139" i="32"/>
  <c r="BT139" i="32"/>
  <c r="BU139" i="32"/>
  <c r="BV139" i="32"/>
  <c r="BX139" i="32"/>
  <c r="BY139" i="32"/>
  <c r="BZ139" i="32"/>
  <c r="CA139" i="32"/>
  <c r="CB139" i="32"/>
  <c r="CC139" i="32"/>
  <c r="CD139" i="32"/>
  <c r="CE139" i="32"/>
  <c r="CF139" i="32"/>
  <c r="CG139" i="32"/>
  <c r="CH139" i="32"/>
  <c r="CJ139" i="32"/>
  <c r="CK139" i="32"/>
  <c r="CL139" i="32"/>
  <c r="CM139" i="32"/>
  <c r="CN139" i="32"/>
  <c r="CO139" i="32"/>
  <c r="CP139" i="32"/>
  <c r="CQ139" i="32"/>
  <c r="CR139" i="32"/>
  <c r="CS139" i="32"/>
  <c r="CT139" i="32"/>
  <c r="CV139" i="32"/>
  <c r="CW139" i="32"/>
  <c r="CX139" i="32"/>
  <c r="CY139" i="32"/>
  <c r="CZ139" i="32"/>
  <c r="DA139" i="32"/>
  <c r="DB139" i="32"/>
  <c r="DC139" i="32"/>
  <c r="DD139" i="32"/>
  <c r="DE139" i="32"/>
  <c r="DF139" i="32"/>
  <c r="A140" i="32"/>
  <c r="B140" i="32"/>
  <c r="C140" i="32"/>
  <c r="D140" i="32"/>
  <c r="E140" i="32"/>
  <c r="F140" i="32"/>
  <c r="G140" i="32"/>
  <c r="H140" i="32"/>
  <c r="I140" i="32"/>
  <c r="J140" i="32"/>
  <c r="N140" i="32"/>
  <c r="O140" i="32"/>
  <c r="P140" i="32"/>
  <c r="Q140" i="32"/>
  <c r="R140" i="32"/>
  <c r="S140" i="32"/>
  <c r="T140" i="32"/>
  <c r="X140" i="32"/>
  <c r="Y140" i="32"/>
  <c r="Z140" i="32"/>
  <c r="AA140" i="32"/>
  <c r="AB140" i="32"/>
  <c r="AC140" i="32"/>
  <c r="AD140" i="32"/>
  <c r="AH140" i="32"/>
  <c r="AI140" i="32"/>
  <c r="AJ140" i="32"/>
  <c r="AK140" i="32"/>
  <c r="AL140" i="32"/>
  <c r="AM140" i="32"/>
  <c r="AN140" i="32"/>
  <c r="BE140" i="32"/>
  <c r="BF140" i="32"/>
  <c r="BG140" i="32"/>
  <c r="BH140" i="32"/>
  <c r="BJ140" i="32"/>
  <c r="BL140" i="32"/>
  <c r="BM140" i="32"/>
  <c r="BN140" i="32"/>
  <c r="BO140" i="32"/>
  <c r="BP140" i="32"/>
  <c r="BQ140" i="32"/>
  <c r="BR140" i="32"/>
  <c r="BS140" i="32"/>
  <c r="BT140" i="32"/>
  <c r="BU140" i="32"/>
  <c r="BV140" i="32"/>
  <c r="BX140" i="32"/>
  <c r="BY140" i="32"/>
  <c r="BZ140" i="32"/>
  <c r="CA140" i="32"/>
  <c r="CB140" i="32"/>
  <c r="CC140" i="32"/>
  <c r="CD140" i="32"/>
  <c r="CE140" i="32"/>
  <c r="CF140" i="32"/>
  <c r="CG140" i="32"/>
  <c r="CH140" i="32"/>
  <c r="CJ140" i="32"/>
  <c r="CK140" i="32"/>
  <c r="CL140" i="32"/>
  <c r="CM140" i="32"/>
  <c r="CN140" i="32"/>
  <c r="CO140" i="32"/>
  <c r="CP140" i="32"/>
  <c r="CQ140" i="32"/>
  <c r="CR140" i="32"/>
  <c r="CS140" i="32"/>
  <c r="CT140" i="32"/>
  <c r="CV140" i="32"/>
  <c r="CW140" i="32"/>
  <c r="CX140" i="32"/>
  <c r="CY140" i="32"/>
  <c r="CZ140" i="32"/>
  <c r="DA140" i="32"/>
  <c r="DB140" i="32"/>
  <c r="DC140" i="32"/>
  <c r="DD140" i="32"/>
  <c r="DE140" i="32"/>
  <c r="DF140" i="32"/>
  <c r="A141" i="32"/>
  <c r="B141" i="32"/>
  <c r="C141" i="32"/>
  <c r="D141" i="32"/>
  <c r="E141" i="32"/>
  <c r="F141" i="32"/>
  <c r="G141" i="32"/>
  <c r="H141" i="32"/>
  <c r="I141" i="32"/>
  <c r="J141" i="32"/>
  <c r="N141" i="32"/>
  <c r="O141" i="32"/>
  <c r="P141" i="32"/>
  <c r="Q141" i="32"/>
  <c r="R141" i="32"/>
  <c r="S141" i="32"/>
  <c r="T141" i="32"/>
  <c r="X141" i="32"/>
  <c r="Y141" i="32"/>
  <c r="Z141" i="32"/>
  <c r="AA141" i="32"/>
  <c r="AB141" i="32"/>
  <c r="AC141" i="32"/>
  <c r="AD141" i="32"/>
  <c r="AH141" i="32"/>
  <c r="AI141" i="32"/>
  <c r="AJ141" i="32"/>
  <c r="AK141" i="32"/>
  <c r="AL141" i="32"/>
  <c r="AM141" i="32"/>
  <c r="AN141" i="32"/>
  <c r="BE141" i="32"/>
  <c r="BF141" i="32"/>
  <c r="BG141" i="32"/>
  <c r="BH141" i="32"/>
  <c r="BJ141" i="32"/>
  <c r="BL141" i="32"/>
  <c r="BM141" i="32"/>
  <c r="BN141" i="32"/>
  <c r="BO141" i="32"/>
  <c r="BP141" i="32"/>
  <c r="BQ141" i="32"/>
  <c r="BR141" i="32"/>
  <c r="BS141" i="32"/>
  <c r="BT141" i="32"/>
  <c r="BU141" i="32"/>
  <c r="BV141" i="32"/>
  <c r="BX141" i="32"/>
  <c r="BY141" i="32"/>
  <c r="BZ141" i="32"/>
  <c r="CA141" i="32"/>
  <c r="CB141" i="32"/>
  <c r="CC141" i="32"/>
  <c r="CD141" i="32"/>
  <c r="CE141" i="32"/>
  <c r="CF141" i="32"/>
  <c r="CG141" i="32"/>
  <c r="CH141" i="32"/>
  <c r="CJ141" i="32"/>
  <c r="CK141" i="32"/>
  <c r="CL141" i="32"/>
  <c r="CM141" i="32"/>
  <c r="CN141" i="32"/>
  <c r="CO141" i="32"/>
  <c r="CP141" i="32"/>
  <c r="CQ141" i="32"/>
  <c r="CR141" i="32"/>
  <c r="CS141" i="32"/>
  <c r="CT141" i="32"/>
  <c r="CV141" i="32"/>
  <c r="CW141" i="32"/>
  <c r="CX141" i="32"/>
  <c r="CY141" i="32"/>
  <c r="CZ141" i="32"/>
  <c r="DA141" i="32"/>
  <c r="DB141" i="32"/>
  <c r="DC141" i="32"/>
  <c r="DD141" i="32"/>
  <c r="DE141" i="32"/>
  <c r="DF141" i="32"/>
  <c r="A142" i="32"/>
  <c r="B142" i="32"/>
  <c r="C142" i="32"/>
  <c r="D142" i="32"/>
  <c r="E142" i="32"/>
  <c r="F142" i="32"/>
  <c r="G142" i="32"/>
  <c r="H142" i="32"/>
  <c r="I142" i="32"/>
  <c r="J142" i="32"/>
  <c r="N142" i="32"/>
  <c r="O142" i="32"/>
  <c r="P142" i="32"/>
  <c r="Q142" i="32"/>
  <c r="R142" i="32"/>
  <c r="S142" i="32"/>
  <c r="T142" i="32"/>
  <c r="X142" i="32"/>
  <c r="Y142" i="32"/>
  <c r="Z142" i="32"/>
  <c r="AA142" i="32"/>
  <c r="AB142" i="32"/>
  <c r="AC142" i="32"/>
  <c r="AD142" i="32"/>
  <c r="AH142" i="32"/>
  <c r="AI142" i="32"/>
  <c r="AJ142" i="32"/>
  <c r="AK142" i="32"/>
  <c r="AL142" i="32"/>
  <c r="AM142" i="32"/>
  <c r="AN142" i="32"/>
  <c r="BE142" i="32"/>
  <c r="BF142" i="32"/>
  <c r="BG142" i="32"/>
  <c r="BH142" i="32"/>
  <c r="BJ142" i="32"/>
  <c r="BL142" i="32"/>
  <c r="BM142" i="32"/>
  <c r="BN142" i="32"/>
  <c r="BO142" i="32"/>
  <c r="BP142" i="32"/>
  <c r="BQ142" i="32"/>
  <c r="BR142" i="32"/>
  <c r="BS142" i="32"/>
  <c r="BT142" i="32"/>
  <c r="BU142" i="32"/>
  <c r="BV142" i="32"/>
  <c r="BX142" i="32"/>
  <c r="BY142" i="32"/>
  <c r="BZ142" i="32"/>
  <c r="CA142" i="32"/>
  <c r="CB142" i="32"/>
  <c r="CC142" i="32"/>
  <c r="CD142" i="32"/>
  <c r="CE142" i="32"/>
  <c r="CF142" i="32"/>
  <c r="CG142" i="32"/>
  <c r="CH142" i="32"/>
  <c r="CJ142" i="32"/>
  <c r="CK142" i="32"/>
  <c r="CL142" i="32"/>
  <c r="CM142" i="32"/>
  <c r="CN142" i="32"/>
  <c r="CO142" i="32"/>
  <c r="CP142" i="32"/>
  <c r="CQ142" i="32"/>
  <c r="CR142" i="32"/>
  <c r="CS142" i="32"/>
  <c r="CT142" i="32"/>
  <c r="CV142" i="32"/>
  <c r="CW142" i="32"/>
  <c r="CX142" i="32"/>
  <c r="CY142" i="32"/>
  <c r="CZ142" i="32"/>
  <c r="DA142" i="32"/>
  <c r="DB142" i="32"/>
  <c r="DC142" i="32"/>
  <c r="DD142" i="32"/>
  <c r="DE142" i="32"/>
  <c r="DF142" i="32"/>
  <c r="A143" i="32"/>
  <c r="B143" i="32"/>
  <c r="C143" i="32"/>
  <c r="D143" i="32"/>
  <c r="E143" i="32"/>
  <c r="F143" i="32"/>
  <c r="G143" i="32"/>
  <c r="H143" i="32"/>
  <c r="I143" i="32"/>
  <c r="J143" i="32"/>
  <c r="N143" i="32"/>
  <c r="O143" i="32"/>
  <c r="P143" i="32"/>
  <c r="Q143" i="32"/>
  <c r="R143" i="32"/>
  <c r="S143" i="32"/>
  <c r="T143" i="32"/>
  <c r="X143" i="32"/>
  <c r="Y143" i="32"/>
  <c r="Z143" i="32"/>
  <c r="AA143" i="32"/>
  <c r="AB143" i="32"/>
  <c r="AC143" i="32"/>
  <c r="AD143" i="32"/>
  <c r="AH143" i="32"/>
  <c r="AI143" i="32"/>
  <c r="AJ143" i="32"/>
  <c r="AK143" i="32"/>
  <c r="AL143" i="32"/>
  <c r="AM143" i="32"/>
  <c r="AN143" i="32"/>
  <c r="BE143" i="32"/>
  <c r="BF143" i="32"/>
  <c r="BG143" i="32"/>
  <c r="BH143" i="32"/>
  <c r="BJ143" i="32"/>
  <c r="BL143" i="32"/>
  <c r="BM143" i="32"/>
  <c r="BN143" i="32"/>
  <c r="BO143" i="32"/>
  <c r="BP143" i="32"/>
  <c r="BQ143" i="32"/>
  <c r="BR143" i="32"/>
  <c r="BS143" i="32"/>
  <c r="BT143" i="32"/>
  <c r="BU143" i="32"/>
  <c r="BV143" i="32"/>
  <c r="BX143" i="32"/>
  <c r="BY143" i="32"/>
  <c r="BZ143" i="32"/>
  <c r="CA143" i="32"/>
  <c r="CB143" i="32"/>
  <c r="CC143" i="32"/>
  <c r="CD143" i="32"/>
  <c r="CE143" i="32"/>
  <c r="CF143" i="32"/>
  <c r="CG143" i="32"/>
  <c r="CH143" i="32"/>
  <c r="CJ143" i="32"/>
  <c r="CK143" i="32"/>
  <c r="CL143" i="32"/>
  <c r="CM143" i="32"/>
  <c r="CN143" i="32"/>
  <c r="CO143" i="32"/>
  <c r="CP143" i="32"/>
  <c r="CQ143" i="32"/>
  <c r="CR143" i="32"/>
  <c r="CS143" i="32"/>
  <c r="CT143" i="32"/>
  <c r="CV143" i="32"/>
  <c r="CW143" i="32"/>
  <c r="CX143" i="32"/>
  <c r="CY143" i="32"/>
  <c r="CZ143" i="32"/>
  <c r="DA143" i="32"/>
  <c r="DB143" i="32"/>
  <c r="DC143" i="32"/>
  <c r="DD143" i="32"/>
  <c r="DE143" i="32"/>
  <c r="DF143" i="32"/>
  <c r="A144" i="32"/>
  <c r="B144" i="32"/>
  <c r="C144" i="32"/>
  <c r="D144" i="32"/>
  <c r="E144" i="32"/>
  <c r="F144" i="32"/>
  <c r="G144" i="32"/>
  <c r="H144" i="32"/>
  <c r="I144" i="32"/>
  <c r="J144" i="32"/>
  <c r="N144" i="32"/>
  <c r="O144" i="32"/>
  <c r="P144" i="32"/>
  <c r="Q144" i="32"/>
  <c r="R144" i="32"/>
  <c r="S144" i="32"/>
  <c r="T144" i="32"/>
  <c r="X144" i="32"/>
  <c r="Y144" i="32"/>
  <c r="Z144" i="32"/>
  <c r="AA144" i="32"/>
  <c r="AB144" i="32"/>
  <c r="AC144" i="32"/>
  <c r="AD144" i="32"/>
  <c r="AH144" i="32"/>
  <c r="AI144" i="32"/>
  <c r="AJ144" i="32"/>
  <c r="AK144" i="32"/>
  <c r="AL144" i="32"/>
  <c r="AM144" i="32"/>
  <c r="AN144" i="32"/>
  <c r="BE144" i="32"/>
  <c r="BF144" i="32"/>
  <c r="BG144" i="32"/>
  <c r="BH144" i="32"/>
  <c r="BJ144" i="32"/>
  <c r="BL144" i="32"/>
  <c r="BM144" i="32"/>
  <c r="BN144" i="32"/>
  <c r="BO144" i="32"/>
  <c r="BP144" i="32"/>
  <c r="BQ144" i="32"/>
  <c r="BR144" i="32"/>
  <c r="BS144" i="32"/>
  <c r="BT144" i="32"/>
  <c r="BU144" i="32"/>
  <c r="BV144" i="32"/>
  <c r="BX144" i="32"/>
  <c r="BY144" i="32"/>
  <c r="BZ144" i="32"/>
  <c r="CA144" i="32"/>
  <c r="CB144" i="32"/>
  <c r="CC144" i="32"/>
  <c r="CD144" i="32"/>
  <c r="CE144" i="32"/>
  <c r="CF144" i="32"/>
  <c r="CG144" i="32"/>
  <c r="CH144" i="32"/>
  <c r="CJ144" i="32"/>
  <c r="CK144" i="32"/>
  <c r="CL144" i="32"/>
  <c r="CM144" i="32"/>
  <c r="CN144" i="32"/>
  <c r="CO144" i="32"/>
  <c r="CP144" i="32"/>
  <c r="CQ144" i="32"/>
  <c r="CR144" i="32"/>
  <c r="CS144" i="32"/>
  <c r="CT144" i="32"/>
  <c r="CV144" i="32"/>
  <c r="CW144" i="32"/>
  <c r="CX144" i="32"/>
  <c r="CY144" i="32"/>
  <c r="CZ144" i="32"/>
  <c r="DA144" i="32"/>
  <c r="DB144" i="32"/>
  <c r="DC144" i="32"/>
  <c r="DD144" i="32"/>
  <c r="DE144" i="32"/>
  <c r="DF144" i="32"/>
  <c r="A145" i="32"/>
  <c r="B145" i="32"/>
  <c r="C145" i="32"/>
  <c r="D145" i="32"/>
  <c r="E145" i="32"/>
  <c r="F145" i="32"/>
  <c r="G145" i="32"/>
  <c r="H145" i="32"/>
  <c r="I145" i="32"/>
  <c r="J145" i="32"/>
  <c r="N145" i="32"/>
  <c r="O145" i="32"/>
  <c r="P145" i="32"/>
  <c r="Q145" i="32"/>
  <c r="R145" i="32"/>
  <c r="S145" i="32"/>
  <c r="T145" i="32"/>
  <c r="X145" i="32"/>
  <c r="Y145" i="32"/>
  <c r="Z145" i="32"/>
  <c r="AA145" i="32"/>
  <c r="AB145" i="32"/>
  <c r="AC145" i="32"/>
  <c r="AD145" i="32"/>
  <c r="AH145" i="32"/>
  <c r="AI145" i="32"/>
  <c r="AJ145" i="32"/>
  <c r="AK145" i="32"/>
  <c r="AL145" i="32"/>
  <c r="AM145" i="32"/>
  <c r="AN145" i="32"/>
  <c r="BE145" i="32"/>
  <c r="BF145" i="32"/>
  <c r="BG145" i="32"/>
  <c r="BH145" i="32"/>
  <c r="BJ145" i="32"/>
  <c r="BL145" i="32"/>
  <c r="BM145" i="32"/>
  <c r="BN145" i="32"/>
  <c r="BO145" i="32"/>
  <c r="BP145" i="32"/>
  <c r="BQ145" i="32"/>
  <c r="BR145" i="32"/>
  <c r="BS145" i="32"/>
  <c r="BT145" i="32"/>
  <c r="BU145" i="32"/>
  <c r="BV145" i="32"/>
  <c r="BX145" i="32"/>
  <c r="BY145" i="32"/>
  <c r="BZ145" i="32"/>
  <c r="CA145" i="32"/>
  <c r="CB145" i="32"/>
  <c r="CC145" i="32"/>
  <c r="CD145" i="32"/>
  <c r="CE145" i="32"/>
  <c r="CF145" i="32"/>
  <c r="CG145" i="32"/>
  <c r="CH145" i="32"/>
  <c r="CJ145" i="32"/>
  <c r="CK145" i="32"/>
  <c r="CL145" i="32"/>
  <c r="CM145" i="32"/>
  <c r="CN145" i="32"/>
  <c r="CO145" i="32"/>
  <c r="CP145" i="32"/>
  <c r="CQ145" i="32"/>
  <c r="CR145" i="32"/>
  <c r="CS145" i="32"/>
  <c r="CT145" i="32"/>
  <c r="CV145" i="32"/>
  <c r="CW145" i="32"/>
  <c r="CX145" i="32"/>
  <c r="CY145" i="32"/>
  <c r="CZ145" i="32"/>
  <c r="DA145" i="32"/>
  <c r="DB145" i="32"/>
  <c r="DC145" i="32"/>
  <c r="DD145" i="32"/>
  <c r="DE145" i="32"/>
  <c r="DF145" i="32"/>
  <c r="A146" i="32"/>
  <c r="B146" i="32"/>
  <c r="C146" i="32"/>
  <c r="D146" i="32"/>
  <c r="E146" i="32"/>
  <c r="F146" i="32"/>
  <c r="G146" i="32"/>
  <c r="H146" i="32"/>
  <c r="I146" i="32"/>
  <c r="J146" i="32"/>
  <c r="N146" i="32"/>
  <c r="O146" i="32"/>
  <c r="P146" i="32"/>
  <c r="Q146" i="32"/>
  <c r="R146" i="32"/>
  <c r="S146" i="32"/>
  <c r="T146" i="32"/>
  <c r="X146" i="32"/>
  <c r="Y146" i="32"/>
  <c r="Z146" i="32"/>
  <c r="AA146" i="32"/>
  <c r="AB146" i="32"/>
  <c r="AC146" i="32"/>
  <c r="AD146" i="32"/>
  <c r="AH146" i="32"/>
  <c r="AI146" i="32"/>
  <c r="AJ146" i="32"/>
  <c r="AK146" i="32"/>
  <c r="AL146" i="32"/>
  <c r="AM146" i="32"/>
  <c r="AN146" i="32"/>
  <c r="BE146" i="32"/>
  <c r="BF146" i="32"/>
  <c r="BG146" i="32"/>
  <c r="BH146" i="32"/>
  <c r="BJ146" i="32"/>
  <c r="BL146" i="32"/>
  <c r="BM146" i="32"/>
  <c r="BN146" i="32"/>
  <c r="BO146" i="32"/>
  <c r="BP146" i="32"/>
  <c r="BQ146" i="32"/>
  <c r="BR146" i="32"/>
  <c r="BS146" i="32"/>
  <c r="BT146" i="32"/>
  <c r="BU146" i="32"/>
  <c r="BV146" i="32"/>
  <c r="BX146" i="32"/>
  <c r="BY146" i="32"/>
  <c r="BZ146" i="32"/>
  <c r="CA146" i="32"/>
  <c r="CB146" i="32"/>
  <c r="CC146" i="32"/>
  <c r="CD146" i="32"/>
  <c r="CE146" i="32"/>
  <c r="CF146" i="32"/>
  <c r="CG146" i="32"/>
  <c r="CH146" i="32"/>
  <c r="CJ146" i="32"/>
  <c r="CK146" i="32"/>
  <c r="CL146" i="32"/>
  <c r="CM146" i="32"/>
  <c r="CN146" i="32"/>
  <c r="CO146" i="32"/>
  <c r="CP146" i="32"/>
  <c r="CQ146" i="32"/>
  <c r="CR146" i="32"/>
  <c r="CS146" i="32"/>
  <c r="CT146" i="32"/>
  <c r="CV146" i="32"/>
  <c r="CW146" i="32"/>
  <c r="CX146" i="32"/>
  <c r="CY146" i="32"/>
  <c r="CZ146" i="32"/>
  <c r="DA146" i="32"/>
  <c r="DB146" i="32"/>
  <c r="DC146" i="32"/>
  <c r="DD146" i="32"/>
  <c r="DE146" i="32"/>
  <c r="DF146" i="32"/>
  <c r="A147" i="32"/>
  <c r="B147" i="32"/>
  <c r="C147" i="32"/>
  <c r="D147" i="32"/>
  <c r="E147" i="32"/>
  <c r="F147" i="32"/>
  <c r="G147" i="32"/>
  <c r="H147" i="32"/>
  <c r="I147" i="32"/>
  <c r="J147" i="32"/>
  <c r="N147" i="32"/>
  <c r="O147" i="32"/>
  <c r="P147" i="32"/>
  <c r="Q147" i="32"/>
  <c r="R147" i="32"/>
  <c r="S147" i="32"/>
  <c r="T147" i="32"/>
  <c r="X147" i="32"/>
  <c r="Y147" i="32"/>
  <c r="Z147" i="32"/>
  <c r="AA147" i="32"/>
  <c r="AB147" i="32"/>
  <c r="AC147" i="32"/>
  <c r="AD147" i="32"/>
  <c r="AH147" i="32"/>
  <c r="AI147" i="32"/>
  <c r="AJ147" i="32"/>
  <c r="AK147" i="32"/>
  <c r="AL147" i="32"/>
  <c r="AM147" i="32"/>
  <c r="AN147" i="32"/>
  <c r="BE147" i="32"/>
  <c r="BF147" i="32"/>
  <c r="BG147" i="32"/>
  <c r="BH147" i="32"/>
  <c r="BJ147" i="32"/>
  <c r="BL147" i="32"/>
  <c r="BM147" i="32"/>
  <c r="BN147" i="32"/>
  <c r="BO147" i="32"/>
  <c r="BP147" i="32"/>
  <c r="BQ147" i="32"/>
  <c r="BR147" i="32"/>
  <c r="BS147" i="32"/>
  <c r="BT147" i="32"/>
  <c r="BU147" i="32"/>
  <c r="BV147" i="32"/>
  <c r="BX147" i="32"/>
  <c r="BY147" i="32"/>
  <c r="BZ147" i="32"/>
  <c r="CA147" i="32"/>
  <c r="CB147" i="32"/>
  <c r="CC147" i="32"/>
  <c r="CD147" i="32"/>
  <c r="CE147" i="32"/>
  <c r="CF147" i="32"/>
  <c r="CG147" i="32"/>
  <c r="CH147" i="32"/>
  <c r="CJ147" i="32"/>
  <c r="CK147" i="32"/>
  <c r="CL147" i="32"/>
  <c r="CM147" i="32"/>
  <c r="CN147" i="32"/>
  <c r="CO147" i="32"/>
  <c r="CP147" i="32"/>
  <c r="CQ147" i="32"/>
  <c r="CR147" i="32"/>
  <c r="CS147" i="32"/>
  <c r="CT147" i="32"/>
  <c r="CV147" i="32"/>
  <c r="CW147" i="32"/>
  <c r="CX147" i="32"/>
  <c r="CY147" i="32"/>
  <c r="CZ147" i="32"/>
  <c r="DA147" i="32"/>
  <c r="DB147" i="32"/>
  <c r="DC147" i="32"/>
  <c r="DD147" i="32"/>
  <c r="DE147" i="32"/>
  <c r="DF147" i="32"/>
  <c r="A148" i="32"/>
  <c r="B148" i="32"/>
  <c r="C148" i="32"/>
  <c r="D148" i="32"/>
  <c r="E148" i="32"/>
  <c r="F148" i="32"/>
  <c r="G148" i="32"/>
  <c r="H148" i="32"/>
  <c r="I148" i="32"/>
  <c r="J148" i="32"/>
  <c r="N148" i="32"/>
  <c r="O148" i="32"/>
  <c r="P148" i="32"/>
  <c r="Q148" i="32"/>
  <c r="R148" i="32"/>
  <c r="S148" i="32"/>
  <c r="T148" i="32"/>
  <c r="X148" i="32"/>
  <c r="Y148" i="32"/>
  <c r="Z148" i="32"/>
  <c r="AA148" i="32"/>
  <c r="AB148" i="32"/>
  <c r="AC148" i="32"/>
  <c r="AD148" i="32"/>
  <c r="AH148" i="32"/>
  <c r="AI148" i="32"/>
  <c r="AJ148" i="32"/>
  <c r="AK148" i="32"/>
  <c r="AL148" i="32"/>
  <c r="AM148" i="32"/>
  <c r="AN148" i="32"/>
  <c r="BE148" i="32"/>
  <c r="BF148" i="32"/>
  <c r="BG148" i="32"/>
  <c r="BH148" i="32"/>
  <c r="BJ148" i="32"/>
  <c r="BL148" i="32"/>
  <c r="BM148" i="32"/>
  <c r="BN148" i="32"/>
  <c r="BO148" i="32"/>
  <c r="BP148" i="32"/>
  <c r="BQ148" i="32"/>
  <c r="BR148" i="32"/>
  <c r="BS148" i="32"/>
  <c r="BT148" i="32"/>
  <c r="BU148" i="32"/>
  <c r="BV148" i="32"/>
  <c r="BX148" i="32"/>
  <c r="BY148" i="32"/>
  <c r="BZ148" i="32"/>
  <c r="CA148" i="32"/>
  <c r="CB148" i="32"/>
  <c r="CC148" i="32"/>
  <c r="CD148" i="32"/>
  <c r="CE148" i="32"/>
  <c r="CF148" i="32"/>
  <c r="CG148" i="32"/>
  <c r="CH148" i="32"/>
  <c r="CJ148" i="32"/>
  <c r="CK148" i="32"/>
  <c r="CL148" i="32"/>
  <c r="CM148" i="32"/>
  <c r="CN148" i="32"/>
  <c r="CO148" i="32"/>
  <c r="CP148" i="32"/>
  <c r="CQ148" i="32"/>
  <c r="CR148" i="32"/>
  <c r="CS148" i="32"/>
  <c r="CT148" i="32"/>
  <c r="CV148" i="32"/>
  <c r="CW148" i="32"/>
  <c r="CX148" i="32"/>
  <c r="CY148" i="32"/>
  <c r="CZ148" i="32"/>
  <c r="DA148" i="32"/>
  <c r="DB148" i="32"/>
  <c r="DC148" i="32"/>
  <c r="DD148" i="32"/>
  <c r="DE148" i="32"/>
  <c r="DF148" i="32"/>
  <c r="A149" i="32"/>
  <c r="B149" i="32"/>
  <c r="C149" i="32"/>
  <c r="D149" i="32"/>
  <c r="E149" i="32"/>
  <c r="F149" i="32"/>
  <c r="G149" i="32"/>
  <c r="H149" i="32"/>
  <c r="I149" i="32"/>
  <c r="J149" i="32"/>
  <c r="N149" i="32"/>
  <c r="O149" i="32"/>
  <c r="P149" i="32"/>
  <c r="Q149" i="32"/>
  <c r="R149" i="32"/>
  <c r="S149" i="32"/>
  <c r="T149" i="32"/>
  <c r="X149" i="32"/>
  <c r="Y149" i="32"/>
  <c r="Z149" i="32"/>
  <c r="AA149" i="32"/>
  <c r="AB149" i="32"/>
  <c r="AC149" i="32"/>
  <c r="AD149" i="32"/>
  <c r="AH149" i="32"/>
  <c r="AI149" i="32"/>
  <c r="AJ149" i="32"/>
  <c r="AK149" i="32"/>
  <c r="AL149" i="32"/>
  <c r="AM149" i="32"/>
  <c r="AN149" i="32"/>
  <c r="BE149" i="32"/>
  <c r="BF149" i="32"/>
  <c r="BG149" i="32"/>
  <c r="BH149" i="32"/>
  <c r="BJ149" i="32"/>
  <c r="BL149" i="32"/>
  <c r="BM149" i="32"/>
  <c r="BN149" i="32"/>
  <c r="BO149" i="32"/>
  <c r="BP149" i="32"/>
  <c r="BQ149" i="32"/>
  <c r="BR149" i="32"/>
  <c r="BS149" i="32"/>
  <c r="BT149" i="32"/>
  <c r="BU149" i="32"/>
  <c r="BV149" i="32"/>
  <c r="BX149" i="32"/>
  <c r="BY149" i="32"/>
  <c r="BZ149" i="32"/>
  <c r="CA149" i="32"/>
  <c r="CB149" i="32"/>
  <c r="CC149" i="32"/>
  <c r="CD149" i="32"/>
  <c r="CE149" i="32"/>
  <c r="CF149" i="32"/>
  <c r="CG149" i="32"/>
  <c r="CH149" i="32"/>
  <c r="CJ149" i="32"/>
  <c r="CK149" i="32"/>
  <c r="CL149" i="32"/>
  <c r="CM149" i="32"/>
  <c r="CN149" i="32"/>
  <c r="CO149" i="32"/>
  <c r="CP149" i="32"/>
  <c r="CQ149" i="32"/>
  <c r="CR149" i="32"/>
  <c r="CS149" i="32"/>
  <c r="CT149" i="32"/>
  <c r="CV149" i="32"/>
  <c r="CW149" i="32"/>
  <c r="CX149" i="32"/>
  <c r="CY149" i="32"/>
  <c r="CZ149" i="32"/>
  <c r="DA149" i="32"/>
  <c r="DB149" i="32"/>
  <c r="DC149" i="32"/>
  <c r="DD149" i="32"/>
  <c r="DE149" i="32"/>
  <c r="DF149" i="32"/>
  <c r="A150" i="32"/>
  <c r="B150" i="32"/>
  <c r="C150" i="32"/>
  <c r="D150" i="32"/>
  <c r="E150" i="32"/>
  <c r="F150" i="32"/>
  <c r="G150" i="32"/>
  <c r="H150" i="32"/>
  <c r="I150" i="32"/>
  <c r="J150" i="32"/>
  <c r="N150" i="32"/>
  <c r="O150" i="32"/>
  <c r="P150" i="32"/>
  <c r="Q150" i="32"/>
  <c r="R150" i="32"/>
  <c r="S150" i="32"/>
  <c r="T150" i="32"/>
  <c r="X150" i="32"/>
  <c r="Y150" i="32"/>
  <c r="Z150" i="32"/>
  <c r="AA150" i="32"/>
  <c r="AB150" i="32"/>
  <c r="AC150" i="32"/>
  <c r="AD150" i="32"/>
  <c r="AH150" i="32"/>
  <c r="AI150" i="32"/>
  <c r="AJ150" i="32"/>
  <c r="AK150" i="32"/>
  <c r="AL150" i="32"/>
  <c r="AM150" i="32"/>
  <c r="AN150" i="32"/>
  <c r="BE150" i="32"/>
  <c r="BF150" i="32"/>
  <c r="BG150" i="32"/>
  <c r="BH150" i="32"/>
  <c r="BJ150" i="32"/>
  <c r="BL150" i="32"/>
  <c r="BM150" i="32"/>
  <c r="BN150" i="32"/>
  <c r="BO150" i="32"/>
  <c r="BP150" i="32"/>
  <c r="BQ150" i="32"/>
  <c r="BR150" i="32"/>
  <c r="BS150" i="32"/>
  <c r="BT150" i="32"/>
  <c r="BU150" i="32"/>
  <c r="BV150" i="32"/>
  <c r="BX150" i="32"/>
  <c r="BY150" i="32"/>
  <c r="BZ150" i="32"/>
  <c r="CA150" i="32"/>
  <c r="CB150" i="32"/>
  <c r="CC150" i="32"/>
  <c r="CD150" i="32"/>
  <c r="CE150" i="32"/>
  <c r="CF150" i="32"/>
  <c r="CG150" i="32"/>
  <c r="CH150" i="32"/>
  <c r="CJ150" i="32"/>
  <c r="CK150" i="32"/>
  <c r="CL150" i="32"/>
  <c r="CM150" i="32"/>
  <c r="CN150" i="32"/>
  <c r="CO150" i="32"/>
  <c r="CP150" i="32"/>
  <c r="CQ150" i="32"/>
  <c r="CR150" i="32"/>
  <c r="CS150" i="32"/>
  <c r="CT150" i="32"/>
  <c r="CV150" i="32"/>
  <c r="CW150" i="32"/>
  <c r="CX150" i="32"/>
  <c r="CY150" i="32"/>
  <c r="CZ150" i="32"/>
  <c r="DA150" i="32"/>
  <c r="DB150" i="32"/>
  <c r="DC150" i="32"/>
  <c r="DD150" i="32"/>
  <c r="DE150" i="32"/>
  <c r="DF150" i="32"/>
  <c r="A151" i="32"/>
  <c r="B151" i="32"/>
  <c r="C151" i="32"/>
  <c r="D151" i="32"/>
  <c r="E151" i="32"/>
  <c r="F151" i="32"/>
  <c r="G151" i="32"/>
  <c r="H151" i="32"/>
  <c r="I151" i="32"/>
  <c r="J151" i="32"/>
  <c r="N151" i="32"/>
  <c r="O151" i="32"/>
  <c r="P151" i="32"/>
  <c r="Q151" i="32"/>
  <c r="R151" i="32"/>
  <c r="S151" i="32"/>
  <c r="T151" i="32"/>
  <c r="X151" i="32"/>
  <c r="Y151" i="32"/>
  <c r="Z151" i="32"/>
  <c r="AA151" i="32"/>
  <c r="AB151" i="32"/>
  <c r="AC151" i="32"/>
  <c r="AD151" i="32"/>
  <c r="AH151" i="32"/>
  <c r="AI151" i="32"/>
  <c r="AJ151" i="32"/>
  <c r="AK151" i="32"/>
  <c r="AL151" i="32"/>
  <c r="AM151" i="32"/>
  <c r="AN151" i="32"/>
  <c r="BE151" i="32"/>
  <c r="BF151" i="32"/>
  <c r="BG151" i="32"/>
  <c r="BH151" i="32"/>
  <c r="BJ151" i="32"/>
  <c r="BL151" i="32"/>
  <c r="BM151" i="32"/>
  <c r="BN151" i="32"/>
  <c r="BO151" i="32"/>
  <c r="BP151" i="32"/>
  <c r="BQ151" i="32"/>
  <c r="BR151" i="32"/>
  <c r="BS151" i="32"/>
  <c r="BT151" i="32"/>
  <c r="BU151" i="32"/>
  <c r="BV151" i="32"/>
  <c r="BX151" i="32"/>
  <c r="BY151" i="32"/>
  <c r="BZ151" i="32"/>
  <c r="CA151" i="32"/>
  <c r="CB151" i="32"/>
  <c r="CC151" i="32"/>
  <c r="CD151" i="32"/>
  <c r="CE151" i="32"/>
  <c r="CF151" i="32"/>
  <c r="CG151" i="32"/>
  <c r="CH151" i="32"/>
  <c r="CJ151" i="32"/>
  <c r="CK151" i="32"/>
  <c r="CL151" i="32"/>
  <c r="CM151" i="32"/>
  <c r="CN151" i="32"/>
  <c r="CO151" i="32"/>
  <c r="CP151" i="32"/>
  <c r="CQ151" i="32"/>
  <c r="CR151" i="32"/>
  <c r="CS151" i="32"/>
  <c r="CT151" i="32"/>
  <c r="CV151" i="32"/>
  <c r="CW151" i="32"/>
  <c r="CX151" i="32"/>
  <c r="CY151" i="32"/>
  <c r="CZ151" i="32"/>
  <c r="DA151" i="32"/>
  <c r="DB151" i="32"/>
  <c r="DC151" i="32"/>
  <c r="DD151" i="32"/>
  <c r="DE151" i="32"/>
  <c r="DF151" i="32"/>
  <c r="A152" i="32"/>
  <c r="B152" i="32"/>
  <c r="C152" i="32"/>
  <c r="D152" i="32"/>
  <c r="E152" i="32"/>
  <c r="F152" i="32"/>
  <c r="G152" i="32"/>
  <c r="H152" i="32"/>
  <c r="I152" i="32"/>
  <c r="J152" i="32"/>
  <c r="N152" i="32"/>
  <c r="O152" i="32"/>
  <c r="P152" i="32"/>
  <c r="Q152" i="32"/>
  <c r="R152" i="32"/>
  <c r="S152" i="32"/>
  <c r="T152" i="32"/>
  <c r="X152" i="32"/>
  <c r="Y152" i="32"/>
  <c r="Z152" i="32"/>
  <c r="AA152" i="32"/>
  <c r="AB152" i="32"/>
  <c r="AC152" i="32"/>
  <c r="AD152" i="32"/>
  <c r="AH152" i="32"/>
  <c r="AI152" i="32"/>
  <c r="AJ152" i="32"/>
  <c r="AK152" i="32"/>
  <c r="AL152" i="32"/>
  <c r="AM152" i="32"/>
  <c r="AN152" i="32"/>
  <c r="BE152" i="32"/>
  <c r="BF152" i="32"/>
  <c r="BG152" i="32"/>
  <c r="BH152" i="32"/>
  <c r="BJ152" i="32"/>
  <c r="BL152" i="32"/>
  <c r="BM152" i="32"/>
  <c r="BN152" i="32"/>
  <c r="BO152" i="32"/>
  <c r="BP152" i="32"/>
  <c r="BQ152" i="32"/>
  <c r="BR152" i="32"/>
  <c r="BS152" i="32"/>
  <c r="BT152" i="32"/>
  <c r="BU152" i="32"/>
  <c r="BV152" i="32"/>
  <c r="BX152" i="32"/>
  <c r="BY152" i="32"/>
  <c r="BZ152" i="32"/>
  <c r="CA152" i="32"/>
  <c r="CB152" i="32"/>
  <c r="CC152" i="32"/>
  <c r="CD152" i="32"/>
  <c r="CE152" i="32"/>
  <c r="CF152" i="32"/>
  <c r="CG152" i="32"/>
  <c r="CH152" i="32"/>
  <c r="CJ152" i="32"/>
  <c r="CK152" i="32"/>
  <c r="CL152" i="32"/>
  <c r="CM152" i="32"/>
  <c r="CN152" i="32"/>
  <c r="CO152" i="32"/>
  <c r="CP152" i="32"/>
  <c r="CQ152" i="32"/>
  <c r="CR152" i="32"/>
  <c r="CS152" i="32"/>
  <c r="CT152" i="32"/>
  <c r="CV152" i="32"/>
  <c r="CW152" i="32"/>
  <c r="CX152" i="32"/>
  <c r="CY152" i="32"/>
  <c r="CZ152" i="32"/>
  <c r="DA152" i="32"/>
  <c r="DB152" i="32"/>
  <c r="DC152" i="32"/>
  <c r="DD152" i="32"/>
  <c r="DE152" i="32"/>
  <c r="DF152" i="32"/>
  <c r="A153" i="32"/>
  <c r="B153" i="32"/>
  <c r="C153" i="32"/>
  <c r="D153" i="32"/>
  <c r="E153" i="32"/>
  <c r="F153" i="32"/>
  <c r="G153" i="32"/>
  <c r="H153" i="32"/>
  <c r="I153" i="32"/>
  <c r="J153" i="32"/>
  <c r="N153" i="32"/>
  <c r="O153" i="32"/>
  <c r="P153" i="32"/>
  <c r="Q153" i="32"/>
  <c r="R153" i="32"/>
  <c r="S153" i="32"/>
  <c r="T153" i="32"/>
  <c r="X153" i="32"/>
  <c r="Y153" i="32"/>
  <c r="Z153" i="32"/>
  <c r="AA153" i="32"/>
  <c r="AB153" i="32"/>
  <c r="AC153" i="32"/>
  <c r="AD153" i="32"/>
  <c r="AH153" i="32"/>
  <c r="AI153" i="32"/>
  <c r="AJ153" i="32"/>
  <c r="AK153" i="32"/>
  <c r="AL153" i="32"/>
  <c r="AM153" i="32"/>
  <c r="AN153" i="32"/>
  <c r="BE153" i="32"/>
  <c r="BF153" i="32"/>
  <c r="BG153" i="32"/>
  <c r="BH153" i="32"/>
  <c r="BJ153" i="32"/>
  <c r="BL153" i="32"/>
  <c r="BM153" i="32"/>
  <c r="BN153" i="32"/>
  <c r="BO153" i="32"/>
  <c r="BP153" i="32"/>
  <c r="BQ153" i="32"/>
  <c r="BR153" i="32"/>
  <c r="BS153" i="32"/>
  <c r="BT153" i="32"/>
  <c r="BU153" i="32"/>
  <c r="BV153" i="32"/>
  <c r="BX153" i="32"/>
  <c r="BY153" i="32"/>
  <c r="BZ153" i="32"/>
  <c r="CA153" i="32"/>
  <c r="CB153" i="32"/>
  <c r="CC153" i="32"/>
  <c r="CD153" i="32"/>
  <c r="CE153" i="32"/>
  <c r="CF153" i="32"/>
  <c r="CG153" i="32"/>
  <c r="CH153" i="32"/>
  <c r="CJ153" i="32"/>
  <c r="CK153" i="32"/>
  <c r="CL153" i="32"/>
  <c r="CM153" i="32"/>
  <c r="CN153" i="32"/>
  <c r="CO153" i="32"/>
  <c r="CP153" i="32"/>
  <c r="CQ153" i="32"/>
  <c r="CR153" i="32"/>
  <c r="CS153" i="32"/>
  <c r="CT153" i="32"/>
  <c r="CV153" i="32"/>
  <c r="CW153" i="32"/>
  <c r="CX153" i="32"/>
  <c r="CY153" i="32"/>
  <c r="CZ153" i="32"/>
  <c r="DA153" i="32"/>
  <c r="DB153" i="32"/>
  <c r="DC153" i="32"/>
  <c r="DD153" i="32"/>
  <c r="DE153" i="32"/>
  <c r="DF153" i="32"/>
  <c r="A154" i="32"/>
  <c r="B154" i="32"/>
  <c r="C154" i="32"/>
  <c r="D154" i="32"/>
  <c r="E154" i="32"/>
  <c r="F154" i="32"/>
  <c r="G154" i="32"/>
  <c r="H154" i="32"/>
  <c r="I154" i="32"/>
  <c r="J154" i="32"/>
  <c r="N154" i="32"/>
  <c r="O154" i="32"/>
  <c r="P154" i="32"/>
  <c r="Q154" i="32"/>
  <c r="R154" i="32"/>
  <c r="S154" i="32"/>
  <c r="T154" i="32"/>
  <c r="X154" i="32"/>
  <c r="Y154" i="32"/>
  <c r="Z154" i="32"/>
  <c r="AA154" i="32"/>
  <c r="AB154" i="32"/>
  <c r="AC154" i="32"/>
  <c r="AD154" i="32"/>
  <c r="AH154" i="32"/>
  <c r="AI154" i="32"/>
  <c r="AJ154" i="32"/>
  <c r="AK154" i="32"/>
  <c r="AL154" i="32"/>
  <c r="AM154" i="32"/>
  <c r="AN154" i="32"/>
  <c r="BE154" i="32"/>
  <c r="BF154" i="32"/>
  <c r="BG154" i="32"/>
  <c r="BH154" i="32"/>
  <c r="BJ154" i="32"/>
  <c r="BL154" i="32"/>
  <c r="BM154" i="32"/>
  <c r="BN154" i="32"/>
  <c r="BO154" i="32"/>
  <c r="BP154" i="32"/>
  <c r="BQ154" i="32"/>
  <c r="BR154" i="32"/>
  <c r="BS154" i="32"/>
  <c r="BT154" i="32"/>
  <c r="BU154" i="32"/>
  <c r="BV154" i="32"/>
  <c r="BX154" i="32"/>
  <c r="BY154" i="32"/>
  <c r="BZ154" i="32"/>
  <c r="CA154" i="32"/>
  <c r="CB154" i="32"/>
  <c r="CC154" i="32"/>
  <c r="CD154" i="32"/>
  <c r="CE154" i="32"/>
  <c r="CF154" i="32"/>
  <c r="CG154" i="32"/>
  <c r="CH154" i="32"/>
  <c r="CJ154" i="32"/>
  <c r="CK154" i="32"/>
  <c r="CL154" i="32"/>
  <c r="CM154" i="32"/>
  <c r="CN154" i="32"/>
  <c r="CO154" i="32"/>
  <c r="CP154" i="32"/>
  <c r="CQ154" i="32"/>
  <c r="CR154" i="32"/>
  <c r="CS154" i="32"/>
  <c r="CT154" i="32"/>
  <c r="CV154" i="32"/>
  <c r="CW154" i="32"/>
  <c r="CX154" i="32"/>
  <c r="CY154" i="32"/>
  <c r="CZ154" i="32"/>
  <c r="DA154" i="32"/>
  <c r="DB154" i="32"/>
  <c r="DC154" i="32"/>
  <c r="DD154" i="32"/>
  <c r="DE154" i="32"/>
  <c r="DF154" i="32"/>
  <c r="A155" i="32"/>
  <c r="B155" i="32"/>
  <c r="C155" i="32"/>
  <c r="D155" i="32"/>
  <c r="E155" i="32"/>
  <c r="F155" i="32"/>
  <c r="G155" i="32"/>
  <c r="H155" i="32"/>
  <c r="I155" i="32"/>
  <c r="J155" i="32"/>
  <c r="N155" i="32"/>
  <c r="O155" i="32"/>
  <c r="P155" i="32"/>
  <c r="Q155" i="32"/>
  <c r="R155" i="32"/>
  <c r="S155" i="32"/>
  <c r="T155" i="32"/>
  <c r="X155" i="32"/>
  <c r="Y155" i="32"/>
  <c r="Z155" i="32"/>
  <c r="AA155" i="32"/>
  <c r="AB155" i="32"/>
  <c r="AC155" i="32"/>
  <c r="AD155" i="32"/>
  <c r="AH155" i="32"/>
  <c r="AI155" i="32"/>
  <c r="AJ155" i="32"/>
  <c r="AK155" i="32"/>
  <c r="AL155" i="32"/>
  <c r="AM155" i="32"/>
  <c r="AN155" i="32"/>
  <c r="BE155" i="32"/>
  <c r="BF155" i="32"/>
  <c r="BG155" i="32"/>
  <c r="BH155" i="32"/>
  <c r="BJ155" i="32"/>
  <c r="BL155" i="32"/>
  <c r="BM155" i="32"/>
  <c r="BN155" i="32"/>
  <c r="BO155" i="32"/>
  <c r="BP155" i="32"/>
  <c r="BQ155" i="32"/>
  <c r="BR155" i="32"/>
  <c r="BS155" i="32"/>
  <c r="BT155" i="32"/>
  <c r="BU155" i="32"/>
  <c r="BV155" i="32"/>
  <c r="BX155" i="32"/>
  <c r="BY155" i="32"/>
  <c r="BZ155" i="32"/>
  <c r="CA155" i="32"/>
  <c r="CB155" i="32"/>
  <c r="CC155" i="32"/>
  <c r="CD155" i="32"/>
  <c r="CE155" i="32"/>
  <c r="CF155" i="32"/>
  <c r="CG155" i="32"/>
  <c r="CH155" i="32"/>
  <c r="CJ155" i="32"/>
  <c r="CK155" i="32"/>
  <c r="CL155" i="32"/>
  <c r="CM155" i="32"/>
  <c r="CN155" i="32"/>
  <c r="CO155" i="32"/>
  <c r="CP155" i="32"/>
  <c r="CQ155" i="32"/>
  <c r="CR155" i="32"/>
  <c r="CS155" i="32"/>
  <c r="CT155" i="32"/>
  <c r="CV155" i="32"/>
  <c r="CW155" i="32"/>
  <c r="CX155" i="32"/>
  <c r="CY155" i="32"/>
  <c r="CZ155" i="32"/>
  <c r="DA155" i="32"/>
  <c r="DB155" i="32"/>
  <c r="DC155" i="32"/>
  <c r="DD155" i="32"/>
  <c r="DE155" i="32"/>
  <c r="DF155" i="32"/>
  <c r="A156" i="32"/>
  <c r="B156" i="32"/>
  <c r="C156" i="32"/>
  <c r="D156" i="32"/>
  <c r="E156" i="32"/>
  <c r="F156" i="32"/>
  <c r="G156" i="32"/>
  <c r="H156" i="32"/>
  <c r="I156" i="32"/>
  <c r="J156" i="32"/>
  <c r="N156" i="32"/>
  <c r="O156" i="32"/>
  <c r="P156" i="32"/>
  <c r="Q156" i="32"/>
  <c r="R156" i="32"/>
  <c r="S156" i="32"/>
  <c r="T156" i="32"/>
  <c r="X156" i="32"/>
  <c r="Y156" i="32"/>
  <c r="Z156" i="32"/>
  <c r="AA156" i="32"/>
  <c r="AB156" i="32"/>
  <c r="AC156" i="32"/>
  <c r="AD156" i="32"/>
  <c r="AH156" i="32"/>
  <c r="AI156" i="32"/>
  <c r="AJ156" i="32"/>
  <c r="AK156" i="32"/>
  <c r="AL156" i="32"/>
  <c r="AM156" i="32"/>
  <c r="AN156" i="32"/>
  <c r="BE156" i="32"/>
  <c r="BF156" i="32"/>
  <c r="BG156" i="32"/>
  <c r="BH156" i="32"/>
  <c r="BJ156" i="32"/>
  <c r="BL156" i="32"/>
  <c r="BM156" i="32"/>
  <c r="BN156" i="32"/>
  <c r="BO156" i="32"/>
  <c r="BP156" i="32"/>
  <c r="BQ156" i="32"/>
  <c r="BR156" i="32"/>
  <c r="BS156" i="32"/>
  <c r="BT156" i="32"/>
  <c r="BU156" i="32"/>
  <c r="BV156" i="32"/>
  <c r="BX156" i="32"/>
  <c r="BY156" i="32"/>
  <c r="BZ156" i="32"/>
  <c r="CA156" i="32"/>
  <c r="CB156" i="32"/>
  <c r="CC156" i="32"/>
  <c r="CD156" i="32"/>
  <c r="CE156" i="32"/>
  <c r="CF156" i="32"/>
  <c r="CG156" i="32"/>
  <c r="CH156" i="32"/>
  <c r="CJ156" i="32"/>
  <c r="CK156" i="32"/>
  <c r="CL156" i="32"/>
  <c r="CM156" i="32"/>
  <c r="CN156" i="32"/>
  <c r="CO156" i="32"/>
  <c r="CP156" i="32"/>
  <c r="CQ156" i="32"/>
  <c r="CR156" i="32"/>
  <c r="CS156" i="32"/>
  <c r="CT156" i="32"/>
  <c r="CV156" i="32"/>
  <c r="CW156" i="32"/>
  <c r="CX156" i="32"/>
  <c r="CY156" i="32"/>
  <c r="CZ156" i="32"/>
  <c r="DA156" i="32"/>
  <c r="DB156" i="32"/>
  <c r="DC156" i="32"/>
  <c r="DD156" i="32"/>
  <c r="DE156" i="32"/>
  <c r="DF156" i="32"/>
  <c r="A157" i="32"/>
  <c r="B157" i="32"/>
  <c r="C157" i="32"/>
  <c r="D157" i="32"/>
  <c r="E157" i="32"/>
  <c r="F157" i="32"/>
  <c r="G157" i="32"/>
  <c r="H157" i="32"/>
  <c r="I157" i="32"/>
  <c r="J157" i="32"/>
  <c r="N157" i="32"/>
  <c r="O157" i="32"/>
  <c r="P157" i="32"/>
  <c r="Q157" i="32"/>
  <c r="R157" i="32"/>
  <c r="S157" i="32"/>
  <c r="T157" i="32"/>
  <c r="X157" i="32"/>
  <c r="Y157" i="32"/>
  <c r="Z157" i="32"/>
  <c r="AA157" i="32"/>
  <c r="AB157" i="32"/>
  <c r="AC157" i="32"/>
  <c r="AD157" i="32"/>
  <c r="AH157" i="32"/>
  <c r="AI157" i="32"/>
  <c r="AJ157" i="32"/>
  <c r="AK157" i="32"/>
  <c r="AL157" i="32"/>
  <c r="AM157" i="32"/>
  <c r="AN157" i="32"/>
  <c r="BE157" i="32"/>
  <c r="BF157" i="32"/>
  <c r="BG157" i="32"/>
  <c r="BH157" i="32"/>
  <c r="BJ157" i="32"/>
  <c r="BL157" i="32"/>
  <c r="BM157" i="32"/>
  <c r="BN157" i="32"/>
  <c r="BO157" i="32"/>
  <c r="BP157" i="32"/>
  <c r="BQ157" i="32"/>
  <c r="BR157" i="32"/>
  <c r="BS157" i="32"/>
  <c r="BT157" i="32"/>
  <c r="BU157" i="32"/>
  <c r="BV157" i="32"/>
  <c r="BX157" i="32"/>
  <c r="BY157" i="32"/>
  <c r="BZ157" i="32"/>
  <c r="CA157" i="32"/>
  <c r="CB157" i="32"/>
  <c r="CC157" i="32"/>
  <c r="CD157" i="32"/>
  <c r="CE157" i="32"/>
  <c r="CF157" i="32"/>
  <c r="CG157" i="32"/>
  <c r="CH157" i="32"/>
  <c r="CJ157" i="32"/>
  <c r="CK157" i="32"/>
  <c r="CL157" i="32"/>
  <c r="CM157" i="32"/>
  <c r="CN157" i="32"/>
  <c r="CO157" i="32"/>
  <c r="CP157" i="32"/>
  <c r="CQ157" i="32"/>
  <c r="CR157" i="32"/>
  <c r="CS157" i="32"/>
  <c r="CT157" i="32"/>
  <c r="CV157" i="32"/>
  <c r="CW157" i="32"/>
  <c r="CX157" i="32"/>
  <c r="CY157" i="32"/>
  <c r="CZ157" i="32"/>
  <c r="DA157" i="32"/>
  <c r="DB157" i="32"/>
  <c r="DC157" i="32"/>
  <c r="DD157" i="32"/>
  <c r="DE157" i="32"/>
  <c r="DF157" i="32"/>
  <c r="A158" i="32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F1" i="40"/>
  <c r="G1" i="40"/>
  <c r="H1" i="40"/>
  <c r="I1" i="40"/>
  <c r="N1" i="40"/>
  <c r="B2" i="40"/>
  <c r="C2" i="40"/>
  <c r="D2" i="40"/>
  <c r="E2" i="40"/>
  <c r="P2" i="40"/>
  <c r="R2" i="40"/>
  <c r="AA3" i="40"/>
  <c r="R4" i="40"/>
  <c r="R5" i="40"/>
  <c r="AF5" i="40"/>
  <c r="B6" i="40"/>
  <c r="C6" i="40"/>
  <c r="D6" i="40"/>
  <c r="E6" i="40"/>
  <c r="G6" i="40"/>
  <c r="H6" i="40"/>
  <c r="I6" i="40"/>
  <c r="J6" i="40"/>
  <c r="L6" i="40"/>
  <c r="M6" i="40"/>
  <c r="N6" i="40"/>
  <c r="O6" i="40"/>
  <c r="R6" i="40"/>
  <c r="AF6" i="40"/>
  <c r="B7" i="40"/>
  <c r="C7" i="40"/>
  <c r="D7" i="40"/>
  <c r="E7" i="40"/>
  <c r="G7" i="40"/>
  <c r="H7" i="40"/>
  <c r="I7" i="40"/>
  <c r="J7" i="40"/>
  <c r="L7" i="40"/>
  <c r="M7" i="40"/>
  <c r="N7" i="40"/>
  <c r="O7" i="40"/>
  <c r="R7" i="40"/>
  <c r="AF7" i="40"/>
  <c r="L8" i="40"/>
  <c r="M8" i="40"/>
  <c r="N8" i="40"/>
  <c r="O8" i="40"/>
  <c r="R8" i="40"/>
  <c r="W8" i="40"/>
  <c r="AF8" i="40"/>
  <c r="R9" i="40"/>
  <c r="W9" i="40"/>
  <c r="R10" i="40"/>
  <c r="W10" i="40"/>
  <c r="G11" i="40"/>
  <c r="H11" i="40"/>
  <c r="I11" i="40"/>
  <c r="J11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G15" i="40"/>
  <c r="H15" i="40"/>
  <c r="I15" i="40"/>
  <c r="J15" i="40"/>
  <c r="P15" i="40"/>
  <c r="W15" i="40"/>
  <c r="B16" i="40"/>
  <c r="D16" i="40"/>
  <c r="G16" i="40"/>
  <c r="H16" i="40"/>
  <c r="I16" i="40"/>
  <c r="J16" i="40"/>
  <c r="L16" i="40"/>
  <c r="M16" i="40"/>
  <c r="N16" i="40"/>
  <c r="O16" i="40"/>
  <c r="U16" i="40"/>
  <c r="A17" i="40"/>
  <c r="B17" i="40"/>
  <c r="D17" i="40"/>
  <c r="E17" i="40"/>
  <c r="G17" i="40"/>
  <c r="H17" i="40"/>
  <c r="I17" i="40"/>
  <c r="J17" i="40"/>
  <c r="L17" i="40"/>
  <c r="M17" i="40"/>
  <c r="N17" i="40"/>
  <c r="O17" i="40"/>
  <c r="P17" i="40"/>
  <c r="A18" i="40"/>
  <c r="B18" i="40"/>
  <c r="H18" i="40"/>
  <c r="I18" i="40"/>
  <c r="J18" i="40"/>
  <c r="L18" i="40"/>
  <c r="M18" i="40"/>
  <c r="N18" i="40"/>
  <c r="O18" i="40"/>
  <c r="R18" i="40"/>
  <c r="D19" i="40"/>
  <c r="E19" i="40"/>
  <c r="F19" i="40"/>
  <c r="G19" i="40"/>
  <c r="H19" i="40"/>
  <c r="I19" i="40"/>
  <c r="J19" i="40"/>
  <c r="L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comments1.xml><?xml version="1.0" encoding="utf-8"?>
<comments xmlns="http://schemas.openxmlformats.org/spreadsheetml/2006/main">
  <authors>
    <author>Larry May</author>
  </authors>
  <commentList>
    <comment ref="D22" authorId="0" shapeId="0">
      <text>
        <r>
          <rPr>
            <b/>
            <sz val="8"/>
            <color indexed="81"/>
            <rFont val="Tahoma"/>
          </rPr>
          <t>Larry May: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<sst xmlns="http://schemas.openxmlformats.org/spreadsheetml/2006/main" count="1411" uniqueCount="297">
  <si>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</si>
  <si>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</si>
  <si>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</si>
  <si>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</si>
  <si>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</si>
  <si>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</si>
  <si>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</si>
  <si>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</si>
  <si>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</si>
  <si>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</si>
  <si>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</si>
  <si>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</si>
  <si>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</si>
  <si>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</si>
  <si>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</si>
  <si>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</si>
  <si>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</si>
  <si>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</si>
  <si>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</si>
  <si>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</si>
  <si>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</si>
  <si>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</si>
  <si>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</si>
  <si>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</si>
  <si>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</si>
  <si>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</si>
  <si>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</si>
  <si>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</si>
  <si>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</si>
  <si>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</si>
  <si>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</si>
  <si>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</si>
  <si>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</si>
  <si>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</si>
  <si>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</si>
  <si>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</si>
  <si>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</si>
  <si>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SWAP</t>
  </si>
  <si>
    <t>ADJ SWAP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</si>
  <si>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</si>
  <si>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</si>
  <si>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</si>
  <si>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</si>
  <si>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</si>
  <si>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</si>
  <si>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</si>
  <si>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</si>
  <si>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</si>
  <si>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</si>
  <si>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</si>
  <si>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</si>
  <si>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</si>
  <si>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</si>
  <si>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</si>
  <si>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</si>
  <si>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</si>
  <si>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</si>
  <si>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</si>
  <si>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</si>
  <si>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</si>
  <si>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</si>
  <si>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</si>
  <si>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</si>
  <si>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</si>
  <si>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</si>
  <si>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</si>
  <si>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</si>
  <si>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</si>
  <si>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</si>
  <si>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</si>
  <si>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</si>
  <si>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</si>
  <si>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</si>
  <si>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</si>
  <si>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</si>
  <si>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</si>
  <si>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</si>
  <si>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</si>
  <si>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</si>
  <si>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</si>
  <si>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</si>
  <si>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</si>
  <si>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</si>
  <si>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</si>
  <si>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</si>
  <si>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</si>
  <si>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</si>
  <si>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</si>
  <si>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</si>
  <si>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</si>
  <si>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</si>
  <si>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</si>
  <si>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</si>
  <si>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</si>
  <si>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</si>
  <si>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</si>
  <si>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</si>
  <si>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</si>
  <si>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</si>
  <si>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</si>
  <si>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</si>
  <si>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</si>
  <si>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</si>
  <si>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</si>
  <si>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CORRELATION</t>
  </si>
  <si>
    <t>VOL1</t>
  </si>
  <si>
    <t>VOL2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</si>
  <si>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</si>
  <si>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</si>
  <si>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</si>
  <si>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</si>
  <si>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</si>
  <si>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</si>
  <si>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</si>
  <si>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</si>
  <si>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</si>
  <si>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</si>
  <si>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</si>
  <si>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</si>
  <si>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</si>
  <si>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</si>
  <si>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</si>
  <si>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</si>
  <si>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</si>
  <si>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</si>
  <si>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</si>
  <si>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</si>
  <si>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</si>
  <si>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</si>
  <si>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</si>
  <si>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</si>
  <si>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</si>
  <si>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</si>
  <si>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</si>
  <si>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</si>
  <si>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</si>
  <si>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</si>
  <si>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</si>
  <si>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</si>
  <si>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</si>
  <si>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</si>
  <si>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</si>
  <si>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</si>
  <si>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</si>
  <si>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</si>
  <si>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</si>
  <si>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</si>
  <si>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SWAP1</t>
  </si>
  <si>
    <t>SWAP2</t>
  </si>
  <si>
    <t>CORE ADJ</t>
  </si>
  <si>
    <t>CORRE</t>
  </si>
  <si>
    <t>IF-TETCO/M3</t>
  </si>
  <si>
    <t>NGI-MALIN</t>
  </si>
  <si>
    <t>x1h2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</si>
  <si>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</si>
  <si>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</si>
  <si>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</si>
  <si>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</si>
  <si>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</si>
  <si>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</si>
  <si>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</si>
  <si>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</si>
  <si>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</si>
  <si>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SWAP B(NYMEX)</t>
  </si>
  <si>
    <t>SWAP B ADJ(NYMEX)</t>
  </si>
  <si>
    <t>VOL A ADJ</t>
  </si>
  <si>
    <t>VOL B ADJ</t>
  </si>
  <si>
    <t>DELTA A</t>
  </si>
  <si>
    <t>DELTA B</t>
  </si>
  <si>
    <t>GAMMA A</t>
  </si>
  <si>
    <t>GAMMA B</t>
  </si>
  <si>
    <t>VEGA A</t>
  </si>
  <si>
    <t>VEGA B</t>
  </si>
  <si>
    <t>ETA</t>
  </si>
  <si>
    <t>jv</t>
  </si>
  <si>
    <t>NG DELTA</t>
  </si>
  <si>
    <t>NG GAMMA</t>
  </si>
  <si>
    <t>NG VEGA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</si>
  <si>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</si>
  <si>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</si>
  <si>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</si>
  <si>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</si>
  <si>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</si>
  <si>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</si>
  <si>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</si>
  <si>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</si>
  <si>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EXT</t>
  </si>
  <si>
    <t>Swap  1</t>
  </si>
  <si>
    <t>Swap  2</t>
  </si>
  <si>
    <t>Months x</t>
  </si>
  <si>
    <t xml:space="preserve">Months </t>
  </si>
  <si>
    <t>Strike</t>
  </si>
  <si>
    <t>EXP</t>
  </si>
  <si>
    <t>PC</t>
  </si>
  <si>
    <t>VALUE</t>
  </si>
  <si>
    <t>disc1</t>
  </si>
  <si>
    <t>disc2</t>
  </si>
  <si>
    <t>x1yr</t>
  </si>
  <si>
    <t>x01 1yr</t>
  </si>
  <si>
    <t>ero</t>
  </si>
  <si>
    <t>swap vol</t>
  </si>
  <si>
    <t>rate</t>
  </si>
  <si>
    <t>INDEX STRIKE</t>
  </si>
  <si>
    <t>FWD START FLAG</t>
  </si>
  <si>
    <t>GAS D. VOL ADJ.</t>
  </si>
  <si>
    <t>FWD STRIKE</t>
  </si>
  <si>
    <t>FWD VOL</t>
  </si>
  <si>
    <t>Appalachia</t>
  </si>
  <si>
    <t>Rockies</t>
  </si>
  <si>
    <t>Alberta - Sumas</t>
  </si>
  <si>
    <t xml:space="preserve">Sithe Curve </t>
  </si>
  <si>
    <t>Market Area:  Chicago</t>
  </si>
  <si>
    <t>GAS DAILY VOL CURVE</t>
  </si>
  <si>
    <t>END DAYS</t>
  </si>
  <si>
    <t>BEG DAYS</t>
  </si>
  <si>
    <t>index premium</t>
  </si>
  <si>
    <t>settle</t>
  </si>
  <si>
    <t>PCT INDEX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</si>
  <si>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</si>
  <si>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</si>
  <si>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</si>
  <si>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</si>
  <si>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</si>
  <si>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</si>
  <si>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</si>
  <si>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</si>
  <si>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INDEX</t>
  </si>
  <si>
    <t>GD VOL ADJ</t>
  </si>
  <si>
    <t>GD VOL</t>
  </si>
  <si>
    <t>PIPE OPT</t>
  </si>
  <si>
    <t>GAS D VOL</t>
  </si>
  <si>
    <t>BASIS OPT</t>
  </si>
  <si>
    <t xml:space="preserve">CORE </t>
  </si>
  <si>
    <t>BASIS DELTA</t>
  </si>
  <si>
    <t>GAS DAILY VOL</t>
  </si>
  <si>
    <t>GD VOL DEL</t>
  </si>
  <si>
    <t>socal</t>
  </si>
  <si>
    <t>NG VOL ADJ</t>
  </si>
  <si>
    <t>FWD ST FLAG</t>
  </si>
  <si>
    <t>FIXED STRIKE</t>
  </si>
  <si>
    <t>crude</t>
  </si>
  <si>
    <t>ho</t>
  </si>
  <si>
    <t>LOW SULFUR RESID</t>
  </si>
  <si>
    <t/>
  </si>
  <si>
    <t>+</t>
  </si>
  <si>
    <t>-</t>
  </si>
  <si>
    <t>gas daily premiums</t>
  </si>
  <si>
    <t>GAS D OPT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</si>
  <si>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</si>
  <si>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</si>
  <si>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</si>
  <si>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</si>
  <si>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</si>
  <si>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</si>
  <si>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</si>
  <si>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</si>
  <si>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</si>
  <si>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</si>
  <si>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</si>
  <si>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</si>
  <si>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</si>
  <si>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</si>
  <si>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</si>
  <si>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</si>
  <si>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</si>
  <si>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</si>
  <si>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</si>
  <si>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</si>
  <si>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</si>
  <si>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</si>
  <si>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</si>
  <si>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</si>
  <si>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</si>
  <si>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</si>
  <si>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</si>
  <si>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</si>
  <si>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</si>
  <si>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</si>
  <si>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</si>
  <si>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</si>
  <si>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</si>
  <si>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</si>
  <si>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</si>
  <si>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</si>
  <si>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</si>
  <si>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</si>
  <si>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</si>
  <si>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</si>
  <si>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</si>
  <si>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</si>
  <si>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</si>
  <si>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</si>
  <si>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</si>
  <si>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Skew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</si>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</sst>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2" formatCode="0.00000_);[Red]\(0.00000\)"/>
    <numFmt numFmtId="183" formatCode="0_);[Red]\(0\)"/>
    <numFmt numFmtId="184" formatCode="dd\-mmm\-yyyy"/>
    <numFmt numFmtId="186" formatCode="mmmm\ d\,\ yyyy"/>
    <numFmt numFmtId="192" formatCode="&quot;$&quot;#,##0.000"/>
    <numFmt numFmtId="193" formatCode="&quot;$&quot;#,##0.000_);[Red]\(&quot;$&quot;#,##0.000\)"/>
  </numFmts>
  <fonts count="51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0"/>
      <name val="MS Sans Serif"/>
      <family val="2"/>
    </font>
    <font>
      <b/>
      <sz val="10"/>
      <color indexed="10"/>
      <name val="MS Sans Serif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10"/>
      <color indexed="1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i/>
      <sz val="18"/>
      <color indexed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87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17" fontId="15" fillId="0" borderId="0" xfId="0" applyNumberFormat="1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165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5" fontId="14" fillId="0" borderId="0" xfId="0" applyNumberFormat="1" applyFont="1"/>
    <xf numFmtId="0" fontId="19" fillId="2" borderId="22" xfId="0" applyFont="1" applyFill="1" applyBorder="1"/>
    <xf numFmtId="14" fontId="20" fillId="2" borderId="22" xfId="0" applyNumberFormat="1" applyFont="1" applyFill="1" applyBorder="1"/>
    <xf numFmtId="0" fontId="21" fillId="0" borderId="0" xfId="0" applyFont="1"/>
    <xf numFmtId="17" fontId="22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2" fillId="4" borderId="0" xfId="0" applyNumberFormat="1" applyFont="1" applyFill="1" applyBorder="1" applyAlignment="1">
      <alignment horizontal="right"/>
    </xf>
    <xf numFmtId="1" fontId="23" fillId="0" borderId="0" xfId="0" applyNumberFormat="1" applyFont="1" applyAlignment="1">
      <alignment horizontal="center"/>
    </xf>
    <xf numFmtId="17" fontId="12" fillId="0" borderId="0" xfId="0" applyNumberFormat="1" applyFont="1"/>
    <xf numFmtId="10" fontId="12" fillId="0" borderId="0" xfId="0" applyNumberFormat="1" applyFont="1"/>
    <xf numFmtId="1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3" fillId="0" borderId="0" xfId="0" applyNumberFormat="1" applyFont="1" applyAlignment="1">
      <alignment horizontal="center"/>
    </xf>
    <xf numFmtId="17" fontId="24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5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0" fontId="27" fillId="0" borderId="0" xfId="0" applyFont="1"/>
    <xf numFmtId="179" fontId="12" fillId="0" borderId="0" xfId="0" applyNumberFormat="1" applyFont="1"/>
    <xf numFmtId="17" fontId="27" fillId="0" borderId="0" xfId="0" applyNumberFormat="1" applyFont="1"/>
    <xf numFmtId="179" fontId="27" fillId="0" borderId="0" xfId="0" applyNumberFormat="1" applyFont="1"/>
    <xf numFmtId="0" fontId="26" fillId="0" borderId="0" xfId="0" applyFont="1" applyBorder="1"/>
    <xf numFmtId="0" fontId="28" fillId="2" borderId="0" xfId="0" applyFont="1" applyFill="1" applyBorder="1"/>
    <xf numFmtId="10" fontId="29" fillId="2" borderId="0" xfId="0" applyNumberFormat="1" applyFont="1" applyFill="1" applyBorder="1" applyProtection="1">
      <protection locked="0"/>
    </xf>
    <xf numFmtId="0" fontId="27" fillId="0" borderId="0" xfId="0" applyFont="1" applyBorder="1"/>
    <xf numFmtId="0" fontId="26" fillId="0" borderId="0" xfId="0" applyFont="1" applyBorder="1" applyProtection="1">
      <protection locked="0"/>
    </xf>
    <xf numFmtId="165" fontId="16" fillId="2" borderId="0" xfId="0" quotePrefix="1" applyNumberFormat="1" applyFont="1" applyFill="1" applyBorder="1" applyProtection="1">
      <protection locked="0"/>
    </xf>
    <xf numFmtId="10" fontId="15" fillId="0" borderId="0" xfId="0" applyNumberFormat="1" applyFont="1"/>
    <xf numFmtId="173" fontId="15" fillId="0" borderId="0" xfId="0" applyNumberFormat="1" applyFont="1" applyBorder="1"/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0" fillId="0" borderId="0" xfId="0" applyNumberFormat="1" applyFont="1"/>
    <xf numFmtId="17" fontId="30" fillId="0" borderId="0" xfId="0" applyNumberFormat="1" applyFont="1"/>
    <xf numFmtId="10" fontId="31" fillId="2" borderId="0" xfId="0" applyNumberFormat="1" applyFont="1" applyFill="1" applyBorder="1" applyProtection="1">
      <protection locked="0"/>
    </xf>
    <xf numFmtId="0" fontId="30" fillId="0" borderId="0" xfId="0" applyFont="1" applyBorder="1"/>
    <xf numFmtId="0" fontId="31" fillId="0" borderId="0" xfId="0" quotePrefix="1" applyFont="1" applyBorder="1"/>
    <xf numFmtId="0" fontId="32" fillId="0" borderId="0" xfId="0" applyFont="1" applyBorder="1"/>
    <xf numFmtId="0" fontId="33" fillId="0" borderId="0" xfId="0" quotePrefix="1" applyFont="1" applyBorder="1"/>
    <xf numFmtId="0" fontId="33" fillId="2" borderId="0" xfId="0" applyFont="1" applyFill="1" applyBorder="1"/>
    <xf numFmtId="17" fontId="34" fillId="0" borderId="0" xfId="0" applyNumberFormat="1" applyFont="1"/>
    <xf numFmtId="0" fontId="35" fillId="0" borderId="0" xfId="0" applyFont="1"/>
    <xf numFmtId="173" fontId="15" fillId="0" borderId="0" xfId="0" applyNumberFormat="1" applyFont="1"/>
    <xf numFmtId="165" fontId="16" fillId="2" borderId="0" xfId="0" applyNumberFormat="1" applyFont="1" applyFill="1" applyBorder="1"/>
    <xf numFmtId="166" fontId="15" fillId="0" borderId="0" xfId="0" applyNumberFormat="1" applyFont="1"/>
    <xf numFmtId="2" fontId="16" fillId="2" borderId="0" xfId="0" applyNumberFormat="1" applyFont="1" applyFill="1" applyBorder="1" applyProtection="1">
      <protection locked="0"/>
    </xf>
    <xf numFmtId="182" fontId="16" fillId="2" borderId="0" xfId="0" quotePrefix="1" applyNumberFormat="1" applyFont="1" applyFill="1" applyBorder="1" applyProtection="1">
      <protection locked="0"/>
    </xf>
    <xf numFmtId="0" fontId="0" fillId="5" borderId="28" xfId="0" applyFill="1" applyBorder="1" applyAlignment="1">
      <alignment horizontal="center"/>
    </xf>
    <xf numFmtId="10" fontId="36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4" fillId="0" borderId="29" xfId="0" applyNumberFormat="1" applyFont="1" applyBorder="1"/>
    <xf numFmtId="165" fontId="14" fillId="0" borderId="29" xfId="0" applyNumberFormat="1" applyFont="1" applyBorder="1"/>
    <xf numFmtId="165" fontId="0" fillId="0" borderId="0" xfId="0" applyNumberFormat="1"/>
    <xf numFmtId="15" fontId="0" fillId="0" borderId="0" xfId="0" applyNumberFormat="1"/>
    <xf numFmtId="0" fontId="33" fillId="0" borderId="0" xfId="0" applyFont="1" applyBorder="1"/>
    <xf numFmtId="38" fontId="0" fillId="0" borderId="0" xfId="0" applyNumberFormat="1"/>
    <xf numFmtId="178" fontId="15" fillId="0" borderId="0" xfId="0" applyNumberFormat="1" applyFont="1"/>
    <xf numFmtId="0" fontId="3" fillId="0" borderId="0" xfId="0" applyFont="1"/>
    <xf numFmtId="17" fontId="37" fillId="0" borderId="0" xfId="0" applyNumberFormat="1" applyFont="1"/>
    <xf numFmtId="17" fontId="22" fillId="6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9" fontId="16" fillId="2" borderId="0" xfId="0" applyNumberFormat="1" applyFont="1" applyFill="1" applyBorder="1"/>
    <xf numFmtId="183" fontId="27" fillId="0" borderId="0" xfId="0" applyNumberFormat="1" applyFont="1"/>
    <xf numFmtId="167" fontId="15" fillId="0" borderId="0" xfId="0" applyNumberFormat="1" applyFont="1" applyBorder="1"/>
    <xf numFmtId="1" fontId="14" fillId="0" borderId="0" xfId="0" applyNumberFormat="1" applyFont="1"/>
    <xf numFmtId="169" fontId="13" fillId="0" borderId="0" xfId="0" applyNumberFormat="1" applyFont="1" applyBorder="1"/>
    <xf numFmtId="14" fontId="26" fillId="0" borderId="0" xfId="0" applyNumberFormat="1" applyFont="1" applyBorder="1"/>
    <xf numFmtId="1" fontId="26" fillId="0" borderId="0" xfId="0" applyNumberFormat="1" applyFont="1" applyBorder="1"/>
    <xf numFmtId="165" fontId="26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0" fontId="14" fillId="0" borderId="30" xfId="0" applyFont="1" applyBorder="1"/>
    <xf numFmtId="165" fontId="14" fillId="0" borderId="30" xfId="0" applyNumberFormat="1" applyFont="1" applyBorder="1"/>
    <xf numFmtId="182" fontId="15" fillId="0" borderId="0" xfId="0" applyNumberFormat="1" applyFont="1"/>
    <xf numFmtId="0" fontId="14" fillId="0" borderId="31" xfId="0" applyFont="1" applyBorder="1"/>
    <xf numFmtId="4" fontId="26" fillId="0" borderId="0" xfId="0" applyNumberFormat="1" applyFont="1" applyBorder="1" applyProtection="1">
      <protection locked="0"/>
    </xf>
    <xf numFmtId="173" fontId="26" fillId="0" borderId="0" xfId="0" applyNumberFormat="1" applyFont="1" applyBorder="1"/>
    <xf numFmtId="165" fontId="33" fillId="0" borderId="32" xfId="0" applyNumberFormat="1" applyFont="1" applyBorder="1"/>
    <xf numFmtId="168" fontId="14" fillId="0" borderId="29" xfId="0" applyNumberFormat="1" applyFont="1" applyBorder="1"/>
    <xf numFmtId="168" fontId="14" fillId="0" borderId="0" xfId="0" applyNumberFormat="1" applyFont="1"/>
    <xf numFmtId="182" fontId="14" fillId="0" borderId="0" xfId="0" applyNumberFormat="1" applyFont="1" applyBorder="1"/>
    <xf numFmtId="0" fontId="14" fillId="0" borderId="33" xfId="0" applyFont="1" applyBorder="1"/>
    <xf numFmtId="165" fontId="14" fillId="0" borderId="32" xfId="0" applyNumberFormat="1" applyFont="1" applyBorder="1"/>
    <xf numFmtId="165" fontId="21" fillId="0" borderId="0" xfId="0" applyNumberFormat="1" applyFont="1"/>
    <xf numFmtId="178" fontId="7" fillId="0" borderId="0" xfId="0" applyNumberFormat="1" applyFont="1"/>
    <xf numFmtId="38" fontId="0" fillId="0" borderId="0" xfId="0" quotePrefix="1" applyNumberForma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1" fillId="0" borderId="0" xfId="0" applyNumberFormat="1" applyFont="1"/>
    <xf numFmtId="168" fontId="14" fillId="0" borderId="34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5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6" xfId="0" applyNumberFormat="1" applyFont="1" applyFill="1" applyBorder="1" applyAlignment="1">
      <alignment horizontal="center"/>
    </xf>
    <xf numFmtId="1" fontId="41" fillId="3" borderId="37" xfId="0" applyNumberFormat="1" applyFont="1" applyFill="1" applyBorder="1" applyAlignment="1">
      <alignment horizontal="center"/>
    </xf>
    <xf numFmtId="17" fontId="41" fillId="3" borderId="35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7" borderId="10" xfId="0" applyNumberFormat="1" applyFont="1" applyFill="1" applyBorder="1" applyAlignment="1">
      <alignment horizontal="center"/>
    </xf>
    <xf numFmtId="17" fontId="41" fillId="7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5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8" borderId="38" xfId="4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2" fillId="9" borderId="40" xfId="0" applyNumberFormat="1" applyFont="1" applyFill="1" applyBorder="1" applyAlignment="1">
      <alignment horizontal="center"/>
    </xf>
    <xf numFmtId="180" fontId="41" fillId="9" borderId="41" xfId="4" applyNumberFormat="1" applyFont="1" applyFill="1" applyBorder="1" applyAlignment="1">
      <alignment horizontal="center"/>
    </xf>
    <xf numFmtId="180" fontId="42" fillId="9" borderId="41" xfId="0" applyNumberFormat="1" applyFont="1" applyFill="1" applyBorder="1" applyAlignment="1">
      <alignment horizontal="center"/>
    </xf>
    <xf numFmtId="180" fontId="41" fillId="9" borderId="39" xfId="4" applyNumberFormat="1" applyFont="1" applyFill="1" applyBorder="1" applyAlignment="1">
      <alignment horizontal="center"/>
    </xf>
    <xf numFmtId="180" fontId="41" fillId="8" borderId="40" xfId="4" applyNumberFormat="1" applyFont="1" applyFill="1" applyBorder="1" applyAlignment="1">
      <alignment horizontal="center"/>
    </xf>
    <xf numFmtId="180" fontId="41" fillId="8" borderId="42" xfId="4" applyNumberFormat="1" applyFont="1" applyFill="1" applyBorder="1" applyAlignment="1">
      <alignment horizontal="center"/>
    </xf>
    <xf numFmtId="180" fontId="41" fillId="8" borderId="43" xfId="4" applyNumberFormat="1" applyFont="1" applyFill="1" applyBorder="1" applyAlignment="1">
      <alignment horizontal="center"/>
    </xf>
    <xf numFmtId="180" fontId="42" fillId="9" borderId="25" xfId="0" applyNumberFormat="1" applyFont="1" applyFill="1" applyBorder="1" applyAlignment="1">
      <alignment horizontal="center"/>
    </xf>
    <xf numFmtId="180" fontId="41" fillId="9" borderId="22" xfId="4" applyNumberFormat="1" applyFont="1" applyFill="1" applyBorder="1" applyAlignment="1">
      <alignment horizontal="center"/>
    </xf>
    <xf numFmtId="180" fontId="42" fillId="9" borderId="22" xfId="0" applyNumberFormat="1" applyFont="1" applyFill="1" applyBorder="1" applyAlignment="1">
      <alignment horizontal="center"/>
    </xf>
    <xf numFmtId="180" fontId="41" fillId="9" borderId="43" xfId="4" applyNumberFormat="1" applyFont="1" applyFill="1" applyBorder="1" applyAlignment="1">
      <alignment horizontal="center"/>
    </xf>
    <xf numFmtId="180" fontId="41" fillId="8" borderId="25" xfId="4" applyNumberFormat="1" applyFont="1" applyFill="1" applyBorder="1" applyAlignment="1">
      <alignment horizontal="center"/>
    </xf>
    <xf numFmtId="180" fontId="41" fillId="8" borderId="42" xfId="0" applyNumberFormat="1" applyFont="1" applyFill="1" applyBorder="1" applyAlignment="1">
      <alignment horizontal="center"/>
    </xf>
    <xf numFmtId="180" fontId="41" fillId="8" borderId="43" xfId="0" applyNumberFormat="1" applyFont="1" applyFill="1" applyBorder="1" applyAlignment="1">
      <alignment horizontal="center"/>
    </xf>
    <xf numFmtId="180" fontId="41" fillId="9" borderId="22" xfId="0" applyNumberFormat="1" applyFont="1" applyFill="1" applyBorder="1" applyAlignment="1">
      <alignment horizontal="center"/>
    </xf>
    <xf numFmtId="180" fontId="41" fillId="9" borderId="43" xfId="0" applyNumberFormat="1" applyFont="1" applyFill="1" applyBorder="1" applyAlignment="1">
      <alignment horizontal="center"/>
    </xf>
    <xf numFmtId="180" fontId="41" fillId="8" borderId="25" xfId="0" applyNumberFormat="1" applyFont="1" applyFill="1" applyBorder="1" applyAlignment="1">
      <alignment horizontal="center"/>
    </xf>
    <xf numFmtId="180" fontId="41" fillId="8" borderId="14" xfId="0" applyNumberFormat="1" applyFont="1" applyFill="1" applyBorder="1" applyAlignment="1">
      <alignment horizontal="center"/>
    </xf>
    <xf numFmtId="180" fontId="41" fillId="8" borderId="5" xfId="0" applyNumberFormat="1" applyFont="1" applyFill="1" applyBorder="1" applyAlignment="1">
      <alignment horizontal="center"/>
    </xf>
    <xf numFmtId="180" fontId="41" fillId="7" borderId="42" xfId="0" applyNumberFormat="1" applyFont="1" applyFill="1" applyBorder="1" applyAlignment="1">
      <alignment horizontal="center"/>
    </xf>
    <xf numFmtId="180" fontId="41" fillId="7" borderId="43" xfId="0" applyNumberFormat="1" applyFont="1" applyFill="1" applyBorder="1" applyAlignment="1">
      <alignment horizontal="center"/>
    </xf>
    <xf numFmtId="180" fontId="42" fillId="7" borderId="25" xfId="0" applyNumberFormat="1" applyFont="1" applyFill="1" applyBorder="1" applyAlignment="1">
      <alignment horizontal="center"/>
    </xf>
    <xf numFmtId="180" fontId="41" fillId="7" borderId="22" xfId="0" applyNumberFormat="1" applyFont="1" applyFill="1" applyBorder="1" applyAlignment="1">
      <alignment horizontal="center"/>
    </xf>
    <xf numFmtId="180" fontId="42" fillId="7" borderId="22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44" xfId="0" applyNumberFormat="1" applyFont="1" applyFill="1" applyBorder="1" applyAlignment="1">
      <alignment horizontal="center"/>
    </xf>
    <xf numFmtId="180" fontId="41" fillId="7" borderId="45" xfId="0" applyNumberFormat="1" applyFont="1" applyFill="1" applyBorder="1" applyAlignment="1">
      <alignment horizontal="center"/>
    </xf>
    <xf numFmtId="180" fontId="41" fillId="7" borderId="46" xfId="0" applyNumberFormat="1" applyFont="1" applyFill="1" applyBorder="1" applyAlignment="1">
      <alignment horizontal="center"/>
    </xf>
    <xf numFmtId="180" fontId="42" fillId="7" borderId="47" xfId="0" applyNumberFormat="1" applyFont="1" applyFill="1" applyBorder="1" applyAlignment="1">
      <alignment horizontal="center"/>
    </xf>
    <xf numFmtId="180" fontId="41" fillId="7" borderId="48" xfId="0" applyNumberFormat="1" applyFont="1" applyFill="1" applyBorder="1" applyAlignment="1">
      <alignment horizontal="center"/>
    </xf>
    <xf numFmtId="180" fontId="42" fillId="7" borderId="48" xfId="0" applyNumberFormat="1" applyFont="1" applyFill="1" applyBorder="1" applyAlignment="1">
      <alignment horizontal="center"/>
    </xf>
    <xf numFmtId="180" fontId="41" fillId="7" borderId="47" xfId="0" applyNumberFormat="1" applyFont="1" applyFill="1" applyBorder="1" applyAlignment="1">
      <alignment horizontal="center"/>
    </xf>
    <xf numFmtId="180" fontId="41" fillId="7" borderId="49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0" fontId="15" fillId="0" borderId="30" xfId="0" applyFont="1" applyBorder="1"/>
    <xf numFmtId="165" fontId="16" fillId="0" borderId="50" xfId="0" applyNumberFormat="1" applyFont="1" applyBorder="1"/>
    <xf numFmtId="0" fontId="16" fillId="0" borderId="51" xfId="0" applyFont="1" applyBorder="1" applyProtection="1">
      <protection locked="0"/>
    </xf>
    <xf numFmtId="165" fontId="16" fillId="0" borderId="25" xfId="0" applyNumberFormat="1" applyFont="1" applyBorder="1"/>
    <xf numFmtId="0" fontId="15" fillId="0" borderId="52" xfId="0" applyFont="1" applyBorder="1"/>
    <xf numFmtId="10" fontId="16" fillId="2" borderId="52" xfId="0" applyNumberFormat="1" applyFont="1" applyFill="1" applyBorder="1" applyProtection="1">
      <protection locked="0"/>
    </xf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4" fontId="14" fillId="0" borderId="0" xfId="0" applyNumberFormat="1" applyFont="1"/>
    <xf numFmtId="183" fontId="45" fillId="0" borderId="23" xfId="0" applyNumberFormat="1" applyFont="1" applyBorder="1"/>
    <xf numFmtId="165" fontId="15" fillId="0" borderId="0" xfId="0" applyNumberFormat="1" applyFont="1" applyFill="1" applyBorder="1"/>
    <xf numFmtId="10" fontId="21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186" fontId="16" fillId="2" borderId="22" xfId="0" applyNumberFormat="1" applyFont="1" applyFill="1" applyBorder="1"/>
    <xf numFmtId="9" fontId="26" fillId="0" borderId="0" xfId="0" applyNumberFormat="1" applyFont="1" applyBorder="1"/>
    <xf numFmtId="0" fontId="26" fillId="0" borderId="53" xfId="0" applyFont="1" applyBorder="1" applyProtection="1">
      <protection locked="0"/>
    </xf>
    <xf numFmtId="0" fontId="26" fillId="0" borderId="27" xfId="0" applyFont="1" applyBorder="1"/>
    <xf numFmtId="0" fontId="26" fillId="0" borderId="54" xfId="0" applyFont="1" applyBorder="1" applyProtection="1">
      <protection locked="0"/>
    </xf>
    <xf numFmtId="9" fontId="26" fillId="0" borderId="23" xfId="0" applyNumberFormat="1" applyFont="1" applyBorder="1"/>
    <xf numFmtId="168" fontId="16" fillId="0" borderId="22" xfId="0" quotePrefix="1" applyNumberFormat="1" applyFont="1" applyBorder="1"/>
    <xf numFmtId="168" fontId="16" fillId="2" borderId="22" xfId="0" applyNumberFormat="1" applyFont="1" applyFill="1" applyBorder="1" applyProtection="1">
      <protection locked="0"/>
    </xf>
    <xf numFmtId="168" fontId="16" fillId="2" borderId="22" xfId="0" applyNumberFormat="1" applyFont="1" applyFill="1" applyBorder="1"/>
    <xf numFmtId="2" fontId="0" fillId="0" borderId="0" xfId="0" applyNumberFormat="1"/>
    <xf numFmtId="2" fontId="14" fillId="0" borderId="30" xfId="0" applyNumberFormat="1" applyFont="1" applyBorder="1"/>
    <xf numFmtId="2" fontId="14" fillId="0" borderId="33" xfId="0" applyNumberFormat="1" applyFont="1" applyBorder="1"/>
    <xf numFmtId="179" fontId="14" fillId="0" borderId="52" xfId="0" applyNumberFormat="1" applyFont="1" applyBorder="1"/>
    <xf numFmtId="179" fontId="14" fillId="0" borderId="32" xfId="0" applyNumberFormat="1" applyFont="1" applyBorder="1"/>
    <xf numFmtId="179" fontId="14" fillId="0" borderId="55" xfId="0" applyNumberFormat="1" applyFont="1" applyBorder="1"/>
    <xf numFmtId="2" fontId="26" fillId="0" borderId="0" xfId="0" applyNumberFormat="1" applyFont="1" applyBorder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1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48" fillId="0" borderId="0" xfId="0" applyFont="1" applyAlignment="1">
      <alignment horizontal="center"/>
    </xf>
    <xf numFmtId="1" fontId="49" fillId="3" borderId="35" xfId="0" applyNumberFormat="1" applyFont="1" applyFill="1" applyBorder="1" applyAlignment="1">
      <alignment horizontal="center"/>
    </xf>
    <xf numFmtId="1" fontId="49" fillId="3" borderId="2" xfId="0" applyNumberFormat="1" applyFont="1" applyFill="1" applyBorder="1" applyAlignment="1">
      <alignment horizontal="center"/>
    </xf>
    <xf numFmtId="170" fontId="49" fillId="3" borderId="1" xfId="0" applyNumberFormat="1" applyFont="1" applyFill="1" applyBorder="1" applyAlignment="1">
      <alignment horizontal="center"/>
    </xf>
    <xf numFmtId="1" fontId="49" fillId="3" borderId="36" xfId="0" applyNumberFormat="1" applyFont="1" applyFill="1" applyBorder="1" applyAlignment="1">
      <alignment horizontal="center"/>
    </xf>
    <xf numFmtId="1" fontId="49" fillId="3" borderId="37" xfId="0" applyNumberFormat="1" applyFont="1" applyFill="1" applyBorder="1" applyAlignment="1">
      <alignment horizontal="center"/>
    </xf>
    <xf numFmtId="17" fontId="49" fillId="3" borderId="10" xfId="0" applyNumberFormat="1" applyFont="1" applyFill="1" applyBorder="1" applyAlignment="1">
      <alignment horizontal="center"/>
    </xf>
    <xf numFmtId="2" fontId="49" fillId="8" borderId="42" xfId="4" applyNumberFormat="1" applyFont="1" applyFill="1" applyBorder="1" applyAlignment="1">
      <alignment horizontal="center"/>
    </xf>
    <xf numFmtId="2" fontId="49" fillId="8" borderId="43" xfId="4" applyNumberFormat="1" applyFont="1" applyFill="1" applyBorder="1" applyAlignment="1">
      <alignment horizontal="center"/>
    </xf>
    <xf numFmtId="2" fontId="12" fillId="9" borderId="25" xfId="0" applyNumberFormat="1" applyFont="1" applyFill="1" applyBorder="1" applyAlignment="1">
      <alignment horizontal="center"/>
    </xf>
    <xf numFmtId="2" fontId="49" fillId="9" borderId="22" xfId="4" applyNumberFormat="1" applyFont="1" applyFill="1" applyBorder="1" applyAlignment="1">
      <alignment horizontal="center"/>
    </xf>
    <xf numFmtId="2" fontId="12" fillId="9" borderId="22" xfId="0" applyNumberFormat="1" applyFont="1" applyFill="1" applyBorder="1" applyAlignment="1">
      <alignment horizontal="center"/>
    </xf>
    <xf numFmtId="2" fontId="49" fillId="9" borderId="43" xfId="4" applyNumberFormat="1" applyFont="1" applyFill="1" applyBorder="1" applyAlignment="1">
      <alignment horizontal="center"/>
    </xf>
    <xf numFmtId="2" fontId="49" fillId="8" borderId="25" xfId="4" applyNumberFormat="1" applyFont="1" applyFill="1" applyBorder="1" applyAlignment="1">
      <alignment horizontal="center"/>
    </xf>
    <xf numFmtId="2" fontId="49" fillId="8" borderId="42" xfId="0" applyNumberFormat="1" applyFont="1" applyFill="1" applyBorder="1" applyAlignment="1">
      <alignment horizontal="center"/>
    </xf>
    <xf numFmtId="2" fontId="49" fillId="8" borderId="43" xfId="0" applyNumberFormat="1" applyFont="1" applyFill="1" applyBorder="1" applyAlignment="1">
      <alignment horizontal="center"/>
    </xf>
    <xf numFmtId="2" fontId="49" fillId="9" borderId="22" xfId="0" applyNumberFormat="1" applyFont="1" applyFill="1" applyBorder="1" applyAlignment="1">
      <alignment horizontal="center"/>
    </xf>
    <xf numFmtId="2" fontId="49" fillId="9" borderId="43" xfId="0" applyNumberFormat="1" applyFont="1" applyFill="1" applyBorder="1" applyAlignment="1">
      <alignment horizontal="center"/>
    </xf>
    <xf numFmtId="2" fontId="49" fillId="8" borderId="25" xfId="0" applyNumberFormat="1" applyFont="1" applyFill="1" applyBorder="1" applyAlignment="1">
      <alignment horizontal="center"/>
    </xf>
    <xf numFmtId="2" fontId="49" fillId="8" borderId="14" xfId="0" applyNumberFormat="1" applyFont="1" applyFill="1" applyBorder="1" applyAlignment="1">
      <alignment horizontal="center"/>
    </xf>
    <xf numFmtId="2" fontId="49" fillId="8" borderId="5" xfId="0" applyNumberFormat="1" applyFont="1" applyFill="1" applyBorder="1" applyAlignment="1">
      <alignment horizontal="center"/>
    </xf>
    <xf numFmtId="17" fontId="49" fillId="7" borderId="10" xfId="0" applyNumberFormat="1" applyFont="1" applyFill="1" applyBorder="1" applyAlignment="1">
      <alignment horizontal="center"/>
    </xf>
    <xf numFmtId="2" fontId="49" fillId="7" borderId="42" xfId="0" applyNumberFormat="1" applyFont="1" applyFill="1" applyBorder="1" applyAlignment="1">
      <alignment horizontal="center"/>
    </xf>
    <xf numFmtId="2" fontId="49" fillId="7" borderId="43" xfId="0" applyNumberFormat="1" applyFont="1" applyFill="1" applyBorder="1" applyAlignment="1">
      <alignment horizontal="center"/>
    </xf>
    <xf numFmtId="0" fontId="12" fillId="7" borderId="25" xfId="0" applyFont="1" applyFill="1" applyBorder="1" applyAlignment="1">
      <alignment horizontal="center"/>
    </xf>
    <xf numFmtId="2" fontId="49" fillId="7" borderId="22" xfId="0" applyNumberFormat="1" applyFont="1" applyFill="1" applyBorder="1" applyAlignment="1">
      <alignment horizontal="center"/>
    </xf>
    <xf numFmtId="2" fontId="12" fillId="7" borderId="22" xfId="0" applyNumberFormat="1" applyFont="1" applyFill="1" applyBorder="1" applyAlignment="1">
      <alignment horizontal="center"/>
    </xf>
    <xf numFmtId="2" fontId="49" fillId="7" borderId="25" xfId="0" applyNumberFormat="1" applyFont="1" applyFill="1" applyBorder="1" applyAlignment="1">
      <alignment horizontal="center"/>
    </xf>
    <xf numFmtId="2" fontId="49" fillId="7" borderId="44" xfId="0" applyNumberFormat="1" applyFont="1" applyFill="1" applyBorder="1" applyAlignment="1">
      <alignment horizontal="center"/>
    </xf>
    <xf numFmtId="17" fontId="49" fillId="7" borderId="11" xfId="0" applyNumberFormat="1" applyFont="1" applyFill="1" applyBorder="1" applyAlignment="1">
      <alignment horizontal="center"/>
    </xf>
    <xf numFmtId="2" fontId="49" fillId="7" borderId="45" xfId="0" applyNumberFormat="1" applyFont="1" applyFill="1" applyBorder="1" applyAlignment="1">
      <alignment horizontal="center"/>
    </xf>
    <xf numFmtId="2" fontId="49" fillId="7" borderId="46" xfId="0" applyNumberFormat="1" applyFont="1" applyFill="1" applyBorder="1" applyAlignment="1">
      <alignment horizontal="center"/>
    </xf>
    <xf numFmtId="0" fontId="12" fillId="7" borderId="47" xfId="0" applyFont="1" applyFill="1" applyBorder="1" applyAlignment="1">
      <alignment horizontal="center"/>
    </xf>
    <xf numFmtId="2" fontId="49" fillId="7" borderId="48" xfId="0" applyNumberFormat="1" applyFont="1" applyFill="1" applyBorder="1" applyAlignment="1">
      <alignment horizontal="center"/>
    </xf>
    <xf numFmtId="0" fontId="12" fillId="7" borderId="48" xfId="0" applyFont="1" applyFill="1" applyBorder="1" applyAlignment="1">
      <alignment horizontal="center"/>
    </xf>
    <xf numFmtId="2" fontId="12" fillId="7" borderId="48" xfId="0" applyNumberFormat="1" applyFont="1" applyFill="1" applyBorder="1" applyAlignment="1">
      <alignment horizontal="center"/>
    </xf>
    <xf numFmtId="2" fontId="49" fillId="7" borderId="47" xfId="0" applyNumberFormat="1" applyFont="1" applyFill="1" applyBorder="1" applyAlignment="1">
      <alignment horizontal="center"/>
    </xf>
    <xf numFmtId="2" fontId="49" fillId="7" borderId="49" xfId="0" applyNumberFormat="1" applyFont="1" applyFill="1" applyBorder="1" applyAlignment="1">
      <alignment horizontal="center"/>
    </xf>
    <xf numFmtId="0" fontId="43" fillId="0" borderId="0" xfId="0" applyFont="1" applyBorder="1"/>
    <xf numFmtId="0" fontId="12" fillId="0" borderId="56" xfId="0" applyFont="1" applyBorder="1"/>
    <xf numFmtId="0" fontId="14" fillId="0" borderId="57" xfId="0" applyFont="1" applyBorder="1"/>
    <xf numFmtId="0" fontId="12" fillId="0" borderId="57" xfId="0" applyFont="1" applyBorder="1"/>
    <xf numFmtId="0" fontId="43" fillId="0" borderId="51" xfId="0" applyFont="1" applyBorder="1"/>
    <xf numFmtId="0" fontId="50" fillId="0" borderId="33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6" xfId="0" applyNumberFormat="1" applyFont="1" applyFill="1" applyBorder="1" applyAlignment="1">
      <alignment horizontal="center"/>
    </xf>
    <xf numFmtId="17" fontId="40" fillId="3" borderId="37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J211"/>
  <sheetViews>
    <sheetView tabSelected="1" workbookViewId="0">
      <selection activeCell="B73" sqref="B73"/>
    </sheetView>
  </sheetViews>
  <sheetFormatPr defaultRowHeight="12.75" x14ac:dyDescent="0.2"/>
  <cols>
    <col min="1" max="1" width="18.7109375" style="74" customWidth="1"/>
    <col min="2" max="2" width="11" style="74" bestFit="1" customWidth="1"/>
    <col min="3" max="4" width="9.140625" style="74"/>
    <col min="5" max="5" width="10.140625" style="74" customWidth="1"/>
    <col min="6" max="42" width="9.140625" style="74"/>
    <col min="78" max="78" width="9.140625" style="74"/>
    <col min="113" max="113" width="9.140625" style="74"/>
    <col min="148" max="148" width="9.140625" style="74"/>
  </cols>
  <sheetData>
    <row r="1" spans="1:148" x14ac:dyDescent="0.2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 t="s">
        <v>160</v>
      </c>
      <c r="K1"/>
      <c r="L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148" x14ac:dyDescent="0.2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K2" t="s">
        <v>154</v>
      </c>
      <c r="L2" t="s">
        <v>155</v>
      </c>
      <c r="O2"/>
      <c r="P2"/>
      <c r="Q2"/>
      <c r="S2"/>
      <c r="T2"/>
      <c r="U2"/>
      <c r="V2"/>
      <c r="W2"/>
      <c r="X2"/>
      <c r="Z2"/>
      <c r="AA2"/>
      <c r="AB2"/>
      <c r="AC2"/>
      <c r="AD2"/>
      <c r="AE2"/>
      <c r="AG2"/>
      <c r="AH2"/>
      <c r="AI2"/>
      <c r="AJ2"/>
      <c r="AK2"/>
      <c r="AL2"/>
      <c r="AP2" s="80"/>
      <c r="BZ2" s="80"/>
      <c r="DI2" s="80"/>
      <c r="ER2" s="80"/>
    </row>
    <row r="3" spans="1:148" x14ac:dyDescent="0.2">
      <c r="A3" s="55" t="s">
        <v>103</v>
      </c>
      <c r="B3" s="136" t="str">
        <f ca="1">STRADDLES!G2</f>
        <v>IF-NGPL/MIDCON</v>
      </c>
      <c r="C3" s="120"/>
      <c r="D3" s="136" t="str">
        <f ca="1">STRADDLES!H2</f>
        <v>NGI-SOCAL</v>
      </c>
      <c r="E3" s="126"/>
      <c r="F3" s="136" t="str">
        <f ca="1">STRADDLES!I2</f>
        <v>IF-NWPL_ROCKY_M</v>
      </c>
      <c r="G3" s="120"/>
      <c r="H3" s="136" t="str">
        <f ca="1">STRADDLES!J2</f>
        <v>IF-NWPL_ROCKY_M</v>
      </c>
      <c r="I3" s="126"/>
      <c r="J3" s="74">
        <v>-1</v>
      </c>
      <c r="K3" s="181" t="e">
        <f>#REF!</f>
        <v>#REF!</v>
      </c>
      <c r="L3" s="181" t="e">
        <f>#REF!</f>
        <v>#REF!</v>
      </c>
      <c r="O3" s="126"/>
      <c r="P3" s="126"/>
      <c r="Q3" s="126"/>
      <c r="S3" s="126"/>
      <c r="T3" s="126"/>
      <c r="U3" s="126"/>
      <c r="V3" s="126"/>
      <c r="W3" s="126"/>
      <c r="X3" s="126"/>
      <c r="Z3" s="126"/>
      <c r="AA3" s="126"/>
      <c r="AB3" s="126"/>
      <c r="AC3" s="126"/>
      <c r="AD3" s="126"/>
      <c r="AE3" s="126"/>
      <c r="AG3" s="126"/>
      <c r="AH3" s="126"/>
      <c r="AI3" s="126"/>
      <c r="AJ3" s="126"/>
      <c r="AK3" s="126"/>
      <c r="AL3" s="126"/>
      <c r="AP3" s="80"/>
      <c r="BZ3" s="80"/>
      <c r="DI3" s="80"/>
      <c r="ER3" s="80"/>
    </row>
    <row r="4" spans="1:148" x14ac:dyDescent="0.2">
      <c r="A4" s="55"/>
      <c r="B4" s="136" t="str">
        <f ca="1">STRADDLES!G3</f>
        <v>nymex</v>
      </c>
      <c r="C4" s="120"/>
      <c r="D4" s="136" t="str">
        <f ca="1">STRADDLES!H3</f>
        <v>nymex</v>
      </c>
      <c r="E4" s="55"/>
      <c r="F4" s="136" t="str">
        <f ca="1">STRADDLES!I3</f>
        <v>nymex</v>
      </c>
      <c r="G4" s="120"/>
      <c r="H4" s="136" t="str">
        <f ca="1">STRADDLES!J3</f>
        <v>nymex</v>
      </c>
      <c r="I4" s="126"/>
      <c r="K4" s="181"/>
      <c r="L4" s="181"/>
      <c r="O4" s="126"/>
      <c r="P4" s="126"/>
      <c r="Q4" s="126"/>
      <c r="S4" s="126"/>
      <c r="T4" s="126"/>
      <c r="U4" s="126"/>
      <c r="V4" s="126"/>
      <c r="W4" s="126"/>
      <c r="X4" s="126"/>
      <c r="Z4" s="126"/>
      <c r="AA4" s="126"/>
      <c r="AB4" s="126"/>
      <c r="AC4" s="126"/>
      <c r="AD4" s="126"/>
      <c r="AE4" s="126"/>
      <c r="AG4" s="126"/>
      <c r="AH4" s="126"/>
      <c r="AI4" s="126"/>
      <c r="AJ4" s="126"/>
      <c r="AK4" s="126"/>
      <c r="AL4" s="126"/>
      <c r="AP4" s="80"/>
      <c r="BZ4" s="80"/>
      <c r="DI4" s="80"/>
      <c r="ER4" s="80"/>
    </row>
    <row r="5" spans="1:148" x14ac:dyDescent="0.2">
      <c r="A5" s="55"/>
      <c r="B5" s="55" t="s">
        <v>43</v>
      </c>
      <c r="D5" s="55" t="s">
        <v>44</v>
      </c>
      <c r="F5" s="55" t="s">
        <v>129</v>
      </c>
      <c r="H5" s="55" t="s">
        <v>128</v>
      </c>
      <c r="K5" s="181" t="e">
        <f>#REF!</f>
        <v>#REF!</v>
      </c>
      <c r="L5" s="181" t="e">
        <f>#REF!</f>
        <v>#REF!</v>
      </c>
      <c r="AP5" s="80"/>
      <c r="BZ5" s="80"/>
      <c r="DI5" s="80"/>
      <c r="ER5" s="80"/>
    </row>
    <row r="6" spans="1:148" x14ac:dyDescent="0.2">
      <c r="A6" s="55" t="s">
        <v>33</v>
      </c>
      <c r="B6" s="179">
        <f ca="1">STRADDLES!G4</f>
        <v>37257</v>
      </c>
      <c r="C6" s="180"/>
      <c r="D6" s="179">
        <f ca="1">STRADDLES!H4</f>
        <v>37347</v>
      </c>
      <c r="E6" s="180"/>
      <c r="F6" s="179">
        <f ca="1">STRADDLES!I4</f>
        <v>37347</v>
      </c>
      <c r="G6" s="180"/>
      <c r="H6" s="179">
        <f ca="1">STRADDLES!J4</f>
        <v>37226</v>
      </c>
      <c r="K6" s="181" t="e">
        <f>#REF!</f>
        <v>#REF!</v>
      </c>
      <c r="L6" s="181" t="e">
        <f>#REF!</f>
        <v>#REF!</v>
      </c>
      <c r="M6" s="55"/>
      <c r="N6" s="156"/>
      <c r="AP6" s="80"/>
      <c r="BZ6" s="80"/>
      <c r="DI6" s="80"/>
      <c r="ER6" s="80"/>
    </row>
    <row r="7" spans="1:148" x14ac:dyDescent="0.2">
      <c r="A7" s="73" t="s">
        <v>45</v>
      </c>
      <c r="B7" s="179">
        <f ca="1">STRADDLES!G5</f>
        <v>38261</v>
      </c>
      <c r="C7" s="180"/>
      <c r="D7" s="179">
        <f ca="1">STRADDLES!H5</f>
        <v>37530</v>
      </c>
      <c r="E7" s="180"/>
      <c r="F7" s="179">
        <f ca="1">STRADDLES!I5</f>
        <v>37530</v>
      </c>
      <c r="G7" s="180"/>
      <c r="H7" s="179">
        <f ca="1">STRADDLES!J5</f>
        <v>37316</v>
      </c>
      <c r="K7" s="147"/>
      <c r="L7" s="143"/>
      <c r="M7" s="73"/>
      <c r="N7" s="156"/>
      <c r="AP7" s="80"/>
      <c r="BZ7" s="80"/>
      <c r="DI7" s="80"/>
      <c r="ER7" s="80"/>
    </row>
    <row r="8" spans="1:148" x14ac:dyDescent="0.2">
      <c r="A8" s="72"/>
      <c r="B8" s="157"/>
      <c r="C8" s="158"/>
      <c r="D8" s="157"/>
      <c r="E8" s="158"/>
      <c r="F8" s="157"/>
      <c r="G8" s="158"/>
      <c r="H8" s="157"/>
      <c r="I8" s="158"/>
      <c r="M8" s="72"/>
      <c r="N8" s="159"/>
      <c r="O8" s="158"/>
      <c r="P8" s="158"/>
      <c r="Q8" s="158"/>
      <c r="S8" s="158"/>
      <c r="T8" s="158"/>
      <c r="U8" s="158"/>
      <c r="V8" s="158"/>
      <c r="W8" s="158"/>
      <c r="X8" s="158"/>
      <c r="Z8" s="158"/>
      <c r="AA8" s="158"/>
      <c r="AB8" s="158"/>
      <c r="AC8" s="158"/>
      <c r="AD8" s="158"/>
      <c r="AE8" s="158"/>
      <c r="AG8" s="158"/>
      <c r="AH8" s="158"/>
      <c r="AI8" s="158"/>
      <c r="AJ8" s="158"/>
      <c r="AK8" s="158"/>
      <c r="AP8" s="80"/>
      <c r="BZ8" s="80"/>
      <c r="DI8" s="80"/>
      <c r="ER8" s="80"/>
    </row>
    <row r="9" spans="1:148" x14ac:dyDescent="0.2">
      <c r="A9" s="72" t="s">
        <v>34</v>
      </c>
      <c r="B9" s="157">
        <f ca="1">AS31-AT31</f>
        <v>-0.15059661835748717</v>
      </c>
      <c r="C9" s="158"/>
      <c r="D9" s="157">
        <f ca="1">CC31-CD31</f>
        <v>0.13331775700934578</v>
      </c>
      <c r="E9" s="158"/>
      <c r="F9" s="157">
        <f ca="1">DL31-DM31</f>
        <v>-0.52</v>
      </c>
      <c r="G9" s="158"/>
      <c r="H9" s="157">
        <f ca="1">EU31-EV31</f>
        <v>-0.25722222222222202</v>
      </c>
      <c r="I9" s="158"/>
      <c r="J9" s="136"/>
      <c r="L9" s="136"/>
      <c r="M9" s="72"/>
      <c r="N9" s="159"/>
      <c r="O9" s="158"/>
      <c r="P9" s="158"/>
      <c r="Q9" s="158"/>
      <c r="S9" s="158"/>
      <c r="T9" s="158"/>
      <c r="U9" s="158"/>
      <c r="V9" s="158"/>
      <c r="W9" s="158"/>
      <c r="X9" s="158"/>
      <c r="Z9" s="158"/>
      <c r="AA9" s="158"/>
      <c r="AB9" s="158"/>
      <c r="AC9" s="158"/>
      <c r="AD9" s="158"/>
      <c r="AE9" s="158"/>
      <c r="AG9" s="158"/>
      <c r="AH9" s="158"/>
      <c r="AI9" s="158"/>
      <c r="AJ9" s="158"/>
      <c r="AK9" s="158"/>
      <c r="AP9" s="80"/>
      <c r="BZ9" s="80"/>
      <c r="DI9" s="80"/>
      <c r="ER9" s="80"/>
    </row>
    <row r="10" spans="1:148" x14ac:dyDescent="0.2">
      <c r="A10" s="72" t="s">
        <v>163</v>
      </c>
      <c r="B10" s="157">
        <f ca="1">AT31</f>
        <v>3.1289429951690813</v>
      </c>
      <c r="C10" s="158"/>
      <c r="D10" s="157">
        <f ca="1">CD31</f>
        <v>2.8432383177570091</v>
      </c>
      <c r="E10" s="158"/>
      <c r="F10" s="157">
        <f ca="1">DM31</f>
        <v>2.8432383177570091</v>
      </c>
      <c r="G10" s="158"/>
      <c r="H10" s="157">
        <f ca="1">EV31</f>
        <v>2.7132777777777779</v>
      </c>
      <c r="I10"/>
      <c r="M10" s="59"/>
      <c r="N10" s="161"/>
      <c r="O10" s="158"/>
      <c r="P10" s="158"/>
      <c r="Q10" s="158"/>
      <c r="S10" s="158"/>
      <c r="T10" s="158"/>
      <c r="U10" s="158"/>
      <c r="V10" s="158"/>
      <c r="W10" s="158"/>
      <c r="X10" s="158"/>
      <c r="Z10" s="158"/>
      <c r="AA10" s="158"/>
      <c r="AB10" s="158"/>
      <c r="AC10" s="158"/>
      <c r="AD10" s="158"/>
      <c r="AE10" s="158"/>
      <c r="AG10" s="158"/>
      <c r="AH10" s="158"/>
      <c r="AI10" s="158"/>
      <c r="AJ10" s="158"/>
      <c r="AK10" s="158"/>
      <c r="AP10" s="80"/>
      <c r="BZ10" s="80"/>
      <c r="DI10" s="80"/>
      <c r="ER10" s="80"/>
    </row>
    <row r="11" spans="1:148" x14ac:dyDescent="0.2">
      <c r="I11"/>
      <c r="J11" s="136"/>
      <c r="K11" s="136" t="s">
        <v>84</v>
      </c>
      <c r="L11" s="136"/>
      <c r="M11" s="59"/>
      <c r="N11" s="161"/>
      <c r="O11" s="158"/>
      <c r="P11" s="158"/>
      <c r="Q11" s="158"/>
      <c r="S11" s="158"/>
      <c r="T11" s="158"/>
      <c r="U11" s="158"/>
      <c r="V11" s="158"/>
      <c r="W11" s="158"/>
      <c r="X11" s="158"/>
      <c r="Z11" s="158"/>
      <c r="AA11" s="158"/>
      <c r="AB11" s="158"/>
      <c r="AC11" s="158"/>
      <c r="AD11" s="158"/>
      <c r="AE11" s="158"/>
      <c r="AG11" s="158"/>
      <c r="AH11" s="158"/>
      <c r="AI11" s="158"/>
      <c r="AJ11" s="158"/>
      <c r="AK11" s="158"/>
      <c r="AP11" s="80"/>
      <c r="BZ11" s="80"/>
      <c r="DI11" s="80"/>
      <c r="ER11" s="80"/>
    </row>
    <row r="12" spans="1:148" x14ac:dyDescent="0.2">
      <c r="A12" s="72" t="s">
        <v>108</v>
      </c>
      <c r="B12" s="171">
        <f ca="1">STRADDLES!G8</f>
        <v>0</v>
      </c>
      <c r="C12" s="172"/>
      <c r="D12" s="171">
        <f ca="1">STRADDLES!H8</f>
        <v>0</v>
      </c>
      <c r="E12" s="172"/>
      <c r="F12" s="171">
        <f ca="1">STRADDLES!I8</f>
        <v>0</v>
      </c>
      <c r="G12" s="172"/>
      <c r="H12" s="171">
        <f ca="1">STRADDLES!J8</f>
        <v>0.06</v>
      </c>
      <c r="I12"/>
      <c r="J12" s="136"/>
      <c r="K12" s="136" t="s">
        <v>71</v>
      </c>
      <c r="L12" s="136"/>
      <c r="M12" s="59"/>
      <c r="N12" s="162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P12" s="80"/>
      <c r="BZ12" s="80"/>
      <c r="DI12" s="80"/>
      <c r="ER12" s="80"/>
    </row>
    <row r="13" spans="1:148" x14ac:dyDescent="0.2">
      <c r="A13" s="72" t="s">
        <v>164</v>
      </c>
      <c r="B13" s="171">
        <v>0</v>
      </c>
      <c r="C13" s="172"/>
      <c r="D13" s="171">
        <v>0</v>
      </c>
      <c r="E13" s="172"/>
      <c r="F13" s="171">
        <v>0</v>
      </c>
      <c r="G13" s="172"/>
      <c r="H13" s="171">
        <v>0</v>
      </c>
      <c r="I13"/>
      <c r="J13" s="136"/>
      <c r="K13" s="136" t="s">
        <v>84</v>
      </c>
      <c r="L13" s="136"/>
      <c r="M13" s="59"/>
      <c r="N13" s="162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O13" s="126"/>
      <c r="AP13" s="80"/>
      <c r="BZ13" s="80"/>
      <c r="DI13" s="80"/>
      <c r="ER13" s="80"/>
    </row>
    <row r="14" spans="1:148" x14ac:dyDescent="0.2">
      <c r="A14" s="59" t="s">
        <v>165</v>
      </c>
      <c r="B14" s="173">
        <f ca="1">STRADDLES!G9</f>
        <v>0</v>
      </c>
      <c r="C14" s="173">
        <v>0</v>
      </c>
      <c r="D14" s="173">
        <f ca="1">STRADDLES!H9</f>
        <v>0</v>
      </c>
      <c r="E14" s="173"/>
      <c r="F14" s="173">
        <f ca="1">STRADDLES!I9</f>
        <v>0</v>
      </c>
      <c r="G14" s="173"/>
      <c r="H14" s="173">
        <f ca="1">STRADDLES!J9</f>
        <v>0</v>
      </c>
      <c r="I14"/>
      <c r="J14" s="80"/>
      <c r="K14" s="136" t="s">
        <v>67</v>
      </c>
      <c r="L14" s="136"/>
      <c r="M14" s="59"/>
      <c r="N14" s="162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O14" s="126"/>
      <c r="AP14" s="80"/>
      <c r="BZ14" s="80"/>
      <c r="DI14" s="80"/>
      <c r="ER14" s="80"/>
    </row>
    <row r="15" spans="1:148" x14ac:dyDescent="0.2">
      <c r="A15" s="59" t="s">
        <v>166</v>
      </c>
      <c r="B15" s="173">
        <v>0</v>
      </c>
      <c r="C15" s="173"/>
      <c r="D15" s="173">
        <v>0</v>
      </c>
      <c r="E15" s="173"/>
      <c r="F15" s="173">
        <v>0</v>
      </c>
      <c r="G15" s="173"/>
      <c r="H15" s="173">
        <v>0</v>
      </c>
      <c r="I15"/>
      <c r="J15" s="80"/>
      <c r="K15" s="136"/>
      <c r="L15" s="136"/>
      <c r="M15" s="59"/>
      <c r="N15" s="162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O15" s="126"/>
      <c r="AP15" s="80"/>
      <c r="BZ15" s="80"/>
      <c r="DI15" s="80"/>
      <c r="ER15" s="80"/>
    </row>
    <row r="16" spans="1:148" x14ac:dyDescent="0.2">
      <c r="A16" s="59" t="s">
        <v>149</v>
      </c>
      <c r="B16" s="173">
        <f ca="1">STRADDLES!G10</f>
        <v>4.4999999999999997E-3</v>
      </c>
      <c r="C16" s="175"/>
      <c r="D16" s="173">
        <f ca="1">STRADDLES!H10</f>
        <v>0</v>
      </c>
      <c r="E16" s="176"/>
      <c r="F16" s="173">
        <f ca="1">STRADDLES!I10</f>
        <v>0</v>
      </c>
      <c r="G16" s="176">
        <v>0</v>
      </c>
      <c r="H16" s="173">
        <f ca="1">STRADDLES!J10</f>
        <v>0</v>
      </c>
      <c r="I16"/>
      <c r="K16" s="136" t="s">
        <v>87</v>
      </c>
      <c r="M16" s="54"/>
      <c r="N16" s="163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P16" s="80"/>
      <c r="BZ16" s="80"/>
      <c r="DI16" s="80"/>
      <c r="ER16" s="80"/>
    </row>
    <row r="17" spans="1:181" x14ac:dyDescent="0.2">
      <c r="A17" s="72" t="s">
        <v>232</v>
      </c>
      <c r="B17" s="173">
        <f ca="1">BJ31</f>
        <v>0.99900000000000055</v>
      </c>
      <c r="C17" s="172"/>
      <c r="D17" s="173">
        <f ca="1">CT31</f>
        <v>0.87</v>
      </c>
      <c r="E17" s="172"/>
      <c r="F17" s="173">
        <f ca="1">EC31</f>
        <v>0.91999999999999993</v>
      </c>
      <c r="G17" s="172"/>
      <c r="H17" s="173">
        <f ca="1">FL31</f>
        <v>0.88</v>
      </c>
      <c r="I17"/>
      <c r="K17" s="136" t="s">
        <v>59</v>
      </c>
      <c r="L17" s="136"/>
      <c r="M17" s="59"/>
      <c r="N17" s="155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P17" s="80"/>
      <c r="BZ17" s="80"/>
      <c r="DI17" s="80"/>
      <c r="ER17" s="80"/>
    </row>
    <row r="18" spans="1:181" x14ac:dyDescent="0.2">
      <c r="A18" s="74" t="s">
        <v>131</v>
      </c>
      <c r="B18" s="74">
        <f ca="1">STRADDLES!G12</f>
        <v>0</v>
      </c>
      <c r="D18" s="74">
        <f ca="1">STRADDLES!H12</f>
        <v>0</v>
      </c>
      <c r="F18" s="74">
        <f ca="1">STRADDLES!I12</f>
        <v>0</v>
      </c>
      <c r="H18" s="74">
        <f ca="1">STRADDLES!J12</f>
        <v>0</v>
      </c>
      <c r="I18"/>
      <c r="J18" s="136"/>
      <c r="K18" s="136" t="s">
        <v>89</v>
      </c>
      <c r="L18" s="136"/>
      <c r="M18" s="59"/>
      <c r="N18" s="155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P18" s="80"/>
      <c r="BZ18" s="80"/>
      <c r="DI18" s="80"/>
      <c r="ER18" s="80"/>
    </row>
    <row r="19" spans="1:181" x14ac:dyDescent="0.2">
      <c r="A19" s="59" t="s">
        <v>107</v>
      </c>
      <c r="B19" s="194">
        <f ca="1">STRADDLES!G14</f>
        <v>-0.2</v>
      </c>
      <c r="C19" s="176"/>
      <c r="D19" s="194">
        <f ca="1">STRADDLES!H14</f>
        <v>0</v>
      </c>
      <c r="E19" s="176"/>
      <c r="F19" s="177">
        <f ca="1">STRADDLES!I14</f>
        <v>-0.6</v>
      </c>
      <c r="G19" s="176"/>
      <c r="H19" s="177">
        <f ca="1">STRADDLES!J14</f>
        <v>-0.45</v>
      </c>
      <c r="I19"/>
      <c r="K19" s="136" t="s">
        <v>65</v>
      </c>
      <c r="N19" s="155"/>
    </row>
    <row r="20" spans="1:181" x14ac:dyDescent="0.2">
      <c r="A20" s="59" t="s">
        <v>112</v>
      </c>
      <c r="B20" s="178">
        <f ca="1">STRADDLES!G13</f>
        <v>0</v>
      </c>
      <c r="C20" s="176"/>
      <c r="D20" s="178">
        <f ca="1">STRADDLES!H13</f>
        <v>0</v>
      </c>
      <c r="E20" s="176"/>
      <c r="F20" s="178">
        <f ca="1">STRADDLES!I13</f>
        <v>0</v>
      </c>
      <c r="G20" s="176"/>
      <c r="H20" s="178">
        <f ca="1">STRADDLES!J13</f>
        <v>1</v>
      </c>
      <c r="I20"/>
      <c r="K20" s="136" t="s">
        <v>91</v>
      </c>
      <c r="N20" s="155"/>
    </row>
    <row r="21" spans="1:181" x14ac:dyDescent="0.2">
      <c r="A21" s="120"/>
      <c r="I21"/>
      <c r="K21" s="136" t="s">
        <v>63</v>
      </c>
      <c r="N21" s="155"/>
      <c r="AM21" s="155">
        <f>FL$31</f>
        <v>0.88</v>
      </c>
    </row>
    <row r="22" spans="1:181" x14ac:dyDescent="0.2">
      <c r="A22" s="59" t="s">
        <v>36</v>
      </c>
      <c r="B22" s="155">
        <f ca="1">BL$31</f>
        <v>2.4852576197348708E-2</v>
      </c>
      <c r="C22" s="160"/>
      <c r="D22" s="155">
        <f ca="1">CV$31</f>
        <v>0.19583843337164689</v>
      </c>
      <c r="E22" s="160"/>
      <c r="F22" s="155">
        <f ca="1">EE$31</f>
        <v>0.16692594399468469</v>
      </c>
      <c r="G22" s="160"/>
      <c r="H22" s="155">
        <f ca="1">FN$31</f>
        <v>0.29390139815435207</v>
      </c>
      <c r="K22" s="136" t="s">
        <v>83</v>
      </c>
      <c r="AM22" s="155">
        <f ca="1">FN$31</f>
        <v>0.29390139815435207</v>
      </c>
    </row>
    <row r="23" spans="1:181" x14ac:dyDescent="0.2">
      <c r="A23" s="59" t="s">
        <v>167</v>
      </c>
      <c r="B23" s="155">
        <f ca="1">BM$31</f>
        <v>-0.36595901153939248</v>
      </c>
      <c r="C23" s="160"/>
      <c r="D23" s="155">
        <f ca="1">CW$31</f>
        <v>-0.38171323589581629</v>
      </c>
      <c r="E23" s="160"/>
      <c r="F23" s="155">
        <f ca="1">EF$31</f>
        <v>-0.41547100754056077</v>
      </c>
      <c r="G23" s="160"/>
      <c r="H23" s="155">
        <f ca="1">FO$31</f>
        <v>0.70209699905400391</v>
      </c>
      <c r="K23" s="136" t="s">
        <v>68</v>
      </c>
      <c r="AM23" s="155">
        <f ca="1">FO$31</f>
        <v>0.70209699905400391</v>
      </c>
    </row>
    <row r="24" spans="1:181" x14ac:dyDescent="0.2">
      <c r="A24" s="59" t="s">
        <v>168</v>
      </c>
      <c r="B24" s="155">
        <f ca="1">BN$31</f>
        <v>0.37144976103457078</v>
      </c>
      <c r="C24" s="220">
        <f ca="1">B24+B23</f>
        <v>5.4907494951783042E-3</v>
      </c>
      <c r="D24" s="155">
        <f ca="1">CX$31</f>
        <v>0.4665156988168529</v>
      </c>
      <c r="E24" s="220">
        <f ca="1">D24+D23</f>
        <v>8.4802462921036603E-2</v>
      </c>
      <c r="F24" s="155">
        <f ca="1">EG$31</f>
        <v>0.47527913073033251</v>
      </c>
      <c r="G24" s="160"/>
      <c r="H24" s="155">
        <f ca="1">FP$31</f>
        <v>-0.64581420211050744</v>
      </c>
      <c r="K24" s="136" t="s">
        <v>88</v>
      </c>
      <c r="AM24" s="155">
        <f ca="1">FP$31</f>
        <v>-0.64581420211050744</v>
      </c>
    </row>
    <row r="25" spans="1:181" x14ac:dyDescent="0.2">
      <c r="A25" s="59" t="s">
        <v>169</v>
      </c>
      <c r="B25" s="155">
        <f ca="1">BO$31</f>
        <v>3.7319311668021236E-2</v>
      </c>
      <c r="C25" s="160">
        <f ca="1">C24*900000</f>
        <v>4941.674545660474</v>
      </c>
      <c r="D25" s="155">
        <f ca="1">CY$31</f>
        <v>5.9408174318252528E-3</v>
      </c>
      <c r="E25" s="160">
        <f ca="1">E24*900000</f>
        <v>76322.216628932947</v>
      </c>
      <c r="F25" s="155">
        <f ca="1">EH$31</f>
        <v>7.8208806310819702E-3</v>
      </c>
      <c r="G25" s="160"/>
      <c r="H25" s="155">
        <f ca="1">FQ$31</f>
        <v>7.6714593409221155E-3</v>
      </c>
      <c r="K25" s="136" t="s">
        <v>55</v>
      </c>
      <c r="AM25" s="155">
        <f ca="1">FQ$31</f>
        <v>7.6714593409221155E-3</v>
      </c>
    </row>
    <row r="26" spans="1:181" x14ac:dyDescent="0.2">
      <c r="A26" s="59" t="s">
        <v>170</v>
      </c>
      <c r="B26" s="155">
        <f ca="1">BP$31</f>
        <v>3.7469343018676486E-2</v>
      </c>
      <c r="C26" s="160"/>
      <c r="D26" s="155">
        <f ca="1">CZ$31</f>
        <v>6.4362306680743392E-3</v>
      </c>
      <c r="E26" s="160"/>
      <c r="F26" s="155">
        <f ca="1">EI$31</f>
        <v>8.0454689527623725E-3</v>
      </c>
      <c r="G26" s="160"/>
      <c r="H26" s="155">
        <f ca="1">FR$31</f>
        <v>8.7549725861889461E-3</v>
      </c>
      <c r="K26" s="136"/>
      <c r="AM26" s="155">
        <f ca="1">FR$31</f>
        <v>8.7549725861889461E-3</v>
      </c>
    </row>
    <row r="27" spans="1:181" x14ac:dyDescent="0.2">
      <c r="A27" s="59" t="s">
        <v>171</v>
      </c>
      <c r="B27" s="155">
        <f ca="1">BQ$31</f>
        <v>-9.4559979280656129E-3</v>
      </c>
      <c r="C27" s="220">
        <f ca="1">B28+B27</f>
        <v>9.4836926380378536E-4</v>
      </c>
      <c r="D27" s="155">
        <f ca="1">DA$31</f>
        <v>2.1241715148668243E-3</v>
      </c>
      <c r="E27" s="220">
        <f ca="1">D28+D27</f>
        <v>4.2483338947654024E-3</v>
      </c>
      <c r="F27" s="155">
        <f ca="1">EJ$31</f>
        <v>-1.8226776421480496E-3</v>
      </c>
      <c r="G27" s="160"/>
      <c r="H27" s="155">
        <f ca="1">FS$31</f>
        <v>-2.0063654217179937E-4</v>
      </c>
      <c r="K27" s="136"/>
      <c r="AM27" s="155">
        <f ca="1">FS$31</f>
        <v>-2.0063654217179937E-4</v>
      </c>
    </row>
    <row r="28" spans="1:181" x14ac:dyDescent="0.2">
      <c r="A28" s="59" t="s">
        <v>172</v>
      </c>
      <c r="B28" s="155">
        <f ca="1">BR$31</f>
        <v>1.0404367191869398E-2</v>
      </c>
      <c r="C28" s="160">
        <f ca="1">C27*900000</f>
        <v>853.53233742340683</v>
      </c>
      <c r="D28" s="155">
        <f ca="1">DB$31</f>
        <v>2.1241623798985785E-3</v>
      </c>
      <c r="E28" s="160">
        <f ca="1">E27*900000</f>
        <v>3823.5005052888623</v>
      </c>
      <c r="F28" s="155">
        <f ca="1">EK$31</f>
        <v>5.3265402900605757E-3</v>
      </c>
      <c r="G28" s="160"/>
      <c r="H28" s="155">
        <f ca="1">FT$31</f>
        <v>2.0246810860887962E-3</v>
      </c>
      <c r="K28" s="136">
        <v>0.7</v>
      </c>
      <c r="AM28" s="155">
        <f ca="1">FT$31</f>
        <v>2.0246810860887962E-3</v>
      </c>
    </row>
    <row r="29" spans="1:181" x14ac:dyDescent="0.2">
      <c r="A29" s="59" t="s">
        <v>173</v>
      </c>
      <c r="B29" s="155">
        <f ca="1">BS$31</f>
        <v>-8.5123917082259387E-2</v>
      </c>
      <c r="C29" s="160"/>
      <c r="D29" s="155">
        <f ca="1">DC$31</f>
        <v>-9.4757381659146666E-3</v>
      </c>
      <c r="E29" s="160"/>
      <c r="F29" s="155">
        <f ca="1">EL$31</f>
        <v>-9.5472862708302318E-3</v>
      </c>
      <c r="G29" s="160"/>
      <c r="H29" s="155">
        <f ca="1">FU$31</f>
        <v>-6.0443915943842403E-3</v>
      </c>
      <c r="K29" s="136">
        <v>1.65</v>
      </c>
      <c r="AM29" s="155">
        <f ca="1">FU$31</f>
        <v>-6.0443915943842403E-3</v>
      </c>
    </row>
    <row r="30" spans="1:181" x14ac:dyDescent="0.2">
      <c r="A30" s="59" t="s">
        <v>31</v>
      </c>
      <c r="B30" s="155">
        <f ca="1">BT$31</f>
        <v>-6.5949186886628177E-5</v>
      </c>
      <c r="C30" s="160"/>
      <c r="D30" s="155">
        <f ca="1">DD$31</f>
        <v>-6.371680849532516E-4</v>
      </c>
      <c r="E30" s="160"/>
      <c r="F30" s="155">
        <f ca="1">EM$31</f>
        <v>-5.2440849930595907E-4</v>
      </c>
      <c r="G30" s="160"/>
      <c r="H30" s="155">
        <f ca="1">FV$31</f>
        <v>-1.6962334930250376E-3</v>
      </c>
      <c r="AM30" s="155">
        <f ca="1">FV$31</f>
        <v>-1.6962334930250376E-3</v>
      </c>
    </row>
    <row r="31" spans="1:181" x14ac:dyDescent="0.2">
      <c r="A31" s="59" t="s">
        <v>175</v>
      </c>
      <c r="B31" s="155">
        <f ca="1">BU$31</f>
        <v>5.4907494951784786E-3</v>
      </c>
      <c r="C31" s="160"/>
      <c r="D31" s="155">
        <f ca="1">DE$31</f>
        <v>8.4802462921036659E-2</v>
      </c>
      <c r="E31" s="160"/>
      <c r="F31" s="155">
        <f ca="1">EN$31</f>
        <v>5.9808123189771779E-2</v>
      </c>
      <c r="G31" s="160"/>
      <c r="H31" s="155">
        <f ca="1">FW$31</f>
        <v>5.6282796943496471E-2</v>
      </c>
      <c r="I31" s="80"/>
      <c r="J31" s="80"/>
      <c r="K31" s="80">
        <f>((K29*4)+K28)/5</f>
        <v>1.46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K31" s="80"/>
      <c r="AM31" s="155">
        <f ca="1">FW$31</f>
        <v>5.6282796943496471E-2</v>
      </c>
      <c r="AP31" s="80"/>
      <c r="AQ31" s="99"/>
      <c r="AR31" s="74"/>
      <c r="AS31" s="74">
        <f ca="1">AS33/AP35</f>
        <v>2.9783463768115941</v>
      </c>
      <c r="AT31" s="74">
        <f ca="1">AT33/AP35</f>
        <v>3.1289429951690813</v>
      </c>
      <c r="AU31" s="80"/>
      <c r="AV31" s="81"/>
      <c r="AW31" s="87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217">
        <f>SUM(BJ38:BJ85)/AP35</f>
        <v>0.99900000000000055</v>
      </c>
      <c r="BK31" s="74"/>
      <c r="BL31" s="121">
        <f ca="1">BL33/AP35</f>
        <v>2.4852576197348708E-2</v>
      </c>
      <c r="BM31" s="121">
        <f ca="1">BM33/AP35</f>
        <v>-0.36595901153939248</v>
      </c>
      <c r="BN31" s="121">
        <f ca="1">BN33/AP35</f>
        <v>0.37144976103457078</v>
      </c>
      <c r="BO31" s="121">
        <f ca="1">BO33/AP35</f>
        <v>3.7319311668021236E-2</v>
      </c>
      <c r="BP31" s="121">
        <f ca="1">BP33/AP35</f>
        <v>3.7469343018676486E-2</v>
      </c>
      <c r="BQ31" s="121">
        <f ca="1">BQ33/AP35</f>
        <v>-9.4559979280656129E-3</v>
      </c>
      <c r="BR31" s="121">
        <f ca="1">BR33/AP35</f>
        <v>1.0404367191869398E-2</v>
      </c>
      <c r="BS31" s="121">
        <f ca="1">BS33/AP35</f>
        <v>-8.5123917082259387E-2</v>
      </c>
      <c r="BT31" s="121">
        <f ca="1">BT33/AP35</f>
        <v>-6.5949186886628177E-5</v>
      </c>
      <c r="BU31" s="121">
        <f ca="1">BU33/AP35</f>
        <v>5.4907494951784786E-3</v>
      </c>
      <c r="BV31" s="121">
        <f ca="1">BV33/AP35</f>
        <v>1.5003135065524419E-4</v>
      </c>
      <c r="BW31" s="121">
        <f ca="1">BW33/AP35</f>
        <v>9.4836926380378655E-4</v>
      </c>
      <c r="BX31" s="121"/>
      <c r="BZ31" s="80"/>
      <c r="CA31" s="99"/>
      <c r="CB31" s="74"/>
      <c r="CC31" s="74">
        <f ca="1">CC33/BZ35</f>
        <v>2.9765560747663549</v>
      </c>
      <c r="CD31" s="74">
        <f ca="1">CD33/BZ35</f>
        <v>2.8432383177570091</v>
      </c>
      <c r="CE31" s="80"/>
      <c r="CF31" s="81"/>
      <c r="CG31" s="87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217">
        <f>SUM(CT38:CT85)/BZ35</f>
        <v>0.87</v>
      </c>
      <c r="CU31" s="74"/>
      <c r="CV31" s="121">
        <f ca="1">CV33/BZ35</f>
        <v>0.19583843337164689</v>
      </c>
      <c r="CW31" s="121">
        <f ca="1">CW33/BZ35</f>
        <v>-0.38171323589581629</v>
      </c>
      <c r="CX31" s="121">
        <f ca="1">CX33/BZ35</f>
        <v>0.4665156988168529</v>
      </c>
      <c r="CY31" s="121">
        <f ca="1">CY33/BZ35</f>
        <v>5.9408174318252528E-3</v>
      </c>
      <c r="CZ31" s="121">
        <f ca="1">CZ33/BZ35</f>
        <v>6.4362306680743392E-3</v>
      </c>
      <c r="DA31" s="121">
        <f ca="1">DA33/BZ35</f>
        <v>2.1241715148668243E-3</v>
      </c>
      <c r="DB31" s="121">
        <f ca="1">DB33/BZ35</f>
        <v>2.1241623798985785E-3</v>
      </c>
      <c r="DC31" s="121">
        <f ca="1">DC33/BZ35</f>
        <v>-9.4757381659146666E-3</v>
      </c>
      <c r="DD31" s="121">
        <f ca="1">DD33/BZ35</f>
        <v>-6.371680849532516E-4</v>
      </c>
      <c r="DE31" s="121">
        <f ca="1">DE33/BZ35</f>
        <v>8.4802462921036659E-2</v>
      </c>
      <c r="DF31" s="121">
        <f ca="1">DF33/BZ35</f>
        <v>4.9541323624908669E-4</v>
      </c>
      <c r="DG31" s="121">
        <f ca="1">DG33/BZ35</f>
        <v>4.2483338947654024E-3</v>
      </c>
      <c r="DI31" s="80"/>
      <c r="DJ31" s="99"/>
      <c r="DK31" s="74"/>
      <c r="DL31" s="74">
        <f ca="1">DL33/DI35</f>
        <v>2.3232383177570091</v>
      </c>
      <c r="DM31" s="74">
        <f ca="1">DM33/DI35</f>
        <v>2.8432383177570091</v>
      </c>
      <c r="DN31" s="80"/>
      <c r="DO31" s="81"/>
      <c r="DP31" s="87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217">
        <f>SUM(EC38:EC85)/DI35</f>
        <v>0.91999999999999993</v>
      </c>
      <c r="ED31" s="217"/>
      <c r="EE31" s="121">
        <f ca="1">EE33/DI35</f>
        <v>0.16692594399468469</v>
      </c>
      <c r="EF31" s="121">
        <f ca="1">EF33/DI35</f>
        <v>-0.41547100754056077</v>
      </c>
      <c r="EG31" s="121">
        <f ca="1">EG33/DI35</f>
        <v>0.47527913073033251</v>
      </c>
      <c r="EH31" s="121">
        <f ca="1">EH33/DI35</f>
        <v>7.8208806310819702E-3</v>
      </c>
      <c r="EI31" s="121">
        <f ca="1">EI33/DI35</f>
        <v>8.0454689527623725E-3</v>
      </c>
      <c r="EJ31" s="121">
        <f ca="1">EJ33/DI35</f>
        <v>-1.8226776421480496E-3</v>
      </c>
      <c r="EK31" s="121">
        <f ca="1">EK33/DI35</f>
        <v>5.3265402900605757E-3</v>
      </c>
      <c r="EL31" s="121">
        <f ca="1">EL33/DI35</f>
        <v>-9.5472862708302318E-3</v>
      </c>
      <c r="EM31" s="121">
        <f ca="1">EM33/DI35</f>
        <v>-5.2440849930595907E-4</v>
      </c>
      <c r="EN31" s="121">
        <f ca="1">EN33/DI35</f>
        <v>5.9808123189771779E-2</v>
      </c>
      <c r="EO31" s="121">
        <f ca="1">EO33/DI35</f>
        <v>2.2458832168040186E-4</v>
      </c>
      <c r="EP31" s="121">
        <f ca="1">EP33/DI35</f>
        <v>3.5038626479125261E-3</v>
      </c>
      <c r="ER31" s="80"/>
      <c r="ES31" s="99"/>
      <c r="ET31" s="74"/>
      <c r="EU31" s="74">
        <f ca="1">EU33/ER35</f>
        <v>2.4560555555555559</v>
      </c>
      <c r="EV31" s="74">
        <f ca="1">EV33/ER35</f>
        <v>2.7132777777777779</v>
      </c>
      <c r="EW31" s="80"/>
      <c r="EX31" s="81"/>
      <c r="EY31" s="87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217">
        <f>SUM(FL38:FL85)/ER35</f>
        <v>0.88</v>
      </c>
      <c r="FM31" s="217"/>
      <c r="FN31" s="121">
        <f ca="1">FN33/ER35</f>
        <v>0.29390139815435207</v>
      </c>
      <c r="FO31" s="121">
        <f ca="1">FO33/ER35</f>
        <v>0.70209699905400391</v>
      </c>
      <c r="FP31" s="121">
        <f ca="1">FP33/ER35</f>
        <v>-0.64581420211050744</v>
      </c>
      <c r="FQ31" s="121">
        <f ca="1">FQ33/ER35</f>
        <v>7.6714593409221155E-3</v>
      </c>
      <c r="FR31" s="121">
        <f ca="1">FR33/ER35</f>
        <v>8.7549725861889461E-3</v>
      </c>
      <c r="FS31" s="121">
        <f ca="1">FS33/ER35</f>
        <v>-2.0063654217179937E-4</v>
      </c>
      <c r="FT31" s="121">
        <f ca="1">FT33/ER35</f>
        <v>2.0246810860887962E-3</v>
      </c>
      <c r="FU31" s="121">
        <f ca="1">FU33/ER35</f>
        <v>-6.0443915943842403E-3</v>
      </c>
      <c r="FV31" s="121">
        <f ca="1">FV33/ER35</f>
        <v>-1.6962334930250376E-3</v>
      </c>
      <c r="FW31" s="121">
        <f ca="1">FW33/ER35</f>
        <v>5.6282796943496471E-2</v>
      </c>
      <c r="FX31" s="121">
        <f ca="1">FX33/ER35</f>
        <v>1.0835132452668311E-3</v>
      </c>
      <c r="FY31" s="121">
        <f ca="1">FY33/ER35</f>
        <v>1.8240445439169967E-3</v>
      </c>
    </row>
    <row r="32" spans="1:181" x14ac:dyDescent="0.2">
      <c r="A32" s="59" t="s">
        <v>176</v>
      </c>
      <c r="B32" s="155">
        <f ca="1">BV$31</f>
        <v>1.5003135065524419E-4</v>
      </c>
      <c r="C32" s="80"/>
      <c r="D32" s="155">
        <f ca="1">DF$31</f>
        <v>4.9541323624908669E-4</v>
      </c>
      <c r="E32" s="80"/>
      <c r="F32" s="155">
        <f ca="1">EO$31</f>
        <v>2.2458832168040186E-4</v>
      </c>
      <c r="G32" s="80"/>
      <c r="H32" s="155">
        <f ca="1">FX$31</f>
        <v>1.0835132452668311E-3</v>
      </c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K32" s="80"/>
      <c r="AM32" s="155">
        <f ca="1">FX$31</f>
        <v>1.0835132452668311E-3</v>
      </c>
      <c r="AP32" s="80"/>
      <c r="AQ32" s="80"/>
      <c r="AR32" s="75">
        <f>B6</f>
        <v>37257</v>
      </c>
      <c r="AS32" s="74"/>
      <c r="AT32" s="74"/>
      <c r="AU32" s="80"/>
      <c r="AV32" s="81"/>
      <c r="AW32" s="87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Z32" s="80"/>
      <c r="CA32" s="80"/>
      <c r="CB32" s="75">
        <f>D6</f>
        <v>37347</v>
      </c>
      <c r="CC32" s="74"/>
      <c r="CD32" s="74"/>
      <c r="CE32" s="80"/>
      <c r="CF32" s="81"/>
      <c r="CG32" s="87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I32" s="80"/>
      <c r="DJ32" s="80"/>
      <c r="DK32" s="75">
        <f>F6</f>
        <v>37347</v>
      </c>
      <c r="DL32" s="74"/>
      <c r="DM32" s="74"/>
      <c r="DN32" s="80"/>
      <c r="DO32" s="81"/>
      <c r="DP32" s="87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R32" s="80"/>
      <c r="ES32" s="80"/>
      <c r="ET32" s="75">
        <f>H6</f>
        <v>37226</v>
      </c>
      <c r="EU32" s="74"/>
      <c r="EV32" s="74"/>
      <c r="EW32" s="80"/>
      <c r="EX32" s="81"/>
      <c r="EY32" s="87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</row>
    <row r="33" spans="1:192" x14ac:dyDescent="0.2">
      <c r="A33" s="59" t="s">
        <v>177</v>
      </c>
      <c r="B33" s="155">
        <f ca="1">BW$31</f>
        <v>9.4836926380378655E-4</v>
      </c>
      <c r="C33" s="80"/>
      <c r="D33" s="155">
        <f ca="1">DG$31</f>
        <v>4.2483338947654024E-3</v>
      </c>
      <c r="E33" s="80"/>
      <c r="F33" s="155">
        <f ca="1">EP$31</f>
        <v>3.5038626479125261E-3</v>
      </c>
      <c r="G33" s="80"/>
      <c r="H33" s="155">
        <f ca="1">FY$31</f>
        <v>1.8240445439169967E-3</v>
      </c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2"/>
      <c r="AM33" s="83"/>
      <c r="AN33" s="85"/>
      <c r="AO33" s="86"/>
      <c r="AP33" s="80" t="s">
        <v>130</v>
      </c>
      <c r="AQ33" s="80"/>
      <c r="AR33" s="75">
        <f>B7</f>
        <v>38261</v>
      </c>
      <c r="AS33" s="98">
        <f ca="1">SUM(AS38:AS85)</f>
        <v>3082.5884999999998</v>
      </c>
      <c r="AT33" s="98">
        <f ca="1">SUM(AT38:AT85)</f>
        <v>3238.4559999999992</v>
      </c>
      <c r="AU33" s="80"/>
      <c r="AV33" s="81"/>
      <c r="AW33" s="8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>
        <f ca="1">SUM(BL38:BL85)</f>
        <v>25.722416364255913</v>
      </c>
      <c r="BM33" s="98">
        <f t="shared" ref="BM33:BW33" ca="1" si="0">SUM(BM38:BM85)</f>
        <v>-378.76757694327119</v>
      </c>
      <c r="BN33" s="98">
        <f t="shared" ca="1" si="0"/>
        <v>384.45050267078074</v>
      </c>
      <c r="BO33" s="98">
        <f t="shared" ca="1" si="0"/>
        <v>38.62548757640198</v>
      </c>
      <c r="BP33" s="98">
        <f t="shared" ca="1" si="0"/>
        <v>38.78077002433016</v>
      </c>
      <c r="BQ33" s="98">
        <f t="shared" ca="1" si="0"/>
        <v>-9.7869578555479091</v>
      </c>
      <c r="BR33" s="98">
        <f t="shared" ca="1" si="0"/>
        <v>10.768520043584827</v>
      </c>
      <c r="BS33" s="98">
        <f t="shared" ca="1" si="0"/>
        <v>-88.103254180138464</v>
      </c>
      <c r="BT33" s="98">
        <f t="shared" ca="1" si="0"/>
        <v>-6.8257408427660163E-2</v>
      </c>
      <c r="BU33" s="98">
        <f t="shared" ca="1" si="0"/>
        <v>5.6829257275097254</v>
      </c>
      <c r="BV33" s="98">
        <f t="shared" ca="1" si="0"/>
        <v>0.15528244792817775</v>
      </c>
      <c r="BW33" s="98">
        <f t="shared" ca="1" si="0"/>
        <v>0.98156218803691908</v>
      </c>
      <c r="BX33" s="98"/>
      <c r="BZ33" s="80" t="s">
        <v>144</v>
      </c>
      <c r="CA33" s="80"/>
      <c r="CB33" s="75">
        <f>D7</f>
        <v>37530</v>
      </c>
      <c r="CC33" s="98">
        <f ca="1">SUM(CC38:CC85)</f>
        <v>636.98299999999995</v>
      </c>
      <c r="CD33" s="98">
        <f ca="1">SUM(CD38:CD85)</f>
        <v>608.45299999999997</v>
      </c>
      <c r="CE33" s="80"/>
      <c r="CF33" s="81"/>
      <c r="CG33" s="8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>
        <f ca="1">SUM(CV38:CV85)</f>
        <v>41.909424741532433</v>
      </c>
      <c r="CW33" s="98">
        <f t="shared" ref="CW33:DG33" ca="1" si="1">SUM(CW38:CW85)</f>
        <v>-81.686632481704692</v>
      </c>
      <c r="CX33" s="98">
        <f t="shared" ca="1" si="1"/>
        <v>99.834359546806525</v>
      </c>
      <c r="CY33" s="98">
        <f t="shared" ca="1" si="1"/>
        <v>1.2713349304106041</v>
      </c>
      <c r="CZ33" s="98">
        <f t="shared" ca="1" si="1"/>
        <v>1.3773533629679087</v>
      </c>
      <c r="DA33" s="98">
        <f t="shared" ca="1" si="1"/>
        <v>0.45457270418150042</v>
      </c>
      <c r="DB33" s="98">
        <f t="shared" ca="1" si="1"/>
        <v>0.45457074929829577</v>
      </c>
      <c r="DC33" s="98">
        <f t="shared" ca="1" si="1"/>
        <v>-2.0278079675057388</v>
      </c>
      <c r="DD33" s="98">
        <f t="shared" ca="1" si="1"/>
        <v>-0.13635397017999584</v>
      </c>
      <c r="DE33" s="98">
        <f t="shared" ca="1" si="1"/>
        <v>18.147727065101844</v>
      </c>
      <c r="DF33" s="98">
        <f t="shared" ca="1" si="1"/>
        <v>0.10601843255730456</v>
      </c>
      <c r="DG33" s="98">
        <f t="shared" ca="1" si="1"/>
        <v>0.90914345347979608</v>
      </c>
      <c r="DI33" s="80" t="s">
        <v>145</v>
      </c>
      <c r="DJ33" s="80"/>
      <c r="DK33" s="75">
        <f>F7</f>
        <v>37530</v>
      </c>
      <c r="DL33" s="98">
        <f ca="1">SUM(DL38:DL85)</f>
        <v>497.17299999999994</v>
      </c>
      <c r="DM33" s="98">
        <f ca="1">SUM(DM38:DM85)</f>
        <v>608.45299999999997</v>
      </c>
      <c r="DN33" s="80"/>
      <c r="DO33" s="81"/>
      <c r="DP33" s="88"/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>
        <f ca="1">SUM(EE38:EE85)</f>
        <v>35.722152014862523</v>
      </c>
      <c r="EF33" s="98">
        <f t="shared" ref="EF33:EP33" ca="1" si="2">SUM(EF38:EF85)</f>
        <v>-88.910795613680008</v>
      </c>
      <c r="EG33" s="98">
        <f t="shared" ca="1" si="2"/>
        <v>101.70973397629116</v>
      </c>
      <c r="EH33" s="98">
        <f t="shared" ca="1" si="2"/>
        <v>1.6736684550515417</v>
      </c>
      <c r="EI33" s="98">
        <f t="shared" ca="1" si="2"/>
        <v>1.7217303558911476</v>
      </c>
      <c r="EJ33" s="98">
        <f t="shared" ca="1" si="2"/>
        <v>-0.39005301541968262</v>
      </c>
      <c r="EK33" s="98">
        <f t="shared" ca="1" si="2"/>
        <v>1.1398796220729632</v>
      </c>
      <c r="EL33" s="98">
        <f t="shared" ca="1" si="2"/>
        <v>-2.0431192619576697</v>
      </c>
      <c r="EM33" s="98">
        <f t="shared" ca="1" si="2"/>
        <v>-0.11222341885147524</v>
      </c>
      <c r="EN33" s="98">
        <f t="shared" ca="1" si="2"/>
        <v>12.79893836261116</v>
      </c>
      <c r="EO33" s="98">
        <f t="shared" ca="1" si="2"/>
        <v>4.8061900839606E-2</v>
      </c>
      <c r="EP33" s="98">
        <f t="shared" ca="1" si="2"/>
        <v>0.7498266066532806</v>
      </c>
      <c r="ER33" s="80" t="s">
        <v>146</v>
      </c>
      <c r="ES33" s="80"/>
      <c r="ET33" s="75">
        <f>H7</f>
        <v>37316</v>
      </c>
      <c r="EU33" s="98">
        <f ca="1">SUM(EU38:EU85)</f>
        <v>221.04500000000002</v>
      </c>
      <c r="EV33" s="98">
        <f ca="1">SUM(EV38:EV85)</f>
        <v>244.19499999999999</v>
      </c>
      <c r="EW33" s="80"/>
      <c r="EX33" s="81"/>
      <c r="EY33" s="8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>
        <f ca="1">SUM(FN38:FN85)</f>
        <v>26.451125833891684</v>
      </c>
      <c r="FO33" s="98">
        <f t="shared" ref="FO33:FY33" ca="1" si="3">SUM(FO38:FO85)</f>
        <v>63.188729914860353</v>
      </c>
      <c r="FP33" s="98">
        <f t="shared" ca="1" si="3"/>
        <v>-58.123278189945665</v>
      </c>
      <c r="FQ33" s="98">
        <f t="shared" ca="1" si="3"/>
        <v>0.69043134068299039</v>
      </c>
      <c r="FR33" s="98">
        <f t="shared" ca="1" si="3"/>
        <v>0.78794753275700513</v>
      </c>
      <c r="FS33" s="98">
        <f t="shared" ca="1" si="3"/>
        <v>-1.8057288795461944E-2</v>
      </c>
      <c r="FT33" s="98">
        <f t="shared" ca="1" si="3"/>
        <v>0.18222129774799165</v>
      </c>
      <c r="FU33" s="98">
        <f t="shared" ca="1" si="3"/>
        <v>-0.54399524349458162</v>
      </c>
      <c r="FV33" s="98">
        <f t="shared" ca="1" si="3"/>
        <v>-0.15266101437225338</v>
      </c>
      <c r="FW33" s="98">
        <f t="shared" ca="1" si="3"/>
        <v>5.0654517249146824</v>
      </c>
      <c r="FX33" s="98">
        <f t="shared" ca="1" si="3"/>
        <v>9.7516192074014796E-2</v>
      </c>
      <c r="FY33" s="98">
        <f t="shared" ca="1" si="3"/>
        <v>0.16416400895252969</v>
      </c>
    </row>
    <row r="34" spans="1:192" x14ac:dyDescent="0.2">
      <c r="A34" s="80"/>
      <c r="B34" s="168">
        <f ca="1">B22-D22</f>
        <v>-0.17098585717429818</v>
      </c>
      <c r="C34" s="80"/>
      <c r="D34" s="55"/>
      <c r="E34" s="80"/>
      <c r="F34" s="168">
        <f ca="1">F22+H22</f>
        <v>0.46082734214903676</v>
      </c>
      <c r="G34" s="80"/>
      <c r="H34" s="168"/>
      <c r="I34" s="80"/>
      <c r="J34" s="80"/>
      <c r="K34" s="55" t="s">
        <v>43</v>
      </c>
      <c r="L34" s="80" t="str">
        <f>B3</f>
        <v>IF-NGPL/MIDCON</v>
      </c>
      <c r="M34" s="80"/>
      <c r="N34" s="80"/>
      <c r="O34" s="80"/>
      <c r="P34" s="80"/>
      <c r="Q34" s="297"/>
      <c r="R34" s="215" t="s">
        <v>44</v>
      </c>
      <c r="S34" s="80" t="str">
        <f>D3</f>
        <v>NGI-SOCAL</v>
      </c>
      <c r="T34" s="80"/>
      <c r="U34" s="80"/>
      <c r="V34" s="80"/>
      <c r="W34" s="80"/>
      <c r="X34" s="297"/>
      <c r="Y34" s="55" t="s">
        <v>129</v>
      </c>
      <c r="Z34" s="80" t="str">
        <f>F3</f>
        <v>IF-NWPL_ROCKY_M</v>
      </c>
      <c r="AA34" s="80"/>
      <c r="AB34" s="80"/>
      <c r="AC34" s="80"/>
      <c r="AD34" s="80"/>
      <c r="AE34" s="297"/>
      <c r="AF34" s="55" t="s">
        <v>128</v>
      </c>
      <c r="AG34" s="80" t="str">
        <f>H3</f>
        <v>IF-NWPL_ROCKY_M</v>
      </c>
      <c r="AH34" s="80"/>
      <c r="AI34" s="80"/>
      <c r="AJ34" s="80"/>
      <c r="AK34" s="80"/>
      <c r="AL34" s="297"/>
      <c r="AM34" s="77" t="e">
        <f ca="1">VLOOKUP($A34,STRADDLE,14,FALSE)</f>
        <v>#N/A</v>
      </c>
      <c r="AP34" s="80"/>
      <c r="AQ34" s="80"/>
      <c r="AR34" s="74"/>
      <c r="AS34" s="74"/>
      <c r="AT34" s="74"/>
      <c r="AU34" s="80"/>
      <c r="AV34" s="81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Z34" s="80"/>
      <c r="CA34" s="80"/>
      <c r="CB34" s="74"/>
      <c r="CC34" s="74"/>
      <c r="CD34" s="74"/>
      <c r="CE34" s="80"/>
      <c r="CF34" s="81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I34" s="80"/>
      <c r="DJ34" s="80"/>
      <c r="DK34" s="74"/>
      <c r="DL34" s="74"/>
      <c r="DM34" s="74"/>
      <c r="DN34" s="80"/>
      <c r="DO34" s="81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R34" s="80"/>
      <c r="ES34" s="80"/>
      <c r="ET34" s="74"/>
      <c r="EU34" s="74"/>
      <c r="EV34" s="74"/>
      <c r="EW34" s="80"/>
      <c r="EX34" s="81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</row>
    <row r="35" spans="1:192" x14ac:dyDescent="0.2">
      <c r="A35" s="80"/>
      <c r="B35" s="127"/>
      <c r="C35" s="127"/>
      <c r="D35" s="136"/>
      <c r="F35" s="181">
        <f ca="1">H22-F22</f>
        <v>0.12697545415966738</v>
      </c>
      <c r="Q35" s="297"/>
      <c r="R35" s="293"/>
      <c r="X35" s="297"/>
      <c r="AE35" s="297"/>
      <c r="AL35" s="297"/>
      <c r="AM35" s="122"/>
      <c r="AP35" s="125">
        <f>SUM(AP38:AP85)</f>
        <v>1035</v>
      </c>
      <c r="AQ35" s="125"/>
      <c r="AR35" s="74"/>
      <c r="AS35" s="74"/>
      <c r="AT35" s="74"/>
      <c r="AU35" s="74"/>
      <c r="AV35" s="81"/>
      <c r="AW35" s="88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Z35" s="125">
        <f>SUM(BZ38:BZ85)</f>
        <v>214</v>
      </c>
      <c r="CA35" s="125"/>
      <c r="CB35" s="74"/>
      <c r="CC35" s="74"/>
      <c r="CD35" s="74"/>
      <c r="CE35" s="74"/>
      <c r="CF35" s="81"/>
      <c r="CG35" s="88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I35" s="125">
        <f>SUM(DI38:DI85)</f>
        <v>214</v>
      </c>
      <c r="DJ35" s="125"/>
      <c r="DK35" s="74"/>
      <c r="DL35" s="74"/>
      <c r="DM35" s="74"/>
      <c r="DN35" s="74"/>
      <c r="DO35" s="81"/>
      <c r="DP35" s="88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R35" s="125">
        <f>SUM(ER38:ER85)</f>
        <v>90</v>
      </c>
      <c r="ES35" s="125"/>
      <c r="ET35" s="74"/>
      <c r="EU35" s="74"/>
      <c r="EV35" s="74"/>
      <c r="EW35" s="74"/>
      <c r="EX35" s="81"/>
      <c r="EY35" s="88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</row>
    <row r="36" spans="1:192" ht="13.5" thickBot="1" x14ac:dyDescent="0.25">
      <c r="B36" s="149"/>
      <c r="C36" s="149"/>
      <c r="D36" s="80"/>
      <c r="E36" s="55" t="s">
        <v>43</v>
      </c>
      <c r="F36" s="55" t="s">
        <v>44</v>
      </c>
      <c r="G36" s="55" t="s">
        <v>129</v>
      </c>
      <c r="H36" s="55" t="s">
        <v>128</v>
      </c>
      <c r="I36" s="80"/>
      <c r="J36" s="80"/>
      <c r="K36" s="80"/>
      <c r="L36" s="80"/>
      <c r="M36" s="80"/>
      <c r="N36" s="80"/>
      <c r="O36" s="80"/>
      <c r="P36" s="80"/>
      <c r="Q36" s="297"/>
      <c r="R36" s="293"/>
      <c r="S36" s="80"/>
      <c r="T36" s="80"/>
      <c r="U36" s="80"/>
      <c r="V36" s="80"/>
      <c r="W36" s="80"/>
      <c r="X36" s="297"/>
      <c r="Y36" s="80"/>
      <c r="Z36" s="80"/>
      <c r="AA36" s="80"/>
      <c r="AB36" s="80"/>
      <c r="AC36" s="80"/>
      <c r="AD36" s="80"/>
      <c r="AE36" s="297"/>
      <c r="AF36" s="80"/>
      <c r="AG36" s="80"/>
      <c r="AH36" s="80"/>
      <c r="AI36" s="80"/>
      <c r="AJ36" s="80"/>
      <c r="AK36" s="80"/>
      <c r="AL36" s="297"/>
      <c r="AN36" s="80"/>
      <c r="AO36" s="80"/>
      <c r="AQ36" s="74"/>
      <c r="AR36" s="74"/>
      <c r="AS36" s="89" t="s">
        <v>35</v>
      </c>
      <c r="AT36" s="89" t="s">
        <v>137</v>
      </c>
      <c r="AU36" s="74" t="s">
        <v>105</v>
      </c>
      <c r="AV36" s="74" t="s">
        <v>106</v>
      </c>
      <c r="AW36" s="80" t="s">
        <v>150</v>
      </c>
      <c r="AX36" s="89" t="s">
        <v>36</v>
      </c>
      <c r="AY36" s="89" t="s">
        <v>167</v>
      </c>
      <c r="AZ36" s="89" t="s">
        <v>168</v>
      </c>
      <c r="BA36" s="89" t="s">
        <v>169</v>
      </c>
      <c r="BB36" s="89" t="s">
        <v>170</v>
      </c>
      <c r="BC36" s="89" t="s">
        <v>171</v>
      </c>
      <c r="BD36" s="89" t="s">
        <v>172</v>
      </c>
      <c r="BE36" s="89" t="s">
        <v>173</v>
      </c>
      <c r="BF36" s="89" t="s">
        <v>31</v>
      </c>
      <c r="BG36" s="89" t="s">
        <v>175</v>
      </c>
      <c r="BH36" s="89" t="s">
        <v>176</v>
      </c>
      <c r="BI36" s="89" t="s">
        <v>177</v>
      </c>
      <c r="BJ36" s="89"/>
      <c r="BK36" s="89"/>
      <c r="BL36" s="89" t="s">
        <v>36</v>
      </c>
      <c r="BM36" s="89" t="s">
        <v>167</v>
      </c>
      <c r="BN36" s="89" t="s">
        <v>168</v>
      </c>
      <c r="BO36" s="89" t="s">
        <v>169</v>
      </c>
      <c r="BP36" s="89" t="s">
        <v>170</v>
      </c>
      <c r="BQ36" s="89" t="s">
        <v>171</v>
      </c>
      <c r="BR36" s="89" t="s">
        <v>172</v>
      </c>
      <c r="BS36" s="89" t="s">
        <v>173</v>
      </c>
      <c r="BT36" s="89" t="s">
        <v>31</v>
      </c>
      <c r="BU36" s="89" t="s">
        <v>175</v>
      </c>
      <c r="BV36" s="89" t="s">
        <v>176</v>
      </c>
      <c r="BW36" s="89" t="s">
        <v>177</v>
      </c>
      <c r="BX36" s="101"/>
      <c r="CA36" s="74"/>
      <c r="CB36" s="74"/>
      <c r="CC36" s="89" t="s">
        <v>35</v>
      </c>
      <c r="CD36" s="89" t="s">
        <v>137</v>
      </c>
      <c r="CE36" s="74" t="s">
        <v>105</v>
      </c>
      <c r="CF36" s="74" t="s">
        <v>106</v>
      </c>
      <c r="CG36" s="80" t="s">
        <v>150</v>
      </c>
      <c r="CH36" s="89" t="s">
        <v>36</v>
      </c>
      <c r="CI36" s="89" t="s">
        <v>167</v>
      </c>
      <c r="CJ36" s="89" t="s">
        <v>168</v>
      </c>
      <c r="CK36" s="89" t="s">
        <v>169</v>
      </c>
      <c r="CL36" s="89" t="s">
        <v>170</v>
      </c>
      <c r="CM36" s="89" t="s">
        <v>171</v>
      </c>
      <c r="CN36" s="89" t="s">
        <v>172</v>
      </c>
      <c r="CO36" s="89" t="s">
        <v>173</v>
      </c>
      <c r="CP36" s="89" t="s">
        <v>31</v>
      </c>
      <c r="CQ36" s="89" t="s">
        <v>175</v>
      </c>
      <c r="CR36" s="89" t="s">
        <v>176</v>
      </c>
      <c r="CS36" s="89" t="s">
        <v>177</v>
      </c>
      <c r="CT36" s="89"/>
      <c r="CU36" s="89"/>
      <c r="CV36" s="89" t="s">
        <v>36</v>
      </c>
      <c r="CW36" s="89" t="s">
        <v>167</v>
      </c>
      <c r="CX36" s="89" t="s">
        <v>168</v>
      </c>
      <c r="CY36" s="89" t="s">
        <v>169</v>
      </c>
      <c r="CZ36" s="89" t="s">
        <v>170</v>
      </c>
      <c r="DA36" s="89" t="s">
        <v>171</v>
      </c>
      <c r="DB36" s="89" t="s">
        <v>172</v>
      </c>
      <c r="DC36" s="89" t="s">
        <v>173</v>
      </c>
      <c r="DD36" s="89" t="s">
        <v>31</v>
      </c>
      <c r="DE36" s="89" t="s">
        <v>175</v>
      </c>
      <c r="DF36" s="89" t="s">
        <v>176</v>
      </c>
      <c r="DG36" s="89" t="s">
        <v>177</v>
      </c>
      <c r="DJ36" s="74"/>
      <c r="DK36" s="74"/>
      <c r="DL36" s="89" t="s">
        <v>35</v>
      </c>
      <c r="DM36" s="89" t="s">
        <v>137</v>
      </c>
      <c r="DN36" s="74" t="s">
        <v>105</v>
      </c>
      <c r="DO36" s="74" t="s">
        <v>106</v>
      </c>
      <c r="DP36" s="80" t="s">
        <v>150</v>
      </c>
      <c r="DQ36" s="89" t="s">
        <v>36</v>
      </c>
      <c r="DR36" s="89" t="s">
        <v>167</v>
      </c>
      <c r="DS36" s="89" t="s">
        <v>168</v>
      </c>
      <c r="DT36" s="89" t="s">
        <v>169</v>
      </c>
      <c r="DU36" s="89" t="s">
        <v>170</v>
      </c>
      <c r="DV36" s="89" t="s">
        <v>171</v>
      </c>
      <c r="DW36" s="89" t="s">
        <v>172</v>
      </c>
      <c r="DX36" s="89" t="s">
        <v>173</v>
      </c>
      <c r="DY36" s="89" t="s">
        <v>31</v>
      </c>
      <c r="DZ36" s="89" t="s">
        <v>175</v>
      </c>
      <c r="EA36" s="89" t="s">
        <v>176</v>
      </c>
      <c r="EB36" s="89" t="s">
        <v>177</v>
      </c>
      <c r="EC36" s="89"/>
      <c r="ED36" s="89"/>
      <c r="EE36" s="89" t="s">
        <v>36</v>
      </c>
      <c r="EF36" s="89" t="s">
        <v>167</v>
      </c>
      <c r="EG36" s="89" t="s">
        <v>168</v>
      </c>
      <c r="EH36" s="89" t="s">
        <v>169</v>
      </c>
      <c r="EI36" s="89" t="s">
        <v>170</v>
      </c>
      <c r="EJ36" s="89" t="s">
        <v>171</v>
      </c>
      <c r="EK36" s="89" t="s">
        <v>172</v>
      </c>
      <c r="EL36" s="89" t="s">
        <v>173</v>
      </c>
      <c r="EM36" s="89" t="s">
        <v>31</v>
      </c>
      <c r="EN36" s="89" t="s">
        <v>175</v>
      </c>
      <c r="EO36" s="89" t="s">
        <v>176</v>
      </c>
      <c r="EP36" s="89" t="s">
        <v>177</v>
      </c>
      <c r="ES36" s="74"/>
      <c r="ET36" s="74"/>
      <c r="EU36" s="89" t="s">
        <v>35</v>
      </c>
      <c r="EV36" s="89" t="s">
        <v>137</v>
      </c>
      <c r="EW36" s="74" t="s">
        <v>105</v>
      </c>
      <c r="EX36" s="74" t="s">
        <v>106</v>
      </c>
      <c r="EY36" s="80" t="s">
        <v>150</v>
      </c>
      <c r="EZ36" s="89" t="s">
        <v>36</v>
      </c>
      <c r="FA36" s="89" t="s">
        <v>167</v>
      </c>
      <c r="FB36" s="89" t="s">
        <v>168</v>
      </c>
      <c r="FC36" s="89" t="s">
        <v>169</v>
      </c>
      <c r="FD36" s="89" t="s">
        <v>170</v>
      </c>
      <c r="FE36" s="89" t="s">
        <v>171</v>
      </c>
      <c r="FF36" s="89" t="s">
        <v>172</v>
      </c>
      <c r="FG36" s="89" t="s">
        <v>173</v>
      </c>
      <c r="FH36" s="89" t="s">
        <v>31</v>
      </c>
      <c r="FI36" s="89" t="s">
        <v>175</v>
      </c>
      <c r="FJ36" s="89" t="s">
        <v>176</v>
      </c>
      <c r="FK36" s="89" t="s">
        <v>177</v>
      </c>
      <c r="FL36" s="89"/>
      <c r="FM36" s="89"/>
      <c r="FN36" s="89" t="s">
        <v>36</v>
      </c>
      <c r="FO36" s="89" t="s">
        <v>167</v>
      </c>
      <c r="FP36" s="89" t="s">
        <v>168</v>
      </c>
      <c r="FQ36" s="89" t="s">
        <v>169</v>
      </c>
      <c r="FR36" s="89" t="s">
        <v>170</v>
      </c>
      <c r="FS36" s="89" t="s">
        <v>171</v>
      </c>
      <c r="FT36" s="89" t="s">
        <v>172</v>
      </c>
      <c r="FU36" s="89" t="s">
        <v>173</v>
      </c>
      <c r="FV36" s="89" t="s">
        <v>31</v>
      </c>
      <c r="FW36" s="89" t="s">
        <v>175</v>
      </c>
      <c r="FX36" s="89" t="s">
        <v>176</v>
      </c>
      <c r="FY36" s="89" t="s">
        <v>177</v>
      </c>
    </row>
    <row r="37" spans="1:192" ht="14.25" thickTop="1" thickBot="1" x14ac:dyDescent="0.25">
      <c r="A37" s="91" t="s">
        <v>24</v>
      </c>
      <c r="B37" s="91" t="s">
        <v>50</v>
      </c>
      <c r="C37" s="91" t="s">
        <v>27</v>
      </c>
      <c r="D37" s="91" t="s">
        <v>25</v>
      </c>
      <c r="E37" s="91" t="s">
        <v>28</v>
      </c>
      <c r="G37" s="91"/>
      <c r="H37" s="91"/>
      <c r="I37" s="91"/>
      <c r="J37" s="154"/>
      <c r="K37" s="91" t="s">
        <v>34</v>
      </c>
      <c r="L37" s="91" t="s">
        <v>34</v>
      </c>
      <c r="M37" s="91" t="s">
        <v>49</v>
      </c>
      <c r="N37" s="91" t="s">
        <v>49</v>
      </c>
      <c r="O37" s="91" t="s">
        <v>104</v>
      </c>
      <c r="P37" s="91" t="s">
        <v>107</v>
      </c>
      <c r="Q37" s="91" t="s">
        <v>113</v>
      </c>
      <c r="R37" s="91" t="s">
        <v>34</v>
      </c>
      <c r="S37" s="91" t="s">
        <v>34</v>
      </c>
      <c r="T37" s="91" t="s">
        <v>49</v>
      </c>
      <c r="U37" s="91" t="s">
        <v>49</v>
      </c>
      <c r="V37" s="91" t="s">
        <v>104</v>
      </c>
      <c r="W37" s="91" t="s">
        <v>107</v>
      </c>
      <c r="X37" s="91" t="s">
        <v>113</v>
      </c>
      <c r="Y37" s="295" t="s">
        <v>34</v>
      </c>
      <c r="Z37" s="91" t="s">
        <v>34</v>
      </c>
      <c r="AA37" s="91" t="s">
        <v>49</v>
      </c>
      <c r="AB37" s="91" t="s">
        <v>49</v>
      </c>
      <c r="AC37" s="91" t="s">
        <v>104</v>
      </c>
      <c r="AD37" s="91" t="s">
        <v>107</v>
      </c>
      <c r="AE37" s="91" t="s">
        <v>113</v>
      </c>
      <c r="AF37" s="91" t="s">
        <v>34</v>
      </c>
      <c r="AG37" s="91" t="s">
        <v>34</v>
      </c>
      <c r="AH37" s="91" t="s">
        <v>49</v>
      </c>
      <c r="AI37" s="91" t="s">
        <v>49</v>
      </c>
      <c r="AJ37" s="91" t="s">
        <v>104</v>
      </c>
      <c r="AK37" s="91" t="s">
        <v>107</v>
      </c>
      <c r="AL37" s="91" t="s">
        <v>113</v>
      </c>
      <c r="AM37" s="91" t="s">
        <v>26</v>
      </c>
      <c r="AN37" s="80"/>
      <c r="AP37" s="74" t="s">
        <v>40</v>
      </c>
      <c r="AQ37" s="74" t="s">
        <v>147</v>
      </c>
      <c r="AR37" s="74" t="s">
        <v>148</v>
      </c>
      <c r="AS37" s="74"/>
      <c r="AT37" s="81"/>
      <c r="AU37" s="74"/>
      <c r="AV37" s="74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74"/>
      <c r="BM37" s="74"/>
      <c r="BN37" s="74"/>
      <c r="BO37" s="74"/>
      <c r="BP37" s="74"/>
      <c r="BZ37" s="74" t="s">
        <v>40</v>
      </c>
      <c r="CA37" s="74" t="s">
        <v>147</v>
      </c>
      <c r="CB37" s="74" t="s">
        <v>148</v>
      </c>
      <c r="CC37" s="74"/>
      <c r="CD37" s="81"/>
      <c r="CE37" s="74"/>
      <c r="CF37" s="74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74"/>
      <c r="CW37" s="74"/>
      <c r="CX37" s="74"/>
      <c r="CY37" s="74"/>
      <c r="CZ37" s="74"/>
      <c r="DI37" s="74" t="s">
        <v>40</v>
      </c>
      <c r="DJ37" s="74" t="s">
        <v>147</v>
      </c>
      <c r="DK37" s="74" t="s">
        <v>148</v>
      </c>
      <c r="DL37" s="74"/>
      <c r="DM37" s="81"/>
      <c r="DN37" s="74"/>
      <c r="DO37" s="74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74"/>
      <c r="EF37" s="74"/>
      <c r="EG37" s="74"/>
      <c r="EH37" s="74"/>
      <c r="EI37" s="74"/>
      <c r="ER37" s="74" t="s">
        <v>40</v>
      </c>
      <c r="ES37" s="74" t="s">
        <v>147</v>
      </c>
      <c r="ET37" s="74" t="s">
        <v>148</v>
      </c>
      <c r="EU37" s="74"/>
      <c r="EV37" s="81"/>
      <c r="EW37" s="74"/>
      <c r="EX37" s="74"/>
      <c r="EY37" s="80"/>
      <c r="EZ37" s="80"/>
      <c r="FA37" s="80"/>
      <c r="FB37" s="80"/>
      <c r="FC37" s="80"/>
      <c r="FD37" s="80"/>
      <c r="FE37" s="80"/>
      <c r="FF37" s="80"/>
      <c r="FG37" s="80"/>
      <c r="FH37" s="80"/>
      <c r="FI37" s="80"/>
      <c r="FJ37" s="80"/>
      <c r="FK37" s="80"/>
      <c r="FL37" s="80"/>
      <c r="FM37" s="80"/>
      <c r="FN37" s="74"/>
      <c r="FO37" s="74"/>
      <c r="FP37" s="74"/>
      <c r="FQ37" s="74"/>
      <c r="FR37" s="74"/>
    </row>
    <row r="38" spans="1:192" ht="13.5" thickTop="1" x14ac:dyDescent="0.2">
      <c r="A38" s="92">
        <v>37257</v>
      </c>
      <c r="B38" s="93">
        <f ca="1">VLOOKUP(A38,STRADDLE,5,FALSE)</f>
        <v>2.6339999999999999</v>
      </c>
      <c r="C38" s="77">
        <f t="shared" ref="C38:C60" ca="1" si="4">VLOOKUP(A38,STRADDLE,8,FALSE)</f>
        <v>0.97</v>
      </c>
      <c r="D38" s="95">
        <f t="shared" ref="D38:D60" ca="1" si="5">VLOOKUP(A38,expiration,2,FALSE)-$B$2</f>
        <v>23</v>
      </c>
      <c r="E38" s="96">
        <f t="shared" ref="E38:E60" ca="1" si="6">AY38</f>
        <v>-0.2457743146897188</v>
      </c>
      <c r="F38" s="96">
        <f t="shared" ref="F38:F60" ca="1" si="7">CI38</f>
        <v>-0.35951271867877843</v>
      </c>
      <c r="G38" s="96">
        <f t="shared" ref="G38:G60" ca="1" si="8">DR38</f>
        <v>-0.16660472384901087</v>
      </c>
      <c r="H38" s="96">
        <f t="shared" ref="H38:H60" ca="1" si="9">FA38</f>
        <v>0.76282010697280123</v>
      </c>
      <c r="I38" s="94"/>
      <c r="J38" s="182"/>
      <c r="K38" s="93">
        <f t="shared" ref="K38:K85" ca="1" si="10">IF($B$3="NYMEX",0,VLOOKUP($A38,curvesettle,HLOOKUP($B$3,curvesettle,2,FALSE),FALSE))</f>
        <v>-0.16</v>
      </c>
      <c r="L38" s="93">
        <f ca="1">IF($B$4="NYMEX",0,VLOOKUP($A38,curvesettle,HLOOKUP($B$4,curvesettle,2,FALSE),FALSE))</f>
        <v>0</v>
      </c>
      <c r="M38" s="96">
        <f ca="1">IF(ISNUMBER(VLOOKUP($A38,VOLCURVES,HLOOKUP($B$3,VOLCURVES,2,FALSE),FALSE)),VLOOKUP($A38,VOLCURVES,HLOOKUP($B$3,VOLCURVES,2,FALSE),FALSE),1)</f>
        <v>1</v>
      </c>
      <c r="N38" s="96">
        <f ca="1">IF(ISNUMBER(VLOOKUP($A38,VOLCURVES,HLOOKUP($B$4,VOLCURVES,2,FALSE),FALSE)),VLOOKUP($A38,VOLCURVES,HLOOKUP($B$4,VOLCURVES,2,FALSE),FALSE),1)</f>
        <v>1</v>
      </c>
      <c r="O38" s="96">
        <f ca="1">IF(ISNUMBER(VLOOKUP($A38,CORETABLE,HLOOKUP($B$3,CORETABLE,2,FALSE),FALSE)),VLOOKUP($A38,CORETABLE,HLOOKUP($B$3,CORETABLE,2,FALSE),FALSE),0.99)</f>
        <v>0.99450000000000005</v>
      </c>
      <c r="P38" s="184">
        <f t="shared" ref="P38:P85" si="11">B$19</f>
        <v>-0.2</v>
      </c>
      <c r="Q38" s="298">
        <f>IF($B$18=1,IF(ISNUMBER($GG38),$GG38,0),0)</f>
        <v>0</v>
      </c>
      <c r="R38" s="294">
        <f t="shared" ref="R38:R85" ca="1" si="12">IF($D$3="NYMEX",0,VLOOKUP($A38,curvesettle,HLOOKUP($D$3,curvesettle,2,FALSE),FALSE))</f>
        <v>0.1</v>
      </c>
      <c r="S38" s="93">
        <f t="shared" ref="S38:S85" ca="1" si="13">IF($D$4="NYMEX",0,VLOOKUP($A38,curvesettle,HLOOKUP($D$4,curvesettle,2,FALSE),FALSE))</f>
        <v>0</v>
      </c>
      <c r="T38" s="96">
        <f t="shared" ref="T38:T85" ca="1" si="14">IF(ISNUMBER(VLOOKUP($A38,VOLCURVES,HLOOKUP($D$3,VOLCURVES,2,FALSE),FALSE)),VLOOKUP($A38,VOLCURVES,HLOOKUP($D$3,VOLCURVES,2,FALSE),FALSE),1)</f>
        <v>1.08</v>
      </c>
      <c r="U38" s="96">
        <f ca="1">IF(ISNUMBER(VLOOKUP($A38,VOLCURVES,HLOOKUP($D$4,VOLCURVES,2,FALSE),FALSE)),VLOOKUP($A38,VOLCURVES,HLOOKUP($D$4,VOLCURVES,2,FALSE),FALSE),1)</f>
        <v>1</v>
      </c>
      <c r="V38" s="96">
        <f ca="1">IF(ISNUMBER(VLOOKUP($A38,CORETABLE,HLOOKUP($D$3,CORETABLE,2,FALSE),FALSE)),VLOOKUP($A38,CORETABLE,HLOOKUP($D$3,CORETABLE,2,FALSE),FALSE),0.99)</f>
        <v>0.88</v>
      </c>
      <c r="W38" s="184">
        <f t="shared" ref="W38:W85" si="15">D$19</f>
        <v>0</v>
      </c>
      <c r="X38" s="298">
        <f>IF($D$18=1,IF(ISNUMBER($GH38),$GH38,0),0)</f>
        <v>0</v>
      </c>
      <c r="Y38" s="296">
        <f t="shared" ref="Y38:Y85" ca="1" si="16">IF($F$3="NYMEX",0,VLOOKUP($A38,curvesettle,HLOOKUP($F$3,curvesettle,2,FALSE),FALSE))</f>
        <v>-0.3</v>
      </c>
      <c r="Z38" s="93">
        <f t="shared" ref="Z38:Z85" ca="1" si="17">IF($F$4="NYMEX",0,VLOOKUP($A38,curvesettle,HLOOKUP($F$4,curvesettle,2,FALSE),FALSE))</f>
        <v>0</v>
      </c>
      <c r="AA38" s="96">
        <f ca="1">IF(ISNUMBER(VLOOKUP($A38,VOLCURVES,HLOOKUP($F$3,VOLCURVES,2,FALSE),FALSE)),VLOOKUP($A38,VOLCURVES,HLOOKUP($F$3,VOLCURVES,2,FALSE),FALSE),1)</f>
        <v>1</v>
      </c>
      <c r="AB38" s="96">
        <f ca="1">IF(ISNUMBER(VLOOKUP($A38,VOLCURVES,HLOOKUP($F$4,VOLCURVES,2,FALSE),FALSE)),VLOOKUP($A38,VOLCURVES,HLOOKUP($F$4,VOLCURVES,2,FALSE),FALSE),1)</f>
        <v>1</v>
      </c>
      <c r="AC38" s="96">
        <f ca="1">IF(ISNUMBER(VLOOKUP($A38,CORETABLE,HLOOKUP($F$3,CORETABLE,2,FALSE),FALSE)),VLOOKUP($A38,CORETABLE,HLOOKUP($F$3,CORETABLE,2,FALSE),FALSE),0.99)</f>
        <v>0.88</v>
      </c>
      <c r="AD38" s="184">
        <f t="shared" ref="AD38:AD85" si="18">F$19</f>
        <v>-0.6</v>
      </c>
      <c r="AE38" s="298">
        <f>IF($F$18=1,IF(ISNUMBER($GI38),$GI38,0),0)</f>
        <v>0</v>
      </c>
      <c r="AF38" s="93">
        <f t="shared" ref="AF38:AF85" ca="1" si="19">IF($H$3="NYMEX",0,VLOOKUP($A38,curvesettle,HLOOKUP($H$3,curvesettle,2,FALSE),FALSE))</f>
        <v>-0.3</v>
      </c>
      <c r="AG38" s="93">
        <f t="shared" ref="AG38:AG85" ca="1" si="20">IF($H$4="NYMEX",0,VLOOKUP($A38,curvesettle,HLOOKUP($H$4,curvesettle,2,FALSE),FALSE))</f>
        <v>0</v>
      </c>
      <c r="AH38" s="96">
        <f t="shared" ref="AH38:AH85" ca="1" si="21">IF(ISNUMBER(VLOOKUP($A38,VOLCURVES,HLOOKUP($H$3,VOLCURVES,2,FALSE),FALSE)),VLOOKUP($A38,VOLCURVES,HLOOKUP($H$3,VOLCURVES,2,FALSE),FALSE),1)</f>
        <v>1</v>
      </c>
      <c r="AI38" s="96">
        <f ca="1">IF(ISNUMBER(VLOOKUP($A38,VOLCURVES,HLOOKUP($H$4,VOLCURVES,2,FALSE),FALSE)),VLOOKUP($A38,VOLCURVES,HLOOKUP($H$4,VOLCURVES,2,FALSE),FALSE),1)</f>
        <v>1</v>
      </c>
      <c r="AJ38" s="96">
        <f ca="1">IF(ISNUMBER(VLOOKUP($A38,CORETABLE,HLOOKUP($H$3,CORETABLE,2,FALSE),FALSE)),VLOOKUP($A38,CORETABLE,HLOOKUP($H$3,CORETABLE,2,FALSE),FALSE),0.99)</f>
        <v>0.88</v>
      </c>
      <c r="AK38" s="184">
        <f t="shared" ref="AK38:AK85" si="22">H$19</f>
        <v>-0.45</v>
      </c>
      <c r="AL38" s="298">
        <f>IF($H$18=1,IF(ISNUMBER($GJ38),$GJ38,0),0)</f>
        <v>0</v>
      </c>
      <c r="AM38" s="77">
        <f t="shared" ref="AM38:AM85" ca="1" si="23">VLOOKUP($A38,STRADDLE,14,FALSE)</f>
        <v>0</v>
      </c>
      <c r="AN38" s="145">
        <f t="shared" ref="AN38:AN85" si="24">A39-A38</f>
        <v>31</v>
      </c>
      <c r="AO38" s="74">
        <v>1</v>
      </c>
      <c r="AP38" s="79">
        <f t="shared" ref="AP38:AP60" si="25">IF($A38&gt;=AR$32,IF($A38&lt;=AR$33,$AN38,0),0)</f>
        <v>31</v>
      </c>
      <c r="AQ38" s="121">
        <f ca="1">$B38+$K38+$B$12</f>
        <v>2.4739999999999998</v>
      </c>
      <c r="AR38" s="121">
        <f ca="1">$B38+$L38+$B$13</f>
        <v>2.6339999999999999</v>
      </c>
      <c r="AS38" s="121">
        <f t="shared" ref="AS38:AS60" ca="1" si="26">AQ38*AP38</f>
        <v>76.693999999999988</v>
      </c>
      <c r="AT38" s="121">
        <f t="shared" ref="AT38:AT60" ca="1" si="27">AR38*AP38</f>
        <v>81.653999999999996</v>
      </c>
      <c r="AU38" s="183">
        <f ca="1">($C38*$M38)+Q38+$B$14</f>
        <v>0.97</v>
      </c>
      <c r="AV38" s="183">
        <f ca="1">($C38*$N38)+$B$15</f>
        <v>0.97</v>
      </c>
      <c r="AW38" s="96">
        <f t="shared" ref="AW38:AW60" si="28">O38+B$16</f>
        <v>0.999</v>
      </c>
      <c r="AX38" s="185">
        <f ca="1">IF(AP38=0,0,_xll.SPRDOPT(AQ38,AR38,$P38,$AM38,AU38,AV38,AW38,$D38,$B$20,0))</f>
        <v>6.8664387616344238E-3</v>
      </c>
      <c r="AY38" s="185">
        <f ca="1">IF(AQ38=0,0,_xll.SPRDOPT(AQ38,AR38,$P38,$AM38,AU38,AV38,AW38,$D38,$B$20,1))</f>
        <v>-0.2457743146897188</v>
      </c>
      <c r="AZ38" s="185">
        <f ca="1">IF(AR38=0,0,_xll.SPRDOPT(AQ38,AR38,$P38,$AM38,AU38,AV38,AW38,$D38,$B$20,2))</f>
        <v>0.24769932126152031</v>
      </c>
      <c r="BA38" s="185">
        <f ca="1">IF(AS38=0,0,_xll.SPRDOPT(AQ38,AR38,$P38,$AM38,AU38,AV38,AW38,$D38,$B$20,3)/100)</f>
        <v>6.3389708360996874E-2</v>
      </c>
      <c r="BB38" s="185">
        <f ca="1">IF(AT38=0,0,_xll.SPRDOPT(AQ38,AR38,$P38,$AM38,AU38,AV38,AW38,$D38,$B$20,4)/100)</f>
        <v>6.3819160471598829E-2</v>
      </c>
      <c r="BC38" s="185">
        <f ca="1">IF(AU38=0,0,_xll.SPRDOPT(AQ38,AR38,$P38,$AM38,AU38,AV38,AW38,$D38,$B$20,5)/100)</f>
        <v>-1.5916984613462476E-3</v>
      </c>
      <c r="BD38" s="185">
        <f ca="1">IF(AV38=0,0,_xll.SPRDOPT(AQ38,AR38,$P38,$AM38,AU38,AV38,AW38,$D38,$B$20,6)/100)</f>
        <v>1.7547533585123894E-3</v>
      </c>
      <c r="BE38" s="185">
        <f ca="1">IF(AW38=0,0,_xll.SPRDOPT(AQ38,AR38,$P38,$AM38,AU38,AV38,AW38,$D38,$B$20,7)/100)</f>
        <v>-2.4556391355257032E-2</v>
      </c>
      <c r="BF38" s="185">
        <f ca="1">IF(AX38=0,0,_xll.SPRDOPT(AQ38,AR38,$P38,$AM38,AU38,AV38,AW38,$D38,$B$20,9)/365)</f>
        <v>-3.4406868131206059E-4</v>
      </c>
      <c r="BG38" s="185">
        <f t="shared" ref="BG38:BG60" ca="1" si="29">AY38+AZ38</f>
        <v>1.9250065718015019E-3</v>
      </c>
      <c r="BH38" s="185">
        <f t="shared" ref="BH38:BH60" ca="1" si="30">BB38-BA38</f>
        <v>4.2945211060195498E-4</v>
      </c>
      <c r="BI38" s="185">
        <f t="shared" ref="BI38:BI60" ca="1" si="31">((AU38/AV38)*BC38)+BD38</f>
        <v>1.6305489716614188E-4</v>
      </c>
      <c r="BJ38" s="185">
        <f t="shared" ref="BJ38:BJ60" si="32">AW38*AP38</f>
        <v>30.969000000000001</v>
      </c>
      <c r="BK38" s="165"/>
      <c r="BL38" s="99">
        <f t="shared" ref="BL38:BL60" ca="1" si="33">$AP38*AX38</f>
        <v>0.21285960161066714</v>
      </c>
      <c r="BM38" s="99">
        <f t="shared" ref="BM38:BW53" ca="1" si="34">$AP38*AY38</f>
        <v>-7.619003755381283</v>
      </c>
      <c r="BN38" s="99">
        <f t="shared" ca="1" si="34"/>
        <v>7.6786789591071294</v>
      </c>
      <c r="BO38" s="99">
        <f t="shared" ca="1" si="34"/>
        <v>1.9650809591909031</v>
      </c>
      <c r="BP38" s="99">
        <f t="shared" ca="1" si="34"/>
        <v>1.9783939746195638</v>
      </c>
      <c r="BQ38" s="99">
        <f t="shared" ca="1" si="34"/>
        <v>-4.9342652301733674E-2</v>
      </c>
      <c r="BR38" s="99">
        <f t="shared" ca="1" si="34"/>
        <v>5.4397354113884071E-2</v>
      </c>
      <c r="BS38" s="99">
        <f t="shared" ca="1" si="34"/>
        <v>-0.76124813201296804</v>
      </c>
      <c r="BT38" s="99">
        <f t="shared" ca="1" si="34"/>
        <v>-1.0666129120673879E-2</v>
      </c>
      <c r="BU38" s="99">
        <f t="shared" ca="1" si="34"/>
        <v>5.967520372584656E-2</v>
      </c>
      <c r="BV38" s="99">
        <f t="shared" ca="1" si="34"/>
        <v>1.3313015428660604E-2</v>
      </c>
      <c r="BW38" s="99">
        <f t="shared" ca="1" si="34"/>
        <v>5.0547018121503981E-3</v>
      </c>
      <c r="BX38" s="99"/>
      <c r="BZ38" s="79">
        <f t="shared" ref="BZ38:BZ60" si="35">IF($A38&gt;=CB$32,IF($A38&lt;=CB$33,$AN38,0),0)</f>
        <v>0</v>
      </c>
      <c r="CA38" s="121">
        <f ca="1">$B38+$R38+$D$12</f>
        <v>2.734</v>
      </c>
      <c r="CB38" s="121">
        <f ca="1">$B38+$S38+$D$13</f>
        <v>2.6339999999999999</v>
      </c>
      <c r="CC38" s="121">
        <f t="shared" ref="CC38:CC60" ca="1" si="36">CA38*BZ38</f>
        <v>0</v>
      </c>
      <c r="CD38" s="121">
        <f t="shared" ref="CD38:CD60" ca="1" si="37">CB38*BZ38</f>
        <v>0</v>
      </c>
      <c r="CE38" s="183">
        <f ca="1">($C38*$T38)+X38+$D$14</f>
        <v>1.0476000000000001</v>
      </c>
      <c r="CF38" s="183">
        <f ca="1">($C38*$U38)+$D$15</f>
        <v>0.97</v>
      </c>
      <c r="CG38" s="96">
        <f t="shared" ref="CG38:CG60" si="38">$V38+D$16</f>
        <v>0.88</v>
      </c>
      <c r="CH38" s="185">
        <f ca="1">IF(BZ38=0,0,_xll.SPRDOPT(CA38,CB38,$W38,$AM38,CE38,CF38,CG38,$D38,$D$20,0))</f>
        <v>0</v>
      </c>
      <c r="CI38" s="185">
        <f ca="1">IF(CA38=0,0,_xll.SPRDOPT(CA38,CB38,$W38,$AM38,CE38,CF38,CG38,$D38,$D$20,1))</f>
        <v>-0.35951271867877843</v>
      </c>
      <c r="CJ38" s="185">
        <f ca="1">IF(CB38=0,0,_xll.SPRDOPT(CA38,CB38,$W38,$AM38,CE38,CF38,CG38,$D38,$D$20,2))</f>
        <v>0.40736954650979718</v>
      </c>
      <c r="CK38" s="185">
        <f ca="1">IF(CC38=0,0,_xll.SPRDOPT(CA38,CB38,$W38,$AM38,CE38,CF38,CG38,$D38,$D$20,3)/100)</f>
        <v>0</v>
      </c>
      <c r="CL38" s="185">
        <f ca="1">IF(CD38=0,0,_xll.SPRDOPT(CA38,CB38,$W38,$AM38,CE38,CF38,CG38,$D38,$D$20,4)/100)</f>
        <v>0</v>
      </c>
      <c r="CM38" s="185">
        <f ca="1">IF(CE38=0,0,_xll.SPRDOPT(CA38,CB38,$W38,$AM38,CE38,CF38,CG38,$D38,$D$20,5)/100)</f>
        <v>9.9559658794175134E-4</v>
      </c>
      <c r="CN38" s="185">
        <f ca="1">IF(CF38=0,0,_xll.SPRDOPT(CA38,CB38,$W38,$AM38,CE38,CF38,CG38,$D38,$D$20,6)/100)</f>
        <v>2.4691908157588142E-4</v>
      </c>
      <c r="CO38" s="185">
        <f ca="1">IF(CG38=0,0,_xll.SPRDOPT(CA38,CB38,$W38,$AM38,CE38,CF38,CG38,$D38,$D$20,7)/100)</f>
        <v>-5.2149865673150973E-3</v>
      </c>
      <c r="CP38" s="185">
        <f ca="1">IF(CH38=0,0,_xll.SPRDOPT(CA38,CB38,$W38,$AM38,CE38,CF38,CG38,$D38,$D$20,9)/365)</f>
        <v>0</v>
      </c>
      <c r="CQ38" s="185">
        <f t="shared" ref="CQ38:CQ60" ca="1" si="39">CI38+CJ38</f>
        <v>4.7856827831018744E-2</v>
      </c>
      <c r="CR38" s="185">
        <f t="shared" ref="CR38:CR60" ca="1" si="40">CL38-CK38</f>
        <v>0</v>
      </c>
      <c r="CS38" s="185">
        <f t="shared" ref="CS38:CS60" ca="1" si="41">((CE38/CF38)*CM38)+CN38</f>
        <v>1.3221633965529729E-3</v>
      </c>
      <c r="CT38" s="185">
        <f t="shared" ref="CT38:CT60" si="42">CG38*BZ38</f>
        <v>0</v>
      </c>
      <c r="CU38" s="165"/>
      <c r="CV38" s="99">
        <f t="shared" ref="CV38:CV60" ca="1" si="43">BZ38*CH38</f>
        <v>0</v>
      </c>
      <c r="CW38" s="99">
        <f t="shared" ref="CW38:CW60" ca="1" si="44">BZ38*CI38</f>
        <v>0</v>
      </c>
      <c r="CX38" s="99">
        <f t="shared" ref="CX38:CX60" ca="1" si="45">BZ38*CJ38</f>
        <v>0</v>
      </c>
      <c r="CY38" s="99">
        <f t="shared" ref="CY38:CY60" ca="1" si="46">BZ38*CK38</f>
        <v>0</v>
      </c>
      <c r="CZ38" s="99">
        <f t="shared" ref="CZ38:CZ60" ca="1" si="47">BZ38*CL38</f>
        <v>0</v>
      </c>
      <c r="DA38" s="99">
        <f t="shared" ref="DA38:DA60" ca="1" si="48">BZ38*CM38</f>
        <v>0</v>
      </c>
      <c r="DB38" s="99">
        <f t="shared" ref="DB38:DB60" ca="1" si="49">BZ38*CN38</f>
        <v>0</v>
      </c>
      <c r="DC38" s="99">
        <f t="shared" ref="DC38:DC60" ca="1" si="50">BZ38*CO38</f>
        <v>0</v>
      </c>
      <c r="DD38" s="99">
        <f t="shared" ref="DD38:DD60" ca="1" si="51">BZ38*CP38</f>
        <v>0</v>
      </c>
      <c r="DE38" s="99">
        <f t="shared" ref="DE38:DE60" ca="1" si="52">BZ38*CQ38</f>
        <v>0</v>
      </c>
      <c r="DF38" s="99">
        <f t="shared" ref="DF38:DF60" ca="1" si="53">BZ38*CR38</f>
        <v>0</v>
      </c>
      <c r="DG38" s="99">
        <f t="shared" ref="DG38:DG60" ca="1" si="54">BZ38*CS38</f>
        <v>0</v>
      </c>
      <c r="DI38" s="79">
        <f t="shared" ref="DI38:DI60" si="55">IF($A38&gt;=DK$32,IF($A38&lt;=DK$33,$AN38,0),0)</f>
        <v>0</v>
      </c>
      <c r="DJ38" s="121">
        <f ca="1">$B38+$Y38+$F$12</f>
        <v>2.3340000000000001</v>
      </c>
      <c r="DK38" s="121">
        <f ca="1">$B38+$Z38+$F$13</f>
        <v>2.6339999999999999</v>
      </c>
      <c r="DL38" s="121">
        <f t="shared" ref="DL38:DL60" ca="1" si="56">DJ38*DI38</f>
        <v>0</v>
      </c>
      <c r="DM38" s="121">
        <f t="shared" ref="DM38:DM60" ca="1" si="57">DK38*DI38</f>
        <v>0</v>
      </c>
      <c r="DN38" s="183">
        <f ca="1">($C38*$AA38)+AE38+$F$14</f>
        <v>0.97</v>
      </c>
      <c r="DO38" s="183">
        <f ca="1">($C38*$AB38)+$F$15</f>
        <v>0.97</v>
      </c>
      <c r="DP38" s="96">
        <f>$AC38+$F$16</f>
        <v>0.88</v>
      </c>
      <c r="DQ38" s="185">
        <f ca="1">IF(DI38=0,0,_xll.SPRDOPT(DJ38,DK38,$AD38,$AM38,DN38,DO38,DP38,$D38,$F$20,0))</f>
        <v>0</v>
      </c>
      <c r="DR38" s="185">
        <f ca="1">IF(DJ38=0,0,_xll.SPRDOPT(DJ38,DK38,$AD38,$AM38,DN38,DO38,DP38,$D38,$F$20,1))</f>
        <v>-0.16660472384901087</v>
      </c>
      <c r="DS38" s="185">
        <f ca="1">IF(DK38=0,0,_xll.SPRDOPT(DJ38,DK38,$AD38,$AM38,DN38,DO38,DP38,$D38,$F$20,2))</f>
        <v>0.19535099112816257</v>
      </c>
      <c r="DT38" s="185">
        <f ca="1">IF(DL38=0,0,_xll.SPRDOPT(DJ38,DK38,$AD38,$AM38,DN38,DO38,DP38,$D38,$F$20,3)/100)</f>
        <v>0</v>
      </c>
      <c r="DU38" s="185">
        <f ca="1">IF(DM38=0,0,_xll.SPRDOPT(DJ38,DK38,$AD38,$AM38,DN38,DO38,DP38,$D38,$F$20,4)/100)</f>
        <v>0</v>
      </c>
      <c r="DV38" s="185">
        <f ca="1">IF(DN38=0,0,_xll.SPRDOPT(DJ38,DK38,$AD38,$AM38,DN38,DO38,DP38,$D38,$F$20,5)/100)</f>
        <v>-2.3068683639002808E-4</v>
      </c>
      <c r="DW38" s="185">
        <f ca="1">IF(DO38=0,0,_xll.SPRDOPT(DJ38,DK38,$AD38,$AM38,DN38,DO38,DP38,$D38,$F$20,6)/100)</f>
        <v>1.1125611976145556E-3</v>
      </c>
      <c r="DX38" s="185">
        <f ca="1">IF(DP38=0,0,_xll.SPRDOPT(DJ38,DK38,$AD38,$AM38,DN38,DO38,DP38,$D38,$F$20,7)/100)</f>
        <v>-2.9463702778173965E-3</v>
      </c>
      <c r="DY38" s="185">
        <f ca="1">IF(DQ38=0,0,_xll.SPRDOPT(DJ38,DK38,$AD38,$AM38,DN38,DO38,DP38,$D38,$F$20,9)/365)</f>
        <v>0</v>
      </c>
      <c r="DZ38" s="185">
        <f t="shared" ref="DZ38:DZ60" ca="1" si="58">DR38+DS38</f>
        <v>2.8746267279151694E-2</v>
      </c>
      <c r="EA38" s="185">
        <f t="shared" ref="EA38:EA60" ca="1" si="59">DU38-DT38</f>
        <v>0</v>
      </c>
      <c r="EB38" s="185">
        <f t="shared" ref="EB38:EB60" ca="1" si="60">((DN38/DO38)*DV38)+DW38</f>
        <v>8.8187436122452744E-4</v>
      </c>
      <c r="EC38" s="185">
        <f t="shared" ref="EC38:EC60" si="61">DP38*DI38</f>
        <v>0</v>
      </c>
      <c r="ED38" s="185"/>
      <c r="EE38" s="99">
        <f t="shared" ref="EE38:EE60" ca="1" si="62">DI38*DQ38</f>
        <v>0</v>
      </c>
      <c r="EF38" s="99">
        <f t="shared" ref="EF38:EF60" ca="1" si="63">DI38*DR38</f>
        <v>0</v>
      </c>
      <c r="EG38" s="99">
        <f t="shared" ref="EG38:EG60" ca="1" si="64">DI38*DS38</f>
        <v>0</v>
      </c>
      <c r="EH38" s="99">
        <f t="shared" ref="EH38:EH60" ca="1" si="65">DI38*DT38</f>
        <v>0</v>
      </c>
      <c r="EI38" s="99">
        <f t="shared" ref="EI38:EI60" ca="1" si="66">DI38*DU38</f>
        <v>0</v>
      </c>
      <c r="EJ38" s="99">
        <f t="shared" ref="EJ38:EJ60" ca="1" si="67">DI38*DV38</f>
        <v>0</v>
      </c>
      <c r="EK38" s="99">
        <f t="shared" ref="EK38:EK60" ca="1" si="68">DI38*DW38</f>
        <v>0</v>
      </c>
      <c r="EL38" s="99">
        <f t="shared" ref="EL38:EL60" ca="1" si="69">DI38*DX38</f>
        <v>0</v>
      </c>
      <c r="EM38" s="99">
        <f t="shared" ref="EM38:EM60" ca="1" si="70">DI38*DY38</f>
        <v>0</v>
      </c>
      <c r="EN38" s="99">
        <f t="shared" ref="EN38:EN60" ca="1" si="71">DI38*DZ38</f>
        <v>0</v>
      </c>
      <c r="EO38" s="99">
        <f t="shared" ref="EO38:EO60" ca="1" si="72">DI38*EA38</f>
        <v>0</v>
      </c>
      <c r="EP38" s="99">
        <f t="shared" ref="EP38:EP60" ca="1" si="73">DI38*EB38</f>
        <v>0</v>
      </c>
      <c r="ER38" s="79">
        <f t="shared" ref="ER38:ER60" si="74">IF($A38&gt;=ET$32,IF($A38&lt;=ET$33,$AN38,0),0)</f>
        <v>31</v>
      </c>
      <c r="ES38" s="121">
        <f ca="1">$B38+$AF38+$H$12</f>
        <v>2.3940000000000001</v>
      </c>
      <c r="ET38" s="121">
        <f ca="1">$B38+$AG38+$H$13</f>
        <v>2.6339999999999999</v>
      </c>
      <c r="EU38" s="121">
        <f t="shared" ref="EU38:EU60" ca="1" si="75">ES38*ER38</f>
        <v>74.213999999999999</v>
      </c>
      <c r="EV38" s="121">
        <f t="shared" ref="EV38:EV60" ca="1" si="76">ET38*ER38</f>
        <v>81.653999999999996</v>
      </c>
      <c r="EW38" s="183">
        <f ca="1">($C38*$AH38)+AL38+$H$14</f>
        <v>0.97</v>
      </c>
      <c r="EX38" s="183">
        <f ca="1">($C38*$AI38)+$H$15</f>
        <v>0.97</v>
      </c>
      <c r="EY38" s="96">
        <f>$AJ38+$H$16</f>
        <v>0.88</v>
      </c>
      <c r="EZ38" s="185">
        <f ca="1">IF(ER38=0,0,_xll.SPRDOPT(ES38,ET38,$AK38,$AM38,EW38,EX38,EY38,$D38,$H$20,0))</f>
        <v>0.25845189948424957</v>
      </c>
      <c r="FA38" s="185">
        <f ca="1">IF(ES38=0,0,_xll.SPRDOPT(ES38,ET38,$AK38,$AM38,EW38,EX38,EY38,$D38,$H$20,1))</f>
        <v>0.76282010697280123</v>
      </c>
      <c r="FB38" s="185">
        <f ca="1">IF(ET38=0,0,_xll.SPRDOPT(ES38,ET38,$AK38,$AM38,EW38,EX38,EY38,$D38,$H$20,2))</f>
        <v>-0.72654959185624357</v>
      </c>
      <c r="FC38" s="185">
        <f ca="1">IF(EU38=0,0,_xll.SPRDOPT(ES38,ET38,$AK38,$AM38,EW38,EX38,EY38,$D38,$H$20,3)/100)</f>
        <v>9.3945257539876301E-3</v>
      </c>
      <c r="FD38" s="185">
        <f ca="1">IF(EV38=0,0,_xll.SPRDOPT(ES38,ET38,$AK38,$AM38,EW38,EX38,EY38,$D38,$H$20,4)/100)</f>
        <v>1.0883640547567928E-2</v>
      </c>
      <c r="FE38" s="185">
        <f ca="1">IF(EW38=0,0,_xll.SPRDOPT(ES38,ET38,$AK38,$AM38,EW38,EX38,EY38,$D38,$H$20,5)/100)</f>
        <v>-1.3623141096470593E-4</v>
      </c>
      <c r="FF38" s="185">
        <f ca="1">IF(EX38=0,0,_xll.SPRDOPT(ES38,ET38,$AK38,$AM38,EW38,EX38,EY38,$D38,$H$20,6)/100)</f>
        <v>1.1872863055734542E-3</v>
      </c>
      <c r="FG38" s="185">
        <f ca="1">IF(EY38=0,0,_xll.SPRDOPT(ES38,ET38,$AK38,$AM38,EW38,EX38,EY38,$D38,$H$20,7)/100)</f>
        <v>-3.7752990974150684E-3</v>
      </c>
      <c r="FH38" s="185">
        <f ca="1">IF(EZ38=0,0,_xll.SPRDOPT(ES38,ET38,$AK38,$AM38,EW38,EX38,EY38,$D38,$H$20,9)/365)</f>
        <v>-2.2178729522309096E-3</v>
      </c>
      <c r="FI38" s="185">
        <f t="shared" ref="FI38:FI60" ca="1" si="77">FA38+FB38</f>
        <v>3.6270515116557656E-2</v>
      </c>
      <c r="FJ38" s="185">
        <f t="shared" ref="FJ38:FJ60" ca="1" si="78">FD38-FC38</f>
        <v>1.4891147935802984E-3</v>
      </c>
      <c r="FK38" s="185">
        <f t="shared" ref="FK38:FK60" ca="1" si="79">((EW38/EX38)*FE38)+FF38</f>
        <v>1.0510548946087482E-3</v>
      </c>
      <c r="FL38" s="185">
        <f t="shared" ref="FL38:FL60" si="80">EY38*ER38</f>
        <v>27.28</v>
      </c>
      <c r="FM38" s="185"/>
      <c r="FN38" s="99">
        <f t="shared" ref="FN38:FY53" ca="1" si="81">$ER38*EZ38</f>
        <v>8.0120088840117365</v>
      </c>
      <c r="FO38" s="99">
        <f t="shared" ca="1" si="81"/>
        <v>23.647423316156839</v>
      </c>
      <c r="FP38" s="99">
        <f t="shared" ca="1" si="81"/>
        <v>-22.52303734754355</v>
      </c>
      <c r="FQ38" s="99">
        <f t="shared" ca="1" si="81"/>
        <v>0.29123029837361653</v>
      </c>
      <c r="FR38" s="99">
        <f t="shared" ca="1" si="81"/>
        <v>0.3373928569746058</v>
      </c>
      <c r="FS38" s="99">
        <f t="shared" ca="1" si="81"/>
        <v>-4.2231737399058842E-3</v>
      </c>
      <c r="FT38" s="99">
        <f t="shared" ca="1" si="81"/>
        <v>3.6805875472777083E-2</v>
      </c>
      <c r="FU38" s="99">
        <f t="shared" ca="1" si="81"/>
        <v>-0.11703427201986712</v>
      </c>
      <c r="FV38" s="99">
        <f t="shared" ca="1" si="81"/>
        <v>-6.8754061519158194E-2</v>
      </c>
      <c r="FW38" s="99">
        <f t="shared" ca="1" si="81"/>
        <v>1.1243859686132873</v>
      </c>
      <c r="FX38" s="99">
        <f t="shared" ca="1" si="81"/>
        <v>4.6162558600989251E-2</v>
      </c>
      <c r="FY38" s="99">
        <f t="shared" ca="1" si="81"/>
        <v>3.2582701732871193E-2</v>
      </c>
      <c r="GA38" s="304">
        <f ca="1">VLOOKUP(A38,skewmonthlook,2,FALSE)</f>
        <v>9</v>
      </c>
      <c r="GB38" t="str">
        <f>CONCATENATE(B$3,$GA38)</f>
        <v>IF-NGPL/MIDCON9</v>
      </c>
      <c r="GC38" t="str">
        <f>CONCATENATE(D$3,$GA38)</f>
        <v>NGI-SOCAL9</v>
      </c>
      <c r="GD38" t="str">
        <f>CONCATENATE(F$3,$GA38)</f>
        <v>IF-NWPL_ROCKY_M9</v>
      </c>
      <c r="GE38" t="str">
        <f>CONCATENATE(H$3,$GA38)</f>
        <v>IF-NWPL_ROCKY_M9</v>
      </c>
      <c r="GG38" s="96" t="e">
        <f ca="1">VLOOKUP(GB38,skewlook,HLOOKUP($P38,skewlook,2),FALSE)</f>
        <v>#N/A</v>
      </c>
      <c r="GH38" s="96">
        <f ca="1">VLOOKUP(GC38,skewlook,HLOOKUP($W38,skewlook,2),FALSE)</f>
        <v>0</v>
      </c>
      <c r="GI38" s="96" t="e">
        <f ca="1">VLOOKUP(GD38,skewlook,HLOOKUP($AD38,skewlook,2),FALSE)</f>
        <v>#N/A</v>
      </c>
      <c r="GJ38" s="96" t="e">
        <f ca="1">VLOOKUP(GE38,skewlook,HLOOKUP($AK38,skewlook,2),FALSE)</f>
        <v>#N/A</v>
      </c>
    </row>
    <row r="39" spans="1:192" x14ac:dyDescent="0.2">
      <c r="A39" s="92">
        <f t="shared" ref="A39:A60" si="82">DATE(YEAR(A38),MONTH(A38)+1,1)</f>
        <v>37288</v>
      </c>
      <c r="B39" s="93">
        <f t="shared" ref="B39:B85" ca="1" si="83">VLOOKUP(A39,STRADDLE,5,FALSE)</f>
        <v>2.746</v>
      </c>
      <c r="C39" s="77">
        <f t="shared" ca="1" si="4"/>
        <v>0.94499999999999995</v>
      </c>
      <c r="D39" s="95">
        <f t="shared" ca="1" si="5"/>
        <v>56</v>
      </c>
      <c r="E39" s="96">
        <f t="shared" ca="1" si="6"/>
        <v>-0.32291430348085981</v>
      </c>
      <c r="F39" s="96">
        <f t="shared" ca="1" si="7"/>
        <v>-0.40286508929835008</v>
      </c>
      <c r="G39" s="96">
        <f t="shared" ca="1" si="8"/>
        <v>-0.25546935822326228</v>
      </c>
      <c r="H39" s="96">
        <f t="shared" ca="1" si="9"/>
        <v>0.69183332311857215</v>
      </c>
      <c r="I39" s="94"/>
      <c r="J39" s="182"/>
      <c r="K39" s="93">
        <f t="shared" ca="1" si="10"/>
        <v>-0.155</v>
      </c>
      <c r="L39" s="93">
        <f t="shared" ref="L39:L85" ca="1" si="84">IF($B$4="NYMEX",0,VLOOKUP($A39,curvesettle,HLOOKUP($B$4,curvesettle,2,FALSE),FALSE))</f>
        <v>0</v>
      </c>
      <c r="M39" s="96">
        <f t="shared" ref="M39:M85" ca="1" si="85">IF(ISNUMBER(VLOOKUP($A39,VOLCURVES,HLOOKUP($B$3,VOLCURVES,2,FALSE),FALSE)),VLOOKUP($A39,VOLCURVES,HLOOKUP($B$3,VOLCURVES,2,FALSE),FALSE),1)</f>
        <v>1</v>
      </c>
      <c r="N39" s="96">
        <f t="shared" ref="N39:N85" ca="1" si="86">IF(ISNUMBER(VLOOKUP($A39,VOLCURVES,HLOOKUP($B$4,VOLCURVES,2,FALSE),FALSE)),VLOOKUP($A39,VOLCURVES,HLOOKUP($B$4,VOLCURVES,2,FALSE),FALSE),1)</f>
        <v>1</v>
      </c>
      <c r="O39" s="96">
        <f t="shared" ref="O39:O85" ca="1" si="87">IF(ISNUMBER(VLOOKUP($A39,CORETABLE,HLOOKUP($B$3,CORETABLE,2,FALSE),FALSE)),VLOOKUP($A39,CORETABLE,HLOOKUP($B$3,CORETABLE,2,FALSE),FALSE),0.99)</f>
        <v>0.99450000000000005</v>
      </c>
      <c r="P39" s="184">
        <f t="shared" si="11"/>
        <v>-0.2</v>
      </c>
      <c r="Q39" s="298">
        <f t="shared" ref="Q39:Q85" si="88">IF($B$18=1,IF(ISNUMBER($GG39),$GG39,0),0)</f>
        <v>0</v>
      </c>
      <c r="R39" s="294">
        <f t="shared" ca="1" si="12"/>
        <v>0.08</v>
      </c>
      <c r="S39" s="93">
        <f t="shared" ca="1" si="13"/>
        <v>0</v>
      </c>
      <c r="T39" s="96">
        <f t="shared" ca="1" si="14"/>
        <v>1.08</v>
      </c>
      <c r="U39" s="96">
        <f t="shared" ref="U39:U85" ca="1" si="89">IF(ISNUMBER(VLOOKUP($A39,VOLCURVES,HLOOKUP($D$4,VOLCURVES,2,FALSE),FALSE)),VLOOKUP($A39,VOLCURVES,HLOOKUP($D$4,VOLCURVES,2,FALSE),FALSE),1)</f>
        <v>1</v>
      </c>
      <c r="V39" s="96">
        <f t="shared" ref="V39:V85" ca="1" si="90">IF(ISNUMBER(VLOOKUP($A39,CORETABLE,HLOOKUP($D$3,CORETABLE,2,FALSE),FALSE)),VLOOKUP($A39,CORETABLE,HLOOKUP($D$3,CORETABLE,2,FALSE),FALSE),0.99)</f>
        <v>0.88</v>
      </c>
      <c r="W39" s="184">
        <f t="shared" si="15"/>
        <v>0</v>
      </c>
      <c r="X39" s="298">
        <f t="shared" ref="X39:X85" si="91">IF($D$18=1,IF(ISNUMBER($GH39),$GH39,0),0)</f>
        <v>0</v>
      </c>
      <c r="Y39" s="296">
        <f t="shared" ca="1" si="16"/>
        <v>-0.3</v>
      </c>
      <c r="Z39" s="93">
        <f t="shared" ca="1" si="17"/>
        <v>0</v>
      </c>
      <c r="AA39" s="96">
        <f ca="1">IF(ISNUMBER(VLOOKUP($A39,VOLCURVES,HLOOKUP($F$3,VOLCURVES,2,FALSE),FALSE)),VLOOKUP($A39,VOLCURVES,HLOOKUP($F$3,VOLCURVES,2,FALSE),FALSE),1)</f>
        <v>1</v>
      </c>
      <c r="AB39" s="96">
        <f t="shared" ref="AB39:AB85" ca="1" si="92">IF(ISNUMBER(VLOOKUP($A39,VOLCURVES,HLOOKUP($F$4,VOLCURVES,2,FALSE),FALSE)),VLOOKUP($A39,VOLCURVES,HLOOKUP($F$4,VOLCURVES,2,FALSE),FALSE),1)</f>
        <v>1</v>
      </c>
      <c r="AC39" s="96">
        <f t="shared" ref="AC39:AC85" ca="1" si="93">IF(ISNUMBER(VLOOKUP($A39,CORETABLE,HLOOKUP($F$3,CORETABLE,2,FALSE),FALSE)),VLOOKUP($A39,CORETABLE,HLOOKUP($F$3,CORETABLE,2,FALSE),FALSE),0.99)</f>
        <v>0.88</v>
      </c>
      <c r="AD39" s="184">
        <f t="shared" si="18"/>
        <v>-0.6</v>
      </c>
      <c r="AE39" s="298">
        <f t="shared" ref="AE39:AE85" si="94">IF($F$18=1,IF(ISNUMBER($GI39),$GI39,0),0)</f>
        <v>0</v>
      </c>
      <c r="AF39" s="93">
        <f t="shared" ca="1" si="19"/>
        <v>-0.3</v>
      </c>
      <c r="AG39" s="93">
        <f t="shared" ca="1" si="20"/>
        <v>0</v>
      </c>
      <c r="AH39" s="96">
        <f t="shared" ca="1" si="21"/>
        <v>1</v>
      </c>
      <c r="AI39" s="96">
        <f t="shared" ref="AI39:AI85" ca="1" si="95">IF(ISNUMBER(VLOOKUP($A39,VOLCURVES,HLOOKUP($H$4,VOLCURVES,2,FALSE),FALSE)),VLOOKUP($A39,VOLCURVES,HLOOKUP($H$4,VOLCURVES,2,FALSE),FALSE),1)</f>
        <v>1</v>
      </c>
      <c r="AJ39" s="96">
        <f t="shared" ref="AJ39:AJ85" ca="1" si="96">IF(ISNUMBER(VLOOKUP($A39,CORETABLE,HLOOKUP($H$3,CORETABLE,2,FALSE),FALSE)),VLOOKUP($A39,CORETABLE,HLOOKUP($H$3,CORETABLE,2,FALSE),FALSE),0.99)</f>
        <v>0.88</v>
      </c>
      <c r="AK39" s="184">
        <f t="shared" si="22"/>
        <v>-0.45</v>
      </c>
      <c r="AL39" s="298">
        <f t="shared" ref="AL39:AL85" si="97">IF($H$18=1,IF(ISNUMBER($GJ39),$GJ39,0),0)</f>
        <v>0</v>
      </c>
      <c r="AM39" s="77">
        <f t="shared" ca="1" si="23"/>
        <v>0</v>
      </c>
      <c r="AN39" s="145">
        <f t="shared" si="24"/>
        <v>28</v>
      </c>
      <c r="AO39" s="74">
        <f>AO38+1</f>
        <v>2</v>
      </c>
      <c r="AP39" s="79">
        <f t="shared" si="25"/>
        <v>28</v>
      </c>
      <c r="AQ39" s="121">
        <f t="shared" ref="AQ39:AQ85" ca="1" si="98">$B39+$K39+$B$12</f>
        <v>2.5910000000000002</v>
      </c>
      <c r="AR39" s="121">
        <f t="shared" ref="AR39:AR85" ca="1" si="99">$B39+$L39+$B$13</f>
        <v>2.746</v>
      </c>
      <c r="AS39" s="121">
        <f t="shared" ca="1" si="26"/>
        <v>72.548000000000002</v>
      </c>
      <c r="AT39" s="121">
        <f t="shared" ca="1" si="27"/>
        <v>76.888000000000005</v>
      </c>
      <c r="AU39" s="183">
        <f t="shared" ref="AU39:AU85" ca="1" si="100">($C39*$M39)+Q39+$B$14</f>
        <v>0.94499999999999995</v>
      </c>
      <c r="AV39" s="183">
        <f t="shared" ref="AV39:AV85" ca="1" si="101">($C39*$N39)+$B$15</f>
        <v>0.94499999999999995</v>
      </c>
      <c r="AW39" s="96">
        <f t="shared" si="28"/>
        <v>0.999</v>
      </c>
      <c r="AX39" s="185">
        <f ca="1">IF(AP39=0,0,_xll.SPRDOPT(AQ39,AR39,$P39,$AM39,AU39,AV39,AW39,$D39,$B$20,0))</f>
        <v>1.4643977998088793E-2</v>
      </c>
      <c r="AY39" s="185">
        <f ca="1">IF(AQ39=0,0,_xll.SPRDOPT(AQ39,AR39,$P39,$AM39,AU39,AV39,AW39,$D39,$B$20,1))</f>
        <v>-0.32291430348085981</v>
      </c>
      <c r="AZ39" s="185">
        <f ca="1">IF(AR39=0,0,_xll.SPRDOPT(AQ39,AR39,$P39,$AM39,AU39,AV39,AW39,$D39,$B$20,2))</f>
        <v>0.32643472163605913</v>
      </c>
      <c r="BA39" s="185">
        <f ca="1">IF(AS39=0,0,_xll.SPRDOPT(AQ39,AR39,$P39,$AM39,AU39,AV39,AW39,$D39,$B$20,3)/100)</f>
        <v>4.8047152921553565E-2</v>
      </c>
      <c r="BB39" s="185">
        <f ca="1">IF(AT39=0,0,_xll.SPRDOPT(AQ39,AR39,$P39,$AM39,AU39,AV39,AW39,$D39,$B$20,4)/100)</f>
        <v>4.8305720853190064E-2</v>
      </c>
      <c r="BC39" s="185">
        <f ca="1">IF(AU39=0,0,_xll.SPRDOPT(AQ39,AR39,$P39,$AM39,AU39,AV39,AW39,$D39,$B$20,5)/100)</f>
        <v>-2.8750390548375336E-3</v>
      </c>
      <c r="BD39" s="185">
        <f ca="1">IF(AV39=0,0,_xll.SPRDOPT(AQ39,AR39,$P39,$AM39,AU39,AV39,AW39,$D39,$B$20,6)/100)</f>
        <v>3.1661574243140285E-3</v>
      </c>
      <c r="BE39" s="185">
        <f ca="1">IF(AW39=0,0,_xll.SPRDOPT(AQ39,AR39,$P39,$AM39,AU39,AV39,AW39,$D39,$B$20,7)/100)</f>
        <v>-4.6927395482249931E-2</v>
      </c>
      <c r="BF39" s="185">
        <f ca="1">IF(AX39=0,0,_xll.SPRDOPT(AQ39,AR39,$P39,$AM39,AU39,AV39,AW39,$D39,$B$20,9)/365)</f>
        <v>-2.4579938115145539E-4</v>
      </c>
      <c r="BG39" s="185">
        <f t="shared" ca="1" si="29"/>
        <v>3.520418155199323E-3</v>
      </c>
      <c r="BH39" s="185">
        <f t="shared" ca="1" si="30"/>
        <v>2.5856793163649833E-4</v>
      </c>
      <c r="BI39" s="185">
        <f t="shared" ca="1" si="31"/>
        <v>2.911183694764949E-4</v>
      </c>
      <c r="BJ39" s="185">
        <f t="shared" si="32"/>
        <v>27.972000000000001</v>
      </c>
      <c r="BK39" s="165"/>
      <c r="BL39" s="99">
        <f t="shared" ca="1" si="33"/>
        <v>0.41003138394648619</v>
      </c>
      <c r="BM39" s="99">
        <f t="shared" ca="1" si="34"/>
        <v>-9.0416004974640742</v>
      </c>
      <c r="BN39" s="99">
        <f t="shared" ca="1" si="34"/>
        <v>9.1401722058096553</v>
      </c>
      <c r="BO39" s="99">
        <f t="shared" ca="1" si="34"/>
        <v>1.3453202818034997</v>
      </c>
      <c r="BP39" s="99">
        <f t="shared" ca="1" si="34"/>
        <v>1.3525601838893218</v>
      </c>
      <c r="BQ39" s="99">
        <f t="shared" ca="1" si="34"/>
        <v>-8.0501093535450943E-2</v>
      </c>
      <c r="BR39" s="99">
        <f t="shared" ca="1" si="34"/>
        <v>8.8652407880792802E-2</v>
      </c>
      <c r="BS39" s="99">
        <f t="shared" ca="1" si="34"/>
        <v>-1.313967073502998</v>
      </c>
      <c r="BT39" s="99">
        <f t="shared" ca="1" si="34"/>
        <v>-6.8823826722407512E-3</v>
      </c>
      <c r="BU39" s="99">
        <f t="shared" ca="1" si="34"/>
        <v>9.8571708345581044E-2</v>
      </c>
      <c r="BV39" s="99">
        <f t="shared" ca="1" si="34"/>
        <v>7.2399020858219532E-3</v>
      </c>
      <c r="BW39" s="99">
        <f t="shared" ca="1" si="34"/>
        <v>8.1513143453418573E-3</v>
      </c>
      <c r="BX39" s="99"/>
      <c r="BZ39" s="79">
        <f t="shared" si="35"/>
        <v>0</v>
      </c>
      <c r="CA39" s="121">
        <f t="shared" ref="CA39:CA85" ca="1" si="102">$B39+$R39+$D$12</f>
        <v>2.8260000000000001</v>
      </c>
      <c r="CB39" s="121">
        <f t="shared" ref="CB39:CB85" ca="1" si="103">$B39+$S39+$D$13</f>
        <v>2.746</v>
      </c>
      <c r="CC39" s="121">
        <f t="shared" ca="1" si="36"/>
        <v>0</v>
      </c>
      <c r="CD39" s="121">
        <f t="shared" ca="1" si="37"/>
        <v>0</v>
      </c>
      <c r="CE39" s="183">
        <f t="shared" ref="CE39:CE85" ca="1" si="104">($C39*$T39)+X39+$D$14</f>
        <v>1.0206</v>
      </c>
      <c r="CF39" s="183">
        <f t="shared" ref="CF39:CF85" ca="1" si="105">($C39*$U39)+$D$15</f>
        <v>0.94499999999999995</v>
      </c>
      <c r="CG39" s="96">
        <f t="shared" si="38"/>
        <v>0.88</v>
      </c>
      <c r="CH39" s="185">
        <f ca="1">IF(BZ39=0,0,_xll.SPRDOPT(CA39,CB39,$W39,$AM39,CE39,CF39,CG39,$D39,$D$20,0))</f>
        <v>0</v>
      </c>
      <c r="CI39" s="185">
        <f ca="1">IF(CA39=0,0,_xll.SPRDOPT(CA39,CB39,$W39,$AM39,CE39,CF39,CG39,$D39,$D$20,1))</f>
        <v>-0.40286508929835008</v>
      </c>
      <c r="CJ39" s="185">
        <f ca="1">IF(CB39=0,0,_xll.SPRDOPT(CA39,CB39,$W39,$AM39,CE39,CF39,CG39,$D39,$D$20,2))</f>
        <v>0.47797343716217267</v>
      </c>
      <c r="CK39" s="185">
        <f ca="1">IF(CC39=0,0,_xll.SPRDOPT(CA39,CB39,$W39,$AM39,CE39,CF39,CG39,$D39,$D$20,3)/100)</f>
        <v>0</v>
      </c>
      <c r="CL39" s="185">
        <f ca="1">IF(CD39=0,0,_xll.SPRDOPT(CA39,CB39,$W39,$AM39,CE39,CF39,CG39,$D39,$D$20,4)/100)</f>
        <v>0</v>
      </c>
      <c r="CM39" s="185">
        <f ca="1">IF(CE39=0,0,_xll.SPRDOPT(CA39,CB39,$W39,$AM39,CE39,CF39,CG39,$D39,$D$20,5)/100)</f>
        <v>1.6620871391116276E-3</v>
      </c>
      <c r="CN39" s="185">
        <f ca="1">IF(CF39=0,0,_xll.SPRDOPT(CA39,CB39,$W39,$AM39,CE39,CF39,CG39,$D39,$D$20,6)/100)</f>
        <v>4.1224540189764764E-4</v>
      </c>
      <c r="CO39" s="185">
        <f ca="1">IF(CG39=0,0,_xll.SPRDOPT(CA39,CB39,$W39,$AM39,CE39,CF39,CG39,$D39,$D$20,7)/100)</f>
        <v>-8.4818473782957409E-3</v>
      </c>
      <c r="CP39" s="185">
        <f ca="1">IF(CH39=0,0,_xll.SPRDOPT(CA39,CB39,$W39,$AM39,CE39,CF39,CG39,$D39,$D$20,9)/365)</f>
        <v>0</v>
      </c>
      <c r="CQ39" s="185">
        <f t="shared" ca="1" si="39"/>
        <v>7.5108347863822589E-2</v>
      </c>
      <c r="CR39" s="185">
        <f t="shared" ca="1" si="40"/>
        <v>0</v>
      </c>
      <c r="CS39" s="185">
        <f t="shared" ca="1" si="41"/>
        <v>2.2072995121382053E-3</v>
      </c>
      <c r="CT39" s="185">
        <f t="shared" si="42"/>
        <v>0</v>
      </c>
      <c r="CU39" s="165"/>
      <c r="CV39" s="99">
        <f t="shared" ca="1" si="43"/>
        <v>0</v>
      </c>
      <c r="CW39" s="99">
        <f t="shared" ca="1" si="44"/>
        <v>0</v>
      </c>
      <c r="CX39" s="99">
        <f t="shared" ca="1" si="45"/>
        <v>0</v>
      </c>
      <c r="CY39" s="99">
        <f t="shared" ca="1" si="46"/>
        <v>0</v>
      </c>
      <c r="CZ39" s="99">
        <f t="shared" ca="1" si="47"/>
        <v>0</v>
      </c>
      <c r="DA39" s="99">
        <f t="shared" ca="1" si="48"/>
        <v>0</v>
      </c>
      <c r="DB39" s="99">
        <f t="shared" ca="1" si="49"/>
        <v>0</v>
      </c>
      <c r="DC39" s="99">
        <f t="shared" ca="1" si="50"/>
        <v>0</v>
      </c>
      <c r="DD39" s="99">
        <f t="shared" ca="1" si="51"/>
        <v>0</v>
      </c>
      <c r="DE39" s="99">
        <f t="shared" ca="1" si="52"/>
        <v>0</v>
      </c>
      <c r="DF39" s="99">
        <f t="shared" ca="1" si="53"/>
        <v>0</v>
      </c>
      <c r="DG39" s="99">
        <f t="shared" ca="1" si="54"/>
        <v>0</v>
      </c>
      <c r="DI39" s="79">
        <f t="shared" si="55"/>
        <v>0</v>
      </c>
      <c r="DJ39" s="121">
        <f t="shared" ref="DJ39:DJ85" ca="1" si="106">$B39+$Y39+$F$12</f>
        <v>2.4460000000000002</v>
      </c>
      <c r="DK39" s="121">
        <f t="shared" ref="DK39:DK85" ca="1" si="107">$B39+$Z39+$F$13</f>
        <v>2.746</v>
      </c>
      <c r="DL39" s="121">
        <f t="shared" ca="1" si="56"/>
        <v>0</v>
      </c>
      <c r="DM39" s="121">
        <f t="shared" ca="1" si="57"/>
        <v>0</v>
      </c>
      <c r="DN39" s="183">
        <f t="shared" ref="DN39:DN85" ca="1" si="108">($C39*$AA39)+AE39+$F$14</f>
        <v>0.94499999999999995</v>
      </c>
      <c r="DO39" s="183">
        <f t="shared" ref="DO39:DO85" ca="1" si="109">($C39*$AB39)+$F$15</f>
        <v>0.94499999999999995</v>
      </c>
      <c r="DP39" s="96">
        <f t="shared" ref="DP39:DP85" si="110">$AC39+$F$16</f>
        <v>0.88</v>
      </c>
      <c r="DQ39" s="185">
        <f ca="1">IF(DI39=0,0,_xll.SPRDOPT(DJ39,DK39,$AD39,$AM39,DN39,DO39,DP39,$D39,$F$20,0))</f>
        <v>0</v>
      </c>
      <c r="DR39" s="185">
        <f ca="1">IF(DJ39=0,0,_xll.SPRDOPT(DJ39,DK39,$AD39,$AM39,DN39,DO39,DP39,$D39,$F$20,1))</f>
        <v>-0.25546935822326228</v>
      </c>
      <c r="DS39" s="185">
        <f ca="1">IF(DK39=0,0,_xll.SPRDOPT(DJ39,DK39,$AD39,$AM39,DN39,DO39,DP39,$D39,$F$20,2))</f>
        <v>0.31200611004849876</v>
      </c>
      <c r="DT39" s="185">
        <f ca="1">IF(DL39=0,0,_xll.SPRDOPT(DJ39,DK39,$AD39,$AM39,DN39,DO39,DP39,$D39,$F$20,3)/100)</f>
        <v>0</v>
      </c>
      <c r="DU39" s="185">
        <f ca="1">IF(DM39=0,0,_xll.SPRDOPT(DJ39,DK39,$AD39,$AM39,DN39,DO39,DP39,$D39,$F$20,4)/100)</f>
        <v>0</v>
      </c>
      <c r="DV39" s="185">
        <f ca="1">IF(DN39=0,0,_xll.SPRDOPT(DJ39,DK39,$AD39,$AM39,DN39,DO39,DP39,$D39,$F$20,5)/100)</f>
        <v>-4.2391638202185001E-4</v>
      </c>
      <c r="DW39" s="185">
        <f ca="1">IF(DO39=0,0,_xll.SPRDOPT(DJ39,DK39,$AD39,$AM39,DN39,DO39,DP39,$D39,$F$20,6)/100)</f>
        <v>2.2674995684660837E-3</v>
      </c>
      <c r="DX39" s="185">
        <f ca="1">IF(DP39=0,0,_xll.SPRDOPT(DJ39,DK39,$AD39,$AM39,DN39,DO39,DP39,$D39,$F$20,7)/100)</f>
        <v>-6.0490407968353029E-3</v>
      </c>
      <c r="DY39" s="185">
        <f ca="1">IF(DQ39=0,0,_xll.SPRDOPT(DJ39,DK39,$AD39,$AM39,DN39,DO39,DP39,$D39,$F$20,9)/365)</f>
        <v>0</v>
      </c>
      <c r="DZ39" s="185">
        <f t="shared" ca="1" si="58"/>
        <v>5.6536751825236486E-2</v>
      </c>
      <c r="EA39" s="185">
        <f t="shared" ca="1" si="59"/>
        <v>0</v>
      </c>
      <c r="EB39" s="185">
        <f t="shared" ca="1" si="60"/>
        <v>1.8435831864442337E-3</v>
      </c>
      <c r="EC39" s="185">
        <f t="shared" si="61"/>
        <v>0</v>
      </c>
      <c r="ED39" s="185"/>
      <c r="EE39" s="99">
        <f t="shared" ca="1" si="62"/>
        <v>0</v>
      </c>
      <c r="EF39" s="99">
        <f t="shared" ca="1" si="63"/>
        <v>0</v>
      </c>
      <c r="EG39" s="99">
        <f t="shared" ca="1" si="64"/>
        <v>0</v>
      </c>
      <c r="EH39" s="99">
        <f t="shared" ca="1" si="65"/>
        <v>0</v>
      </c>
      <c r="EI39" s="99">
        <f t="shared" ca="1" si="66"/>
        <v>0</v>
      </c>
      <c r="EJ39" s="99">
        <f t="shared" ca="1" si="67"/>
        <v>0</v>
      </c>
      <c r="EK39" s="99">
        <f t="shared" ca="1" si="68"/>
        <v>0</v>
      </c>
      <c r="EL39" s="99">
        <f t="shared" ca="1" si="69"/>
        <v>0</v>
      </c>
      <c r="EM39" s="99">
        <f t="shared" ca="1" si="70"/>
        <v>0</v>
      </c>
      <c r="EN39" s="99">
        <f t="shared" ca="1" si="71"/>
        <v>0</v>
      </c>
      <c r="EO39" s="99">
        <f t="shared" ca="1" si="72"/>
        <v>0</v>
      </c>
      <c r="EP39" s="99">
        <f t="shared" ca="1" si="73"/>
        <v>0</v>
      </c>
      <c r="ER39" s="79">
        <f t="shared" si="74"/>
        <v>28</v>
      </c>
      <c r="ES39" s="121">
        <f t="shared" ref="ES39:ES85" ca="1" si="111">$B39+$AF39+$H$12</f>
        <v>2.5060000000000002</v>
      </c>
      <c r="ET39" s="121">
        <f t="shared" ref="ET39:ET85" ca="1" si="112">$B39+$AG39+$H$13</f>
        <v>2.746</v>
      </c>
      <c r="EU39" s="121">
        <f t="shared" ca="1" si="75"/>
        <v>70.168000000000006</v>
      </c>
      <c r="EV39" s="121">
        <f t="shared" ca="1" si="76"/>
        <v>76.888000000000005</v>
      </c>
      <c r="EW39" s="183">
        <f t="shared" ref="EW39:EW85" ca="1" si="113">($C39*$AH39)+AL39+$H$14</f>
        <v>0.94499999999999995</v>
      </c>
      <c r="EX39" s="183">
        <f t="shared" ref="EX39:EX85" ca="1" si="114">($C39*$AI39)+$H$15</f>
        <v>0.94499999999999995</v>
      </c>
      <c r="EY39" s="96">
        <f t="shared" ref="EY39:EY85" si="115">$AJ39+$H$16</f>
        <v>0.88</v>
      </c>
      <c r="EZ39" s="185">
        <f ca="1">IF(ER39=0,0,_xll.SPRDOPT(ES39,ET39,$AK39,$AM39,EW39,EX39,EY39,$D39,$H$20,0))</f>
        <v>0.3227135409477711</v>
      </c>
      <c r="FA39" s="185">
        <f ca="1">IF(ES39=0,0,_xll.SPRDOPT(ES39,ET39,$AK39,$AM39,EW39,EX39,EY39,$D39,$H$20,1))</f>
        <v>0.69183332311857215</v>
      </c>
      <c r="FB39" s="185">
        <f ca="1">IF(ET39=0,0,_xll.SPRDOPT(ES39,ET39,$AK39,$AM39,EW39,EX39,EY39,$D39,$H$20,2))</f>
        <v>-0.62880427667593874</v>
      </c>
      <c r="FC39" s="185">
        <f ca="1">IF(EU39=0,0,_xll.SPRDOPT(ES39,ET39,$AK39,$AM39,EW39,EX39,EY39,$D39,$H$20,3)/100)</f>
        <v>6.7845016581912386E-3</v>
      </c>
      <c r="FD39" s="185">
        <f ca="1">IF(EV39=0,0,_xll.SPRDOPT(ES39,ET39,$AK39,$AM39,EW39,EX39,EY39,$D39,$H$20,4)/100)</f>
        <v>7.7984592915750443E-3</v>
      </c>
      <c r="FE39" s="185">
        <f ca="1">IF(EW39=0,0,_xll.SPRDOPT(ES39,ET39,$AK39,$AM39,EW39,EX39,EY39,$D39,$H$20,5)/100)</f>
        <v>-1.9952881356600339E-4</v>
      </c>
      <c r="FF39" s="185">
        <f ca="1">IF(EX39=0,0,_xll.SPRDOPT(ES39,ET39,$AK39,$AM39,EW39,EX39,EY39,$D39,$H$20,6)/100)</f>
        <v>2.147245350721038E-3</v>
      </c>
      <c r="FG39" s="185">
        <f ca="1">IF(EY39=0,0,_xll.SPRDOPT(ES39,ET39,$AK39,$AM39,EW39,EX39,EY39,$D39,$H$20,7)/100)</f>
        <v>-6.8434467319433579E-3</v>
      </c>
      <c r="FH39" s="185">
        <f ca="1">IF(EZ39=0,0,_xll.SPRDOPT(ES39,ET39,$AK39,$AM39,EW39,EX39,EY39,$D39,$H$20,9)/365)</f>
        <v>-1.6445114426485148E-3</v>
      </c>
      <c r="FI39" s="185">
        <f t="shared" ca="1" si="77"/>
        <v>6.3029046442633407E-2</v>
      </c>
      <c r="FJ39" s="185">
        <f t="shared" ca="1" si="78"/>
        <v>1.0139576333838057E-3</v>
      </c>
      <c r="FK39" s="185">
        <f t="shared" ca="1" si="79"/>
        <v>1.9477165371550346E-3</v>
      </c>
      <c r="FL39" s="185">
        <f t="shared" si="80"/>
        <v>24.64</v>
      </c>
      <c r="FM39" s="185"/>
      <c r="FN39" s="99">
        <f t="shared" ca="1" si="81"/>
        <v>9.0359791465375903</v>
      </c>
      <c r="FO39" s="99">
        <f t="shared" ca="1" si="81"/>
        <v>19.371333047320022</v>
      </c>
      <c r="FP39" s="99">
        <f t="shared" ca="1" si="81"/>
        <v>-17.606519746926285</v>
      </c>
      <c r="FQ39" s="99">
        <f t="shared" ca="1" si="81"/>
        <v>0.18996604642935469</v>
      </c>
      <c r="FR39" s="99">
        <f t="shared" ca="1" si="81"/>
        <v>0.21835686016410125</v>
      </c>
      <c r="FS39" s="99">
        <f t="shared" ca="1" si="81"/>
        <v>-5.5868067798480947E-3</v>
      </c>
      <c r="FT39" s="99">
        <f t="shared" ca="1" si="81"/>
        <v>6.0122869820189065E-2</v>
      </c>
      <c r="FU39" s="99">
        <f t="shared" ca="1" si="81"/>
        <v>-0.19161650849441403</v>
      </c>
      <c r="FV39" s="99">
        <f t="shared" ca="1" si="81"/>
        <v>-4.6046320394158416E-2</v>
      </c>
      <c r="FW39" s="99">
        <f t="shared" ca="1" si="81"/>
        <v>1.7648133003937354</v>
      </c>
      <c r="FX39" s="99">
        <f t="shared" ca="1" si="81"/>
        <v>2.839081373474656E-2</v>
      </c>
      <c r="FY39" s="99">
        <f t="shared" ca="1" si="81"/>
        <v>5.4536063040340969E-2</v>
      </c>
      <c r="GA39" s="304">
        <f t="shared" ref="GA39:GA85" ca="1" si="116">VLOOKUP(A39,skewmonthlook,2,FALSE)</f>
        <v>10</v>
      </c>
      <c r="GB39" t="str">
        <f t="shared" ref="GB39:GB85" si="117">CONCATENATE(B$3,$GA39)</f>
        <v>IF-NGPL/MIDCON10</v>
      </c>
      <c r="GC39" t="str">
        <f t="shared" ref="GC39:GC85" si="118">CONCATENATE(D$3,$GA39)</f>
        <v>NGI-SOCAL10</v>
      </c>
      <c r="GD39" t="str">
        <f t="shared" ref="GD39:GD85" si="119">CONCATENATE(F$3,$GA39)</f>
        <v>IF-NWPL_ROCKY_M10</v>
      </c>
      <c r="GE39" t="str">
        <f t="shared" ref="GE39:GE85" si="120">CONCATENATE(H$3,$GA39)</f>
        <v>IF-NWPL_ROCKY_M10</v>
      </c>
      <c r="GG39" s="96" t="e">
        <f t="shared" ref="GG39:GG85" ca="1" si="121">VLOOKUP(GB39,skewlook,HLOOKUP($P39,skewlook,2),FALSE)</f>
        <v>#N/A</v>
      </c>
      <c r="GH39" s="96">
        <f t="shared" ref="GH39:GH85" ca="1" si="122">VLOOKUP(GC39,skewlook,HLOOKUP($W39,skewlook,2),FALSE)</f>
        <v>0</v>
      </c>
      <c r="GI39" s="96" t="e">
        <f t="shared" ref="GI39:GI85" ca="1" si="123">VLOOKUP(GD39,skewlook,HLOOKUP($AD39,skewlook,2),FALSE)</f>
        <v>#N/A</v>
      </c>
      <c r="GJ39" s="96" t="e">
        <f t="shared" ref="GJ39:GJ85" ca="1" si="124">VLOOKUP(GE39,skewlook,HLOOKUP($AK39,skewlook,2),FALSE)</f>
        <v>#N/A</v>
      </c>
    </row>
    <row r="40" spans="1:192" x14ac:dyDescent="0.2">
      <c r="A40" s="92">
        <f t="shared" si="82"/>
        <v>37316</v>
      </c>
      <c r="B40" s="93">
        <f t="shared" ca="1" si="83"/>
        <v>2.7629999999999999</v>
      </c>
      <c r="C40" s="77">
        <f t="shared" ca="1" si="4"/>
        <v>0.82499999999999996</v>
      </c>
      <c r="D40" s="95">
        <f t="shared" ca="1" si="5"/>
        <v>84</v>
      </c>
      <c r="E40" s="96">
        <f t="shared" ca="1" si="6"/>
        <v>-0.33837098598422805</v>
      </c>
      <c r="F40" s="96">
        <f t="shared" ca="1" si="7"/>
        <v>-0.41788343044408827</v>
      </c>
      <c r="G40" s="96">
        <f t="shared" ca="1" si="8"/>
        <v>-0.29656874511819065</v>
      </c>
      <c r="H40" s="96">
        <f t="shared" ca="1" si="9"/>
        <v>0.65064430810914486</v>
      </c>
      <c r="I40" s="94"/>
      <c r="J40" s="182"/>
      <c r="K40" s="93">
        <f t="shared" ca="1" si="10"/>
        <v>-0.155</v>
      </c>
      <c r="L40" s="93">
        <f t="shared" ca="1" si="84"/>
        <v>0</v>
      </c>
      <c r="M40" s="96">
        <f t="shared" ca="1" si="85"/>
        <v>1</v>
      </c>
      <c r="N40" s="96">
        <f ca="1">IF(ISNUMBER(VLOOKUP($A40,VOLCURVES,HLOOKUP($B$4,VOLCURVES,2,FALSE),FALSE)),VLOOKUP($A40,VOLCURVES,HLOOKUP($B$4,VOLCURVES,2,FALSE),FALSE),1)</f>
        <v>1</v>
      </c>
      <c r="O40" s="96">
        <f t="shared" ca="1" si="87"/>
        <v>0.99450000000000005</v>
      </c>
      <c r="P40" s="184">
        <f t="shared" si="11"/>
        <v>-0.2</v>
      </c>
      <c r="Q40" s="298">
        <f t="shared" si="88"/>
        <v>0</v>
      </c>
      <c r="R40" s="294">
        <f t="shared" ca="1" si="12"/>
        <v>0.06</v>
      </c>
      <c r="S40" s="93">
        <f t="shared" ca="1" si="13"/>
        <v>0</v>
      </c>
      <c r="T40" s="96">
        <f t="shared" ca="1" si="14"/>
        <v>1.08</v>
      </c>
      <c r="U40" s="96">
        <f t="shared" ca="1" si="89"/>
        <v>1</v>
      </c>
      <c r="V40" s="96">
        <f t="shared" ca="1" si="90"/>
        <v>0.88</v>
      </c>
      <c r="W40" s="184">
        <f t="shared" si="15"/>
        <v>0</v>
      </c>
      <c r="X40" s="298">
        <f t="shared" si="91"/>
        <v>0</v>
      </c>
      <c r="Y40" s="296">
        <f t="shared" ca="1" si="16"/>
        <v>-0.35</v>
      </c>
      <c r="Z40" s="93">
        <f t="shared" ca="1" si="17"/>
        <v>0</v>
      </c>
      <c r="AA40" s="96">
        <f ca="1">IF(ISNUMBER(VLOOKUP($A40,VOLCURVES,HLOOKUP($F$3,VOLCURVES,2,FALSE),FALSE)),VLOOKUP($A40,VOLCURVES,HLOOKUP($F$3,VOLCURVES,2,FALSE),FALSE),1)</f>
        <v>1</v>
      </c>
      <c r="AB40" s="96">
        <f t="shared" ca="1" si="92"/>
        <v>1</v>
      </c>
      <c r="AC40" s="96">
        <f t="shared" ca="1" si="93"/>
        <v>0.88</v>
      </c>
      <c r="AD40" s="184">
        <f t="shared" si="18"/>
        <v>-0.6</v>
      </c>
      <c r="AE40" s="298">
        <f t="shared" si="94"/>
        <v>0</v>
      </c>
      <c r="AF40" s="93">
        <f t="shared" ca="1" si="19"/>
        <v>-0.35</v>
      </c>
      <c r="AG40" s="93">
        <f t="shared" ca="1" si="20"/>
        <v>0</v>
      </c>
      <c r="AH40" s="96">
        <f t="shared" ca="1" si="21"/>
        <v>1</v>
      </c>
      <c r="AI40" s="96">
        <f t="shared" ca="1" si="95"/>
        <v>1</v>
      </c>
      <c r="AJ40" s="96">
        <f t="shared" ca="1" si="96"/>
        <v>0.88</v>
      </c>
      <c r="AK40" s="184">
        <f t="shared" si="22"/>
        <v>-0.45</v>
      </c>
      <c r="AL40" s="298">
        <f t="shared" si="97"/>
        <v>0</v>
      </c>
      <c r="AM40" s="77">
        <f t="shared" ca="1" si="23"/>
        <v>0</v>
      </c>
      <c r="AN40" s="145">
        <f t="shared" si="24"/>
        <v>31</v>
      </c>
      <c r="AO40" s="74">
        <f t="shared" ref="AO40:AO85" si="125">AO39+1</f>
        <v>3</v>
      </c>
      <c r="AP40" s="79">
        <f t="shared" si="25"/>
        <v>31</v>
      </c>
      <c r="AQ40" s="121">
        <f t="shared" ca="1" si="98"/>
        <v>2.6080000000000001</v>
      </c>
      <c r="AR40" s="121">
        <f t="shared" ca="1" si="99"/>
        <v>2.7629999999999999</v>
      </c>
      <c r="AS40" s="121">
        <f t="shared" ca="1" si="26"/>
        <v>80.847999999999999</v>
      </c>
      <c r="AT40" s="121">
        <f t="shared" ca="1" si="27"/>
        <v>85.652999999999992</v>
      </c>
      <c r="AU40" s="183">
        <f t="shared" ca="1" si="100"/>
        <v>0.82499999999999996</v>
      </c>
      <c r="AV40" s="183">
        <f t="shared" ca="1" si="101"/>
        <v>0.82499999999999996</v>
      </c>
      <c r="AW40" s="96">
        <f t="shared" si="28"/>
        <v>0.999</v>
      </c>
      <c r="AX40" s="185">
        <f ca="1">IF(AP40=0,0,_xll.SPRDOPT(AQ40,AR40,$P40,$AM40,AU40,AV40,AW40,$D40,$B$20,0))</f>
        <v>1.6631959384348485E-2</v>
      </c>
      <c r="AY40" s="185">
        <f ca="1">IF(AQ40=0,0,_xll.SPRDOPT(AQ40,AR40,$P40,$AM40,AU40,AV40,AW40,$D40,$B$20,1))</f>
        <v>-0.33837098598422805</v>
      </c>
      <c r="AZ40" s="185">
        <f ca="1">IF(AR40=0,0,_xll.SPRDOPT(AQ40,AR40,$P40,$AM40,AU40,AV40,AW40,$D40,$B$20,2))</f>
        <v>0.34223368769913165</v>
      </c>
      <c r="BA40" s="185">
        <f ca="1">IF(AS40=0,0,_xll.SPRDOPT(AQ40,AR40,$P40,$AM40,AU40,AV40,AW40,$D40,$B$20,3)/100)</f>
        <v>4.5838049446331762E-2</v>
      </c>
      <c r="BB40" s="185">
        <f ca="1">IF(AT40=0,0,_xll.SPRDOPT(AQ40,AR40,$P40,$AM40,AU40,AV40,AW40,$D40,$B$20,4)/100)</f>
        <v>4.60527442845097E-2</v>
      </c>
      <c r="BC40" s="185">
        <f ca="1">IF(AU40=0,0,_xll.SPRDOPT(AQ40,AR40,$P40,$AM40,AU40,AV40,AW40,$D40,$B$20,5)/100)</f>
        <v>-3.5935532212730127E-3</v>
      </c>
      <c r="BD40" s="185">
        <f ca="1">IF(AV40=0,0,_xll.SPRDOPT(AQ40,AR40,$P40,$AM40,AU40,AV40,AW40,$D40,$B$20,6)/100)</f>
        <v>3.9577049444986046E-3</v>
      </c>
      <c r="BE40" s="185">
        <f ca="1">IF(AW40=0,0,_xll.SPRDOPT(AQ40,AR40,$P40,$AM40,AU40,AV40,AW40,$D40,$B$20,7)/100)</f>
        <v>-5.1818567788745253E-2</v>
      </c>
      <c r="BF40" s="185">
        <f ca="1">IF(AX40=0,0,_xll.SPRDOPT(AQ40,AR40,$P40,$AM40,AU40,AV40,AW40,$D40,$B$20,9)/365)</f>
        <v>-1.7894700324641325E-4</v>
      </c>
      <c r="BG40" s="185">
        <f t="shared" ca="1" si="29"/>
        <v>3.8627017149036047E-3</v>
      </c>
      <c r="BH40" s="185">
        <f t="shared" ca="1" si="30"/>
        <v>2.1469483817793816E-4</v>
      </c>
      <c r="BI40" s="185">
        <f t="shared" ca="1" si="31"/>
        <v>3.6415172322559189E-4</v>
      </c>
      <c r="BJ40" s="185">
        <f t="shared" si="32"/>
        <v>30.969000000000001</v>
      </c>
      <c r="BK40" s="165"/>
      <c r="BL40" s="99">
        <f t="shared" ca="1" si="33"/>
        <v>0.51559074091480306</v>
      </c>
      <c r="BM40" s="99">
        <f t="shared" ca="1" si="34"/>
        <v>-10.489500565511069</v>
      </c>
      <c r="BN40" s="99">
        <f t="shared" ca="1" si="34"/>
        <v>10.609244318673081</v>
      </c>
      <c r="BO40" s="99">
        <f t="shared" ca="1" si="34"/>
        <v>1.4209795328362846</v>
      </c>
      <c r="BP40" s="99">
        <f t="shared" ca="1" si="34"/>
        <v>1.4276350728198006</v>
      </c>
      <c r="BQ40" s="99">
        <f t="shared" ca="1" si="34"/>
        <v>-0.11140014985946339</v>
      </c>
      <c r="BR40" s="99">
        <f t="shared" ca="1" si="34"/>
        <v>0.12268885327945674</v>
      </c>
      <c r="BS40" s="99">
        <f t="shared" ca="1" si="34"/>
        <v>-1.6063756014511028</v>
      </c>
      <c r="BT40" s="99">
        <f t="shared" ca="1" si="34"/>
        <v>-5.5473571006388108E-3</v>
      </c>
      <c r="BU40" s="99">
        <f t="shared" ca="1" si="34"/>
        <v>0.11974375316201175</v>
      </c>
      <c r="BV40" s="99">
        <f t="shared" ca="1" si="34"/>
        <v>6.6555399835160831E-3</v>
      </c>
      <c r="BW40" s="99">
        <f t="shared" ca="1" si="34"/>
        <v>1.1288703419993348E-2</v>
      </c>
      <c r="BX40" s="99"/>
      <c r="BZ40" s="79">
        <f t="shared" si="35"/>
        <v>0</v>
      </c>
      <c r="CA40" s="121">
        <f t="shared" ca="1" si="102"/>
        <v>2.823</v>
      </c>
      <c r="CB40" s="121">
        <f t="shared" ca="1" si="103"/>
        <v>2.7629999999999999</v>
      </c>
      <c r="CC40" s="121">
        <f t="shared" ca="1" si="36"/>
        <v>0</v>
      </c>
      <c r="CD40" s="121">
        <f t="shared" ca="1" si="37"/>
        <v>0</v>
      </c>
      <c r="CE40" s="183">
        <f t="shared" ca="1" si="104"/>
        <v>0.89100000000000001</v>
      </c>
      <c r="CF40" s="183">
        <f t="shared" ca="1" si="105"/>
        <v>0.82499999999999996</v>
      </c>
      <c r="CG40" s="96">
        <f t="shared" si="38"/>
        <v>0.88</v>
      </c>
      <c r="CH40" s="185">
        <f ca="1">IF(BZ40=0,0,_xll.SPRDOPT(CA40,CB40,$W40,$AM40,CE40,CF40,CG40,$D40,$D$20,0))</f>
        <v>0</v>
      </c>
      <c r="CI40" s="185">
        <f ca="1">IF(CA40=0,0,_xll.SPRDOPT(CA40,CB40,$W40,$AM40,CE40,CF40,CG40,$D40,$D$20,1))</f>
        <v>-0.41788343044408827</v>
      </c>
      <c r="CJ40" s="185">
        <f ca="1">IF(CB40=0,0,_xll.SPRDOPT(CA40,CB40,$W40,$AM40,CE40,CF40,CG40,$D40,$D$20,2))</f>
        <v>0.49863840512592306</v>
      </c>
      <c r="CK40" s="185">
        <f ca="1">IF(CC40=0,0,_xll.SPRDOPT(CA40,CB40,$W40,$AM40,CE40,CF40,CG40,$D40,$D$20,3)/100)</f>
        <v>0</v>
      </c>
      <c r="CL40" s="185">
        <f ca="1">IF(CD40=0,0,_xll.SPRDOPT(CA40,CB40,$W40,$AM40,CE40,CF40,CG40,$D40,$D$20,4)/100)</f>
        <v>0</v>
      </c>
      <c r="CM40" s="185">
        <f ca="1">IF(CE40=0,0,_xll.SPRDOPT(CA40,CB40,$W40,$AM40,CE40,CF40,CG40,$D40,$D$20,5)/100)</f>
        <v>2.0513888235828984E-3</v>
      </c>
      <c r="CN40" s="185">
        <f ca="1">IF(CF40=0,0,_xll.SPRDOPT(CA40,CB40,$W40,$AM40,CE40,CF40,CG40,$D40,$D$20,6)/100)</f>
        <v>5.0875244628507531E-4</v>
      </c>
      <c r="CO40" s="185">
        <f ca="1">IF(CG40=0,0,_xll.SPRDOPT(CA40,CB40,$W40,$AM40,CE40,CF40,CG40,$D40,$D$20,7)/100)</f>
        <v>-9.1389693701946634E-3</v>
      </c>
      <c r="CP40" s="185">
        <f ca="1">IF(CH40=0,0,_xll.SPRDOPT(CA40,CB40,$W40,$AM40,CE40,CF40,CG40,$D40,$D$20,9)/365)</f>
        <v>0</v>
      </c>
      <c r="CQ40" s="185">
        <f t="shared" ca="1" si="39"/>
        <v>8.075497468183479E-2</v>
      </c>
      <c r="CR40" s="185">
        <f t="shared" ca="1" si="40"/>
        <v>0</v>
      </c>
      <c r="CS40" s="185">
        <f t="shared" ca="1" si="41"/>
        <v>2.7242523757546057E-3</v>
      </c>
      <c r="CT40" s="185">
        <f t="shared" si="42"/>
        <v>0</v>
      </c>
      <c r="CU40" s="165"/>
      <c r="CV40" s="99">
        <f t="shared" ca="1" si="43"/>
        <v>0</v>
      </c>
      <c r="CW40" s="99">
        <f t="shared" ca="1" si="44"/>
        <v>0</v>
      </c>
      <c r="CX40" s="99">
        <f t="shared" ca="1" si="45"/>
        <v>0</v>
      </c>
      <c r="CY40" s="99">
        <f t="shared" ca="1" si="46"/>
        <v>0</v>
      </c>
      <c r="CZ40" s="99">
        <f t="shared" ca="1" si="47"/>
        <v>0</v>
      </c>
      <c r="DA40" s="99">
        <f t="shared" ca="1" si="48"/>
        <v>0</v>
      </c>
      <c r="DB40" s="99">
        <f t="shared" ca="1" si="49"/>
        <v>0</v>
      </c>
      <c r="DC40" s="99">
        <f t="shared" ca="1" si="50"/>
        <v>0</v>
      </c>
      <c r="DD40" s="99">
        <f t="shared" ca="1" si="51"/>
        <v>0</v>
      </c>
      <c r="DE40" s="99">
        <f t="shared" ca="1" si="52"/>
        <v>0</v>
      </c>
      <c r="DF40" s="99">
        <f t="shared" ca="1" si="53"/>
        <v>0</v>
      </c>
      <c r="DG40" s="99">
        <f t="shared" ca="1" si="54"/>
        <v>0</v>
      </c>
      <c r="DI40" s="79">
        <f t="shared" si="55"/>
        <v>0</v>
      </c>
      <c r="DJ40" s="121">
        <f t="shared" ca="1" si="106"/>
        <v>2.4129999999999998</v>
      </c>
      <c r="DK40" s="121">
        <f t="shared" ca="1" si="107"/>
        <v>2.7629999999999999</v>
      </c>
      <c r="DL40" s="121">
        <f t="shared" ca="1" si="56"/>
        <v>0</v>
      </c>
      <c r="DM40" s="121">
        <f t="shared" ca="1" si="57"/>
        <v>0</v>
      </c>
      <c r="DN40" s="183">
        <f t="shared" ca="1" si="108"/>
        <v>0.82499999999999996</v>
      </c>
      <c r="DO40" s="183">
        <f t="shared" ca="1" si="109"/>
        <v>0.82499999999999996</v>
      </c>
      <c r="DP40" s="96">
        <f t="shared" si="110"/>
        <v>0.88</v>
      </c>
      <c r="DQ40" s="185">
        <f ca="1">IF(DI40=0,0,_xll.SPRDOPT(DJ40,DK40,$AD40,$AM40,DN40,DO40,DP40,$D40,$F$20,0))</f>
        <v>0</v>
      </c>
      <c r="DR40" s="185">
        <f ca="1">IF(DJ40=0,0,_xll.SPRDOPT(DJ40,DK40,$AD40,$AM40,DN40,DO40,DP40,$D40,$F$20,1))</f>
        <v>-0.29656874511819065</v>
      </c>
      <c r="DS40" s="185">
        <f ca="1">IF(DK40=0,0,_xll.SPRDOPT(DJ40,DK40,$AD40,$AM40,DN40,DO40,DP40,$D40,$F$20,2))</f>
        <v>0.36095140791648278</v>
      </c>
      <c r="DT40" s="185">
        <f ca="1">IF(DL40=0,0,_xll.SPRDOPT(DJ40,DK40,$AD40,$AM40,DN40,DO40,DP40,$D40,$F$20,3)/100)</f>
        <v>0</v>
      </c>
      <c r="DU40" s="185">
        <f ca="1">IF(DM40=0,0,_xll.SPRDOPT(DJ40,DK40,$AD40,$AM40,DN40,DO40,DP40,$D40,$F$20,4)/100)</f>
        <v>0</v>
      </c>
      <c r="DV40" s="185">
        <f ca="1">IF(DN40=0,0,_xll.SPRDOPT(DJ40,DK40,$AD40,$AM40,DN40,DO40,DP40,$D40,$F$20,5)/100)</f>
        <v>-5.6541240749043262E-4</v>
      </c>
      <c r="DW40" s="185">
        <f ca="1">IF(DO40=0,0,_xll.SPRDOPT(DJ40,DK40,$AD40,$AM40,DN40,DO40,DP40,$D40,$F$20,6)/100)</f>
        <v>2.9756230358806823E-3</v>
      </c>
      <c r="DX40" s="185">
        <f ca="1">IF(DP40=0,0,_xll.SPRDOPT(DJ40,DK40,$AD40,$AM40,DN40,DO40,DP40,$D40,$F$20,7)/100)</f>
        <v>-6.8593645814383868E-3</v>
      </c>
      <c r="DY40" s="185">
        <f ca="1">IF(DQ40=0,0,_xll.SPRDOPT(DJ40,DK40,$AD40,$AM40,DN40,DO40,DP40,$D40,$F$20,9)/365)</f>
        <v>0</v>
      </c>
      <c r="DZ40" s="185">
        <f t="shared" ca="1" si="58"/>
        <v>6.4382662798292134E-2</v>
      </c>
      <c r="EA40" s="185">
        <f t="shared" ca="1" si="59"/>
        <v>0</v>
      </c>
      <c r="EB40" s="185">
        <f t="shared" ca="1" si="60"/>
        <v>2.4102106283902499E-3</v>
      </c>
      <c r="EC40" s="185">
        <f t="shared" si="61"/>
        <v>0</v>
      </c>
      <c r="ED40" s="185"/>
      <c r="EE40" s="99">
        <f t="shared" ca="1" si="62"/>
        <v>0</v>
      </c>
      <c r="EF40" s="99">
        <f t="shared" ca="1" si="63"/>
        <v>0</v>
      </c>
      <c r="EG40" s="99">
        <f t="shared" ca="1" si="64"/>
        <v>0</v>
      </c>
      <c r="EH40" s="99">
        <f t="shared" ca="1" si="65"/>
        <v>0</v>
      </c>
      <c r="EI40" s="99">
        <f t="shared" ca="1" si="66"/>
        <v>0</v>
      </c>
      <c r="EJ40" s="99">
        <f t="shared" ca="1" si="67"/>
        <v>0</v>
      </c>
      <c r="EK40" s="99">
        <f t="shared" ca="1" si="68"/>
        <v>0</v>
      </c>
      <c r="EL40" s="99">
        <f t="shared" ca="1" si="69"/>
        <v>0</v>
      </c>
      <c r="EM40" s="99">
        <f t="shared" ca="1" si="70"/>
        <v>0</v>
      </c>
      <c r="EN40" s="99">
        <f t="shared" ca="1" si="71"/>
        <v>0</v>
      </c>
      <c r="EO40" s="99">
        <f t="shared" ca="1" si="72"/>
        <v>0</v>
      </c>
      <c r="EP40" s="99">
        <f t="shared" ca="1" si="73"/>
        <v>0</v>
      </c>
      <c r="ER40" s="79">
        <f t="shared" si="74"/>
        <v>31</v>
      </c>
      <c r="ES40" s="121">
        <f t="shared" ca="1" si="111"/>
        <v>2.4729999999999999</v>
      </c>
      <c r="ET40" s="121">
        <f t="shared" ca="1" si="112"/>
        <v>2.7629999999999999</v>
      </c>
      <c r="EU40" s="121">
        <f t="shared" ca="1" si="75"/>
        <v>76.662999999999997</v>
      </c>
      <c r="EV40" s="121">
        <f t="shared" ca="1" si="76"/>
        <v>85.652999999999992</v>
      </c>
      <c r="EW40" s="183">
        <f t="shared" ca="1" si="113"/>
        <v>0.82499999999999996</v>
      </c>
      <c r="EX40" s="183">
        <f t="shared" ca="1" si="114"/>
        <v>0.82499999999999996</v>
      </c>
      <c r="EY40" s="96">
        <f t="shared" si="115"/>
        <v>0.88</v>
      </c>
      <c r="EZ40" s="185">
        <f ca="1">IF(ER40=0,0,_xll.SPRDOPT(ES40,ET40,$AK40,$AM40,EW40,EX40,EY40,$D40,$H$20,0))</f>
        <v>0.30332702591426958</v>
      </c>
      <c r="FA40" s="185">
        <f ca="1">IF(ES40=0,0,_xll.SPRDOPT(ES40,ET40,$AK40,$AM40,EW40,EX40,EY40,$D40,$H$20,1))</f>
        <v>0.65064430810914486</v>
      </c>
      <c r="FB40" s="185">
        <f ca="1">IF(ET40=0,0,_xll.SPRDOPT(ES40,ET40,$AK40,$AM40,EW40,EX40,EY40,$D40,$H$20,2))</f>
        <v>-0.58044261598309133</v>
      </c>
      <c r="FC40" s="185">
        <f ca="1">IF(EU40=0,0,_xll.SPRDOPT(ES40,ET40,$AK40,$AM40,EW40,EX40,EY40,$D40,$H$20,3)/100)</f>
        <v>6.7495159961296512E-3</v>
      </c>
      <c r="FD40" s="185">
        <f ca="1">IF(EV40=0,0,_xll.SPRDOPT(ES40,ET40,$AK40,$AM40,EW40,EX40,EY40,$D40,$H$20,4)/100)</f>
        <v>7.4902521167192959E-3</v>
      </c>
      <c r="FE40" s="185">
        <f ca="1">IF(EW40=0,0,_xll.SPRDOPT(ES40,ET40,$AK40,$AM40,EW40,EX40,EY40,$D40,$H$20,5)/100)</f>
        <v>-2.6604220244219238E-4</v>
      </c>
      <c r="FF40" s="185">
        <f ca="1">IF(EX40=0,0,_xll.SPRDOPT(ES40,ET40,$AK40,$AM40,EW40,EX40,EY40,$D40,$H$20,6)/100)</f>
        <v>2.7513726598395322E-3</v>
      </c>
      <c r="FG40" s="185">
        <f ca="1">IF(EY40=0,0,_xll.SPRDOPT(ES40,ET40,$AK40,$AM40,EW40,EX40,EY40,$D40,$H$20,7)/100)</f>
        <v>-7.5917568703322749E-3</v>
      </c>
      <c r="FH40" s="185">
        <f ca="1">IF(EZ40=0,0,_xll.SPRDOPT(ES40,ET40,$AK40,$AM40,EW40,EX40,EY40,$D40,$H$20,9)/365)</f>
        <v>-1.2213107244818315E-3</v>
      </c>
      <c r="FI40" s="185">
        <f t="shared" ca="1" si="77"/>
        <v>7.0201692126053539E-2</v>
      </c>
      <c r="FJ40" s="185">
        <f t="shared" ca="1" si="78"/>
        <v>7.4073612058964469E-4</v>
      </c>
      <c r="FK40" s="185">
        <f t="shared" ca="1" si="79"/>
        <v>2.4853304573973396E-3</v>
      </c>
      <c r="FL40" s="185">
        <f t="shared" si="80"/>
        <v>27.28</v>
      </c>
      <c r="FM40" s="185"/>
      <c r="FN40" s="99">
        <f t="shared" ca="1" si="81"/>
        <v>9.4031378033423572</v>
      </c>
      <c r="FO40" s="99">
        <f t="shared" ca="1" si="81"/>
        <v>20.169973551383492</v>
      </c>
      <c r="FP40" s="99">
        <f t="shared" ca="1" si="81"/>
        <v>-17.993721095475831</v>
      </c>
      <c r="FQ40" s="99">
        <f t="shared" ca="1" si="81"/>
        <v>0.20923499588001918</v>
      </c>
      <c r="FR40" s="99">
        <f t="shared" ca="1" si="81"/>
        <v>0.23219781561829816</v>
      </c>
      <c r="FS40" s="99">
        <f t="shared" ca="1" si="81"/>
        <v>-8.2473082757079635E-3</v>
      </c>
      <c r="FT40" s="99">
        <f t="shared" ca="1" si="81"/>
        <v>8.5292552455025497E-2</v>
      </c>
      <c r="FU40" s="99">
        <f t="shared" ca="1" si="81"/>
        <v>-0.23534446298030051</v>
      </c>
      <c r="FV40" s="99">
        <f t="shared" ca="1" si="81"/>
        <v>-3.7860632458936776E-2</v>
      </c>
      <c r="FW40" s="99">
        <f t="shared" ca="1" si="81"/>
        <v>2.1762524559076599</v>
      </c>
      <c r="FX40" s="99">
        <f t="shared" ca="1" si="81"/>
        <v>2.2962819738278985E-2</v>
      </c>
      <c r="FY40" s="99">
        <f t="shared" ca="1" si="81"/>
        <v>7.7045244179317532E-2</v>
      </c>
      <c r="GA40" s="304">
        <f t="shared" ca="1" si="116"/>
        <v>11</v>
      </c>
      <c r="GB40" t="str">
        <f t="shared" si="117"/>
        <v>IF-NGPL/MIDCON11</v>
      </c>
      <c r="GC40" t="str">
        <f t="shared" si="118"/>
        <v>NGI-SOCAL11</v>
      </c>
      <c r="GD40" t="str">
        <f t="shared" si="119"/>
        <v>IF-NWPL_ROCKY_M11</v>
      </c>
      <c r="GE40" t="str">
        <f t="shared" si="120"/>
        <v>IF-NWPL_ROCKY_M11</v>
      </c>
      <c r="GG40" s="96" t="e">
        <f t="shared" ca="1" si="121"/>
        <v>#N/A</v>
      </c>
      <c r="GH40" s="96">
        <f t="shared" ca="1" si="122"/>
        <v>0</v>
      </c>
      <c r="GI40" s="96" t="e">
        <f t="shared" ca="1" si="123"/>
        <v>#N/A</v>
      </c>
      <c r="GJ40" s="96" t="e">
        <f t="shared" ca="1" si="124"/>
        <v>#N/A</v>
      </c>
    </row>
    <row r="41" spans="1:192" x14ac:dyDescent="0.2">
      <c r="A41" s="92">
        <f t="shared" si="82"/>
        <v>37347</v>
      </c>
      <c r="B41" s="93">
        <f t="shared" ca="1" si="83"/>
        <v>2.73</v>
      </c>
      <c r="C41" s="77">
        <f t="shared" ca="1" si="4"/>
        <v>0.66249999999999998</v>
      </c>
      <c r="D41" s="95">
        <f t="shared" ca="1" si="5"/>
        <v>112</v>
      </c>
      <c r="E41" s="96">
        <f t="shared" ca="1" si="6"/>
        <v>-0.29676645596980489</v>
      </c>
      <c r="F41" s="96">
        <f t="shared" ca="1" si="7"/>
        <v>-0.46274071789355531</v>
      </c>
      <c r="G41" s="96">
        <f t="shared" ca="1" si="8"/>
        <v>-0.40756595938261758</v>
      </c>
      <c r="H41" s="96">
        <f t="shared" ca="1" si="9"/>
        <v>0.51287789284452501</v>
      </c>
      <c r="I41" s="94"/>
      <c r="J41" s="182"/>
      <c r="K41" s="93">
        <f t="shared" ca="1" si="10"/>
        <v>-0.15</v>
      </c>
      <c r="L41" s="93">
        <f t="shared" ca="1" si="84"/>
        <v>0</v>
      </c>
      <c r="M41" s="96">
        <f t="shared" ca="1" si="85"/>
        <v>1</v>
      </c>
      <c r="N41" s="96">
        <f t="shared" ca="1" si="86"/>
        <v>1</v>
      </c>
      <c r="O41" s="96">
        <f t="shared" ca="1" si="87"/>
        <v>0.99450000000000005</v>
      </c>
      <c r="P41" s="184">
        <f t="shared" si="11"/>
        <v>-0.2</v>
      </c>
      <c r="Q41" s="298">
        <f t="shared" si="88"/>
        <v>0</v>
      </c>
      <c r="R41" s="294">
        <f t="shared" ca="1" si="12"/>
        <v>0</v>
      </c>
      <c r="S41" s="93">
        <f t="shared" ca="1" si="13"/>
        <v>0</v>
      </c>
      <c r="T41" s="96">
        <f t="shared" ca="1" si="14"/>
        <v>1</v>
      </c>
      <c r="U41" s="96">
        <f t="shared" ca="1" si="89"/>
        <v>1</v>
      </c>
      <c r="V41" s="96">
        <f t="shared" ca="1" si="90"/>
        <v>0.87</v>
      </c>
      <c r="W41" s="184">
        <f t="shared" si="15"/>
        <v>0</v>
      </c>
      <c r="X41" s="298">
        <f t="shared" si="91"/>
        <v>0</v>
      </c>
      <c r="Y41" s="296">
        <f t="shared" ca="1" si="16"/>
        <v>-0.52</v>
      </c>
      <c r="Z41" s="93">
        <f t="shared" ca="1" si="17"/>
        <v>0</v>
      </c>
      <c r="AA41" s="96">
        <f ca="1">IF(ISNUMBER(VLOOKUP($A41,VOLCURVES,HLOOKUP($F$3,VOLCURVES,2,FALSE),FALSE)),VLOOKUP($A41,VOLCURVES,HLOOKUP($F$3,VOLCURVES,2,FALSE),FALSE),1)</f>
        <v>1</v>
      </c>
      <c r="AB41" s="96">
        <f t="shared" ca="1" si="92"/>
        <v>1</v>
      </c>
      <c r="AC41" s="96">
        <f t="shared" ca="1" si="93"/>
        <v>0.92</v>
      </c>
      <c r="AD41" s="184">
        <f t="shared" si="18"/>
        <v>-0.6</v>
      </c>
      <c r="AE41" s="298">
        <f t="shared" si="94"/>
        <v>0</v>
      </c>
      <c r="AF41" s="93">
        <f t="shared" ca="1" si="19"/>
        <v>-0.52</v>
      </c>
      <c r="AG41" s="93">
        <f t="shared" ca="1" si="20"/>
        <v>0</v>
      </c>
      <c r="AH41" s="96">
        <f t="shared" ca="1" si="21"/>
        <v>1</v>
      </c>
      <c r="AI41" s="96">
        <f t="shared" ca="1" si="95"/>
        <v>1</v>
      </c>
      <c r="AJ41" s="96">
        <f t="shared" ca="1" si="96"/>
        <v>0.92</v>
      </c>
      <c r="AK41" s="184">
        <f t="shared" si="22"/>
        <v>-0.45</v>
      </c>
      <c r="AL41" s="298">
        <f t="shared" si="97"/>
        <v>0</v>
      </c>
      <c r="AM41" s="77">
        <f t="shared" ca="1" si="23"/>
        <v>0</v>
      </c>
      <c r="AN41" s="145">
        <f t="shared" si="24"/>
        <v>30</v>
      </c>
      <c r="AO41" s="74">
        <f t="shared" si="125"/>
        <v>4</v>
      </c>
      <c r="AP41" s="79">
        <f t="shared" si="25"/>
        <v>30</v>
      </c>
      <c r="AQ41" s="121">
        <f t="shared" ca="1" si="98"/>
        <v>2.58</v>
      </c>
      <c r="AR41" s="121">
        <f t="shared" ca="1" si="99"/>
        <v>2.73</v>
      </c>
      <c r="AS41" s="121">
        <f t="shared" ca="1" si="26"/>
        <v>77.400000000000006</v>
      </c>
      <c r="AT41" s="121">
        <f t="shared" ca="1" si="27"/>
        <v>81.900000000000006</v>
      </c>
      <c r="AU41" s="183">
        <f t="shared" ca="1" si="100"/>
        <v>0.66249999999999998</v>
      </c>
      <c r="AV41" s="183">
        <f t="shared" ca="1" si="101"/>
        <v>0.66249999999999998</v>
      </c>
      <c r="AW41" s="96">
        <f t="shared" si="28"/>
        <v>0.999</v>
      </c>
      <c r="AX41" s="185">
        <f ca="1">IF(AP41=0,0,_xll.SPRDOPT(AQ41,AR41,$P41,$AM41,AU41,AV41,AW41,$D41,$B$20,0))</f>
        <v>1.2809903789541258E-2</v>
      </c>
      <c r="AY41" s="185">
        <f ca="1">IF(AQ41=0,0,_xll.SPRDOPT(AQ41,AR41,$P41,$AM41,AU41,AV41,AW41,$D41,$B$20,1))</f>
        <v>-0.29676645596980489</v>
      </c>
      <c r="AZ41" s="185">
        <f ca="1">IF(AR41=0,0,_xll.SPRDOPT(AQ41,AR41,$P41,$AM41,AU41,AV41,AW41,$D41,$B$20,2))</f>
        <v>0.30016106605976828</v>
      </c>
      <c r="BA41" s="185">
        <f ca="1">IF(AS41=0,0,_xll.SPRDOPT(AQ41,AR41,$P41,$AM41,AU41,AV41,AW41,$D41,$B$20,3)/100)</f>
        <v>4.7335134454283959E-2</v>
      </c>
      <c r="BB41" s="185">
        <f ca="1">IF(AT41=0,0,_xll.SPRDOPT(AQ41,AR41,$P41,$AM41,AU41,AV41,AW41,$D41,$B$20,4)/100)</f>
        <v>4.7664069927090179E-2</v>
      </c>
      <c r="BC41" s="185">
        <f ca="1">IF(AU41=0,0,_xll.SPRDOPT(AQ41,AR41,$P41,$AM41,AU41,AV41,AW41,$D41,$B$20,5)/100)</f>
        <v>-3.882951167150892E-3</v>
      </c>
      <c r="BD41" s="185">
        <f ca="1">IF(AV41=0,0,_xll.SPRDOPT(AQ41,AR41,$P41,$AM41,AU41,AV41,AW41,$D41,$B$20,6)/100)</f>
        <v>4.2743197524545175E-3</v>
      </c>
      <c r="BE41" s="185">
        <f ca="1">IF(AW41=0,0,_xll.SPRDOPT(AQ41,AR41,$P41,$AM41,AU41,AV41,AW41,$D41,$B$20,7)/100)</f>
        <v>-4.5022993343716601E-2</v>
      </c>
      <c r="BF41" s="185">
        <f ca="1">IF(AX41=0,0,_xll.SPRDOPT(AQ41,AR41,$P41,$AM41,AU41,AV41,AW41,$D41,$B$20,9)/365)</f>
        <v>-1.1583005173234873E-4</v>
      </c>
      <c r="BG41" s="185">
        <f t="shared" ca="1" si="29"/>
        <v>3.3946100899633902E-3</v>
      </c>
      <c r="BH41" s="185">
        <f t="shared" ca="1" si="30"/>
        <v>3.2893547280622021E-4</v>
      </c>
      <c r="BI41" s="185">
        <f t="shared" ca="1" si="31"/>
        <v>3.9136858530362546E-4</v>
      </c>
      <c r="BJ41" s="185">
        <f t="shared" si="32"/>
        <v>29.97</v>
      </c>
      <c r="BK41" s="165"/>
      <c r="BL41" s="99">
        <f t="shared" ca="1" si="33"/>
        <v>0.38429711368623776</v>
      </c>
      <c r="BM41" s="99">
        <f t="shared" ca="1" si="34"/>
        <v>-8.9029936790941466</v>
      </c>
      <c r="BN41" s="99">
        <f t="shared" ca="1" si="34"/>
        <v>9.004831981793048</v>
      </c>
      <c r="BO41" s="99">
        <f t="shared" ca="1" si="34"/>
        <v>1.4200540336285188</v>
      </c>
      <c r="BP41" s="99">
        <f t="shared" ca="1" si="34"/>
        <v>1.4299220978127054</v>
      </c>
      <c r="BQ41" s="99">
        <f t="shared" ca="1" si="34"/>
        <v>-0.11648853501452676</v>
      </c>
      <c r="BR41" s="99">
        <f t="shared" ca="1" si="34"/>
        <v>0.12822959257363553</v>
      </c>
      <c r="BS41" s="99">
        <f t="shared" ca="1" si="34"/>
        <v>-1.350689800311498</v>
      </c>
      <c r="BT41" s="99">
        <f t="shared" ca="1" si="34"/>
        <v>-3.4749015519704618E-3</v>
      </c>
      <c r="BU41" s="99">
        <f t="shared" ca="1" si="34"/>
        <v>0.10183830269890171</v>
      </c>
      <c r="BV41" s="99">
        <f t="shared" ca="1" si="34"/>
        <v>9.8680641841866062E-3</v>
      </c>
      <c r="BW41" s="99">
        <f t="shared" ca="1" si="34"/>
        <v>1.1741057559108764E-2</v>
      </c>
      <c r="BX41" s="99"/>
      <c r="BZ41" s="79">
        <f t="shared" si="35"/>
        <v>30</v>
      </c>
      <c r="CA41" s="121">
        <f t="shared" ca="1" si="102"/>
        <v>2.73</v>
      </c>
      <c r="CB41" s="121">
        <f t="shared" ca="1" si="103"/>
        <v>2.73</v>
      </c>
      <c r="CC41" s="121">
        <f t="shared" ca="1" si="36"/>
        <v>81.900000000000006</v>
      </c>
      <c r="CD41" s="121">
        <f t="shared" ca="1" si="37"/>
        <v>81.900000000000006</v>
      </c>
      <c r="CE41" s="183">
        <f t="shared" ca="1" si="104"/>
        <v>0.66249999999999998</v>
      </c>
      <c r="CF41" s="183">
        <f t="shared" ca="1" si="105"/>
        <v>0.66249999999999998</v>
      </c>
      <c r="CG41" s="96">
        <f t="shared" si="38"/>
        <v>0.87</v>
      </c>
      <c r="CH41" s="185">
        <f ca="1">IF(BZ41=0,0,_xll.SPRDOPT(CA41,CB41,$W41,$AM41,CE41,CF41,CG41,$D41,$D$20,0))</f>
        <v>0.20343531690899663</v>
      </c>
      <c r="CI41" s="185">
        <f ca="1">IF(CA41=0,0,_xll.SPRDOPT(CA41,CB41,$W41,$AM41,CE41,CF41,CG41,$D41,$D$20,1))</f>
        <v>-0.46274071789355531</v>
      </c>
      <c r="CJ41" s="185">
        <f ca="1">IF(CB41=0,0,_xll.SPRDOPT(CA41,CB41,$W41,$AM41,CE41,CF41,CG41,$D41,$D$20,2))</f>
        <v>0.53725914775068218</v>
      </c>
      <c r="CK41" s="185">
        <f ca="1">IF(CC41=0,0,_xll.SPRDOPT(CA41,CB41,$W41,$AM41,CE41,CF41,CG41,$D41,$D$20,3)/100)</f>
        <v>7.7778828142042403E-3</v>
      </c>
      <c r="CL41" s="185">
        <f ca="1">IF(CD41=0,0,_xll.SPRDOPT(CA41,CB41,$W41,$AM41,CE41,CF41,CG41,$D41,$D$20,4)/100)</f>
        <v>7.7778831875642595E-3</v>
      </c>
      <c r="CM41" s="185">
        <f ca="1">IF(CE41=0,0,_xll.SPRDOPT(CA41,CB41,$W41,$AM41,CE41,CF41,CG41,$D41,$D$20,5)/100)</f>
        <v>1.5309312953450396E-3</v>
      </c>
      <c r="CN41" s="185">
        <f ca="1">IF(CF41=0,0,_xll.SPRDOPT(CA41,CB41,$W41,$AM41,CE41,CF41,CG41,$D41,$D$20,6)/100)</f>
        <v>1.5308467926258673E-3</v>
      </c>
      <c r="CO41" s="185">
        <f ca="1">IF(CG41=0,0,_xll.SPRDOPT(CA41,CB41,$W41,$AM41,CE41,CF41,CG41,$D41,$D$20,7)/100)</f>
        <v>-7.8016483850299944E-3</v>
      </c>
      <c r="CP41" s="185">
        <f ca="1">IF(CH41=0,0,_xll.SPRDOPT(CA41,CB41,$W41,$AM41,CE41,CF41,CG41,$D41,$D$20,9)/365)</f>
        <v>-9.0616845002912286E-4</v>
      </c>
      <c r="CQ41" s="185">
        <f t="shared" ca="1" si="39"/>
        <v>7.4518429857126867E-2</v>
      </c>
      <c r="CR41" s="185">
        <f t="shared" ca="1" si="40"/>
        <v>3.7336001911664196E-10</v>
      </c>
      <c r="CS41" s="185">
        <f t="shared" ca="1" si="41"/>
        <v>3.0617780879709068E-3</v>
      </c>
      <c r="CT41" s="185">
        <f t="shared" si="42"/>
        <v>26.1</v>
      </c>
      <c r="CU41" s="165"/>
      <c r="CV41" s="99">
        <f t="shared" ca="1" si="43"/>
        <v>6.103059507269899</v>
      </c>
      <c r="CW41" s="99">
        <f t="shared" ca="1" si="44"/>
        <v>-13.882221536806659</v>
      </c>
      <c r="CX41" s="99">
        <f t="shared" ca="1" si="45"/>
        <v>16.117774432520466</v>
      </c>
      <c r="CY41" s="99">
        <f t="shared" ca="1" si="46"/>
        <v>0.2333364844261272</v>
      </c>
      <c r="CZ41" s="99">
        <f t="shared" ca="1" si="47"/>
        <v>0.23333649562692779</v>
      </c>
      <c r="DA41" s="99">
        <f t="shared" ca="1" si="48"/>
        <v>4.5927938860351188E-2</v>
      </c>
      <c r="DB41" s="99">
        <f t="shared" ca="1" si="49"/>
        <v>4.5925403778776019E-2</v>
      </c>
      <c r="DC41" s="99">
        <f t="shared" ca="1" si="50"/>
        <v>-0.23404945155089985</v>
      </c>
      <c r="DD41" s="99">
        <f t="shared" ca="1" si="51"/>
        <v>-2.7185053500873687E-2</v>
      </c>
      <c r="DE41" s="99">
        <f t="shared" ca="1" si="52"/>
        <v>2.235552895713806</v>
      </c>
      <c r="DF41" s="99">
        <f t="shared" ca="1" si="53"/>
        <v>1.1200800573499259E-8</v>
      </c>
      <c r="DG41" s="99">
        <f t="shared" ca="1" si="54"/>
        <v>9.18533426391272E-2</v>
      </c>
      <c r="DI41" s="79">
        <f t="shared" si="55"/>
        <v>30</v>
      </c>
      <c r="DJ41" s="121">
        <f t="shared" ca="1" si="106"/>
        <v>2.21</v>
      </c>
      <c r="DK41" s="121">
        <f t="shared" ca="1" si="107"/>
        <v>2.73</v>
      </c>
      <c r="DL41" s="121">
        <f t="shared" ca="1" si="56"/>
        <v>66.3</v>
      </c>
      <c r="DM41" s="121">
        <f t="shared" ca="1" si="57"/>
        <v>81.900000000000006</v>
      </c>
      <c r="DN41" s="183">
        <f t="shared" ca="1" si="108"/>
        <v>0.66249999999999998</v>
      </c>
      <c r="DO41" s="183">
        <f t="shared" ca="1" si="109"/>
        <v>0.66249999999999998</v>
      </c>
      <c r="DP41" s="96">
        <f t="shared" si="110"/>
        <v>0.92</v>
      </c>
      <c r="DQ41" s="185">
        <f ca="1">IF(DI41=0,0,_xll.SPRDOPT(DJ41,DK41,$AD41,$AM41,DN41,DO41,DP41,$D41,$F$20,0))</f>
        <v>0.13104286566619494</v>
      </c>
      <c r="DR41" s="185">
        <f ca="1">IF(DJ41=0,0,_xll.SPRDOPT(DJ41,DK41,$AD41,$AM41,DN41,DO41,DP41,$D41,$F$20,1))</f>
        <v>-0.40756595938261758</v>
      </c>
      <c r="DS41" s="185">
        <f ca="1">IF(DK41=0,0,_xll.SPRDOPT(DJ41,DK41,$AD41,$AM41,DN41,DO41,DP41,$D41,$F$20,2))</f>
        <v>0.45778361624051467</v>
      </c>
      <c r="DT41" s="185">
        <f ca="1">IF(DL41=0,0,_xll.SPRDOPT(DJ41,DK41,$AD41,$AM41,DN41,DO41,DP41,$D41,$F$20,3)/100)</f>
        <v>9.2776221628314819E-3</v>
      </c>
      <c r="DU41" s="185">
        <f ca="1">IF(DM41=0,0,_xll.SPRDOPT(DJ41,DK41,$AD41,$AM41,DN41,DO41,DP41,$D41,$F$20,4)/100)</f>
        <v>9.5870658425916619E-3</v>
      </c>
      <c r="DV41" s="185">
        <f ca="1">IF(DN41=0,0,_xll.SPRDOPT(DJ41,DK41,$AD41,$AM41,DN41,DO41,DP41,$D41,$F$20,5)/100)</f>
        <v>-1.4038154121293084E-3</v>
      </c>
      <c r="DW41" s="185">
        <f ca="1">IF(DO41=0,0,_xll.SPRDOPT(DJ41,DK41,$AD41,$AM41,DN41,DO41,DP41,$D41,$F$20,6)/100)</f>
        <v>3.9061992642289811E-3</v>
      </c>
      <c r="DX41" s="185">
        <f ca="1">IF(DP41=0,0,_xll.SPRDOPT(DJ41,DK41,$AD41,$AM41,DN41,DO41,DP41,$D41,$F$20,7)/100)</f>
        <v>-7.6396752967099538E-3</v>
      </c>
      <c r="DY41" s="185">
        <f ca="1">IF(DQ41=0,0,_xll.SPRDOPT(DJ41,DK41,$AD41,$AM41,DN41,DO41,DP41,$D41,$F$20,9)/365)</f>
        <v>-7.4060928971561536E-4</v>
      </c>
      <c r="DZ41" s="185">
        <f t="shared" ca="1" si="58"/>
        <v>5.0217656857897086E-2</v>
      </c>
      <c r="EA41" s="185">
        <f t="shared" ca="1" si="59"/>
        <v>3.0944367976017996E-4</v>
      </c>
      <c r="EB41" s="185">
        <f t="shared" ca="1" si="60"/>
        <v>2.5023838520996725E-3</v>
      </c>
      <c r="EC41" s="185">
        <f t="shared" si="61"/>
        <v>27.6</v>
      </c>
      <c r="ED41" s="185"/>
      <c r="EE41" s="99">
        <f t="shared" ca="1" si="62"/>
        <v>3.931285969985848</v>
      </c>
      <c r="EF41" s="99">
        <f t="shared" ca="1" si="63"/>
        <v>-12.226978781478527</v>
      </c>
      <c r="EG41" s="99">
        <f t="shared" ca="1" si="64"/>
        <v>13.73350848721544</v>
      </c>
      <c r="EH41" s="99">
        <f t="shared" ca="1" si="65"/>
        <v>0.27832866488494445</v>
      </c>
      <c r="EI41" s="99">
        <f t="shared" ca="1" si="66"/>
        <v>0.28761197527774984</v>
      </c>
      <c r="EJ41" s="99">
        <f t="shared" ca="1" si="67"/>
        <v>-4.2114462363879251E-2</v>
      </c>
      <c r="EK41" s="99">
        <f t="shared" ca="1" si="68"/>
        <v>0.11718597792686944</v>
      </c>
      <c r="EL41" s="99">
        <f t="shared" ca="1" si="69"/>
        <v>-0.22919025890129863</v>
      </c>
      <c r="EM41" s="99">
        <f t="shared" ca="1" si="70"/>
        <v>-2.221827869146846E-2</v>
      </c>
      <c r="EN41" s="99">
        <f t="shared" ca="1" si="71"/>
        <v>1.5065297057369125</v>
      </c>
      <c r="EO41" s="99">
        <f t="shared" ca="1" si="72"/>
        <v>9.2833103928053988E-3</v>
      </c>
      <c r="EP41" s="99">
        <f t="shared" ca="1" si="73"/>
        <v>7.5071515562990174E-2</v>
      </c>
      <c r="ER41" s="79">
        <f t="shared" si="74"/>
        <v>0</v>
      </c>
      <c r="ES41" s="121">
        <f t="shared" ca="1" si="111"/>
        <v>2.27</v>
      </c>
      <c r="ET41" s="121">
        <f t="shared" ca="1" si="112"/>
        <v>2.73</v>
      </c>
      <c r="EU41" s="121">
        <f t="shared" ca="1" si="75"/>
        <v>0</v>
      </c>
      <c r="EV41" s="121">
        <f t="shared" ca="1" si="76"/>
        <v>0</v>
      </c>
      <c r="EW41" s="183">
        <f t="shared" ca="1" si="113"/>
        <v>0.66249999999999998</v>
      </c>
      <c r="EX41" s="183">
        <f t="shared" ca="1" si="114"/>
        <v>0.66249999999999998</v>
      </c>
      <c r="EY41" s="96">
        <f t="shared" si="115"/>
        <v>0.92</v>
      </c>
      <c r="EZ41" s="185">
        <f ca="1">IF(ER41=0,0,_xll.SPRDOPT(ES41,ET41,$AK41,$AM41,EW41,EX41,EY41,$D41,$H$20,0))</f>
        <v>0</v>
      </c>
      <c r="FA41" s="185">
        <f ca="1">IF(ES41=0,0,_xll.SPRDOPT(ES41,ET41,$AK41,$AM41,EW41,EX41,EY41,$D41,$H$20,1))</f>
        <v>0.51287789284452501</v>
      </c>
      <c r="FB41" s="185">
        <f ca="1">IF(ET41=0,0,_xll.SPRDOPT(ES41,ET41,$AK41,$AM41,EW41,EX41,EY41,$D41,$H$20,2))</f>
        <v>-0.45937778438184129</v>
      </c>
      <c r="FC41" s="185">
        <f ca="1">IF(EU41=0,0,_xll.SPRDOPT(ES41,ET41,$AK41,$AM41,EW41,EX41,EY41,$D41,$H$20,3)/100)</f>
        <v>0</v>
      </c>
      <c r="FD41" s="185">
        <f ca="1">IF(EV41=0,0,_xll.SPRDOPT(ES41,ET41,$AK41,$AM41,EW41,EX41,EY41,$D41,$H$20,4)/100)</f>
        <v>0</v>
      </c>
      <c r="FE41" s="185">
        <f ca="1">IF(EW41=0,0,_xll.SPRDOPT(ES41,ET41,$AK41,$AM41,EW41,EX41,EY41,$D41,$H$20,5)/100)</f>
        <v>-1.0053157393703836E-3</v>
      </c>
      <c r="FF41" s="185">
        <f ca="1">IF(EX41=0,0,_xll.SPRDOPT(ES41,ET41,$AK41,$AM41,EW41,EX41,EY41,$D41,$H$20,6)/100)</f>
        <v>3.4358913332111583E-3</v>
      </c>
      <c r="FG41" s="185">
        <f ca="1">IF(EY41=0,0,_xll.SPRDOPT(ES41,ET41,$AK41,$AM41,EW41,EX41,EY41,$D41,$H$20,7)/100)</f>
        <v>-8.2721139296487219E-3</v>
      </c>
      <c r="FH41" s="185">
        <f ca="1">IF(EZ41=0,0,_xll.SPRDOPT(ES41,ET41,$AK41,$AM41,EW41,EX41,EY41,$D41,$H$20,9)/365)</f>
        <v>0</v>
      </c>
      <c r="FI41" s="185">
        <f t="shared" ca="1" si="77"/>
        <v>5.3500108462683715E-2</v>
      </c>
      <c r="FJ41" s="185">
        <f t="shared" ca="1" si="78"/>
        <v>0</v>
      </c>
      <c r="FK41" s="185">
        <f t="shared" ca="1" si="79"/>
        <v>2.4305755938407747E-3</v>
      </c>
      <c r="FL41" s="185">
        <f t="shared" si="80"/>
        <v>0</v>
      </c>
      <c r="FM41" s="185"/>
      <c r="FN41" s="99">
        <f t="shared" ca="1" si="81"/>
        <v>0</v>
      </c>
      <c r="FO41" s="99">
        <f t="shared" ca="1" si="81"/>
        <v>0</v>
      </c>
      <c r="FP41" s="99">
        <f t="shared" ca="1" si="81"/>
        <v>0</v>
      </c>
      <c r="FQ41" s="99">
        <f t="shared" ca="1" si="81"/>
        <v>0</v>
      </c>
      <c r="FR41" s="99">
        <f t="shared" ca="1" si="81"/>
        <v>0</v>
      </c>
      <c r="FS41" s="99">
        <f t="shared" ca="1" si="81"/>
        <v>0</v>
      </c>
      <c r="FT41" s="99">
        <f t="shared" ca="1" si="81"/>
        <v>0</v>
      </c>
      <c r="FU41" s="99">
        <f t="shared" ca="1" si="81"/>
        <v>0</v>
      </c>
      <c r="FV41" s="99">
        <f t="shared" ca="1" si="81"/>
        <v>0</v>
      </c>
      <c r="FW41" s="99">
        <f t="shared" ca="1" si="81"/>
        <v>0</v>
      </c>
      <c r="FX41" s="99">
        <f t="shared" ca="1" si="81"/>
        <v>0</v>
      </c>
      <c r="FY41" s="99">
        <f t="shared" ca="1" si="81"/>
        <v>0</v>
      </c>
      <c r="GA41" s="304">
        <f t="shared" ca="1" si="116"/>
        <v>12</v>
      </c>
      <c r="GB41" t="str">
        <f t="shared" si="117"/>
        <v>IF-NGPL/MIDCON12</v>
      </c>
      <c r="GC41" t="str">
        <f t="shared" si="118"/>
        <v>NGI-SOCAL12</v>
      </c>
      <c r="GD41" t="str">
        <f t="shared" si="119"/>
        <v>IF-NWPL_ROCKY_M12</v>
      </c>
      <c r="GE41" t="str">
        <f t="shared" si="120"/>
        <v>IF-NWPL_ROCKY_M12</v>
      </c>
      <c r="GG41" s="96" t="e">
        <f t="shared" ca="1" si="121"/>
        <v>#N/A</v>
      </c>
      <c r="GH41" s="96">
        <f t="shared" ca="1" si="122"/>
        <v>0</v>
      </c>
      <c r="GI41" s="96" t="e">
        <f t="shared" ca="1" si="123"/>
        <v>#N/A</v>
      </c>
      <c r="GJ41" s="96" t="e">
        <f t="shared" ca="1" si="124"/>
        <v>#N/A</v>
      </c>
    </row>
    <row r="42" spans="1:192" x14ac:dyDescent="0.2">
      <c r="A42" s="92">
        <f t="shared" si="82"/>
        <v>37377</v>
      </c>
      <c r="B42" s="93">
        <f t="shared" ca="1" si="83"/>
        <v>2.7679999999999998</v>
      </c>
      <c r="C42" s="77">
        <f t="shared" ca="1" si="4"/>
        <v>0.59750000000000003</v>
      </c>
      <c r="D42" s="95">
        <f t="shared" ca="1" si="5"/>
        <v>143</v>
      </c>
      <c r="E42" s="96">
        <f t="shared" ca="1" si="6"/>
        <v>-0.3020193009236965</v>
      </c>
      <c r="F42" s="96">
        <f t="shared" ca="1" si="7"/>
        <v>-0.43964701332164213</v>
      </c>
      <c r="G42" s="96">
        <f t="shared" ca="1" si="8"/>
        <v>-0.40910290319142706</v>
      </c>
      <c r="H42" s="96">
        <f t="shared" ca="1" si="9"/>
        <v>0.51384886284171838</v>
      </c>
      <c r="I42" s="94"/>
      <c r="J42" s="182"/>
      <c r="K42" s="93">
        <f t="shared" ca="1" si="10"/>
        <v>-0.15</v>
      </c>
      <c r="L42" s="93">
        <f t="shared" ca="1" si="84"/>
        <v>0</v>
      </c>
      <c r="M42" s="96">
        <f t="shared" ca="1" si="85"/>
        <v>1</v>
      </c>
      <c r="N42" s="96">
        <f t="shared" ca="1" si="86"/>
        <v>1</v>
      </c>
      <c r="O42" s="96">
        <f t="shared" ca="1" si="87"/>
        <v>0.99450000000000005</v>
      </c>
      <c r="P42" s="184">
        <f t="shared" si="11"/>
        <v>-0.2</v>
      </c>
      <c r="Q42" s="298">
        <f t="shared" si="88"/>
        <v>0</v>
      </c>
      <c r="R42" s="294">
        <f t="shared" ca="1" si="12"/>
        <v>0.03</v>
      </c>
      <c r="S42" s="93">
        <f t="shared" ca="1" si="13"/>
        <v>0</v>
      </c>
      <c r="T42" s="96">
        <f t="shared" ca="1" si="14"/>
        <v>1</v>
      </c>
      <c r="U42" s="96">
        <f t="shared" ca="1" si="89"/>
        <v>1</v>
      </c>
      <c r="V42" s="96">
        <f t="shared" ca="1" si="90"/>
        <v>0.87</v>
      </c>
      <c r="W42" s="184">
        <f t="shared" si="15"/>
        <v>0</v>
      </c>
      <c r="X42" s="298">
        <f t="shared" si="91"/>
        <v>0</v>
      </c>
      <c r="Y42" s="296">
        <f t="shared" ca="1" si="16"/>
        <v>-0.52</v>
      </c>
      <c r="Z42" s="93">
        <f t="shared" ca="1" si="17"/>
        <v>0</v>
      </c>
      <c r="AA42" s="96">
        <f t="shared" ref="AA42:AA85" ca="1" si="126">IF(ISNUMBER(VLOOKUP($A42,VOLCURVES,HLOOKUP($F$3,VOLCURVES,2,FALSE),FALSE)),VLOOKUP($A42,VOLCURVES,HLOOKUP($F$3,VOLCURVES,2,FALSE),FALSE),1)</f>
        <v>1</v>
      </c>
      <c r="AB42" s="96">
        <f t="shared" ca="1" si="92"/>
        <v>1</v>
      </c>
      <c r="AC42" s="96">
        <f t="shared" ca="1" si="93"/>
        <v>0.92</v>
      </c>
      <c r="AD42" s="184">
        <f t="shared" si="18"/>
        <v>-0.6</v>
      </c>
      <c r="AE42" s="298">
        <f t="shared" si="94"/>
        <v>0</v>
      </c>
      <c r="AF42" s="93">
        <f t="shared" ca="1" si="19"/>
        <v>-0.52</v>
      </c>
      <c r="AG42" s="93">
        <f t="shared" ca="1" si="20"/>
        <v>0</v>
      </c>
      <c r="AH42" s="96">
        <f t="shared" ca="1" si="21"/>
        <v>1</v>
      </c>
      <c r="AI42" s="96">
        <f t="shared" ca="1" si="95"/>
        <v>1</v>
      </c>
      <c r="AJ42" s="96">
        <f t="shared" ca="1" si="96"/>
        <v>0.92</v>
      </c>
      <c r="AK42" s="184">
        <f t="shared" si="22"/>
        <v>-0.45</v>
      </c>
      <c r="AL42" s="298">
        <f t="shared" si="97"/>
        <v>0</v>
      </c>
      <c r="AM42" s="77">
        <f t="shared" ca="1" si="23"/>
        <v>0</v>
      </c>
      <c r="AN42" s="145">
        <f t="shared" si="24"/>
        <v>31</v>
      </c>
      <c r="AO42" s="74">
        <f t="shared" si="125"/>
        <v>5</v>
      </c>
      <c r="AP42" s="79">
        <f t="shared" si="25"/>
        <v>31</v>
      </c>
      <c r="AQ42" s="121">
        <f t="shared" ca="1" si="98"/>
        <v>2.6179999999999999</v>
      </c>
      <c r="AR42" s="121">
        <f t="shared" ca="1" si="99"/>
        <v>2.7679999999999998</v>
      </c>
      <c r="AS42" s="121">
        <f t="shared" ca="1" si="26"/>
        <v>81.158000000000001</v>
      </c>
      <c r="AT42" s="121">
        <f t="shared" ca="1" si="27"/>
        <v>85.807999999999993</v>
      </c>
      <c r="AU42" s="183">
        <f t="shared" ca="1" si="100"/>
        <v>0.59750000000000003</v>
      </c>
      <c r="AV42" s="183">
        <f t="shared" ca="1" si="101"/>
        <v>0.59750000000000003</v>
      </c>
      <c r="AW42" s="96">
        <f t="shared" si="28"/>
        <v>0.999</v>
      </c>
      <c r="AX42" s="185">
        <f ca="1">IF(AP42=0,0,_xll.SPRDOPT(AQ42,AR42,$P42,$AM42,AU42,AV42,AW42,$D42,$B$20,0))</f>
        <v>1.3439651697434564E-2</v>
      </c>
      <c r="AY42" s="185">
        <f ca="1">IF(AQ42=0,0,_xll.SPRDOPT(AQ42,AR42,$P42,$AM42,AU42,AV42,AW42,$D42,$B$20,1))</f>
        <v>-0.3020193009236965</v>
      </c>
      <c r="AZ42" s="185">
        <f ca="1">IF(AR42=0,0,_xll.SPRDOPT(AQ42,AR42,$P42,$AM42,AU42,AV42,AW42,$D42,$B$20,2))</f>
        <v>0.30553793437828602</v>
      </c>
      <c r="BA42" s="185">
        <f ca="1">IF(AS42=0,0,_xll.SPRDOPT(AQ42,AR42,$P42,$AM42,AU42,AV42,AW42,$D42,$B$20,3)/100)</f>
        <v>4.6580036951455142E-2</v>
      </c>
      <c r="BB42" s="185">
        <f ca="1">IF(AT42=0,0,_xll.SPRDOPT(AQ42,AR42,$P42,$AM42,AU42,AV42,AW42,$D42,$B$20,4)/100)</f>
        <v>4.6898258023282929E-2</v>
      </c>
      <c r="BC42" s="185">
        <f ca="1">IF(AU42=0,0,_xll.SPRDOPT(AQ42,AR42,$P42,$AM42,AU42,AV42,AW42,$D42,$B$20,5)/100)</f>
        <v>-4.4625722437143817E-3</v>
      </c>
      <c r="BD42" s="185">
        <f ca="1">IF(AV42=0,0,_xll.SPRDOPT(AQ42,AR42,$P42,$AM42,AU42,AV42,AW42,$D42,$B$20,6)/100)</f>
        <v>4.911066554403736E-3</v>
      </c>
      <c r="BE42" s="185">
        <f ca="1">IF(AW42=0,0,_xll.SPRDOPT(AQ42,AR42,$P42,$AM42,AU42,AV42,AW42,$D42,$B$20,7)/100)</f>
        <v>-4.733689594039589E-2</v>
      </c>
      <c r="BF42" s="185">
        <f ca="1">IF(AX42=0,0,_xll.SPRDOPT(AQ42,AR42,$P42,$AM42,AU42,AV42,AW42,$D42,$B$20,9)/365)</f>
        <v>-9.3761868123823179E-5</v>
      </c>
      <c r="BG42" s="185">
        <f t="shared" ca="1" si="29"/>
        <v>3.5186334545895259E-3</v>
      </c>
      <c r="BH42" s="185">
        <f t="shared" ca="1" si="30"/>
        <v>3.1822107182778725E-4</v>
      </c>
      <c r="BI42" s="185">
        <f t="shared" ca="1" si="31"/>
        <v>4.4849431068935425E-4</v>
      </c>
      <c r="BJ42" s="185">
        <f t="shared" si="32"/>
        <v>30.969000000000001</v>
      </c>
      <c r="BK42" s="165"/>
      <c r="BL42" s="99">
        <f t="shared" ca="1" si="33"/>
        <v>0.41662920262047148</v>
      </c>
      <c r="BM42" s="99">
        <f t="shared" ca="1" si="34"/>
        <v>-9.3625983286345917</v>
      </c>
      <c r="BN42" s="99">
        <f t="shared" ca="1" si="34"/>
        <v>9.4716759657268668</v>
      </c>
      <c r="BO42" s="99">
        <f t="shared" ca="1" si="34"/>
        <v>1.4439811454951095</v>
      </c>
      <c r="BP42" s="99">
        <f t="shared" ca="1" si="34"/>
        <v>1.4538459987217709</v>
      </c>
      <c r="BQ42" s="99">
        <f t="shared" ca="1" si="34"/>
        <v>-0.13833973955514584</v>
      </c>
      <c r="BR42" s="99">
        <f t="shared" ca="1" si="34"/>
        <v>0.15224306318651581</v>
      </c>
      <c r="BS42" s="99">
        <f t="shared" ca="1" si="34"/>
        <v>-1.4674437741522726</v>
      </c>
      <c r="BT42" s="99">
        <f t="shared" ca="1" si="34"/>
        <v>-2.9066179118385185E-3</v>
      </c>
      <c r="BU42" s="99">
        <f t="shared" ca="1" si="34"/>
        <v>0.1090776370922753</v>
      </c>
      <c r="BV42" s="99">
        <f t="shared" ca="1" si="34"/>
        <v>9.8648532266614047E-3</v>
      </c>
      <c r="BW42" s="99">
        <f t="shared" ca="1" si="34"/>
        <v>1.3903323631369983E-2</v>
      </c>
      <c r="BX42" s="99"/>
      <c r="BZ42" s="79">
        <f t="shared" si="35"/>
        <v>31</v>
      </c>
      <c r="CA42" s="121">
        <f t="shared" ca="1" si="102"/>
        <v>2.7979999999999996</v>
      </c>
      <c r="CB42" s="121">
        <f t="shared" ca="1" si="103"/>
        <v>2.7679999999999998</v>
      </c>
      <c r="CC42" s="121">
        <f t="shared" ca="1" si="36"/>
        <v>86.737999999999985</v>
      </c>
      <c r="CD42" s="121">
        <f t="shared" ca="1" si="37"/>
        <v>85.807999999999993</v>
      </c>
      <c r="CE42" s="183">
        <f t="shared" ca="1" si="104"/>
        <v>0.59750000000000003</v>
      </c>
      <c r="CF42" s="183">
        <f t="shared" ca="1" si="105"/>
        <v>0.59750000000000003</v>
      </c>
      <c r="CG42" s="96">
        <f t="shared" si="38"/>
        <v>0.87</v>
      </c>
      <c r="CH42" s="185">
        <f ca="1">IF(BZ42=0,0,_xll.SPRDOPT(CA42,CB42,$W42,$AM42,CE42,CF42,CG42,$D42,$D$20,0))</f>
        <v>0.19666794554681655</v>
      </c>
      <c r="CI42" s="185">
        <f ca="1">IF(CA42=0,0,_xll.SPRDOPT(CA42,CB42,$W42,$AM42,CE42,CF42,CG42,$D42,$D$20,1))</f>
        <v>-0.43964701332164213</v>
      </c>
      <c r="CJ42" s="185">
        <f ca="1">IF(CB42=0,0,_xll.SPRDOPT(CA42,CB42,$W42,$AM42,CE42,CF42,CG42,$D42,$D$20,2))</f>
        <v>0.51546251583263603</v>
      </c>
      <c r="CK42" s="185">
        <f ca="1">IF(CC42=0,0,_xll.SPRDOPT(CA42,CB42,$W42,$AM42,CE42,CF42,CG42,$D42,$D$20,3)/100)</f>
        <v>7.3936164998958638E-3</v>
      </c>
      <c r="CL42" s="185">
        <f ca="1">IF(CD42=0,0,_xll.SPRDOPT(CA42,CB42,$W42,$AM42,CE42,CF42,CG42,$D42,$D$20,4)/100)</f>
        <v>7.5547516227584066E-3</v>
      </c>
      <c r="CM42" s="185">
        <f ca="1">IF(CE42=0,0,_xll.SPRDOPT(CA42,CB42,$W42,$AM42,CE42,CF42,CG42,$D42,$D$20,5)/100)</f>
        <v>1.7602633655055006E-3</v>
      </c>
      <c r="CN42" s="185">
        <f ca="1">IF(CF42=0,0,_xll.SPRDOPT(CA42,CB42,$W42,$AM42,CE42,CF42,CG42,$D42,$D$20,6)/100)</f>
        <v>1.7602775932926923E-3</v>
      </c>
      <c r="CO42" s="185">
        <f ca="1">IF(CG42=0,0,_xll.SPRDOPT(CA42,CB42,$W42,$AM42,CE42,CF42,CG42,$D42,$D$20,7)/100)</f>
        <v>-8.090476917256572E-3</v>
      </c>
      <c r="CP42" s="185">
        <f ca="1">IF(CH42=0,0,_xll.SPRDOPT(CA42,CB42,$W42,$AM42,CE42,CF42,CG42,$D42,$D$20,9)/365)</f>
        <v>-7.3600139990526972E-4</v>
      </c>
      <c r="CQ42" s="185">
        <f t="shared" ca="1" si="39"/>
        <v>7.5815502510993893E-2</v>
      </c>
      <c r="CR42" s="185">
        <f t="shared" ca="1" si="40"/>
        <v>1.6113512286254281E-4</v>
      </c>
      <c r="CS42" s="185">
        <f t="shared" ca="1" si="41"/>
        <v>3.5205409587981927E-3</v>
      </c>
      <c r="CT42" s="185">
        <f t="shared" si="42"/>
        <v>26.97</v>
      </c>
      <c r="CU42" s="165"/>
      <c r="CV42" s="99">
        <f t="shared" ca="1" si="43"/>
        <v>6.096706311951313</v>
      </c>
      <c r="CW42" s="99">
        <f t="shared" ca="1" si="44"/>
        <v>-13.629057412970907</v>
      </c>
      <c r="CX42" s="99">
        <f t="shared" ca="1" si="45"/>
        <v>15.979337990811716</v>
      </c>
      <c r="CY42" s="99">
        <f t="shared" ca="1" si="46"/>
        <v>0.22920211149677178</v>
      </c>
      <c r="CZ42" s="99">
        <f t="shared" ca="1" si="47"/>
        <v>0.23419730030551061</v>
      </c>
      <c r="DA42" s="99">
        <f t="shared" ca="1" si="48"/>
        <v>5.4568164330670521E-2</v>
      </c>
      <c r="DB42" s="99">
        <f t="shared" ca="1" si="49"/>
        <v>5.4568605392073463E-2</v>
      </c>
      <c r="DC42" s="99">
        <f t="shared" ca="1" si="50"/>
        <v>-0.25080478443495374</v>
      </c>
      <c r="DD42" s="99">
        <f t="shared" ca="1" si="51"/>
        <v>-2.2816043397063362E-2</v>
      </c>
      <c r="DE42" s="99">
        <f t="shared" ca="1" si="52"/>
        <v>2.3502805778408105</v>
      </c>
      <c r="DF42" s="99">
        <f t="shared" ca="1" si="53"/>
        <v>4.995188808738827E-3</v>
      </c>
      <c r="DG42" s="99">
        <f t="shared" ca="1" si="54"/>
        <v>0.10913676972274397</v>
      </c>
      <c r="DI42" s="79">
        <f t="shared" si="55"/>
        <v>31</v>
      </c>
      <c r="DJ42" s="121">
        <f t="shared" ca="1" si="106"/>
        <v>2.2479999999999998</v>
      </c>
      <c r="DK42" s="121">
        <f t="shared" ca="1" si="107"/>
        <v>2.7679999999999998</v>
      </c>
      <c r="DL42" s="121">
        <f t="shared" ca="1" si="56"/>
        <v>69.687999999999988</v>
      </c>
      <c r="DM42" s="121">
        <f t="shared" ca="1" si="57"/>
        <v>85.807999999999993</v>
      </c>
      <c r="DN42" s="183">
        <f t="shared" ca="1" si="108"/>
        <v>0.59750000000000003</v>
      </c>
      <c r="DO42" s="183">
        <f t="shared" ca="1" si="109"/>
        <v>0.59750000000000003</v>
      </c>
      <c r="DP42" s="96">
        <f t="shared" si="110"/>
        <v>0.92</v>
      </c>
      <c r="DQ42" s="185">
        <f ca="1">IF(DI42=0,0,_xll.SPRDOPT(DJ42,DK42,$AD42,$AM42,DN42,DO42,DP42,$D42,$F$20,0))</f>
        <v>0.13615823847456174</v>
      </c>
      <c r="DR42" s="185">
        <f ca="1">IF(DJ42=0,0,_xll.SPRDOPT(DJ42,DK42,$AD42,$AM42,DN42,DO42,DP42,$D42,$F$20,1))</f>
        <v>-0.40910290319142706</v>
      </c>
      <c r="DS42" s="185">
        <f ca="1">IF(DK42=0,0,_xll.SPRDOPT(DJ42,DK42,$AD42,$AM42,DN42,DO42,DP42,$D42,$F$20,2))</f>
        <v>0.46050079261329302</v>
      </c>
      <c r="DT42" s="185">
        <f ca="1">IF(DL42=0,0,_xll.SPRDOPT(DJ42,DK42,$AD42,$AM42,DN42,DO42,DP42,$D42,$F$20,3)/100)</f>
        <v>9.0069227746342115E-3</v>
      </c>
      <c r="DU42" s="185">
        <f ca="1">IF(DM42=0,0,_xll.SPRDOPT(DJ42,DK42,$AD42,$AM42,DN42,DO42,DP42,$D42,$F$20,4)/100)</f>
        <v>9.3025580840550518E-3</v>
      </c>
      <c r="DV42" s="185">
        <f ca="1">IF(DN42=0,0,_xll.SPRDOPT(DJ42,DK42,$AD42,$AM42,DN42,DO42,DP42,$D42,$F$20,5)/100)</f>
        <v>-1.5807061391905611E-3</v>
      </c>
      <c r="DW42" s="185">
        <f ca="1">IF(DO42=0,0,_xll.SPRDOPT(DJ42,DK42,$AD42,$AM42,DN42,DO42,DP42,$D42,$F$20,6)/100)</f>
        <v>4.4448322370989075E-3</v>
      </c>
      <c r="DX42" s="185">
        <f ca="1">IF(DP42=0,0,_xll.SPRDOPT(DJ42,DK42,$AD42,$AM42,DN42,DO42,DP42,$D42,$F$20,7)/100)</f>
        <v>-7.9417784332270532E-3</v>
      </c>
      <c r="DY42" s="185">
        <f ca="1">IF(DQ42=0,0,_xll.SPRDOPT(DJ42,DK42,$AD42,$AM42,DN42,DO42,DP42,$D42,$F$20,9)/365)</f>
        <v>-5.9877184821235301E-4</v>
      </c>
      <c r="DZ42" s="185">
        <f t="shared" ca="1" si="58"/>
        <v>5.1397889421865961E-2</v>
      </c>
      <c r="EA42" s="185">
        <f t="shared" ca="1" si="59"/>
        <v>2.9563530942084033E-4</v>
      </c>
      <c r="EB42" s="185">
        <f t="shared" ca="1" si="60"/>
        <v>2.8641260979083462E-3</v>
      </c>
      <c r="EC42" s="185">
        <f t="shared" si="61"/>
        <v>28.52</v>
      </c>
      <c r="ED42" s="185"/>
      <c r="EE42" s="99">
        <f t="shared" ca="1" si="62"/>
        <v>4.2209053927114137</v>
      </c>
      <c r="EF42" s="99">
        <f t="shared" ca="1" si="63"/>
        <v>-12.682189998934239</v>
      </c>
      <c r="EG42" s="99">
        <f t="shared" ca="1" si="64"/>
        <v>14.275524571012083</v>
      </c>
      <c r="EH42" s="99">
        <f t="shared" ca="1" si="65"/>
        <v>0.27921460601366055</v>
      </c>
      <c r="EI42" s="99">
        <f t="shared" ca="1" si="66"/>
        <v>0.2883793006057066</v>
      </c>
      <c r="EJ42" s="99">
        <f t="shared" ca="1" si="67"/>
        <v>-4.9001890314907391E-2</v>
      </c>
      <c r="EK42" s="99">
        <f t="shared" ca="1" si="68"/>
        <v>0.13778979935006613</v>
      </c>
      <c r="EL42" s="99">
        <f t="shared" ca="1" si="69"/>
        <v>-0.24619513143003866</v>
      </c>
      <c r="EM42" s="99">
        <f t="shared" ca="1" si="70"/>
        <v>-1.8561927294582944E-2</v>
      </c>
      <c r="EN42" s="99">
        <f t="shared" ca="1" si="71"/>
        <v>1.5933345720778447</v>
      </c>
      <c r="EO42" s="99">
        <f t="shared" ca="1" si="72"/>
        <v>9.1646945920460503E-3</v>
      </c>
      <c r="EP42" s="99">
        <f t="shared" ca="1" si="73"/>
        <v>8.8787909035158735E-2</v>
      </c>
      <c r="ER42" s="79">
        <f t="shared" si="74"/>
        <v>0</v>
      </c>
      <c r="ES42" s="121">
        <f t="shared" ca="1" si="111"/>
        <v>2.3079999999999998</v>
      </c>
      <c r="ET42" s="121">
        <f t="shared" ca="1" si="112"/>
        <v>2.7679999999999998</v>
      </c>
      <c r="EU42" s="121">
        <f t="shared" ca="1" si="75"/>
        <v>0</v>
      </c>
      <c r="EV42" s="121">
        <f t="shared" ca="1" si="76"/>
        <v>0</v>
      </c>
      <c r="EW42" s="183">
        <f t="shared" ca="1" si="113"/>
        <v>0.59750000000000003</v>
      </c>
      <c r="EX42" s="183">
        <f t="shared" ca="1" si="114"/>
        <v>0.59750000000000003</v>
      </c>
      <c r="EY42" s="96">
        <f t="shared" si="115"/>
        <v>0.92</v>
      </c>
      <c r="EZ42" s="185">
        <f ca="1">IF(ER42=0,0,_xll.SPRDOPT(ES42,ET42,$AK42,$AM42,EW42,EX42,EY42,$D42,$H$20,0))</f>
        <v>0</v>
      </c>
      <c r="FA42" s="185">
        <f ca="1">IF(ES42=0,0,_xll.SPRDOPT(ES42,ET42,$AK42,$AM42,EW42,EX42,EY42,$D42,$H$20,1))</f>
        <v>0.51384886284171838</v>
      </c>
      <c r="FB42" s="185">
        <f ca="1">IF(ET42=0,0,_xll.SPRDOPT(ES42,ET42,$AK42,$AM42,EW42,EX42,EY42,$D42,$H$20,2))</f>
        <v>-0.45919908416374799</v>
      </c>
      <c r="FC42" s="185">
        <f ca="1">IF(EU42=0,0,_xll.SPRDOPT(ES42,ET42,$AK42,$AM42,EW42,EX42,EY42,$D42,$H$20,3)/100)</f>
        <v>0</v>
      </c>
      <c r="FD42" s="185">
        <f ca="1">IF(EV42=0,0,_xll.SPRDOPT(ES42,ET42,$AK42,$AM42,EW42,EX42,EY42,$D42,$H$20,4)/100)</f>
        <v>0</v>
      </c>
      <c r="FE42" s="185">
        <f ca="1">IF(EW42=0,0,_xll.SPRDOPT(ES42,ET42,$AK42,$AM42,EW42,EX42,EY42,$D42,$H$20,5)/100)</f>
        <v>-1.1226629678961107E-3</v>
      </c>
      <c r="FF42" s="185">
        <f ca="1">IF(EX42=0,0,_xll.SPRDOPT(ES42,ET42,$AK42,$AM42,EW42,EX42,EY42,$D42,$H$20,6)/100)</f>
        <v>3.9045120647531835E-3</v>
      </c>
      <c r="FG42" s="185">
        <f ca="1">IF(EY42=0,0,_xll.SPRDOPT(ES42,ET42,$AK42,$AM42,EW42,EX42,EY42,$D42,$H$20,7)/100)</f>
        <v>-8.5797865063935545E-3</v>
      </c>
      <c r="FH42" s="185">
        <f ca="1">IF(EZ42=0,0,_xll.SPRDOPT(ES42,ET42,$AK42,$AM42,EW42,EX42,EY42,$D42,$H$20,9)/365)</f>
        <v>0</v>
      </c>
      <c r="FI42" s="185">
        <f t="shared" ca="1" si="77"/>
        <v>5.4649778677970384E-2</v>
      </c>
      <c r="FJ42" s="185">
        <f t="shared" ca="1" si="78"/>
        <v>0</v>
      </c>
      <c r="FK42" s="185">
        <f t="shared" ca="1" si="79"/>
        <v>2.781849096857073E-3</v>
      </c>
      <c r="FL42" s="185">
        <f t="shared" si="80"/>
        <v>0</v>
      </c>
      <c r="FM42" s="185"/>
      <c r="FN42" s="99">
        <f t="shared" ca="1" si="81"/>
        <v>0</v>
      </c>
      <c r="FO42" s="99">
        <f t="shared" ca="1" si="81"/>
        <v>0</v>
      </c>
      <c r="FP42" s="99">
        <f t="shared" ca="1" si="81"/>
        <v>0</v>
      </c>
      <c r="FQ42" s="99">
        <f t="shared" ca="1" si="81"/>
        <v>0</v>
      </c>
      <c r="FR42" s="99">
        <f t="shared" ca="1" si="81"/>
        <v>0</v>
      </c>
      <c r="FS42" s="99">
        <f t="shared" ca="1" si="81"/>
        <v>0</v>
      </c>
      <c r="FT42" s="99">
        <f t="shared" ca="1" si="81"/>
        <v>0</v>
      </c>
      <c r="FU42" s="99">
        <f t="shared" ca="1" si="81"/>
        <v>0</v>
      </c>
      <c r="FV42" s="99">
        <f t="shared" ca="1" si="81"/>
        <v>0</v>
      </c>
      <c r="FW42" s="99">
        <f t="shared" ca="1" si="81"/>
        <v>0</v>
      </c>
      <c r="FX42" s="99">
        <f t="shared" ca="1" si="81"/>
        <v>0</v>
      </c>
      <c r="FY42" s="99">
        <f t="shared" ca="1" si="81"/>
        <v>0</v>
      </c>
      <c r="GA42" s="304">
        <f t="shared" ca="1" si="116"/>
        <v>13</v>
      </c>
      <c r="GB42" t="str">
        <f t="shared" si="117"/>
        <v>IF-NGPL/MIDCON13</v>
      </c>
      <c r="GC42" t="str">
        <f t="shared" si="118"/>
        <v>NGI-SOCAL13</v>
      </c>
      <c r="GD42" t="str">
        <f t="shared" si="119"/>
        <v>IF-NWPL_ROCKY_M13</v>
      </c>
      <c r="GE42" t="str">
        <f t="shared" si="120"/>
        <v>IF-NWPL_ROCKY_M13</v>
      </c>
      <c r="GG42" s="96" t="e">
        <f t="shared" ca="1" si="121"/>
        <v>#N/A</v>
      </c>
      <c r="GH42" s="96">
        <f t="shared" ca="1" si="122"/>
        <v>0</v>
      </c>
      <c r="GI42" s="96" t="e">
        <f t="shared" ca="1" si="123"/>
        <v>#N/A</v>
      </c>
      <c r="GJ42" s="96" t="e">
        <f t="shared" ca="1" si="124"/>
        <v>#N/A</v>
      </c>
    </row>
    <row r="43" spans="1:192" x14ac:dyDescent="0.2">
      <c r="A43" s="92">
        <f t="shared" si="82"/>
        <v>37408</v>
      </c>
      <c r="B43" s="93">
        <f t="shared" ca="1" si="83"/>
        <v>2.8180000000000001</v>
      </c>
      <c r="C43" s="77">
        <f t="shared" ca="1" si="4"/>
        <v>0.57499999999999996</v>
      </c>
      <c r="D43" s="95">
        <f t="shared" ca="1" si="5"/>
        <v>176</v>
      </c>
      <c r="E43" s="96">
        <f t="shared" ca="1" si="6"/>
        <v>-0.31847817931666556</v>
      </c>
      <c r="F43" s="96">
        <f t="shared" ca="1" si="7"/>
        <v>-0.41203163014354149</v>
      </c>
      <c r="G43" s="96">
        <f t="shared" ca="1" si="8"/>
        <v>-0.41299185413737816</v>
      </c>
      <c r="H43" s="96">
        <f t="shared" ca="1" si="9"/>
        <v>0.51647385496944775</v>
      </c>
      <c r="I43" s="94"/>
      <c r="J43" s="182"/>
      <c r="K43" s="93">
        <f t="shared" ca="1" si="10"/>
        <v>-0.15</v>
      </c>
      <c r="L43" s="93">
        <f t="shared" ca="1" si="84"/>
        <v>0</v>
      </c>
      <c r="M43" s="96">
        <f t="shared" ca="1" si="85"/>
        <v>1</v>
      </c>
      <c r="N43" s="96">
        <f t="shared" ca="1" si="86"/>
        <v>1</v>
      </c>
      <c r="O43" s="96">
        <f t="shared" ca="1" si="87"/>
        <v>0.99450000000000005</v>
      </c>
      <c r="P43" s="184">
        <f t="shared" si="11"/>
        <v>-0.2</v>
      </c>
      <c r="Q43" s="298">
        <f t="shared" si="88"/>
        <v>0</v>
      </c>
      <c r="R43" s="294">
        <f t="shared" ca="1" si="12"/>
        <v>7.0000000000000007E-2</v>
      </c>
      <c r="S43" s="93">
        <f t="shared" ca="1" si="13"/>
        <v>0</v>
      </c>
      <c r="T43" s="96">
        <f t="shared" ca="1" si="14"/>
        <v>1</v>
      </c>
      <c r="U43" s="96">
        <f t="shared" ca="1" si="89"/>
        <v>1</v>
      </c>
      <c r="V43" s="96">
        <f t="shared" ca="1" si="90"/>
        <v>0.87</v>
      </c>
      <c r="W43" s="184">
        <f t="shared" si="15"/>
        <v>0</v>
      </c>
      <c r="X43" s="298">
        <f t="shared" si="91"/>
        <v>0</v>
      </c>
      <c r="Y43" s="296">
        <f t="shared" ca="1" si="16"/>
        <v>-0.52</v>
      </c>
      <c r="Z43" s="93">
        <f t="shared" ca="1" si="17"/>
        <v>0</v>
      </c>
      <c r="AA43" s="96">
        <f t="shared" ca="1" si="126"/>
        <v>1</v>
      </c>
      <c r="AB43" s="96">
        <f t="shared" ca="1" si="92"/>
        <v>1</v>
      </c>
      <c r="AC43" s="96">
        <f t="shared" ca="1" si="93"/>
        <v>0.92</v>
      </c>
      <c r="AD43" s="184">
        <f t="shared" si="18"/>
        <v>-0.6</v>
      </c>
      <c r="AE43" s="298">
        <f t="shared" si="94"/>
        <v>0</v>
      </c>
      <c r="AF43" s="93">
        <f t="shared" ca="1" si="19"/>
        <v>-0.52</v>
      </c>
      <c r="AG43" s="93">
        <f t="shared" ca="1" si="20"/>
        <v>0</v>
      </c>
      <c r="AH43" s="96">
        <f t="shared" ca="1" si="21"/>
        <v>1</v>
      </c>
      <c r="AI43" s="96">
        <f t="shared" ca="1" si="95"/>
        <v>1</v>
      </c>
      <c r="AJ43" s="96">
        <f t="shared" ca="1" si="96"/>
        <v>0.92</v>
      </c>
      <c r="AK43" s="184">
        <f t="shared" si="22"/>
        <v>-0.45</v>
      </c>
      <c r="AL43" s="298">
        <f t="shared" si="97"/>
        <v>0</v>
      </c>
      <c r="AM43" s="77">
        <f t="shared" ca="1" si="23"/>
        <v>0</v>
      </c>
      <c r="AN43" s="145">
        <f t="shared" si="24"/>
        <v>30</v>
      </c>
      <c r="AO43" s="74">
        <f t="shared" si="125"/>
        <v>6</v>
      </c>
      <c r="AP43" s="79">
        <f t="shared" si="25"/>
        <v>30</v>
      </c>
      <c r="AQ43" s="121">
        <f t="shared" ca="1" si="98"/>
        <v>2.6680000000000001</v>
      </c>
      <c r="AR43" s="121">
        <f t="shared" ca="1" si="99"/>
        <v>2.8180000000000001</v>
      </c>
      <c r="AS43" s="121">
        <f t="shared" ca="1" si="26"/>
        <v>80.040000000000006</v>
      </c>
      <c r="AT43" s="121">
        <f t="shared" ca="1" si="27"/>
        <v>84.54</v>
      </c>
      <c r="AU43" s="183">
        <f t="shared" ca="1" si="100"/>
        <v>0.57499999999999996</v>
      </c>
      <c r="AV43" s="183">
        <f t="shared" ca="1" si="101"/>
        <v>0.57499999999999996</v>
      </c>
      <c r="AW43" s="96">
        <f t="shared" si="28"/>
        <v>0.999</v>
      </c>
      <c r="AX43" s="185">
        <f ca="1">IF(AP43=0,0,_xll.SPRDOPT(AQ43,AR43,$P43,$AM43,AU43,AV43,AW43,$D43,$B$20,0))</f>
        <v>1.5466389499729701E-2</v>
      </c>
      <c r="AY43" s="185">
        <f ca="1">IF(AQ43=0,0,_xll.SPRDOPT(AQ43,AR43,$P43,$AM43,AU43,AV43,AW43,$D43,$B$20,1))</f>
        <v>-0.31847817931666556</v>
      </c>
      <c r="AZ43" s="185">
        <f ca="1">IF(AR43=0,0,_xll.SPRDOPT(AQ43,AR43,$P43,$AM43,AU43,AV43,AW43,$D43,$B$20,2))</f>
        <v>0.32237554495397686</v>
      </c>
      <c r="BA43" s="185">
        <f ca="1">IF(AS43=0,0,_xll.SPRDOPT(AQ43,AR43,$P43,$AM43,AU43,AV43,AW43,$D43,$B$20,3)/100)</f>
        <v>4.4453526653831871E-2</v>
      </c>
      <c r="BB43" s="185">
        <f ca="1">IF(AT43=0,0,_xll.SPRDOPT(AQ43,AR43,$P43,$AM43,AU43,AV43,AW43,$D43,$B$20,4)/100)</f>
        <v>4.473012730339123E-2</v>
      </c>
      <c r="BC43" s="185">
        <f ca="1">IF(AU43=0,0,_xll.SPRDOPT(AQ43,AR43,$P43,$AM43,AU43,AV43,AW43,$D43,$B$20,5)/100)</f>
        <v>-5.1153621247037005E-3</v>
      </c>
      <c r="BD43" s="185">
        <f ca="1">IF(AV43=0,0,_xll.SPRDOPT(AQ43,AR43,$P43,$AM43,AU43,AV43,AW43,$D43,$B$20,6)/100)</f>
        <v>5.628615658674908E-3</v>
      </c>
      <c r="BE43" s="185">
        <f ca="1">IF(AW43=0,0,_xll.SPRDOPT(AQ43,AR43,$P43,$AM43,AU43,AV43,AW43,$D43,$B$20,7)/100)</f>
        <v>-5.3407036311789911E-2</v>
      </c>
      <c r="BF43" s="185">
        <f ca="1">IF(AX43=0,0,_xll.SPRDOPT(AQ43,AR43,$P43,$AM43,AU43,AV43,AW43,$D43,$B$20,9)/365)</f>
        <v>-8.3898571568081712E-5</v>
      </c>
      <c r="BG43" s="185">
        <f t="shared" ca="1" si="29"/>
        <v>3.8973656373113008E-3</v>
      </c>
      <c r="BH43" s="185">
        <f t="shared" ca="1" si="30"/>
        <v>2.7660064955935953E-4</v>
      </c>
      <c r="BI43" s="185">
        <f t="shared" ca="1" si="31"/>
        <v>5.132535339712075E-4</v>
      </c>
      <c r="BJ43" s="185">
        <f t="shared" si="32"/>
        <v>29.97</v>
      </c>
      <c r="BK43" s="165"/>
      <c r="BL43" s="99">
        <f t="shared" ca="1" si="33"/>
        <v>0.46399168499189103</v>
      </c>
      <c r="BM43" s="99">
        <f t="shared" ca="1" si="34"/>
        <v>-9.5543453794999671</v>
      </c>
      <c r="BN43" s="99">
        <f t="shared" ca="1" si="34"/>
        <v>9.6712663486193051</v>
      </c>
      <c r="BO43" s="99">
        <f t="shared" ca="1" si="34"/>
        <v>1.3336057996149562</v>
      </c>
      <c r="BP43" s="99">
        <f t="shared" ca="1" si="34"/>
        <v>1.3419038191017369</v>
      </c>
      <c r="BQ43" s="99">
        <f t="shared" ca="1" si="34"/>
        <v>-0.15346086374111101</v>
      </c>
      <c r="BR43" s="99">
        <f t="shared" ca="1" si="34"/>
        <v>0.16885846976024724</v>
      </c>
      <c r="BS43" s="99">
        <f t="shared" ca="1" si="34"/>
        <v>-1.6022110893536974</v>
      </c>
      <c r="BT43" s="99">
        <f t="shared" ca="1" si="34"/>
        <v>-2.5169571470424514E-3</v>
      </c>
      <c r="BU43" s="99">
        <f t="shared" ca="1" si="34"/>
        <v>0.11692096911933902</v>
      </c>
      <c r="BV43" s="99">
        <f t="shared" ca="1" si="34"/>
        <v>8.298019486780786E-3</v>
      </c>
      <c r="BW43" s="99">
        <f t="shared" ca="1" si="34"/>
        <v>1.5397606019136225E-2</v>
      </c>
      <c r="BX43" s="99"/>
      <c r="BZ43" s="79">
        <f t="shared" si="35"/>
        <v>30</v>
      </c>
      <c r="CA43" s="121">
        <f t="shared" ca="1" si="102"/>
        <v>2.8879999999999999</v>
      </c>
      <c r="CB43" s="121">
        <f t="shared" ca="1" si="103"/>
        <v>2.8180000000000001</v>
      </c>
      <c r="CC43" s="121">
        <f t="shared" ca="1" si="36"/>
        <v>86.64</v>
      </c>
      <c r="CD43" s="121">
        <f t="shared" ca="1" si="37"/>
        <v>84.54</v>
      </c>
      <c r="CE43" s="183">
        <f t="shared" ca="1" si="104"/>
        <v>0.57499999999999996</v>
      </c>
      <c r="CF43" s="183">
        <f t="shared" ca="1" si="105"/>
        <v>0.57499999999999996</v>
      </c>
      <c r="CG43" s="96">
        <f t="shared" si="38"/>
        <v>0.87</v>
      </c>
      <c r="CH43" s="185">
        <f ca="1">IF(BZ43=0,0,_xll.SPRDOPT(CA43,CB43,$W43,$AM43,CE43,CF43,CG43,$D43,$D$20,0))</f>
        <v>0.19792095299320334</v>
      </c>
      <c r="CI43" s="185">
        <f ca="1">IF(CA43=0,0,_xll.SPRDOPT(CA43,CB43,$W43,$AM43,CE43,CF43,CG43,$D43,$D$20,1))</f>
        <v>-0.41203163014354149</v>
      </c>
      <c r="CJ43" s="185">
        <f ca="1">IF(CB43=0,0,_xll.SPRDOPT(CA43,CB43,$W43,$AM43,CE43,CF43,CG43,$D43,$D$20,2))</f>
        <v>0.49250113925495109</v>
      </c>
      <c r="CK43" s="185">
        <f ca="1">IF(CC43=0,0,_xll.SPRDOPT(CA43,CB43,$W43,$AM43,CE43,CF43,CG43,$D43,$D$20,3)/100)</f>
        <v>6.6216200801770056E-3</v>
      </c>
      <c r="CL43" s="185">
        <f ca="1">IF(CD43=0,0,_xll.SPRDOPT(CA43,CB43,$W43,$AM43,CE43,CF43,CG43,$D43,$D$20,4)/100)</f>
        <v>6.9546725021322597E-3</v>
      </c>
      <c r="CM43" s="185">
        <f ca="1">IF(CE43=0,0,_xll.SPRDOPT(CA43,CB43,$W43,$AM43,CE43,CF43,CG43,$D43,$D$20,5)/100)</f>
        <v>1.9892548064231121E-3</v>
      </c>
      <c r="CN43" s="185">
        <f ca="1">IF(CF43=0,0,_xll.SPRDOPT(CA43,CB43,$W43,$AM43,CE43,CF43,CG43,$D43,$D$20,6)/100)</f>
        <v>1.9892718354294265E-3</v>
      </c>
      <c r="CO43" s="185">
        <f ca="1">IF(CG43=0,0,_xll.SPRDOPT(CA43,CB43,$W43,$AM43,CE43,CF43,CG43,$D43,$D$20,7)/100)</f>
        <v>-8.7986679768318806E-3</v>
      </c>
      <c r="CP43" s="185">
        <f ca="1">IF(CH43=0,0,_xll.SPRDOPT(CA43,CB43,$W43,$AM43,CE43,CF43,CG43,$D43,$D$20,9)/365)</f>
        <v>-6.503465105715823E-4</v>
      </c>
      <c r="CQ43" s="185">
        <f t="shared" ca="1" si="39"/>
        <v>8.0469509111409598E-2</v>
      </c>
      <c r="CR43" s="185">
        <f t="shared" ca="1" si="40"/>
        <v>3.3305242195525407E-4</v>
      </c>
      <c r="CS43" s="185">
        <f t="shared" ca="1" si="41"/>
        <v>3.9785266418525386E-3</v>
      </c>
      <c r="CT43" s="185">
        <f t="shared" si="42"/>
        <v>26.1</v>
      </c>
      <c r="CU43" s="165"/>
      <c r="CV43" s="99">
        <f t="shared" ca="1" si="43"/>
        <v>5.9376285897961001</v>
      </c>
      <c r="CW43" s="99">
        <f t="shared" ca="1" si="44"/>
        <v>-12.360948904306245</v>
      </c>
      <c r="CX43" s="99">
        <f t="shared" ca="1" si="45"/>
        <v>14.775034177648532</v>
      </c>
      <c r="CY43" s="99">
        <f t="shared" ca="1" si="46"/>
        <v>0.19864860240531018</v>
      </c>
      <c r="CZ43" s="99">
        <f t="shared" ca="1" si="47"/>
        <v>0.20864017506396779</v>
      </c>
      <c r="DA43" s="99">
        <f t="shared" ca="1" si="48"/>
        <v>5.9677644192693363E-2</v>
      </c>
      <c r="DB43" s="99">
        <f t="shared" ca="1" si="49"/>
        <v>5.9678155062882793E-2</v>
      </c>
      <c r="DC43" s="99">
        <f t="shared" ca="1" si="50"/>
        <v>-0.26396003930495643</v>
      </c>
      <c r="DD43" s="99">
        <f t="shared" ca="1" si="51"/>
        <v>-1.9510395317147468E-2</v>
      </c>
      <c r="DE43" s="99">
        <f t="shared" ca="1" si="52"/>
        <v>2.414085273342288</v>
      </c>
      <c r="DF43" s="99">
        <f t="shared" ca="1" si="53"/>
        <v>9.9915726586576221E-3</v>
      </c>
      <c r="DG43" s="99">
        <f t="shared" ca="1" si="54"/>
        <v>0.11935579925557616</v>
      </c>
      <c r="DI43" s="79">
        <f t="shared" si="55"/>
        <v>30</v>
      </c>
      <c r="DJ43" s="121">
        <f t="shared" ca="1" si="106"/>
        <v>2.298</v>
      </c>
      <c r="DK43" s="121">
        <f t="shared" ca="1" si="107"/>
        <v>2.8180000000000001</v>
      </c>
      <c r="DL43" s="121">
        <f t="shared" ca="1" si="56"/>
        <v>68.94</v>
      </c>
      <c r="DM43" s="121">
        <f t="shared" ca="1" si="57"/>
        <v>84.54</v>
      </c>
      <c r="DN43" s="183">
        <f t="shared" ca="1" si="108"/>
        <v>0.57499999999999996</v>
      </c>
      <c r="DO43" s="183">
        <f t="shared" ca="1" si="109"/>
        <v>0.57499999999999996</v>
      </c>
      <c r="DP43" s="96">
        <f t="shared" si="110"/>
        <v>0.92</v>
      </c>
      <c r="DQ43" s="185">
        <f ca="1">IF(DI43=0,0,_xll.SPRDOPT(DJ43,DK43,$AD43,$AM43,DN43,DO43,DP43,$D43,$F$20,0))</f>
        <v>0.15050517908741962</v>
      </c>
      <c r="DR43" s="185">
        <f ca="1">IF(DJ43=0,0,_xll.SPRDOPT(DJ43,DK43,$AD43,$AM43,DN43,DO43,DP43,$D43,$F$20,1))</f>
        <v>-0.41299185413737816</v>
      </c>
      <c r="DS43" s="185">
        <f ca="1">IF(DK43=0,0,_xll.SPRDOPT(DJ43,DK43,$AD43,$AM43,DN43,DO43,DP43,$D43,$F$20,2))</f>
        <v>0.46824511522837714</v>
      </c>
      <c r="DT43" s="185">
        <f ca="1">IF(DL43=0,0,_xll.SPRDOPT(DJ43,DK43,$AD43,$AM43,DN43,DO43,DP43,$D43,$F$20,3)/100)</f>
        <v>8.3366643767781232E-3</v>
      </c>
      <c r="DU43" s="185">
        <f ca="1">IF(DM43=0,0,_xll.SPRDOPT(DJ43,DK43,$AD43,$AM43,DN43,DO43,DP43,$D43,$F$20,4)/100)</f>
        <v>8.5934200533810141E-3</v>
      </c>
      <c r="DV43" s="185">
        <f ca="1">IF(DN43=0,0,_xll.SPRDOPT(DJ43,DK43,$AD43,$AM43,DN43,DO43,DP43,$D43,$F$20,5)/100)</f>
        <v>-1.7365872504971772E-3</v>
      </c>
      <c r="DW43" s="185">
        <f ca="1">IF(DO43=0,0,_xll.SPRDOPT(DJ43,DK43,$AD43,$AM43,DN43,DO43,DP43,$D43,$F$20,6)/100)</f>
        <v>4.9732433948132589E-3</v>
      </c>
      <c r="DX43" s="185">
        <f ca="1">IF(DP43=0,0,_xll.SPRDOPT(DJ43,DK43,$AD43,$AM43,DN43,DO43,DP43,$D43,$F$20,7)/100)</f>
        <v>-8.7090255155641595E-3</v>
      </c>
      <c r="DY43" s="185">
        <f ca="1">IF(DQ43=0,0,_xll.SPRDOPT(DJ43,DK43,$AD43,$AM43,DN43,DO43,DP43,$D43,$F$20,9)/365)</f>
        <v>-5.290772735554555E-4</v>
      </c>
      <c r="DZ43" s="185">
        <f t="shared" ca="1" si="58"/>
        <v>5.5253261090998984E-2</v>
      </c>
      <c r="EA43" s="185">
        <f t="shared" ca="1" si="59"/>
        <v>2.5675567660289091E-4</v>
      </c>
      <c r="EB43" s="185">
        <f t="shared" ca="1" si="60"/>
        <v>3.2366561443160817E-3</v>
      </c>
      <c r="EC43" s="185">
        <f t="shared" si="61"/>
        <v>27.6</v>
      </c>
      <c r="ED43" s="185"/>
      <c r="EE43" s="99">
        <f t="shared" ca="1" si="62"/>
        <v>4.5151553726225888</v>
      </c>
      <c r="EF43" s="99">
        <f t="shared" ca="1" si="63"/>
        <v>-12.389755624121344</v>
      </c>
      <c r="EG43" s="99">
        <f t="shared" ca="1" si="64"/>
        <v>14.047353456851313</v>
      </c>
      <c r="EH43" s="99">
        <f t="shared" ca="1" si="65"/>
        <v>0.25009993130334368</v>
      </c>
      <c r="EI43" s="99">
        <f t="shared" ca="1" si="66"/>
        <v>0.25780260160143043</v>
      </c>
      <c r="EJ43" s="99">
        <f t="shared" ca="1" si="67"/>
        <v>-5.2097617514915318E-2</v>
      </c>
      <c r="EK43" s="99">
        <f t="shared" ca="1" si="68"/>
        <v>0.14919730184439778</v>
      </c>
      <c r="EL43" s="99">
        <f t="shared" ca="1" si="69"/>
        <v>-0.26127076546692479</v>
      </c>
      <c r="EM43" s="99">
        <f t="shared" ca="1" si="70"/>
        <v>-1.5872318206663665E-2</v>
      </c>
      <c r="EN43" s="99">
        <f t="shared" ca="1" si="71"/>
        <v>1.6575978327299694</v>
      </c>
      <c r="EO43" s="99">
        <f t="shared" ca="1" si="72"/>
        <v>7.7026702980867272E-3</v>
      </c>
      <c r="EP43" s="99">
        <f t="shared" ca="1" si="73"/>
        <v>9.7099684329482447E-2</v>
      </c>
      <c r="ER43" s="79">
        <f t="shared" si="74"/>
        <v>0</v>
      </c>
      <c r="ES43" s="121">
        <f t="shared" ca="1" si="111"/>
        <v>2.3580000000000001</v>
      </c>
      <c r="ET43" s="121">
        <f t="shared" ca="1" si="112"/>
        <v>2.8180000000000001</v>
      </c>
      <c r="EU43" s="121">
        <f t="shared" ca="1" si="75"/>
        <v>0</v>
      </c>
      <c r="EV43" s="121">
        <f t="shared" ca="1" si="76"/>
        <v>0</v>
      </c>
      <c r="EW43" s="183">
        <f t="shared" ca="1" si="113"/>
        <v>0.57499999999999996</v>
      </c>
      <c r="EX43" s="183">
        <f t="shared" ca="1" si="114"/>
        <v>0.57499999999999996</v>
      </c>
      <c r="EY43" s="96">
        <f t="shared" si="115"/>
        <v>0.92</v>
      </c>
      <c r="EZ43" s="185">
        <f ca="1">IF(ER43=0,0,_xll.SPRDOPT(ES43,ET43,$AK43,$AM43,EW43,EX43,EY43,$D43,$H$20,0))</f>
        <v>0</v>
      </c>
      <c r="FA43" s="185">
        <f ca="1">IF(ES43=0,0,_xll.SPRDOPT(ES43,ET43,$AK43,$AM43,EW43,EX43,EY43,$D43,$H$20,1))</f>
        <v>0.51647385496944775</v>
      </c>
      <c r="FB43" s="185">
        <f ca="1">IF(ET43=0,0,_xll.SPRDOPT(ES43,ET43,$AK43,$AM43,EW43,EX43,EY43,$D43,$H$20,2))</f>
        <v>-0.45795554589004761</v>
      </c>
      <c r="FC43" s="185">
        <f ca="1">IF(EU43=0,0,_xll.SPRDOPT(ES43,ET43,$AK43,$AM43,EW43,EX43,EY43,$D43,$H$20,3)/100)</f>
        <v>0</v>
      </c>
      <c r="FD43" s="185">
        <f ca="1">IF(EV43=0,0,_xll.SPRDOPT(ES43,ET43,$AK43,$AM43,EW43,EX43,EY43,$D43,$H$20,4)/100)</f>
        <v>0</v>
      </c>
      <c r="FE43" s="185">
        <f ca="1">IF(EW43=0,0,_xll.SPRDOPT(ES43,ET43,$AK43,$AM43,EW43,EX43,EY43,$D43,$H$20,5)/100)</f>
        <v>-1.2181877570917321E-3</v>
      </c>
      <c r="FF43" s="185">
        <f ca="1">IF(EX43=0,0,_xll.SPRDOPT(ES43,ET43,$AK43,$AM43,EW43,EX43,EY43,$D43,$H$20,6)/100)</f>
        <v>4.3579860584743134E-3</v>
      </c>
      <c r="FG43" s="185">
        <f ca="1">IF(EY43=0,0,_xll.SPRDOPT(ES43,ET43,$AK43,$AM43,EW43,EX43,EY43,$D43,$H$20,7)/100)</f>
        <v>-9.3682228016478842E-3</v>
      </c>
      <c r="FH43" s="185">
        <f ca="1">IF(EZ43=0,0,_xll.SPRDOPT(ES43,ET43,$AK43,$AM43,EW43,EX43,EY43,$D43,$H$20,9)/365)</f>
        <v>0</v>
      </c>
      <c r="FI43" s="185">
        <f t="shared" ca="1" si="77"/>
        <v>5.8518309079400144E-2</v>
      </c>
      <c r="FJ43" s="185">
        <f t="shared" ca="1" si="78"/>
        <v>0</v>
      </c>
      <c r="FK43" s="185">
        <f t="shared" ca="1" si="79"/>
        <v>3.1397983013825813E-3</v>
      </c>
      <c r="FL43" s="185">
        <f t="shared" si="80"/>
        <v>0</v>
      </c>
      <c r="FM43" s="185"/>
      <c r="FN43" s="99">
        <f t="shared" ca="1" si="81"/>
        <v>0</v>
      </c>
      <c r="FO43" s="99">
        <f t="shared" ca="1" si="81"/>
        <v>0</v>
      </c>
      <c r="FP43" s="99">
        <f t="shared" ca="1" si="81"/>
        <v>0</v>
      </c>
      <c r="FQ43" s="99">
        <f t="shared" ca="1" si="81"/>
        <v>0</v>
      </c>
      <c r="FR43" s="99">
        <f t="shared" ca="1" si="81"/>
        <v>0</v>
      </c>
      <c r="FS43" s="99">
        <f t="shared" ca="1" si="81"/>
        <v>0</v>
      </c>
      <c r="FT43" s="99">
        <f t="shared" ca="1" si="81"/>
        <v>0</v>
      </c>
      <c r="FU43" s="99">
        <f t="shared" ca="1" si="81"/>
        <v>0</v>
      </c>
      <c r="FV43" s="99">
        <f t="shared" ca="1" si="81"/>
        <v>0</v>
      </c>
      <c r="FW43" s="99">
        <f t="shared" ca="1" si="81"/>
        <v>0</v>
      </c>
      <c r="FX43" s="99">
        <f t="shared" ca="1" si="81"/>
        <v>0</v>
      </c>
      <c r="FY43" s="99">
        <f t="shared" ca="1" si="81"/>
        <v>0</v>
      </c>
      <c r="GA43" s="304">
        <f t="shared" ca="1" si="116"/>
        <v>14</v>
      </c>
      <c r="GB43" t="str">
        <f t="shared" si="117"/>
        <v>IF-NGPL/MIDCON14</v>
      </c>
      <c r="GC43" t="str">
        <f t="shared" si="118"/>
        <v>NGI-SOCAL14</v>
      </c>
      <c r="GD43" t="str">
        <f t="shared" si="119"/>
        <v>IF-NWPL_ROCKY_M14</v>
      </c>
      <c r="GE43" t="str">
        <f t="shared" si="120"/>
        <v>IF-NWPL_ROCKY_M14</v>
      </c>
      <c r="GG43" s="96" t="e">
        <f t="shared" ca="1" si="121"/>
        <v>#N/A</v>
      </c>
      <c r="GH43" s="96">
        <f t="shared" ca="1" si="122"/>
        <v>0</v>
      </c>
      <c r="GI43" s="96" t="e">
        <f t="shared" ca="1" si="123"/>
        <v>#N/A</v>
      </c>
      <c r="GJ43" s="96" t="e">
        <f t="shared" ca="1" si="124"/>
        <v>#N/A</v>
      </c>
    </row>
    <row r="44" spans="1:192" x14ac:dyDescent="0.2">
      <c r="A44" s="92">
        <f t="shared" si="82"/>
        <v>37438</v>
      </c>
      <c r="B44" s="93">
        <f t="shared" ca="1" si="83"/>
        <v>2.86</v>
      </c>
      <c r="C44" s="77">
        <f t="shared" ca="1" si="4"/>
        <v>0.56999999999999995</v>
      </c>
      <c r="D44" s="95">
        <f t="shared" ca="1" si="5"/>
        <v>204</v>
      </c>
      <c r="E44" s="96">
        <f t="shared" ca="1" si="6"/>
        <v>-0.33411232663284762</v>
      </c>
      <c r="F44" s="96">
        <f t="shared" ca="1" si="7"/>
        <v>-0.32106998767268169</v>
      </c>
      <c r="G44" s="96">
        <f t="shared" ca="1" si="8"/>
        <v>-0.41625044157681595</v>
      </c>
      <c r="H44" s="96">
        <f t="shared" ca="1" si="9"/>
        <v>0.51907586754882573</v>
      </c>
      <c r="I44" s="94"/>
      <c r="J44" s="182"/>
      <c r="K44" s="93">
        <f t="shared" ca="1" si="10"/>
        <v>-0.15</v>
      </c>
      <c r="L44" s="93">
        <f t="shared" ca="1" si="84"/>
        <v>0</v>
      </c>
      <c r="M44" s="96">
        <f t="shared" ca="1" si="85"/>
        <v>1</v>
      </c>
      <c r="N44" s="96">
        <f t="shared" ca="1" si="86"/>
        <v>1</v>
      </c>
      <c r="O44" s="96">
        <f t="shared" ca="1" si="87"/>
        <v>0.99450000000000005</v>
      </c>
      <c r="P44" s="184">
        <f t="shared" si="11"/>
        <v>-0.2</v>
      </c>
      <c r="Q44" s="298">
        <f t="shared" si="88"/>
        <v>0</v>
      </c>
      <c r="R44" s="294">
        <f t="shared" ca="1" si="12"/>
        <v>0.23</v>
      </c>
      <c r="S44" s="93">
        <f t="shared" ca="1" si="13"/>
        <v>0</v>
      </c>
      <c r="T44" s="96">
        <f t="shared" ca="1" si="14"/>
        <v>1</v>
      </c>
      <c r="U44" s="96">
        <f t="shared" ca="1" si="89"/>
        <v>1</v>
      </c>
      <c r="V44" s="96">
        <f t="shared" ca="1" si="90"/>
        <v>0.87</v>
      </c>
      <c r="W44" s="184">
        <f t="shared" si="15"/>
        <v>0</v>
      </c>
      <c r="X44" s="298">
        <f t="shared" si="91"/>
        <v>0</v>
      </c>
      <c r="Y44" s="296">
        <f t="shared" ca="1" si="16"/>
        <v>-0.52</v>
      </c>
      <c r="Z44" s="93">
        <f t="shared" ca="1" si="17"/>
        <v>0</v>
      </c>
      <c r="AA44" s="96">
        <f t="shared" ca="1" si="126"/>
        <v>1</v>
      </c>
      <c r="AB44" s="96">
        <f t="shared" ca="1" si="92"/>
        <v>1</v>
      </c>
      <c r="AC44" s="96">
        <f t="shared" ca="1" si="93"/>
        <v>0.92</v>
      </c>
      <c r="AD44" s="184">
        <f t="shared" si="18"/>
        <v>-0.6</v>
      </c>
      <c r="AE44" s="298">
        <f t="shared" si="94"/>
        <v>0</v>
      </c>
      <c r="AF44" s="93">
        <f t="shared" ca="1" si="19"/>
        <v>-0.52</v>
      </c>
      <c r="AG44" s="93">
        <f t="shared" ca="1" si="20"/>
        <v>0</v>
      </c>
      <c r="AH44" s="96">
        <f t="shared" ca="1" si="21"/>
        <v>1</v>
      </c>
      <c r="AI44" s="96">
        <f t="shared" ca="1" si="95"/>
        <v>1</v>
      </c>
      <c r="AJ44" s="96">
        <f t="shared" ca="1" si="96"/>
        <v>0.92</v>
      </c>
      <c r="AK44" s="184">
        <f t="shared" si="22"/>
        <v>-0.45</v>
      </c>
      <c r="AL44" s="298">
        <f t="shared" si="97"/>
        <v>0</v>
      </c>
      <c r="AM44" s="77">
        <f t="shared" ca="1" si="23"/>
        <v>0</v>
      </c>
      <c r="AN44" s="145">
        <f t="shared" si="24"/>
        <v>31</v>
      </c>
      <c r="AO44" s="74">
        <f t="shared" si="125"/>
        <v>7</v>
      </c>
      <c r="AP44" s="79">
        <f t="shared" si="25"/>
        <v>31</v>
      </c>
      <c r="AQ44" s="121">
        <f t="shared" ca="1" si="98"/>
        <v>2.71</v>
      </c>
      <c r="AR44" s="121">
        <f t="shared" ca="1" si="99"/>
        <v>2.86</v>
      </c>
      <c r="AS44" s="121">
        <f t="shared" ca="1" si="26"/>
        <v>84.01</v>
      </c>
      <c r="AT44" s="121">
        <f t="shared" ca="1" si="27"/>
        <v>88.66</v>
      </c>
      <c r="AU44" s="183">
        <f t="shared" ca="1" si="100"/>
        <v>0.56999999999999995</v>
      </c>
      <c r="AV44" s="183">
        <f t="shared" ca="1" si="101"/>
        <v>0.56999999999999995</v>
      </c>
      <c r="AW44" s="96">
        <f t="shared" si="28"/>
        <v>0.999</v>
      </c>
      <c r="AX44" s="185">
        <f ca="1">IF(AP44=0,0,_xll.SPRDOPT(AQ44,AR44,$P44,$AM44,AU44,AV44,AW44,$D44,$B$20,0))</f>
        <v>1.7650000233676091E-2</v>
      </c>
      <c r="AY44" s="185">
        <f ca="1">IF(AQ44=0,0,_xll.SPRDOPT(AQ44,AR44,$P44,$AM44,AU44,AV44,AW44,$D44,$B$20,1))</f>
        <v>-0.33411232663284762</v>
      </c>
      <c r="AZ44" s="185">
        <f ca="1">IF(AR44=0,0,_xll.SPRDOPT(AQ44,AR44,$P44,$AM44,AU44,AV44,AW44,$D44,$B$20,2))</f>
        <v>0.33840551406326924</v>
      </c>
      <c r="BA44" s="185">
        <f ca="1">IF(AS44=0,0,_xll.SPRDOPT(AQ44,AR44,$P44,$AM44,AU44,AV44,AW44,$D44,$B$20,3)/100)</f>
        <v>4.2358400075644898E-2</v>
      </c>
      <c r="BB44" s="185">
        <f ca="1">IF(AT44=0,0,_xll.SPRDOPT(AQ44,AR44,$P44,$AM44,AU44,AV44,AW44,$D44,$B$20,4)/100)</f>
        <v>4.2592324309927862E-2</v>
      </c>
      <c r="BC44" s="185">
        <f ca="1">IF(AU44=0,0,_xll.SPRDOPT(AQ44,AR44,$P44,$AM44,AU44,AV44,AW44,$D44,$B$20,5)/100)</f>
        <v>-5.6543241464464752E-3</v>
      </c>
      <c r="BD44" s="185">
        <f ca="1">IF(AV44=0,0,_xll.SPRDOPT(AQ44,AR44,$P44,$AM44,AU44,AV44,AW44,$D44,$B$20,6)/100)</f>
        <v>6.221581641979123E-3</v>
      </c>
      <c r="BE44" s="185">
        <f ca="1">IF(AW44=0,0,_xll.SPRDOPT(AQ44,AR44,$P44,$AM44,AU44,AV44,AW44,$D44,$B$20,7)/100)</f>
        <v>-5.9733227034478399E-2</v>
      </c>
      <c r="BF44" s="185">
        <f ca="1">IF(AX44=0,0,_xll.SPRDOPT(AQ44,AR44,$P44,$AM44,AU44,AV44,AW44,$D44,$B$20,9)/365)</f>
        <v>-7.9303502674825182E-5</v>
      </c>
      <c r="BG44" s="185">
        <f t="shared" ca="1" si="29"/>
        <v>4.2931874304216189E-3</v>
      </c>
      <c r="BH44" s="185">
        <f t="shared" ca="1" si="30"/>
        <v>2.3392423428296449E-4</v>
      </c>
      <c r="BI44" s="185">
        <f t="shared" ca="1" si="31"/>
        <v>5.6725749553264773E-4</v>
      </c>
      <c r="BJ44" s="185">
        <f t="shared" si="32"/>
        <v>30.969000000000001</v>
      </c>
      <c r="BK44" s="165"/>
      <c r="BL44" s="99">
        <f t="shared" ca="1" si="33"/>
        <v>0.54715000724395879</v>
      </c>
      <c r="BM44" s="99">
        <f t="shared" ca="1" si="34"/>
        <v>-10.357482125618276</v>
      </c>
      <c r="BN44" s="99">
        <f t="shared" ca="1" si="34"/>
        <v>10.490570935961346</v>
      </c>
      <c r="BO44" s="99">
        <f t="shared" ca="1" si="34"/>
        <v>1.3131104023449918</v>
      </c>
      <c r="BP44" s="99">
        <f t="shared" ca="1" si="34"/>
        <v>1.3203620536077638</v>
      </c>
      <c r="BQ44" s="99">
        <f t="shared" ca="1" si="34"/>
        <v>-0.17528404853984073</v>
      </c>
      <c r="BR44" s="99">
        <f t="shared" ca="1" si="34"/>
        <v>0.19286903090135282</v>
      </c>
      <c r="BS44" s="99">
        <f t="shared" ca="1" si="34"/>
        <v>-1.8517300380688304</v>
      </c>
      <c r="BT44" s="99">
        <f t="shared" ca="1" si="34"/>
        <v>-2.4584085829195807E-3</v>
      </c>
      <c r="BU44" s="99">
        <f t="shared" ca="1" si="34"/>
        <v>0.13308881034307019</v>
      </c>
      <c r="BV44" s="99">
        <f t="shared" ca="1" si="34"/>
        <v>7.2516512627718993E-3</v>
      </c>
      <c r="BW44" s="99">
        <f t="shared" ca="1" si="34"/>
        <v>1.758498236151208E-2</v>
      </c>
      <c r="BX44" s="99"/>
      <c r="BZ44" s="79">
        <f t="shared" si="35"/>
        <v>31</v>
      </c>
      <c r="CA44" s="121">
        <f t="shared" ca="1" si="102"/>
        <v>3.09</v>
      </c>
      <c r="CB44" s="121">
        <f t="shared" ca="1" si="103"/>
        <v>2.86</v>
      </c>
      <c r="CC44" s="121">
        <f t="shared" ca="1" si="36"/>
        <v>95.789999999999992</v>
      </c>
      <c r="CD44" s="121">
        <f t="shared" ca="1" si="37"/>
        <v>88.66</v>
      </c>
      <c r="CE44" s="183">
        <f t="shared" ca="1" si="104"/>
        <v>0.56999999999999995</v>
      </c>
      <c r="CF44" s="183">
        <f t="shared" ca="1" si="105"/>
        <v>0.56999999999999995</v>
      </c>
      <c r="CG44" s="96">
        <f t="shared" si="38"/>
        <v>0.87</v>
      </c>
      <c r="CH44" s="185">
        <f ca="1">IF(BZ44=0,0,_xll.SPRDOPT(CA44,CB44,$W44,$AM44,CE44,CF44,CG44,$D44,$D$20,0))</f>
        <v>0.15836148920282067</v>
      </c>
      <c r="CI44" s="185">
        <f ca="1">IF(CA44=0,0,_xll.SPRDOPT(CA44,CB44,$W44,$AM44,CE44,CF44,CG44,$D44,$D$20,1))</f>
        <v>-0.32106998767268169</v>
      </c>
      <c r="CJ44" s="185">
        <f ca="1">IF(CB44=0,0,_xll.SPRDOPT(CA44,CB44,$W44,$AM44,CE44,CF44,CG44,$D44,$D$20,2))</f>
        <v>0.4022614008712041</v>
      </c>
      <c r="CK44" s="185">
        <f ca="1">IF(CC44=0,0,_xll.SPRDOPT(CA44,CB44,$W44,$AM44,CE44,CF44,CG44,$D44,$D$20,3)/100)</f>
        <v>5.3355145231375146E-3</v>
      </c>
      <c r="CL44" s="185">
        <f ca="1">IF(CD44=0,0,_xll.SPRDOPT(CA44,CB44,$W44,$AM44,CE44,CF44,CG44,$D44,$D$20,4)/100)</f>
        <v>6.228180429750433E-3</v>
      </c>
      <c r="CM44" s="185">
        <f ca="1">IF(CE44=0,0,_xll.SPRDOPT(CA44,CB44,$W44,$AM44,CE44,CF44,CG44,$D44,$D$20,5)/100)</f>
        <v>2.1083979501446241E-3</v>
      </c>
      <c r="CN44" s="185">
        <f ca="1">IF(CF44=0,0,_xll.SPRDOPT(CA44,CB44,$W44,$AM44,CE44,CF44,CG44,$D44,$D$20,6)/100)</f>
        <v>2.108386145196383E-3</v>
      </c>
      <c r="CO44" s="185">
        <f ca="1">IF(CG44=0,0,_xll.SPRDOPT(CA44,CB44,$W44,$AM44,CE44,CF44,CG44,$D44,$D$20,7)/100)</f>
        <v>-9.2444869934148917E-3</v>
      </c>
      <c r="CP44" s="185">
        <f ca="1">IF(CH44=0,0,_xll.SPRDOPT(CA44,CB44,$W44,$AM44,CE44,CF44,CG44,$D44,$D$20,9)/365)</f>
        <v>-5.895130452909618E-4</v>
      </c>
      <c r="CQ44" s="185">
        <f t="shared" ca="1" si="39"/>
        <v>8.1191413198522411E-2</v>
      </c>
      <c r="CR44" s="185">
        <f t="shared" ca="1" si="40"/>
        <v>8.9266590661291837E-4</v>
      </c>
      <c r="CS44" s="185">
        <f t="shared" ca="1" si="41"/>
        <v>4.2167840953410071E-3</v>
      </c>
      <c r="CT44" s="185">
        <f t="shared" si="42"/>
        <v>26.97</v>
      </c>
      <c r="CU44" s="165"/>
      <c r="CV44" s="99">
        <f t="shared" ca="1" si="43"/>
        <v>4.9092061652874408</v>
      </c>
      <c r="CW44" s="99">
        <f t="shared" ca="1" si="44"/>
        <v>-9.953169617853133</v>
      </c>
      <c r="CX44" s="99">
        <f t="shared" ca="1" si="45"/>
        <v>12.470103427007327</v>
      </c>
      <c r="CY44" s="99">
        <f t="shared" ca="1" si="46"/>
        <v>0.16540095021726295</v>
      </c>
      <c r="CZ44" s="99">
        <f t="shared" ca="1" si="47"/>
        <v>0.19307359332226343</v>
      </c>
      <c r="DA44" s="99">
        <f t="shared" ca="1" si="48"/>
        <v>6.5360336454483345E-2</v>
      </c>
      <c r="DB44" s="99">
        <f t="shared" ca="1" si="49"/>
        <v>6.5359970501087869E-2</v>
      </c>
      <c r="DC44" s="99">
        <f t="shared" ca="1" si="50"/>
        <v>-0.28657909679586163</v>
      </c>
      <c r="DD44" s="99">
        <f t="shared" ca="1" si="51"/>
        <v>-1.8274904404019816E-2</v>
      </c>
      <c r="DE44" s="99">
        <f t="shared" ca="1" si="52"/>
        <v>2.5169338091541946</v>
      </c>
      <c r="DF44" s="99">
        <f t="shared" ca="1" si="53"/>
        <v>2.767264310500047E-2</v>
      </c>
      <c r="DG44" s="99">
        <f t="shared" ca="1" si="54"/>
        <v>0.13072030695557121</v>
      </c>
      <c r="DI44" s="79">
        <f t="shared" si="55"/>
        <v>31</v>
      </c>
      <c r="DJ44" s="121">
        <f t="shared" ca="1" si="106"/>
        <v>2.34</v>
      </c>
      <c r="DK44" s="121">
        <f t="shared" ca="1" si="107"/>
        <v>2.86</v>
      </c>
      <c r="DL44" s="121">
        <f t="shared" ca="1" si="56"/>
        <v>72.539999999999992</v>
      </c>
      <c r="DM44" s="121">
        <f t="shared" ca="1" si="57"/>
        <v>88.66</v>
      </c>
      <c r="DN44" s="183">
        <f t="shared" ca="1" si="108"/>
        <v>0.56999999999999995</v>
      </c>
      <c r="DO44" s="183">
        <f t="shared" ca="1" si="109"/>
        <v>0.56999999999999995</v>
      </c>
      <c r="DP44" s="96">
        <f t="shared" si="110"/>
        <v>0.92</v>
      </c>
      <c r="DQ44" s="185">
        <f ca="1">IF(DI44=0,0,_xll.SPRDOPT(DJ44,DK44,$AD44,$AM44,DN44,DO44,DP44,$D44,$F$20,0))</f>
        <v>0.16552486679027081</v>
      </c>
      <c r="DR44" s="185">
        <f ca="1">IF(DJ44=0,0,_xll.SPRDOPT(DJ44,DK44,$AD44,$AM44,DN44,DO44,DP44,$D44,$F$20,1))</f>
        <v>-0.41625044157681595</v>
      </c>
      <c r="DS44" s="185">
        <f ca="1">IF(DK44=0,0,_xll.SPRDOPT(DJ44,DK44,$AD44,$AM44,DN44,DO44,DP44,$D44,$F$20,2))</f>
        <v>0.47555452345712412</v>
      </c>
      <c r="DT44" s="185">
        <f ca="1">IF(DL44=0,0,_xll.SPRDOPT(DJ44,DK44,$AD44,$AM44,DN44,DO44,DP44,$D44,$F$20,3)/100)</f>
        <v>7.7366518035137345E-3</v>
      </c>
      <c r="DU44" s="185">
        <f ca="1">IF(DM44=0,0,_xll.SPRDOPT(DJ44,DK44,$AD44,$AM44,DN44,DO44,DP44,$D44,$F$20,4)/100)</f>
        <v>7.9581204769162191E-3</v>
      </c>
      <c r="DV44" s="185">
        <f ca="1">IF(DN44=0,0,_xll.SPRDOPT(DJ44,DK44,$AD44,$AM44,DN44,DO44,DP44,$D44,$F$20,5)/100)</f>
        <v>-1.8487065689787162E-3</v>
      </c>
      <c r="DW44" s="185">
        <f ca="1">IF(DO44=0,0,_xll.SPRDOPT(DJ44,DK44,$AD44,$AM44,DN44,DO44,DP44,$D44,$F$20,6)/100)</f>
        <v>5.3879797770661573E-3</v>
      </c>
      <c r="DX44" s="185">
        <f ca="1">IF(DP44=0,0,_xll.SPRDOPT(DJ44,DK44,$AD44,$AM44,DN44,DO44,DP44,$D44,$F$20,7)/100)</f>
        <v>-9.5011879353114996E-3</v>
      </c>
      <c r="DY44" s="185">
        <f ca="1">IF(DQ44=0,0,_xll.SPRDOPT(DJ44,DK44,$AD44,$AM44,DN44,DO44,DP44,$D44,$F$20,9)/365)</f>
        <v>-4.9479595838555421E-4</v>
      </c>
      <c r="DZ44" s="185">
        <f t="shared" ca="1" si="58"/>
        <v>5.9304081880308168E-2</v>
      </c>
      <c r="EA44" s="185">
        <f t="shared" ca="1" si="59"/>
        <v>2.2146867340248465E-4</v>
      </c>
      <c r="EB44" s="185">
        <f t="shared" ca="1" si="60"/>
        <v>3.5392732080874413E-3</v>
      </c>
      <c r="EC44" s="185">
        <f t="shared" si="61"/>
        <v>28.52</v>
      </c>
      <c r="ED44" s="185"/>
      <c r="EE44" s="99">
        <f t="shared" ca="1" si="62"/>
        <v>5.1312708704983949</v>
      </c>
      <c r="EF44" s="99">
        <f t="shared" ca="1" si="63"/>
        <v>-12.903763688881295</v>
      </c>
      <c r="EG44" s="99">
        <f t="shared" ca="1" si="64"/>
        <v>14.742190227170848</v>
      </c>
      <c r="EH44" s="99">
        <f t="shared" ca="1" si="65"/>
        <v>0.23983620590892576</v>
      </c>
      <c r="EI44" s="99">
        <f t="shared" ca="1" si="66"/>
        <v>0.2467017347844028</v>
      </c>
      <c r="EJ44" s="99">
        <f t="shared" ca="1" si="67"/>
        <v>-5.7309903638340202E-2</v>
      </c>
      <c r="EK44" s="99">
        <f t="shared" ca="1" si="68"/>
        <v>0.16702737308905088</v>
      </c>
      <c r="EL44" s="99">
        <f t="shared" ca="1" si="69"/>
        <v>-0.29453682599465647</v>
      </c>
      <c r="EM44" s="99">
        <f t="shared" ca="1" si="70"/>
        <v>-1.533867470995218E-2</v>
      </c>
      <c r="EN44" s="99">
        <f t="shared" ca="1" si="71"/>
        <v>1.8384265382895533</v>
      </c>
      <c r="EO44" s="99">
        <f t="shared" ca="1" si="72"/>
        <v>6.8655288754770243E-3</v>
      </c>
      <c r="EP44" s="99">
        <f t="shared" ca="1" si="73"/>
        <v>0.10971746945071068</v>
      </c>
      <c r="ER44" s="79">
        <f t="shared" si="74"/>
        <v>0</v>
      </c>
      <c r="ES44" s="121">
        <f t="shared" ca="1" si="111"/>
        <v>2.4</v>
      </c>
      <c r="ET44" s="121">
        <f t="shared" ca="1" si="112"/>
        <v>2.86</v>
      </c>
      <c r="EU44" s="121">
        <f t="shared" ca="1" si="75"/>
        <v>0</v>
      </c>
      <c r="EV44" s="121">
        <f t="shared" ca="1" si="76"/>
        <v>0</v>
      </c>
      <c r="EW44" s="183">
        <f t="shared" ca="1" si="113"/>
        <v>0.56999999999999995</v>
      </c>
      <c r="EX44" s="183">
        <f t="shared" ca="1" si="114"/>
        <v>0.56999999999999995</v>
      </c>
      <c r="EY44" s="96">
        <f t="shared" si="115"/>
        <v>0.92</v>
      </c>
      <c r="EZ44" s="185">
        <f ca="1">IF(ER44=0,0,_xll.SPRDOPT(ES44,ET44,$AK44,$AM44,EW44,EX44,EY44,$D44,$H$20,0))</f>
        <v>0</v>
      </c>
      <c r="FA44" s="185">
        <f ca="1">IF(ES44=0,0,_xll.SPRDOPT(ES44,ET44,$AK44,$AM44,EW44,EX44,EY44,$D44,$H$20,1))</f>
        <v>0.51907586754882573</v>
      </c>
      <c r="FB44" s="185">
        <f ca="1">IF(ET44=0,0,_xll.SPRDOPT(ES44,ET44,$AK44,$AM44,EW44,EX44,EY44,$D44,$H$20,2))</f>
        <v>-0.45647596920780109</v>
      </c>
      <c r="FC44" s="185">
        <f ca="1">IF(EU44=0,0,_xll.SPRDOPT(ES44,ET44,$AK44,$AM44,EW44,EX44,EY44,$D44,$H$20,3)/100)</f>
        <v>0</v>
      </c>
      <c r="FD44" s="185">
        <f ca="1">IF(EV44=0,0,_xll.SPRDOPT(ES44,ET44,$AK44,$AM44,EW44,EX44,EY44,$D44,$H$20,4)/100)</f>
        <v>0</v>
      </c>
      <c r="FE44" s="185">
        <f ca="1">IF(EW44=0,0,_xll.SPRDOPT(ES44,ET44,$AK44,$AM44,EW44,EX44,EY44,$D44,$H$20,5)/100)</f>
        <v>-1.283103204912301E-3</v>
      </c>
      <c r="FF44" s="185">
        <f ca="1">IF(EX44=0,0,_xll.SPRDOPT(ES44,ET44,$AK44,$AM44,EW44,EX44,EY44,$D44,$H$20,6)/100)</f>
        <v>4.712797690576441E-3</v>
      </c>
      <c r="FG44" s="185">
        <f ca="1">IF(EY44=0,0,_xll.SPRDOPT(ES44,ET44,$AK44,$AM44,EW44,EX44,EY44,$D44,$H$20,7)/100)</f>
        <v>-1.0183347517608353E-2</v>
      </c>
      <c r="FH44" s="185">
        <f ca="1">IF(EZ44=0,0,_xll.SPRDOPT(ES44,ET44,$AK44,$AM44,EW44,EX44,EY44,$D44,$H$20,9)/365)</f>
        <v>0</v>
      </c>
      <c r="FI44" s="185">
        <f t="shared" ca="1" si="77"/>
        <v>6.259989834102464E-2</v>
      </c>
      <c r="FJ44" s="185">
        <f t="shared" ca="1" si="78"/>
        <v>0</v>
      </c>
      <c r="FK44" s="185">
        <f t="shared" ca="1" si="79"/>
        <v>3.42969448566414E-3</v>
      </c>
      <c r="FL44" s="185">
        <f t="shared" si="80"/>
        <v>0</v>
      </c>
      <c r="FM44" s="185"/>
      <c r="FN44" s="99">
        <f t="shared" ca="1" si="81"/>
        <v>0</v>
      </c>
      <c r="FO44" s="99">
        <f t="shared" ca="1" si="81"/>
        <v>0</v>
      </c>
      <c r="FP44" s="99">
        <f t="shared" ca="1" si="81"/>
        <v>0</v>
      </c>
      <c r="FQ44" s="99">
        <f t="shared" ca="1" si="81"/>
        <v>0</v>
      </c>
      <c r="FR44" s="99">
        <f t="shared" ca="1" si="81"/>
        <v>0</v>
      </c>
      <c r="FS44" s="99">
        <f t="shared" ca="1" si="81"/>
        <v>0</v>
      </c>
      <c r="FT44" s="99">
        <f t="shared" ca="1" si="81"/>
        <v>0</v>
      </c>
      <c r="FU44" s="99">
        <f t="shared" ca="1" si="81"/>
        <v>0</v>
      </c>
      <c r="FV44" s="99">
        <f t="shared" ca="1" si="81"/>
        <v>0</v>
      </c>
      <c r="FW44" s="99">
        <f t="shared" ca="1" si="81"/>
        <v>0</v>
      </c>
      <c r="FX44" s="99">
        <f t="shared" ca="1" si="81"/>
        <v>0</v>
      </c>
      <c r="FY44" s="99">
        <f t="shared" ca="1" si="81"/>
        <v>0</v>
      </c>
      <c r="GA44" s="304">
        <f t="shared" ca="1" si="116"/>
        <v>15</v>
      </c>
      <c r="GB44" t="str">
        <f t="shared" si="117"/>
        <v>IF-NGPL/MIDCON15</v>
      </c>
      <c r="GC44" t="str">
        <f t="shared" si="118"/>
        <v>NGI-SOCAL15</v>
      </c>
      <c r="GD44" t="str">
        <f t="shared" si="119"/>
        <v>IF-NWPL_ROCKY_M15</v>
      </c>
      <c r="GE44" t="str">
        <f t="shared" si="120"/>
        <v>IF-NWPL_ROCKY_M15</v>
      </c>
      <c r="GG44" s="96" t="e">
        <f t="shared" ca="1" si="121"/>
        <v>#N/A</v>
      </c>
      <c r="GH44" s="96">
        <f t="shared" ca="1" si="122"/>
        <v>0</v>
      </c>
      <c r="GI44" s="96" t="e">
        <f t="shared" ca="1" si="123"/>
        <v>#N/A</v>
      </c>
      <c r="GJ44" s="96" t="e">
        <f t="shared" ca="1" si="124"/>
        <v>#N/A</v>
      </c>
    </row>
    <row r="45" spans="1:192" x14ac:dyDescent="0.2">
      <c r="A45" s="92">
        <f t="shared" si="82"/>
        <v>37469</v>
      </c>
      <c r="B45" s="93">
        <f t="shared" ca="1" si="83"/>
        <v>2.903</v>
      </c>
      <c r="C45" s="77">
        <f t="shared" ca="1" si="4"/>
        <v>0.56499999999999995</v>
      </c>
      <c r="D45" s="95">
        <f t="shared" ca="1" si="5"/>
        <v>237</v>
      </c>
      <c r="E45" s="96">
        <f t="shared" ca="1" si="6"/>
        <v>-0.34936623284019852</v>
      </c>
      <c r="F45" s="96">
        <f t="shared" ca="1" si="7"/>
        <v>-0.32336184145285818</v>
      </c>
      <c r="G45" s="96">
        <f t="shared" ca="1" si="8"/>
        <v>-0.41906243864159193</v>
      </c>
      <c r="H45" s="96">
        <f t="shared" ca="1" si="9"/>
        <v>0.52179904365660057</v>
      </c>
      <c r="I45" s="94">
        <f ca="1">G45-H45</f>
        <v>-0.94086148229819244</v>
      </c>
      <c r="J45" s="182"/>
      <c r="K45" s="93">
        <f t="shared" ca="1" si="10"/>
        <v>-0.15</v>
      </c>
      <c r="L45" s="93">
        <f t="shared" ca="1" si="84"/>
        <v>0</v>
      </c>
      <c r="M45" s="96">
        <f t="shared" ca="1" si="85"/>
        <v>1</v>
      </c>
      <c r="N45" s="96">
        <f t="shared" ca="1" si="86"/>
        <v>1</v>
      </c>
      <c r="O45" s="96">
        <f t="shared" ca="1" si="87"/>
        <v>0.99450000000000005</v>
      </c>
      <c r="P45" s="184">
        <f t="shared" si="11"/>
        <v>-0.2</v>
      </c>
      <c r="Q45" s="298">
        <f t="shared" si="88"/>
        <v>0</v>
      </c>
      <c r="R45" s="294">
        <f t="shared" ca="1" si="12"/>
        <v>0.24</v>
      </c>
      <c r="S45" s="93">
        <f t="shared" ca="1" si="13"/>
        <v>0</v>
      </c>
      <c r="T45" s="96">
        <f t="shared" ca="1" si="14"/>
        <v>1</v>
      </c>
      <c r="U45" s="96">
        <f t="shared" ca="1" si="89"/>
        <v>1</v>
      </c>
      <c r="V45" s="96">
        <f ca="1">IF(ISNUMBER(VLOOKUP($A45,CORETABLE,HLOOKUP($D$3,CORETABLE,2,FALSE),FALSE)),VLOOKUP($A45,CORETABLE,HLOOKUP($D$3,CORETABLE,2,FALSE),FALSE),0.99)</f>
        <v>0.87</v>
      </c>
      <c r="W45" s="184">
        <f t="shared" si="15"/>
        <v>0</v>
      </c>
      <c r="X45" s="298">
        <f t="shared" si="91"/>
        <v>0</v>
      </c>
      <c r="Y45" s="296">
        <f t="shared" ca="1" si="16"/>
        <v>-0.52</v>
      </c>
      <c r="Z45" s="93">
        <f t="shared" ca="1" si="17"/>
        <v>0</v>
      </c>
      <c r="AA45" s="96">
        <f t="shared" ca="1" si="126"/>
        <v>1</v>
      </c>
      <c r="AB45" s="96">
        <f t="shared" ca="1" si="92"/>
        <v>1</v>
      </c>
      <c r="AC45" s="96">
        <f t="shared" ca="1" si="93"/>
        <v>0.92</v>
      </c>
      <c r="AD45" s="184">
        <f t="shared" si="18"/>
        <v>-0.6</v>
      </c>
      <c r="AE45" s="298">
        <f t="shared" si="94"/>
        <v>0</v>
      </c>
      <c r="AF45" s="93">
        <f t="shared" ca="1" si="19"/>
        <v>-0.52</v>
      </c>
      <c r="AG45" s="93">
        <f t="shared" ca="1" si="20"/>
        <v>0</v>
      </c>
      <c r="AH45" s="96">
        <f t="shared" ca="1" si="21"/>
        <v>1</v>
      </c>
      <c r="AI45" s="96">
        <f t="shared" ca="1" si="95"/>
        <v>1</v>
      </c>
      <c r="AJ45" s="96">
        <f t="shared" ca="1" si="96"/>
        <v>0.92</v>
      </c>
      <c r="AK45" s="184">
        <f t="shared" si="22"/>
        <v>-0.45</v>
      </c>
      <c r="AL45" s="298">
        <f t="shared" si="97"/>
        <v>0</v>
      </c>
      <c r="AM45" s="77">
        <f t="shared" ca="1" si="23"/>
        <v>0</v>
      </c>
      <c r="AN45" s="145">
        <f t="shared" si="24"/>
        <v>31</v>
      </c>
      <c r="AO45" s="74">
        <f t="shared" si="125"/>
        <v>8</v>
      </c>
      <c r="AP45" s="79">
        <f t="shared" si="25"/>
        <v>31</v>
      </c>
      <c r="AQ45" s="121">
        <f t="shared" ca="1" si="98"/>
        <v>2.7530000000000001</v>
      </c>
      <c r="AR45" s="121">
        <f t="shared" ca="1" si="99"/>
        <v>2.903</v>
      </c>
      <c r="AS45" s="121">
        <f t="shared" ca="1" si="26"/>
        <v>85.343000000000004</v>
      </c>
      <c r="AT45" s="121">
        <f t="shared" ca="1" si="27"/>
        <v>89.992999999999995</v>
      </c>
      <c r="AU45" s="183">
        <f t="shared" ca="1" si="100"/>
        <v>0.56499999999999995</v>
      </c>
      <c r="AV45" s="183">
        <f t="shared" ca="1" si="101"/>
        <v>0.56499999999999995</v>
      </c>
      <c r="AW45" s="96">
        <f t="shared" si="28"/>
        <v>0.999</v>
      </c>
      <c r="AX45" s="185">
        <f ca="1">IF(AP45=0,0,_xll.SPRDOPT(AQ45,AR45,$P45,$AM45,AU45,AV45,AW45,$D45,$B$20,0))</f>
        <v>2.0082662520218435E-2</v>
      </c>
      <c r="AY45" s="185">
        <f ca="1">IF(AQ45=0,0,_xll.SPRDOPT(AQ45,AR45,$P45,$AM45,AU45,AV45,AW45,$D45,$B$20,1))</f>
        <v>-0.34936623284019852</v>
      </c>
      <c r="AZ45" s="185">
        <f ca="1">IF(AR45=0,0,_xll.SPRDOPT(AQ45,AR45,$P45,$AM45,AU45,AV45,AW45,$D45,$B$20,2))</f>
        <v>0.35409031863605295</v>
      </c>
      <c r="BA45" s="185">
        <f ca="1">IF(AS45=0,0,_xll.SPRDOPT(AQ45,AR45,$P45,$AM45,AU45,AV45,AW45,$D45,$B$20,3)/100)</f>
        <v>4.0228583636281165E-2</v>
      </c>
      <c r="BB45" s="185">
        <f ca="1">IF(AT45=0,0,_xll.SPRDOPT(AQ45,AR45,$P45,$AM45,AU45,AV45,AW45,$D45,$B$20,4)/100)</f>
        <v>4.0418651439513606E-2</v>
      </c>
      <c r="BC45" s="185">
        <f ca="1">IF(AU45=0,0,_xll.SPRDOPT(AQ45,AR45,$P45,$AM45,AU45,AV45,AW45,$D45,$B$20,5)/100)</f>
        <v>-6.2367365107359254E-3</v>
      </c>
      <c r="BD45" s="185">
        <f ca="1">IF(AV45=0,0,_xll.SPRDOPT(AQ45,AR45,$P45,$AM45,AU45,AV45,AW45,$D45,$B$20,6)/100)</f>
        <v>6.8629072271578053E-3</v>
      </c>
      <c r="BE45" s="185">
        <f ca="1">IF(AW45=0,0,_xll.SPRDOPT(AQ45,AR45,$P45,$AM45,AU45,AV45,AW45,$D45,$B$20,7)/100)</f>
        <v>-6.6744702662438024E-2</v>
      </c>
      <c r="BF45" s="185">
        <f ca="1">IF(AX45=0,0,_xll.SPRDOPT(AQ45,AR45,$P45,$AM45,AU45,AV45,AW45,$D45,$B$20,9)/365)</f>
        <v>-7.4689626990596895E-5</v>
      </c>
      <c r="BG45" s="185">
        <f t="shared" ca="1" si="29"/>
        <v>4.7240857958544269E-3</v>
      </c>
      <c r="BH45" s="185">
        <f t="shared" ca="1" si="30"/>
        <v>1.9006780323244099E-4</v>
      </c>
      <c r="BI45" s="185">
        <f t="shared" ca="1" si="31"/>
        <v>6.2617071642187983E-4</v>
      </c>
      <c r="BJ45" s="185">
        <f t="shared" si="32"/>
        <v>30.969000000000001</v>
      </c>
      <c r="BK45" s="165"/>
      <c r="BL45" s="99">
        <f t="shared" ca="1" si="33"/>
        <v>0.62256253812677154</v>
      </c>
      <c r="BM45" s="99">
        <f t="shared" ca="1" si="34"/>
        <v>-10.830353218046154</v>
      </c>
      <c r="BN45" s="99">
        <f t="shared" ca="1" si="34"/>
        <v>10.976799877717641</v>
      </c>
      <c r="BO45" s="99">
        <f t="shared" ca="1" si="34"/>
        <v>1.247086092724716</v>
      </c>
      <c r="BP45" s="99">
        <f t="shared" ca="1" si="34"/>
        <v>1.2529781946249219</v>
      </c>
      <c r="BQ45" s="99">
        <f t="shared" ca="1" si="34"/>
        <v>-0.1933388318328137</v>
      </c>
      <c r="BR45" s="99">
        <f t="shared" ca="1" si="34"/>
        <v>0.21275012404189197</v>
      </c>
      <c r="BS45" s="99">
        <f t="shared" ca="1" si="34"/>
        <v>-2.0690857825355788</v>
      </c>
      <c r="BT45" s="99">
        <f t="shared" ca="1" si="34"/>
        <v>-2.3153784367085039E-3</v>
      </c>
      <c r="BU45" s="99">
        <f t="shared" ca="1" si="34"/>
        <v>0.14644665967148723</v>
      </c>
      <c r="BV45" s="99">
        <f t="shared" ca="1" si="34"/>
        <v>5.8921019002056707E-3</v>
      </c>
      <c r="BW45" s="99">
        <f t="shared" ca="1" si="34"/>
        <v>1.9411292209078276E-2</v>
      </c>
      <c r="BX45" s="99"/>
      <c r="BZ45" s="79">
        <f t="shared" si="35"/>
        <v>31</v>
      </c>
      <c r="CA45" s="121">
        <f t="shared" ca="1" si="102"/>
        <v>3.1429999999999998</v>
      </c>
      <c r="CB45" s="121">
        <f t="shared" ca="1" si="103"/>
        <v>2.903</v>
      </c>
      <c r="CC45" s="121">
        <f t="shared" ca="1" si="36"/>
        <v>97.432999999999993</v>
      </c>
      <c r="CD45" s="121">
        <f t="shared" ca="1" si="37"/>
        <v>89.992999999999995</v>
      </c>
      <c r="CE45" s="183">
        <f t="shared" ca="1" si="104"/>
        <v>0.56499999999999995</v>
      </c>
      <c r="CF45" s="183">
        <f t="shared" ca="1" si="105"/>
        <v>0.56499999999999995</v>
      </c>
      <c r="CG45" s="96">
        <f t="shared" si="38"/>
        <v>0.87</v>
      </c>
      <c r="CH45" s="185">
        <f ca="1">IF(BZ45=0,0,_xll.SPRDOPT(CA45,CB45,$W45,$AM45,CE45,CF45,CG45,$D45,$D$20,0))</f>
        <v>0.17536432479286113</v>
      </c>
      <c r="CI45" s="185">
        <f ca="1">IF(CA45=0,0,_xll.SPRDOPT(CA45,CB45,$W45,$AM45,CE45,CF45,CG45,$D45,$D$20,1))</f>
        <v>-0.32336184145285818</v>
      </c>
      <c r="CJ45" s="185">
        <f ca="1">IF(CB45=0,0,_xll.SPRDOPT(CA45,CB45,$W45,$AM45,CE45,CF45,CG45,$D45,$D$20,2))</f>
        <v>0.41050307812457743</v>
      </c>
      <c r="CK45" s="185">
        <f ca="1">IF(CC45=0,0,_xll.SPRDOPT(CA45,CB45,$W45,$AM45,CE45,CF45,CG45,$D45,$D$20,3)/100)</f>
        <v>4.9242327049936864E-3</v>
      </c>
      <c r="CL45" s="185">
        <f ca="1">IF(CD45=0,0,_xll.SPRDOPT(CA45,CB45,$W45,$AM45,CE45,CF45,CG45,$D45,$D$20,4)/100)</f>
        <v>5.7720921176872267E-3</v>
      </c>
      <c r="CM45" s="185">
        <f ca="1">IF(CE45=0,0,_xll.SPRDOPT(CA45,CB45,$W45,$AM45,CE45,CF45,CG45,$D45,$D$20,5)/100)</f>
        <v>2.3183474008622255E-3</v>
      </c>
      <c r="CN45" s="185">
        <f ca="1">IF(CF45=0,0,_xll.SPRDOPT(CA45,CB45,$W45,$AM45,CE45,CF45,CG45,$D45,$D$20,6)/100)</f>
        <v>2.3183328225628128E-3</v>
      </c>
      <c r="CO45" s="185">
        <f ca="1">IF(CG45=0,0,_xll.SPRDOPT(CA45,CB45,$W45,$AM45,CE45,CF45,CG45,$D45,$D$20,7)/100)</f>
        <v>-1.0075860426473449E-2</v>
      </c>
      <c r="CP45" s="185">
        <f ca="1">IF(CH45=0,0,_xll.SPRDOPT(CA45,CB45,$W45,$AM45,CE45,CF45,CG45,$D45,$D$20,9)/365)</f>
        <v>-5.5306301073354807E-4</v>
      </c>
      <c r="CQ45" s="185">
        <f t="shared" ca="1" si="39"/>
        <v>8.7141236671719247E-2</v>
      </c>
      <c r="CR45" s="185">
        <f t="shared" ca="1" si="40"/>
        <v>8.4785941269354022E-4</v>
      </c>
      <c r="CS45" s="185">
        <f t="shared" ca="1" si="41"/>
        <v>4.6366802234250378E-3</v>
      </c>
      <c r="CT45" s="185">
        <f t="shared" si="42"/>
        <v>26.97</v>
      </c>
      <c r="CU45" s="165"/>
      <c r="CV45" s="99">
        <f t="shared" ca="1" si="43"/>
        <v>5.4362940685786949</v>
      </c>
      <c r="CW45" s="99">
        <f t="shared" ca="1" si="44"/>
        <v>-10.024217085038604</v>
      </c>
      <c r="CX45" s="99">
        <f t="shared" ca="1" si="45"/>
        <v>12.7255954218619</v>
      </c>
      <c r="CY45" s="99">
        <f t="shared" ca="1" si="46"/>
        <v>0.15265121385480429</v>
      </c>
      <c r="CZ45" s="99">
        <f t="shared" ca="1" si="47"/>
        <v>0.17893485564830403</v>
      </c>
      <c r="DA45" s="99">
        <f t="shared" ca="1" si="48"/>
        <v>7.1868769426728984E-2</v>
      </c>
      <c r="DB45" s="99">
        <f t="shared" ca="1" si="49"/>
        <v>7.1868317499447193E-2</v>
      </c>
      <c r="DC45" s="99">
        <f t="shared" ca="1" si="50"/>
        <v>-0.31235167322067692</v>
      </c>
      <c r="DD45" s="99">
        <f t="shared" ca="1" si="51"/>
        <v>-1.7144953332739989E-2</v>
      </c>
      <c r="DE45" s="99">
        <f t="shared" ca="1" si="52"/>
        <v>2.7013783368232964</v>
      </c>
      <c r="DF45" s="99">
        <f t="shared" ca="1" si="53"/>
        <v>2.6283641793499748E-2</v>
      </c>
      <c r="DG45" s="99">
        <f t="shared" ca="1" si="54"/>
        <v>0.14373708692617618</v>
      </c>
      <c r="DI45" s="79">
        <f t="shared" si="55"/>
        <v>31</v>
      </c>
      <c r="DJ45" s="121">
        <f t="shared" ca="1" si="106"/>
        <v>2.383</v>
      </c>
      <c r="DK45" s="121">
        <f t="shared" ca="1" si="107"/>
        <v>2.903</v>
      </c>
      <c r="DL45" s="121">
        <f t="shared" ca="1" si="56"/>
        <v>73.873000000000005</v>
      </c>
      <c r="DM45" s="121">
        <f t="shared" ca="1" si="57"/>
        <v>89.992999999999995</v>
      </c>
      <c r="DN45" s="183">
        <f t="shared" ca="1" si="108"/>
        <v>0.56499999999999995</v>
      </c>
      <c r="DO45" s="183">
        <f t="shared" ca="1" si="109"/>
        <v>0.56499999999999995</v>
      </c>
      <c r="DP45" s="96">
        <f t="shared" si="110"/>
        <v>0.92</v>
      </c>
      <c r="DQ45" s="185">
        <f ca="1">IF(DI45=0,0,_xll.SPRDOPT(DJ45,DK45,$AD45,$AM45,DN45,DO45,DP45,$D45,$F$20,0))</f>
        <v>0.18207633915962657</v>
      </c>
      <c r="DR45" s="185">
        <f ca="1">IF(DJ45=0,0,_xll.SPRDOPT(DJ45,DK45,$AD45,$AM45,DN45,DO45,DP45,$D45,$F$20,1))</f>
        <v>-0.41906243864159193</v>
      </c>
      <c r="DS45" s="185">
        <f ca="1">IF(DK45=0,0,_xll.SPRDOPT(DJ45,DK45,$AD45,$AM45,DN45,DO45,DP45,$D45,$F$20,2))</f>
        <v>0.48276220265722952</v>
      </c>
      <c r="DT45" s="185">
        <f ca="1">IF(DL45=0,0,_xll.SPRDOPT(DJ45,DK45,$AD45,$AM45,DN45,DO45,DP45,$D45,$F$20,3)/100)</f>
        <v>7.1694812298061768E-3</v>
      </c>
      <c r="DU45" s="185">
        <f ca="1">IF(DM45=0,0,_xll.SPRDOPT(DJ45,DK45,$AD45,$AM45,DN45,DO45,DP45,$D45,$F$20,4)/100)</f>
        <v>7.357715083357013E-3</v>
      </c>
      <c r="DV45" s="185">
        <f ca="1">IF(DN45=0,0,_xll.SPRDOPT(DJ45,DK45,$AD45,$AM45,DN45,DO45,DP45,$D45,$F$20,5)/100)</f>
        <v>-1.9657980754380746E-3</v>
      </c>
      <c r="DW45" s="185">
        <f ca="1">IF(DO45=0,0,_xll.SPRDOPT(DJ45,DK45,$AD45,$AM45,DN45,DO45,DP45,$D45,$F$20,6)/100)</f>
        <v>5.8405035539025986E-3</v>
      </c>
      <c r="DX45" s="185">
        <f ca="1">IF(DP45=0,0,_xll.SPRDOPT(DJ45,DK45,$AD45,$AM45,DN45,DO45,DP45,$D45,$F$20,7)/100)</f>
        <v>-1.0373778445629287E-2</v>
      </c>
      <c r="DY45" s="185">
        <f ca="1">IF(DQ45=0,0,_xll.SPRDOPT(DJ45,DK45,$AD45,$AM45,DN45,DO45,DP45,$D45,$F$20,9)/365)</f>
        <v>-4.6217469720001846E-4</v>
      </c>
      <c r="DZ45" s="185">
        <f t="shared" ca="1" si="58"/>
        <v>6.3699764015637594E-2</v>
      </c>
      <c r="EA45" s="185">
        <f t="shared" ca="1" si="59"/>
        <v>1.8823385355083624E-4</v>
      </c>
      <c r="EB45" s="185">
        <f t="shared" ca="1" si="60"/>
        <v>3.8747054784645241E-3</v>
      </c>
      <c r="EC45" s="185">
        <f t="shared" si="61"/>
        <v>28.52</v>
      </c>
      <c r="ED45" s="185"/>
      <c r="EE45" s="99">
        <f t="shared" ca="1" si="62"/>
        <v>5.6443665139484231</v>
      </c>
      <c r="EF45" s="99">
        <f t="shared" ca="1" si="63"/>
        <v>-12.990935597889349</v>
      </c>
      <c r="EG45" s="99">
        <f t="shared" ca="1" si="64"/>
        <v>14.965628282374116</v>
      </c>
      <c r="EH45" s="99">
        <f t="shared" ca="1" si="65"/>
        <v>0.22225391812399148</v>
      </c>
      <c r="EI45" s="99">
        <f t="shared" ca="1" si="66"/>
        <v>0.22808916758406741</v>
      </c>
      <c r="EJ45" s="99">
        <f t="shared" ca="1" si="67"/>
        <v>-6.0939740338580309E-2</v>
      </c>
      <c r="EK45" s="99">
        <f t="shared" ca="1" si="68"/>
        <v>0.18105561017098057</v>
      </c>
      <c r="EL45" s="99">
        <f t="shared" ca="1" si="69"/>
        <v>-0.32158713181450788</v>
      </c>
      <c r="EM45" s="99">
        <f t="shared" ca="1" si="70"/>
        <v>-1.4327415613200572E-2</v>
      </c>
      <c r="EN45" s="99">
        <f t="shared" ca="1" si="71"/>
        <v>1.9746926844847654</v>
      </c>
      <c r="EO45" s="99">
        <f t="shared" ca="1" si="72"/>
        <v>5.8352494600759234E-3</v>
      </c>
      <c r="EP45" s="99">
        <f t="shared" ca="1" si="73"/>
        <v>0.12011586983240025</v>
      </c>
      <c r="ER45" s="79">
        <f t="shared" si="74"/>
        <v>0</v>
      </c>
      <c r="ES45" s="121">
        <f t="shared" ca="1" si="111"/>
        <v>2.4430000000000001</v>
      </c>
      <c r="ET45" s="121">
        <f t="shared" ca="1" si="112"/>
        <v>2.903</v>
      </c>
      <c r="EU45" s="121">
        <f t="shared" ca="1" si="75"/>
        <v>0</v>
      </c>
      <c r="EV45" s="121">
        <f t="shared" ca="1" si="76"/>
        <v>0</v>
      </c>
      <c r="EW45" s="183">
        <f t="shared" ca="1" si="113"/>
        <v>0.56499999999999995</v>
      </c>
      <c r="EX45" s="183">
        <f t="shared" ca="1" si="114"/>
        <v>0.56499999999999995</v>
      </c>
      <c r="EY45" s="96">
        <f t="shared" si="115"/>
        <v>0.92</v>
      </c>
      <c r="EZ45" s="185">
        <f ca="1">IF(ER45=0,0,_xll.SPRDOPT(ES45,ET45,$AK45,$AM45,EW45,EX45,EY45,$D45,$H$20,0))</f>
        <v>0</v>
      </c>
      <c r="FA45" s="185">
        <f ca="1">IF(ES45=0,0,_xll.SPRDOPT(ES45,ET45,$AK45,$AM45,EW45,EX45,EY45,$D45,$H$20,1))</f>
        <v>0.52179904365660057</v>
      </c>
      <c r="FB45" s="185">
        <f ca="1">IF(ET45=0,0,_xll.SPRDOPT(ES45,ET45,$AK45,$AM45,EW45,EX45,EY45,$D45,$H$20,2))</f>
        <v>-0.45476630184752309</v>
      </c>
      <c r="FC45" s="185">
        <f ca="1">IF(EU45=0,0,_xll.SPRDOPT(ES45,ET45,$AK45,$AM45,EW45,EX45,EY45,$D45,$H$20,3)/100)</f>
        <v>0</v>
      </c>
      <c r="FD45" s="185">
        <f ca="1">IF(EV45=0,0,_xll.SPRDOPT(ES45,ET45,$AK45,$AM45,EW45,EX45,EY45,$D45,$H$20,4)/100)</f>
        <v>0</v>
      </c>
      <c r="FE45" s="185">
        <f ca="1">IF(EW45=0,0,_xll.SPRDOPT(ES45,ET45,$AK45,$AM45,EW45,EX45,EY45,$D45,$H$20,5)/100)</f>
        <v>-1.3496493076586664E-3</v>
      </c>
      <c r="FF45" s="185">
        <f ca="1">IF(EX45=0,0,_xll.SPRDOPT(ES45,ET45,$AK45,$AM45,EW45,EX45,EY45,$D45,$H$20,6)/100)</f>
        <v>5.1012441835865466E-3</v>
      </c>
      <c r="FG45" s="185">
        <f ca="1">IF(EY45=0,0,_xll.SPRDOPT(ES45,ET45,$AK45,$AM45,EW45,EX45,EY45,$D45,$H$20,7)/100)</f>
        <v>-1.1081071673124448E-2</v>
      </c>
      <c r="FH45" s="185">
        <f ca="1">IF(EZ45=0,0,_xll.SPRDOPT(ES45,ET45,$AK45,$AM45,EW45,EX45,EY45,$D45,$H$20,9)/365)</f>
        <v>0</v>
      </c>
      <c r="FI45" s="185">
        <f t="shared" ca="1" si="77"/>
        <v>6.7032741809077478E-2</v>
      </c>
      <c r="FJ45" s="185">
        <f t="shared" ca="1" si="78"/>
        <v>0</v>
      </c>
      <c r="FK45" s="185">
        <f t="shared" ca="1" si="79"/>
        <v>3.7515948759278802E-3</v>
      </c>
      <c r="FL45" s="185">
        <f t="shared" si="80"/>
        <v>0</v>
      </c>
      <c r="FM45" s="185"/>
      <c r="FN45" s="99">
        <f t="shared" ca="1" si="81"/>
        <v>0</v>
      </c>
      <c r="FO45" s="99">
        <f t="shared" ca="1" si="81"/>
        <v>0</v>
      </c>
      <c r="FP45" s="99">
        <f t="shared" ca="1" si="81"/>
        <v>0</v>
      </c>
      <c r="FQ45" s="99">
        <f t="shared" ca="1" si="81"/>
        <v>0</v>
      </c>
      <c r="FR45" s="99">
        <f t="shared" ca="1" si="81"/>
        <v>0</v>
      </c>
      <c r="FS45" s="99">
        <f t="shared" ca="1" si="81"/>
        <v>0</v>
      </c>
      <c r="FT45" s="99">
        <f t="shared" ca="1" si="81"/>
        <v>0</v>
      </c>
      <c r="FU45" s="99">
        <f t="shared" ca="1" si="81"/>
        <v>0</v>
      </c>
      <c r="FV45" s="99">
        <f t="shared" ca="1" si="81"/>
        <v>0</v>
      </c>
      <c r="FW45" s="99">
        <f t="shared" ca="1" si="81"/>
        <v>0</v>
      </c>
      <c r="FX45" s="99">
        <f t="shared" ca="1" si="81"/>
        <v>0</v>
      </c>
      <c r="FY45" s="99">
        <f t="shared" ca="1" si="81"/>
        <v>0</v>
      </c>
      <c r="GA45" s="304">
        <f t="shared" ca="1" si="116"/>
        <v>16</v>
      </c>
      <c r="GB45" t="str">
        <f t="shared" si="117"/>
        <v>IF-NGPL/MIDCON16</v>
      </c>
      <c r="GC45" t="str">
        <f t="shared" si="118"/>
        <v>NGI-SOCAL16</v>
      </c>
      <c r="GD45" t="str">
        <f t="shared" si="119"/>
        <v>IF-NWPL_ROCKY_M16</v>
      </c>
      <c r="GE45" t="str">
        <f t="shared" si="120"/>
        <v>IF-NWPL_ROCKY_M16</v>
      </c>
      <c r="GG45" s="96" t="e">
        <f t="shared" ca="1" si="121"/>
        <v>#N/A</v>
      </c>
      <c r="GH45" s="96">
        <f t="shared" ca="1" si="122"/>
        <v>0</v>
      </c>
      <c r="GI45" s="96" t="e">
        <f t="shared" ca="1" si="123"/>
        <v>#N/A</v>
      </c>
      <c r="GJ45" s="96" t="e">
        <f t="shared" ca="1" si="124"/>
        <v>#N/A</v>
      </c>
    </row>
    <row r="46" spans="1:192" x14ac:dyDescent="0.2">
      <c r="A46" s="92">
        <f t="shared" si="82"/>
        <v>37500</v>
      </c>
      <c r="B46" s="93">
        <f t="shared" ca="1" si="83"/>
        <v>2.899</v>
      </c>
      <c r="C46" s="77">
        <f t="shared" ca="1" si="4"/>
        <v>0.5625</v>
      </c>
      <c r="D46" s="95">
        <f t="shared" ca="1" si="5"/>
        <v>267</v>
      </c>
      <c r="E46" s="96">
        <f t="shared" ca="1" si="6"/>
        <v>-0.36130393697923757</v>
      </c>
      <c r="F46" s="96">
        <f t="shared" ca="1" si="7"/>
        <v>-0.33216325303464578</v>
      </c>
      <c r="G46" s="96">
        <f t="shared" ca="1" si="8"/>
        <v>-0.42080782800745409</v>
      </c>
      <c r="H46" s="96">
        <f t="shared" ca="1" si="9"/>
        <v>0.52378939239315647</v>
      </c>
      <c r="I46" s="94">
        <f t="shared" ref="I46:I56" ca="1" si="127">G46-H46</f>
        <v>-0.94459722040061056</v>
      </c>
      <c r="J46" s="182"/>
      <c r="K46" s="93">
        <f t="shared" ca="1" si="10"/>
        <v>-0.15</v>
      </c>
      <c r="L46" s="93">
        <f t="shared" ca="1" si="84"/>
        <v>0</v>
      </c>
      <c r="M46" s="96">
        <f t="shared" ca="1" si="85"/>
        <v>1</v>
      </c>
      <c r="N46" s="96">
        <f t="shared" ca="1" si="86"/>
        <v>1</v>
      </c>
      <c r="O46" s="96">
        <f t="shared" ca="1" si="87"/>
        <v>0.99450000000000005</v>
      </c>
      <c r="P46" s="184">
        <f t="shared" si="11"/>
        <v>-0.2</v>
      </c>
      <c r="Q46" s="298">
        <f t="shared" si="88"/>
        <v>0</v>
      </c>
      <c r="R46" s="294">
        <f t="shared" ca="1" si="12"/>
        <v>0.23</v>
      </c>
      <c r="S46" s="93">
        <f t="shared" ca="1" si="13"/>
        <v>0</v>
      </c>
      <c r="T46" s="96">
        <f t="shared" ca="1" si="14"/>
        <v>1</v>
      </c>
      <c r="U46" s="96">
        <f t="shared" ca="1" si="89"/>
        <v>1</v>
      </c>
      <c r="V46" s="96">
        <f t="shared" ca="1" si="90"/>
        <v>0.87</v>
      </c>
      <c r="W46" s="184">
        <f t="shared" si="15"/>
        <v>0</v>
      </c>
      <c r="X46" s="298">
        <f t="shared" si="91"/>
        <v>0</v>
      </c>
      <c r="Y46" s="296">
        <f t="shared" ca="1" si="16"/>
        <v>-0.52</v>
      </c>
      <c r="Z46" s="93">
        <f t="shared" ca="1" si="17"/>
        <v>0</v>
      </c>
      <c r="AA46" s="96">
        <f t="shared" ca="1" si="126"/>
        <v>1</v>
      </c>
      <c r="AB46" s="96">
        <f t="shared" ca="1" si="92"/>
        <v>1</v>
      </c>
      <c r="AC46" s="96">
        <f t="shared" ca="1" si="93"/>
        <v>0.92</v>
      </c>
      <c r="AD46" s="184">
        <f t="shared" si="18"/>
        <v>-0.6</v>
      </c>
      <c r="AE46" s="298">
        <f t="shared" si="94"/>
        <v>0</v>
      </c>
      <c r="AF46" s="93">
        <f t="shared" ca="1" si="19"/>
        <v>-0.52</v>
      </c>
      <c r="AG46" s="93">
        <f t="shared" ca="1" si="20"/>
        <v>0</v>
      </c>
      <c r="AH46" s="96">
        <f t="shared" ca="1" si="21"/>
        <v>1</v>
      </c>
      <c r="AI46" s="96">
        <f t="shared" ca="1" si="95"/>
        <v>1</v>
      </c>
      <c r="AJ46" s="96">
        <f t="shared" ca="1" si="96"/>
        <v>0.92</v>
      </c>
      <c r="AK46" s="184">
        <f t="shared" si="22"/>
        <v>-0.45</v>
      </c>
      <c r="AL46" s="298">
        <f t="shared" si="97"/>
        <v>0</v>
      </c>
      <c r="AM46" s="77">
        <f t="shared" ca="1" si="23"/>
        <v>0</v>
      </c>
      <c r="AN46" s="145">
        <f t="shared" si="24"/>
        <v>30</v>
      </c>
      <c r="AO46" s="74">
        <f t="shared" si="125"/>
        <v>9</v>
      </c>
      <c r="AP46" s="79">
        <f t="shared" si="25"/>
        <v>30</v>
      </c>
      <c r="AQ46" s="121">
        <f t="shared" ca="1" si="98"/>
        <v>2.7490000000000001</v>
      </c>
      <c r="AR46" s="121">
        <f t="shared" ca="1" si="99"/>
        <v>2.899</v>
      </c>
      <c r="AS46" s="121">
        <f t="shared" ca="1" si="26"/>
        <v>82.47</v>
      </c>
      <c r="AT46" s="121">
        <f t="shared" ca="1" si="27"/>
        <v>86.97</v>
      </c>
      <c r="AU46" s="183">
        <f t="shared" ca="1" si="100"/>
        <v>0.5625</v>
      </c>
      <c r="AV46" s="183">
        <f t="shared" ca="1" si="101"/>
        <v>0.5625</v>
      </c>
      <c r="AW46" s="96">
        <f t="shared" si="28"/>
        <v>0.999</v>
      </c>
      <c r="AX46" s="185">
        <f ca="1">IF(AP46=0,0,_xll.SPRDOPT(AQ46,AR46,$P46,$AM46,AU46,AV46,AW46,$D46,$B$20,0))</f>
        <v>2.2080939595397645E-2</v>
      </c>
      <c r="AY46" s="185">
        <f ca="1">IF(AQ46=0,0,_xll.SPRDOPT(AQ46,AR46,$P46,$AM46,AU46,AV46,AW46,$D46,$B$20,1))</f>
        <v>-0.36130393697923757</v>
      </c>
      <c r="AZ46" s="185">
        <f ca="1">IF(AR46=0,0,_xll.SPRDOPT(AQ46,AR46,$P46,$AM46,AU46,AV46,AW46,$D46,$B$20,2))</f>
        <v>0.3663714041584874</v>
      </c>
      <c r="BA46" s="185">
        <f ca="1">IF(AS46=0,0,_xll.SPRDOPT(AQ46,AR46,$P46,$AM46,AU46,AV46,AW46,$D46,$B$20,3)/100)</f>
        <v>3.8716536620772415E-2</v>
      </c>
      <c r="BB46" s="185">
        <f ca="1">IF(AT46=0,0,_xll.SPRDOPT(AQ46,AR46,$P46,$AM46,AU46,AV46,AW46,$D46,$B$20,4)/100)</f>
        <v>3.8867124420419993E-2</v>
      </c>
      <c r="BC46" s="185">
        <f ca="1">IF(AU46=0,0,_xll.SPRDOPT(AQ46,AR46,$P46,$AM46,AU46,AV46,AW46,$D46,$B$20,5)/100)</f>
        <v>-6.6678259328510322E-3</v>
      </c>
      <c r="BD46" s="185">
        <f ca="1">IF(AV46=0,0,_xll.SPRDOPT(AQ46,AR46,$P46,$AM46,AU46,AV46,AW46,$D46,$B$20,6)/100)</f>
        <v>7.3398827946563015E-3</v>
      </c>
      <c r="BE46" s="185">
        <f ca="1">IF(AW46=0,0,_xll.SPRDOPT(AQ46,AR46,$P46,$AM46,AU46,AV46,AW46,$D46,$B$20,7)/100)</f>
        <v>-7.1494620112407772E-2</v>
      </c>
      <c r="BF46" s="185">
        <f ca="1">IF(AX46=0,0,_xll.SPRDOPT(AQ46,AR46,$P46,$AM46,AU46,AV46,AW46,$D46,$B$20,9)/365)</f>
        <v>-7.0841005537887729E-5</v>
      </c>
      <c r="BG46" s="185">
        <f t="shared" ca="1" si="29"/>
        <v>5.0674671792498294E-3</v>
      </c>
      <c r="BH46" s="185">
        <f t="shared" ca="1" si="30"/>
        <v>1.5058779964757796E-4</v>
      </c>
      <c r="BI46" s="185">
        <f t="shared" ca="1" si="31"/>
        <v>6.7205686180526938E-4</v>
      </c>
      <c r="BJ46" s="185">
        <f t="shared" si="32"/>
        <v>29.97</v>
      </c>
      <c r="BK46" s="165"/>
      <c r="BL46" s="99">
        <f t="shared" ca="1" si="33"/>
        <v>0.66242818786192936</v>
      </c>
      <c r="BM46" s="99">
        <f t="shared" ca="1" si="34"/>
        <v>-10.839118109377127</v>
      </c>
      <c r="BN46" s="99">
        <f t="shared" ca="1" si="34"/>
        <v>10.991142124754623</v>
      </c>
      <c r="BO46" s="99">
        <f t="shared" ca="1" si="34"/>
        <v>1.1614960986231724</v>
      </c>
      <c r="BP46" s="99">
        <f t="shared" ca="1" si="34"/>
        <v>1.1660137326125999</v>
      </c>
      <c r="BQ46" s="99">
        <f t="shared" ca="1" si="34"/>
        <v>-0.20003477798553096</v>
      </c>
      <c r="BR46" s="99">
        <f t="shared" ca="1" si="34"/>
        <v>0.22019648383968904</v>
      </c>
      <c r="BS46" s="99">
        <f t="shared" ca="1" si="34"/>
        <v>-2.1448386033722331</v>
      </c>
      <c r="BT46" s="99">
        <f t="shared" ca="1" si="34"/>
        <v>-2.1252301661366319E-3</v>
      </c>
      <c r="BU46" s="99">
        <f t="shared" ca="1" si="34"/>
        <v>0.15202401537749488</v>
      </c>
      <c r="BV46" s="99">
        <f t="shared" ca="1" si="34"/>
        <v>4.5176339894273387E-3</v>
      </c>
      <c r="BW46" s="99">
        <f t="shared" ca="1" si="34"/>
        <v>2.016170585415808E-2</v>
      </c>
      <c r="BX46" s="99"/>
      <c r="BZ46" s="79">
        <f t="shared" si="35"/>
        <v>30</v>
      </c>
      <c r="CA46" s="121">
        <f t="shared" ca="1" si="102"/>
        <v>3.129</v>
      </c>
      <c r="CB46" s="121">
        <f t="shared" ca="1" si="103"/>
        <v>2.899</v>
      </c>
      <c r="CC46" s="121">
        <f t="shared" ca="1" si="36"/>
        <v>93.87</v>
      </c>
      <c r="CD46" s="121">
        <f t="shared" ca="1" si="37"/>
        <v>86.97</v>
      </c>
      <c r="CE46" s="183">
        <f t="shared" ca="1" si="104"/>
        <v>0.5625</v>
      </c>
      <c r="CF46" s="183">
        <f t="shared" ca="1" si="105"/>
        <v>0.5625</v>
      </c>
      <c r="CG46" s="96">
        <f t="shared" si="38"/>
        <v>0.87</v>
      </c>
      <c r="CH46" s="185">
        <f ca="1">IF(BZ46=0,0,_xll.SPRDOPT(CA46,CB46,$W46,$AM46,CE46,CF46,CG46,$D46,$D$20,0))</f>
        <v>0.19318916991534341</v>
      </c>
      <c r="CI46" s="185">
        <f ca="1">IF(CA46=0,0,_xll.SPRDOPT(CA46,CB46,$W46,$AM46,CE46,CF46,CG46,$D46,$D$20,1))</f>
        <v>-0.33216325303464578</v>
      </c>
      <c r="CJ46" s="185">
        <f ca="1">IF(CB46=0,0,_xll.SPRDOPT(CA46,CB46,$W46,$AM46,CE46,CF46,CG46,$D46,$D$20,2))</f>
        <v>0.42515619741425925</v>
      </c>
      <c r="CK46" s="185">
        <f ca="1">IF(CC46=0,0,_xll.SPRDOPT(CA46,CB46,$W46,$AM46,CE46,CF46,CG46,$D46,$D$20,3)/100)</f>
        <v>4.7319894908421428E-3</v>
      </c>
      <c r="CL46" s="185">
        <f ca="1">IF(CD46=0,0,_xll.SPRDOPT(CA46,CB46,$W46,$AM46,CE46,CF46,CG46,$D46,$D$20,4)/100)</f>
        <v>5.5126253006916029E-3</v>
      </c>
      <c r="CM46" s="185">
        <f ca="1">IF(CE46=0,0,_xll.SPRDOPT(CA46,CB46,$W46,$AM46,CE46,CF46,CG46,$D46,$D$20,5)/100)</f>
        <v>2.4765230681698973E-3</v>
      </c>
      <c r="CN46" s="185">
        <f ca="1">IF(CF46=0,0,_xll.SPRDOPT(CA46,CB46,$W46,$AM46,CE46,CF46,CG46,$D46,$D$20,6)/100)</f>
        <v>2.4765158316568036E-3</v>
      </c>
      <c r="CO46" s="185">
        <f ca="1">IF(CG46=0,0,_xll.SPRDOPT(CA46,CB46,$W46,$AM46,CE46,CF46,CG46,$D46,$D$20,7)/100)</f>
        <v>-1.0715708448602243E-2</v>
      </c>
      <c r="CP46" s="185">
        <f ca="1">IF(CH46=0,0,_xll.SPRDOPT(CA46,CB46,$W46,$AM46,CE46,CF46,CG46,$D46,$D$20,9)/365)</f>
        <v>-5.2209600603443066E-4</v>
      </c>
      <c r="CQ46" s="185">
        <f t="shared" ca="1" si="39"/>
        <v>9.2992944379613474E-2</v>
      </c>
      <c r="CR46" s="185">
        <f t="shared" ca="1" si="40"/>
        <v>7.8063580984946007E-4</v>
      </c>
      <c r="CS46" s="185">
        <f t="shared" ca="1" si="41"/>
        <v>4.9530388998267009E-3</v>
      </c>
      <c r="CT46" s="185">
        <f t="shared" si="42"/>
        <v>26.1</v>
      </c>
      <c r="CU46" s="165"/>
      <c r="CV46" s="99">
        <f t="shared" ca="1" si="43"/>
        <v>5.7956750974603022</v>
      </c>
      <c r="CW46" s="99">
        <f t="shared" ca="1" si="44"/>
        <v>-9.9648975910393727</v>
      </c>
      <c r="CX46" s="99">
        <f t="shared" ca="1" si="45"/>
        <v>12.754685922427777</v>
      </c>
      <c r="CY46" s="99">
        <f t="shared" ca="1" si="46"/>
        <v>0.1419596847252643</v>
      </c>
      <c r="CZ46" s="99">
        <f t="shared" ca="1" si="47"/>
        <v>0.16537875902074808</v>
      </c>
      <c r="DA46" s="99">
        <f t="shared" ca="1" si="48"/>
        <v>7.4295692045096923E-2</v>
      </c>
      <c r="DB46" s="99">
        <f t="shared" ca="1" si="49"/>
        <v>7.4295474949704107E-2</v>
      </c>
      <c r="DC46" s="99">
        <f t="shared" ca="1" si="50"/>
        <v>-0.32147125345806726</v>
      </c>
      <c r="DD46" s="99">
        <f t="shared" ca="1" si="51"/>
        <v>-1.5662880181032918E-2</v>
      </c>
      <c r="DE46" s="99">
        <f t="shared" ca="1" si="52"/>
        <v>2.7897883313884044</v>
      </c>
      <c r="DF46" s="99">
        <f t="shared" ca="1" si="53"/>
        <v>2.3419074295483802E-2</v>
      </c>
      <c r="DG46" s="99">
        <f t="shared" ca="1" si="54"/>
        <v>0.14859116699480102</v>
      </c>
      <c r="DI46" s="79">
        <f t="shared" si="55"/>
        <v>30</v>
      </c>
      <c r="DJ46" s="121">
        <f t="shared" ca="1" si="106"/>
        <v>2.379</v>
      </c>
      <c r="DK46" s="121">
        <f t="shared" ca="1" si="107"/>
        <v>2.899</v>
      </c>
      <c r="DL46" s="121">
        <f t="shared" ca="1" si="56"/>
        <v>71.37</v>
      </c>
      <c r="DM46" s="121">
        <f t="shared" ca="1" si="57"/>
        <v>86.97</v>
      </c>
      <c r="DN46" s="183">
        <f t="shared" ca="1" si="108"/>
        <v>0.5625</v>
      </c>
      <c r="DO46" s="183">
        <f t="shared" ca="1" si="109"/>
        <v>0.5625</v>
      </c>
      <c r="DP46" s="96">
        <f t="shared" si="110"/>
        <v>0.92</v>
      </c>
      <c r="DQ46" s="185">
        <f ca="1">IF(DI46=0,0,_xll.SPRDOPT(DJ46,DK46,$AD46,$AM46,DN46,DO46,DP46,$D46,$F$20,0))</f>
        <v>0.19423481579847721</v>
      </c>
      <c r="DR46" s="185">
        <f ca="1">IF(DJ46=0,0,_xll.SPRDOPT(DJ46,DK46,$AD46,$AM46,DN46,DO46,DP46,$D46,$F$20,1))</f>
        <v>-0.42080782800745409</v>
      </c>
      <c r="DS46" s="185">
        <f ca="1">IF(DK46=0,0,_xll.SPRDOPT(DJ46,DK46,$AD46,$AM46,DN46,DO46,DP46,$D46,$F$20,2))</f>
        <v>0.4882032525855009</v>
      </c>
      <c r="DT46" s="185">
        <f ca="1">IF(DL46=0,0,_xll.SPRDOPT(DJ46,DK46,$AD46,$AM46,DN46,DO46,DP46,$D46,$F$20,3)/100)</f>
        <v>6.8110040609196832E-3</v>
      </c>
      <c r="DU46" s="185">
        <f ca="1">IF(DM46=0,0,_xll.SPRDOPT(DJ46,DK46,$AD46,$AM46,DN46,DO46,DP46,$D46,$F$20,4)/100)</f>
        <v>6.9737696116847145E-3</v>
      </c>
      <c r="DV46" s="185">
        <f ca="1">IF(DN46=0,0,_xll.SPRDOPT(DJ46,DK46,$AD46,$AM46,DN46,DO46,DP46,$D46,$F$20,5)/100)</f>
        <v>-2.0662627437322994E-3</v>
      </c>
      <c r="DW46" s="185">
        <f ca="1">IF(DO46=0,0,_xll.SPRDOPT(DJ46,DK46,$AD46,$AM46,DN46,DO46,DP46,$D46,$F$20,6)/100)</f>
        <v>6.1826375423813373E-3</v>
      </c>
      <c r="DX46" s="185">
        <f ca="1">IF(DP46=0,0,_xll.SPRDOPT(DJ46,DK46,$AD46,$AM46,DN46,DO46,DP46,$D46,$F$20,7)/100)</f>
        <v>-1.0954596032466743E-2</v>
      </c>
      <c r="DY46" s="185">
        <f ca="1">IF(DQ46=0,0,_xll.SPRDOPT(DJ46,DK46,$AD46,$AM46,DN46,DO46,DP46,$D46,$F$20,9)/365)</f>
        <v>-4.3390388917602493E-4</v>
      </c>
      <c r="DZ46" s="185">
        <f t="shared" ca="1" si="58"/>
        <v>6.7395424578046814E-2</v>
      </c>
      <c r="EA46" s="185">
        <f t="shared" ca="1" si="59"/>
        <v>1.6276555076503128E-4</v>
      </c>
      <c r="EB46" s="185">
        <f t="shared" ca="1" si="60"/>
        <v>4.1163747986490383E-3</v>
      </c>
      <c r="EC46" s="185">
        <f t="shared" si="61"/>
        <v>27.6</v>
      </c>
      <c r="ED46" s="185"/>
      <c r="EE46" s="99">
        <f t="shared" ca="1" si="62"/>
        <v>5.8270444739543166</v>
      </c>
      <c r="EF46" s="99">
        <f t="shared" ca="1" si="63"/>
        <v>-12.624234840223622</v>
      </c>
      <c r="EG46" s="99">
        <f t="shared" ca="1" si="64"/>
        <v>14.646097577565026</v>
      </c>
      <c r="EH46" s="99">
        <f t="shared" ca="1" si="65"/>
        <v>0.2043301218275905</v>
      </c>
      <c r="EI46" s="99">
        <f t="shared" ca="1" si="66"/>
        <v>0.20921308835054142</v>
      </c>
      <c r="EJ46" s="99">
        <f t="shared" ca="1" si="67"/>
        <v>-6.198788231196898E-2</v>
      </c>
      <c r="EK46" s="99">
        <f t="shared" ca="1" si="68"/>
        <v>0.18547912627144011</v>
      </c>
      <c r="EL46" s="99">
        <f t="shared" ca="1" si="69"/>
        <v>-0.32863788097400232</v>
      </c>
      <c r="EM46" s="99">
        <f t="shared" ca="1" si="70"/>
        <v>-1.3017116675280748E-2</v>
      </c>
      <c r="EN46" s="99">
        <f t="shared" ca="1" si="71"/>
        <v>2.0218627373414044</v>
      </c>
      <c r="EO46" s="99">
        <f t="shared" ca="1" si="72"/>
        <v>4.8829665229509385E-3</v>
      </c>
      <c r="EP46" s="99">
        <f t="shared" ca="1" si="73"/>
        <v>0.12349124395947114</v>
      </c>
      <c r="ER46" s="79">
        <f t="shared" si="74"/>
        <v>0</v>
      </c>
      <c r="ES46" s="121">
        <f t="shared" ca="1" si="111"/>
        <v>2.4390000000000001</v>
      </c>
      <c r="ET46" s="121">
        <f t="shared" ca="1" si="112"/>
        <v>2.899</v>
      </c>
      <c r="EU46" s="121">
        <f t="shared" ca="1" si="75"/>
        <v>0</v>
      </c>
      <c r="EV46" s="121">
        <f t="shared" ca="1" si="76"/>
        <v>0</v>
      </c>
      <c r="EW46" s="183">
        <f t="shared" ca="1" si="113"/>
        <v>0.5625</v>
      </c>
      <c r="EX46" s="183">
        <f t="shared" ca="1" si="114"/>
        <v>0.5625</v>
      </c>
      <c r="EY46" s="96">
        <f t="shared" si="115"/>
        <v>0.92</v>
      </c>
      <c r="EZ46" s="185">
        <f ca="1">IF(ER46=0,0,_xll.SPRDOPT(ES46,ET46,$AK46,$AM46,EW46,EX46,EY46,$D46,$H$20,0))</f>
        <v>0</v>
      </c>
      <c r="FA46" s="185">
        <f ca="1">IF(ES46=0,0,_xll.SPRDOPT(ES46,ET46,$AK46,$AM46,EW46,EX46,EY46,$D46,$H$20,1))</f>
        <v>0.52378939239315647</v>
      </c>
      <c r="FB46" s="185">
        <f ca="1">IF(ET46=0,0,_xll.SPRDOPT(ES46,ET46,$AK46,$AM46,EW46,EX46,EY46,$D46,$H$20,2))</f>
        <v>-0.45297060893601959</v>
      </c>
      <c r="FC46" s="185">
        <f ca="1">IF(EU46=0,0,_xll.SPRDOPT(ES46,ET46,$AK46,$AM46,EW46,EX46,EY46,$D46,$H$20,3)/100)</f>
        <v>0</v>
      </c>
      <c r="FD46" s="185">
        <f ca="1">IF(EV46=0,0,_xll.SPRDOPT(ES46,ET46,$AK46,$AM46,EW46,EX46,EY46,$D46,$H$20,4)/100)</f>
        <v>0</v>
      </c>
      <c r="FE46" s="185">
        <f ca="1">IF(EW46=0,0,_xll.SPRDOPT(ES46,ET46,$AK46,$AM46,EW46,EX46,EY46,$D46,$H$20,5)/100)</f>
        <v>-1.41715772012811E-3</v>
      </c>
      <c r="FF46" s="185">
        <f ca="1">IF(EX46=0,0,_xll.SPRDOPT(ES46,ET46,$AK46,$AM46,EW46,EX46,EY46,$D46,$H$20,6)/100)</f>
        <v>5.3978772397557688E-3</v>
      </c>
      <c r="FG46" s="185">
        <f ca="1">IF(EY46=0,0,_xll.SPRDOPT(ES46,ET46,$AK46,$AM46,EW46,EX46,EY46,$D46,$H$20,7)/100)</f>
        <v>-1.1684790735039616E-2</v>
      </c>
      <c r="FH46" s="185">
        <f ca="1">IF(EZ46=0,0,_xll.SPRDOPT(ES46,ET46,$AK46,$AM46,EW46,EX46,EY46,$D46,$H$20,9)/365)</f>
        <v>0</v>
      </c>
      <c r="FI46" s="185">
        <f t="shared" ca="1" si="77"/>
        <v>7.081878345713688E-2</v>
      </c>
      <c r="FJ46" s="185">
        <f t="shared" ca="1" si="78"/>
        <v>0</v>
      </c>
      <c r="FK46" s="185">
        <f t="shared" ca="1" si="79"/>
        <v>3.9807195196276592E-3</v>
      </c>
      <c r="FL46" s="185">
        <f t="shared" si="80"/>
        <v>0</v>
      </c>
      <c r="FM46" s="185"/>
      <c r="FN46" s="99">
        <f t="shared" ca="1" si="81"/>
        <v>0</v>
      </c>
      <c r="FO46" s="99">
        <f t="shared" ca="1" si="81"/>
        <v>0</v>
      </c>
      <c r="FP46" s="99">
        <f t="shared" ca="1" si="81"/>
        <v>0</v>
      </c>
      <c r="FQ46" s="99">
        <f t="shared" ca="1" si="81"/>
        <v>0</v>
      </c>
      <c r="FR46" s="99">
        <f t="shared" ca="1" si="81"/>
        <v>0</v>
      </c>
      <c r="FS46" s="99">
        <f t="shared" ca="1" si="81"/>
        <v>0</v>
      </c>
      <c r="FT46" s="99">
        <f t="shared" ca="1" si="81"/>
        <v>0</v>
      </c>
      <c r="FU46" s="99">
        <f t="shared" ca="1" si="81"/>
        <v>0</v>
      </c>
      <c r="FV46" s="99">
        <f t="shared" ca="1" si="81"/>
        <v>0</v>
      </c>
      <c r="FW46" s="99">
        <f t="shared" ca="1" si="81"/>
        <v>0</v>
      </c>
      <c r="FX46" s="99">
        <f t="shared" ca="1" si="81"/>
        <v>0</v>
      </c>
      <c r="FY46" s="99">
        <f t="shared" ca="1" si="81"/>
        <v>0</v>
      </c>
      <c r="GA46" s="304">
        <f t="shared" ca="1" si="116"/>
        <v>17</v>
      </c>
      <c r="GB46" t="str">
        <f t="shared" si="117"/>
        <v>IF-NGPL/MIDCON17</v>
      </c>
      <c r="GC46" t="str">
        <f t="shared" si="118"/>
        <v>NGI-SOCAL17</v>
      </c>
      <c r="GD46" t="str">
        <f t="shared" si="119"/>
        <v>IF-NWPL_ROCKY_M17</v>
      </c>
      <c r="GE46" t="str">
        <f t="shared" si="120"/>
        <v>IF-NWPL_ROCKY_M17</v>
      </c>
      <c r="GG46" s="96" t="e">
        <f t="shared" ca="1" si="121"/>
        <v>#N/A</v>
      </c>
      <c r="GH46" s="96">
        <f t="shared" ca="1" si="122"/>
        <v>0</v>
      </c>
      <c r="GI46" s="96" t="e">
        <f t="shared" ca="1" si="123"/>
        <v>#N/A</v>
      </c>
      <c r="GJ46" s="96" t="e">
        <f t="shared" ca="1" si="124"/>
        <v>#N/A</v>
      </c>
    </row>
    <row r="47" spans="1:192" x14ac:dyDescent="0.2">
      <c r="A47" s="92">
        <f t="shared" si="82"/>
        <v>37530</v>
      </c>
      <c r="B47" s="93">
        <f t="shared" ca="1" si="83"/>
        <v>2.9220000000000002</v>
      </c>
      <c r="C47" s="77">
        <f t="shared" ca="1" si="4"/>
        <v>0.5625</v>
      </c>
      <c r="D47" s="95">
        <f t="shared" ca="1" si="5"/>
        <v>296</v>
      </c>
      <c r="E47" s="96">
        <f t="shared" ca="1" si="6"/>
        <v>-0.37233377642180487</v>
      </c>
      <c r="F47" s="96">
        <f t="shared" ca="1" si="7"/>
        <v>-0.38297162366741155</v>
      </c>
      <c r="G47" s="96">
        <f t="shared" ca="1" si="8"/>
        <v>-0.42235280910166567</v>
      </c>
      <c r="H47" s="96">
        <f t="shared" ca="1" si="9"/>
        <v>0.52594620472743814</v>
      </c>
      <c r="I47" s="94">
        <f t="shared" ca="1" si="127"/>
        <v>-0.94829901382910387</v>
      </c>
      <c r="J47" s="182"/>
      <c r="K47" s="93">
        <f t="shared" ca="1" si="10"/>
        <v>-0.15</v>
      </c>
      <c r="L47" s="93">
        <f t="shared" ca="1" si="84"/>
        <v>0</v>
      </c>
      <c r="M47" s="96">
        <f t="shared" ca="1" si="85"/>
        <v>1</v>
      </c>
      <c r="N47" s="96">
        <f t="shared" ca="1" si="86"/>
        <v>1</v>
      </c>
      <c r="O47" s="96">
        <f t="shared" ca="1" si="87"/>
        <v>0.99450000000000005</v>
      </c>
      <c r="P47" s="184">
        <f t="shared" si="11"/>
        <v>-0.2</v>
      </c>
      <c r="Q47" s="298">
        <f t="shared" si="88"/>
        <v>0</v>
      </c>
      <c r="R47" s="294">
        <f t="shared" ca="1" si="12"/>
        <v>0.13</v>
      </c>
      <c r="S47" s="93">
        <f t="shared" ca="1" si="13"/>
        <v>0</v>
      </c>
      <c r="T47" s="96">
        <f t="shared" ca="1" si="14"/>
        <v>1</v>
      </c>
      <c r="U47" s="96">
        <f t="shared" ca="1" si="89"/>
        <v>1</v>
      </c>
      <c r="V47" s="96">
        <f t="shared" ca="1" si="90"/>
        <v>0.87</v>
      </c>
      <c r="W47" s="184">
        <f t="shared" si="15"/>
        <v>0</v>
      </c>
      <c r="X47" s="298">
        <f t="shared" si="91"/>
        <v>0</v>
      </c>
      <c r="Y47" s="296">
        <f t="shared" ca="1" si="16"/>
        <v>-0.52</v>
      </c>
      <c r="Z47" s="93">
        <f t="shared" ca="1" si="17"/>
        <v>0</v>
      </c>
      <c r="AA47" s="96">
        <f t="shared" ca="1" si="126"/>
        <v>1</v>
      </c>
      <c r="AB47" s="96">
        <f t="shared" ca="1" si="92"/>
        <v>1</v>
      </c>
      <c r="AC47" s="96">
        <f t="shared" ca="1" si="93"/>
        <v>0.92</v>
      </c>
      <c r="AD47" s="184">
        <f t="shared" si="18"/>
        <v>-0.6</v>
      </c>
      <c r="AE47" s="298">
        <f t="shared" si="94"/>
        <v>0</v>
      </c>
      <c r="AF47" s="93">
        <f t="shared" ca="1" si="19"/>
        <v>-0.52</v>
      </c>
      <c r="AG47" s="93">
        <f t="shared" ca="1" si="20"/>
        <v>0</v>
      </c>
      <c r="AH47" s="96">
        <f t="shared" ca="1" si="21"/>
        <v>1</v>
      </c>
      <c r="AI47" s="96">
        <f t="shared" ca="1" si="95"/>
        <v>1</v>
      </c>
      <c r="AJ47" s="96">
        <f t="shared" ca="1" si="96"/>
        <v>0.92</v>
      </c>
      <c r="AK47" s="184">
        <f t="shared" si="22"/>
        <v>-0.45</v>
      </c>
      <c r="AL47" s="298">
        <f t="shared" si="97"/>
        <v>0</v>
      </c>
      <c r="AM47" s="77">
        <f t="shared" ca="1" si="23"/>
        <v>0</v>
      </c>
      <c r="AN47" s="145">
        <f t="shared" si="24"/>
        <v>31</v>
      </c>
      <c r="AO47" s="74">
        <f t="shared" si="125"/>
        <v>10</v>
      </c>
      <c r="AP47" s="79">
        <f t="shared" si="25"/>
        <v>31</v>
      </c>
      <c r="AQ47" s="121">
        <f t="shared" ca="1" si="98"/>
        <v>2.7720000000000002</v>
      </c>
      <c r="AR47" s="121">
        <f t="shared" ca="1" si="99"/>
        <v>2.9220000000000002</v>
      </c>
      <c r="AS47" s="121">
        <f t="shared" ca="1" si="26"/>
        <v>85.932000000000002</v>
      </c>
      <c r="AT47" s="121">
        <f t="shared" ca="1" si="27"/>
        <v>90.582000000000008</v>
      </c>
      <c r="AU47" s="183">
        <f t="shared" ca="1" si="100"/>
        <v>0.5625</v>
      </c>
      <c r="AV47" s="183">
        <f t="shared" ca="1" si="101"/>
        <v>0.5625</v>
      </c>
      <c r="AW47" s="96">
        <f t="shared" si="28"/>
        <v>0.999</v>
      </c>
      <c r="AX47" s="185">
        <f ca="1">IF(AP47=0,0,_xll.SPRDOPT(AQ47,AR47,$P47,$AM47,AU47,AV47,AW47,$D47,$B$20,0))</f>
        <v>2.4215785728411529E-2</v>
      </c>
      <c r="AY47" s="185">
        <f ca="1">IF(AQ47=0,0,_xll.SPRDOPT(AQ47,AR47,$P47,$AM47,AU47,AV47,AW47,$D47,$B$20,1))</f>
        <v>-0.37233377642180487</v>
      </c>
      <c r="AZ47" s="185">
        <f ca="1">IF(AR47=0,0,_xll.SPRDOPT(AQ47,AR47,$P47,$AM47,AU47,AV47,AW47,$D47,$B$20,2))</f>
        <v>0.37776775427911724</v>
      </c>
      <c r="BA47" s="185">
        <f ca="1">IF(AS47=0,0,_xll.SPRDOPT(AQ47,AR47,$P47,$AM47,AU47,AV47,AW47,$D47,$B$20,3)/100)</f>
        <v>3.7161591689856971E-2</v>
      </c>
      <c r="BB47" s="185">
        <f ca="1">IF(AT47=0,0,_xll.SPRDOPT(AQ47,AR47,$P47,$AM47,AU47,AV47,AW47,$D47,$B$20,4)/100)</f>
        <v>3.727690123459329E-2</v>
      </c>
      <c r="BC47" s="185">
        <f ca="1">IF(AU47=0,0,_xll.SPRDOPT(AQ47,AR47,$P47,$AM47,AU47,AV47,AW47,$D47,$B$20,5)/100)</f>
        <v>-7.100035098488746E-3</v>
      </c>
      <c r="BD47" s="185">
        <f ca="1">IF(AV47=0,0,_xll.SPRDOPT(AQ47,AR47,$P47,$AM47,AU47,AV47,AW47,$D47,$B$20,6)/100)</f>
        <v>7.817375665939888E-3</v>
      </c>
      <c r="BE47" s="185">
        <f ca="1">IF(AW47=0,0,_xll.SPRDOPT(AQ47,AR47,$P47,$AM47,AU47,AV47,AW47,$D47,$B$20,7)/100)</f>
        <v>-7.7290645126831689E-2</v>
      </c>
      <c r="BF47" s="185">
        <f ca="1">IF(AX47=0,0,_xll.SPRDOPT(AQ47,AR47,$P47,$AM47,AU47,AV47,AW47,$D47,$B$20,9)/365)</f>
        <v>-6.8206165497021297E-5</v>
      </c>
      <c r="BG47" s="185">
        <f t="shared" ca="1" si="29"/>
        <v>5.4339778573123665E-3</v>
      </c>
      <c r="BH47" s="185">
        <f t="shared" ca="1" si="30"/>
        <v>1.1530954473631949E-4</v>
      </c>
      <c r="BI47" s="185">
        <f t="shared" ca="1" si="31"/>
        <v>7.1734056745114197E-4</v>
      </c>
      <c r="BJ47" s="185">
        <f t="shared" si="32"/>
        <v>30.969000000000001</v>
      </c>
      <c r="BK47" s="165"/>
      <c r="BL47" s="99">
        <f t="shared" ca="1" si="33"/>
        <v>0.75068935758075739</v>
      </c>
      <c r="BM47" s="99">
        <f t="shared" ca="1" si="34"/>
        <v>-11.542347069075952</v>
      </c>
      <c r="BN47" s="99">
        <f t="shared" ca="1" si="34"/>
        <v>11.710800382652634</v>
      </c>
      <c r="BO47" s="99">
        <f t="shared" ca="1" si="34"/>
        <v>1.1520093423855662</v>
      </c>
      <c r="BP47" s="99">
        <f t="shared" ca="1" si="34"/>
        <v>1.155583938272392</v>
      </c>
      <c r="BQ47" s="99">
        <f t="shared" ca="1" si="34"/>
        <v>-0.22010108805315112</v>
      </c>
      <c r="BR47" s="99">
        <f t="shared" ca="1" si="34"/>
        <v>0.24233864564413654</v>
      </c>
      <c r="BS47" s="99">
        <f t="shared" ca="1" si="34"/>
        <v>-2.3960099989317825</v>
      </c>
      <c r="BT47" s="99">
        <f t="shared" ca="1" si="34"/>
        <v>-2.1143911304076601E-3</v>
      </c>
      <c r="BU47" s="99">
        <f t="shared" ca="1" si="34"/>
        <v>0.16845331357668336</v>
      </c>
      <c r="BV47" s="99">
        <f t="shared" ca="1" si="34"/>
        <v>3.5745958868259042E-3</v>
      </c>
      <c r="BW47" s="99">
        <f t="shared" ca="1" si="34"/>
        <v>2.2237557590985401E-2</v>
      </c>
      <c r="BX47" s="99"/>
      <c r="BZ47" s="79">
        <f t="shared" si="35"/>
        <v>31</v>
      </c>
      <c r="CA47" s="121">
        <f t="shared" ca="1" si="102"/>
        <v>3.052</v>
      </c>
      <c r="CB47" s="121">
        <f t="shared" ca="1" si="103"/>
        <v>2.9220000000000002</v>
      </c>
      <c r="CC47" s="121">
        <f t="shared" ca="1" si="36"/>
        <v>94.611999999999995</v>
      </c>
      <c r="CD47" s="121">
        <f t="shared" ca="1" si="37"/>
        <v>90.582000000000008</v>
      </c>
      <c r="CE47" s="183">
        <f t="shared" ca="1" si="104"/>
        <v>0.5625</v>
      </c>
      <c r="CF47" s="183">
        <f t="shared" ca="1" si="105"/>
        <v>0.5625</v>
      </c>
      <c r="CG47" s="96">
        <f t="shared" si="38"/>
        <v>0.87</v>
      </c>
      <c r="CH47" s="185">
        <f ca="1">IF(BZ47=0,0,_xll.SPRDOPT(CA47,CB47,$W47,$AM47,CE47,CF47,CG47,$D47,$D$20,0))</f>
        <v>0.24615661294157043</v>
      </c>
      <c r="CI47" s="185">
        <f ca="1">IF(CA47=0,0,_xll.SPRDOPT(CA47,CB47,$W47,$AM47,CE47,CF47,CG47,$D47,$D$20,1))</f>
        <v>-0.38297162366741155</v>
      </c>
      <c r="CJ47" s="185">
        <f ca="1">IF(CB47=0,0,_xll.SPRDOPT(CA47,CB47,$W47,$AM47,CE47,CF47,CG47,$D47,$D$20,2))</f>
        <v>0.48425252175899358</v>
      </c>
      <c r="CK47" s="185">
        <f ca="1">IF(CC47=0,0,_xll.SPRDOPT(CA47,CB47,$W47,$AM47,CE47,CF47,CG47,$D47,$D$20,3)/100)</f>
        <v>4.8430930091955928E-3</v>
      </c>
      <c r="CL47" s="185">
        <f ca="1">IF(CD47=0,0,_xll.SPRDOPT(CA47,CB47,$W47,$AM47,CE47,CF47,CG47,$D47,$D$20,4)/100)</f>
        <v>5.2836188380705447E-3</v>
      </c>
      <c r="CM47" s="185">
        <f ca="1">IF(CE47=0,0,_xll.SPRDOPT(CA47,CB47,$W47,$AM47,CE47,CF47,CG47,$D47,$D$20,5)/100)</f>
        <v>2.6733599635960031E-3</v>
      </c>
      <c r="CN47" s="185">
        <f ca="1">IF(CF47=0,0,_xll.SPRDOPT(CA47,CB47,$W47,$AM47,CE47,CF47,CG47,$D47,$D$20,6)/100)</f>
        <v>2.6733813585265902E-3</v>
      </c>
      <c r="CO47" s="185">
        <f ca="1">IF(CG47=0,0,_xll.SPRDOPT(CA47,CB47,$W47,$AM47,CE47,CF47,CG47,$D47,$D$20,7)/100)</f>
        <v>-1.1567473185171696E-2</v>
      </c>
      <c r="CP47" s="185">
        <f ca="1">IF(CH47=0,0,_xll.SPRDOPT(CA47,CB47,$W47,$AM47,CE47,CF47,CG47,$D47,$D$20,9)/365)</f>
        <v>-5.0837871119737419E-4</v>
      </c>
      <c r="CQ47" s="185">
        <f t="shared" ca="1" si="39"/>
        <v>0.10128089809158203</v>
      </c>
      <c r="CR47" s="185">
        <f t="shared" ca="1" si="40"/>
        <v>4.4052582887495195E-4</v>
      </c>
      <c r="CS47" s="185">
        <f t="shared" ca="1" si="41"/>
        <v>5.3467413221225928E-3</v>
      </c>
      <c r="CT47" s="185">
        <f t="shared" si="42"/>
        <v>26.97</v>
      </c>
      <c r="CU47" s="165"/>
      <c r="CV47" s="99">
        <f t="shared" ca="1" si="43"/>
        <v>7.6308550011886833</v>
      </c>
      <c r="CW47" s="99">
        <f t="shared" ca="1" si="44"/>
        <v>-11.872120333689757</v>
      </c>
      <c r="CX47" s="99">
        <f t="shared" ca="1" si="45"/>
        <v>15.011828174528802</v>
      </c>
      <c r="CY47" s="99">
        <f t="shared" ca="1" si="46"/>
        <v>0.15013588328506339</v>
      </c>
      <c r="CZ47" s="99">
        <f t="shared" ca="1" si="47"/>
        <v>0.16379218398018688</v>
      </c>
      <c r="DA47" s="99">
        <f t="shared" ca="1" si="48"/>
        <v>8.2874158871476089E-2</v>
      </c>
      <c r="DB47" s="99">
        <f t="shared" ca="1" si="49"/>
        <v>8.2874822114324301E-2</v>
      </c>
      <c r="DC47" s="99">
        <f t="shared" ca="1" si="50"/>
        <v>-0.35859166874032256</v>
      </c>
      <c r="DD47" s="99">
        <f t="shared" ca="1" si="51"/>
        <v>-1.5759740047118598E-2</v>
      </c>
      <c r="DE47" s="99">
        <f t="shared" ca="1" si="52"/>
        <v>3.1397078408390429</v>
      </c>
      <c r="DF47" s="99">
        <f t="shared" ca="1" si="53"/>
        <v>1.3656300695123511E-2</v>
      </c>
      <c r="DG47" s="99">
        <f t="shared" ca="1" si="54"/>
        <v>0.16574898098580038</v>
      </c>
      <c r="DI47" s="79">
        <f t="shared" si="55"/>
        <v>31</v>
      </c>
      <c r="DJ47" s="121">
        <f t="shared" ca="1" si="106"/>
        <v>2.4020000000000001</v>
      </c>
      <c r="DK47" s="121">
        <f t="shared" ca="1" si="107"/>
        <v>2.9220000000000002</v>
      </c>
      <c r="DL47" s="121">
        <f t="shared" ca="1" si="56"/>
        <v>74.462000000000003</v>
      </c>
      <c r="DM47" s="121">
        <f t="shared" ca="1" si="57"/>
        <v>90.582000000000008</v>
      </c>
      <c r="DN47" s="183">
        <f t="shared" ca="1" si="108"/>
        <v>0.5625</v>
      </c>
      <c r="DO47" s="183">
        <f t="shared" ca="1" si="109"/>
        <v>0.5625</v>
      </c>
      <c r="DP47" s="96">
        <f t="shared" si="110"/>
        <v>0.92</v>
      </c>
      <c r="DQ47" s="185">
        <f ca="1">IF(DI47=0,0,_xll.SPRDOPT(DJ47,DK47,$AD47,$AM47,DN47,DO47,DP47,$D47,$F$20,0))</f>
        <v>0.20813301358521094</v>
      </c>
      <c r="DR47" s="185">
        <f ca="1">IF(DJ47=0,0,_xll.SPRDOPT(DJ47,DK47,$AD47,$AM47,DN47,DO47,DP47,$D47,$F$20,1))</f>
        <v>-0.42235280910166567</v>
      </c>
      <c r="DS47" s="185">
        <f ca="1">IF(DK47=0,0,_xll.SPRDOPT(DJ47,DK47,$AD47,$AM47,DN47,DO47,DP47,$D47,$F$20,2))</f>
        <v>0.4935300443258821</v>
      </c>
      <c r="DT47" s="185">
        <f ca="1">IF(DL47=0,0,_xll.SPRDOPT(DJ47,DK47,$AD47,$AM47,DN47,DO47,DP47,$D47,$F$20,3)/100)</f>
        <v>6.4388711931962972E-3</v>
      </c>
      <c r="DU47" s="185">
        <f ca="1">IF(DM47=0,0,_xll.SPRDOPT(DJ47,DK47,$AD47,$AM47,DN47,DO47,DP47,$D47,$F$20,4)/100)</f>
        <v>6.5784673447499727E-3</v>
      </c>
      <c r="DV47" s="185">
        <f ca="1">IF(DN47=0,0,_xll.SPRDOPT(DJ47,DK47,$AD47,$AM47,DN47,DO47,DP47,$D47,$F$20,5)/100)</f>
        <v>-2.1484360947448757E-3</v>
      </c>
      <c r="DW47" s="185">
        <f ca="1">IF(DO47=0,0,_xll.SPRDOPT(DJ47,DK47,$AD47,$AM47,DN47,DO47,DP47,$D47,$F$20,6)/100)</f>
        <v>6.520788174843817E-3</v>
      </c>
      <c r="DX47" s="185">
        <f ca="1">IF(DP47=0,0,_xll.SPRDOPT(DJ47,DK47,$AD47,$AM47,DN47,DO47,DP47,$D47,$F$20,7)/100)</f>
        <v>-1.1667782818588433E-2</v>
      </c>
      <c r="DY47" s="185">
        <f ca="1">IF(DQ47=0,0,_xll.SPRDOPT(DJ47,DK47,$AD47,$AM47,DN47,DO47,DP47,$D47,$F$20,9)/365)</f>
        <v>-4.1573186001053812E-4</v>
      </c>
      <c r="DZ47" s="185">
        <f t="shared" ca="1" si="58"/>
        <v>7.1177235224216429E-2</v>
      </c>
      <c r="EA47" s="185">
        <f t="shared" ca="1" si="59"/>
        <v>1.395961515536755E-4</v>
      </c>
      <c r="EB47" s="185">
        <f t="shared" ca="1" si="60"/>
        <v>4.3723520800989409E-3</v>
      </c>
      <c r="EC47" s="185">
        <f t="shared" si="61"/>
        <v>28.52</v>
      </c>
      <c r="ED47" s="185"/>
      <c r="EE47" s="99">
        <f t="shared" ca="1" si="62"/>
        <v>6.4521234211415388</v>
      </c>
      <c r="EF47" s="99">
        <f t="shared" ca="1" si="63"/>
        <v>-13.092937082151636</v>
      </c>
      <c r="EG47" s="99">
        <f t="shared" ca="1" si="64"/>
        <v>15.299431374102346</v>
      </c>
      <c r="EH47" s="99">
        <f t="shared" ca="1" si="65"/>
        <v>0.1996050069890852</v>
      </c>
      <c r="EI47" s="99">
        <f t="shared" ca="1" si="66"/>
        <v>0.20393248768724914</v>
      </c>
      <c r="EJ47" s="99">
        <f t="shared" ca="1" si="67"/>
        <v>-6.6601518937091139E-2</v>
      </c>
      <c r="EK47" s="99">
        <f t="shared" ca="1" si="68"/>
        <v>0.20214443342015834</v>
      </c>
      <c r="EL47" s="99">
        <f t="shared" ca="1" si="69"/>
        <v>-0.36170126737624142</v>
      </c>
      <c r="EM47" s="99">
        <f t="shared" ca="1" si="70"/>
        <v>-1.2887687660326682E-2</v>
      </c>
      <c r="EN47" s="99">
        <f t="shared" ca="1" si="71"/>
        <v>2.2064942919507091</v>
      </c>
      <c r="EO47" s="99">
        <f t="shared" ca="1" si="72"/>
        <v>4.3274806981639406E-3</v>
      </c>
      <c r="EP47" s="99">
        <f t="shared" ca="1" si="73"/>
        <v>0.13554291448306716</v>
      </c>
      <c r="ER47" s="79">
        <f t="shared" si="74"/>
        <v>0</v>
      </c>
      <c r="ES47" s="121">
        <f t="shared" ca="1" si="111"/>
        <v>2.4620000000000002</v>
      </c>
      <c r="ET47" s="121">
        <f t="shared" ca="1" si="112"/>
        <v>2.9220000000000002</v>
      </c>
      <c r="EU47" s="121">
        <f t="shared" ca="1" si="75"/>
        <v>0</v>
      </c>
      <c r="EV47" s="121">
        <f t="shared" ca="1" si="76"/>
        <v>0</v>
      </c>
      <c r="EW47" s="183">
        <f t="shared" ca="1" si="113"/>
        <v>0.5625</v>
      </c>
      <c r="EX47" s="183">
        <f t="shared" ca="1" si="114"/>
        <v>0.5625</v>
      </c>
      <c r="EY47" s="96">
        <f t="shared" si="115"/>
        <v>0.92</v>
      </c>
      <c r="EZ47" s="185">
        <f ca="1">IF(ER47=0,0,_xll.SPRDOPT(ES47,ET47,$AK47,$AM47,EW47,EX47,EY47,$D47,$H$20,0))</f>
        <v>0</v>
      </c>
      <c r="FA47" s="185">
        <f ca="1">IF(ES47=0,0,_xll.SPRDOPT(ES47,ET47,$AK47,$AM47,EW47,EX47,EY47,$D47,$H$20,1))</f>
        <v>0.52594620472743814</v>
      </c>
      <c r="FB47" s="185">
        <f ca="1">IF(ET47=0,0,_xll.SPRDOPT(ES47,ET47,$AK47,$AM47,EW47,EX47,EY47,$D47,$H$20,2))</f>
        <v>-0.45129506603013347</v>
      </c>
      <c r="FC47" s="185">
        <f ca="1">IF(EU47=0,0,_xll.SPRDOPT(ES47,ET47,$AK47,$AM47,EW47,EX47,EY47,$D47,$H$20,3)/100)</f>
        <v>0</v>
      </c>
      <c r="FD47" s="185">
        <f ca="1">IF(EV47=0,0,_xll.SPRDOPT(ES47,ET47,$AK47,$AM47,EW47,EX47,EY47,$D47,$H$20,4)/100)</f>
        <v>0</v>
      </c>
      <c r="FE47" s="185">
        <f ca="1">IF(EW47=0,0,_xll.SPRDOPT(ES47,ET47,$AK47,$AM47,EW47,EX47,EY47,$D47,$H$20,5)/100)</f>
        <v>-1.4640999323308674E-3</v>
      </c>
      <c r="FF47" s="185">
        <f ca="1">IF(EX47=0,0,_xll.SPRDOPT(ES47,ET47,$AK47,$AM47,EW47,EX47,EY47,$D47,$H$20,6)/100)</f>
        <v>5.6899343461496339E-3</v>
      </c>
      <c r="FG47" s="185">
        <f ca="1">IF(EY47=0,0,_xll.SPRDOPT(ES47,ET47,$AK47,$AM47,EW47,EX47,EY47,$D47,$H$20,7)/100)</f>
        <v>-1.2420052837263093E-2</v>
      </c>
      <c r="FH47" s="185">
        <f ca="1">IF(EZ47=0,0,_xll.SPRDOPT(ES47,ET47,$AK47,$AM47,EW47,EX47,EY47,$D47,$H$20,9)/365)</f>
        <v>0</v>
      </c>
      <c r="FI47" s="185">
        <f t="shared" ca="1" si="77"/>
        <v>7.4651138697304664E-2</v>
      </c>
      <c r="FJ47" s="185">
        <f t="shared" ca="1" si="78"/>
        <v>0</v>
      </c>
      <c r="FK47" s="185">
        <f t="shared" ca="1" si="79"/>
        <v>4.2258344138187669E-3</v>
      </c>
      <c r="FL47" s="185">
        <f t="shared" si="80"/>
        <v>0</v>
      </c>
      <c r="FM47" s="185"/>
      <c r="FN47" s="99">
        <f t="shared" ca="1" si="81"/>
        <v>0</v>
      </c>
      <c r="FO47" s="99">
        <f t="shared" ca="1" si="81"/>
        <v>0</v>
      </c>
      <c r="FP47" s="99">
        <f t="shared" ca="1" si="81"/>
        <v>0</v>
      </c>
      <c r="FQ47" s="99">
        <f t="shared" ca="1" si="81"/>
        <v>0</v>
      </c>
      <c r="FR47" s="99">
        <f t="shared" ca="1" si="81"/>
        <v>0</v>
      </c>
      <c r="FS47" s="99">
        <f t="shared" ca="1" si="81"/>
        <v>0</v>
      </c>
      <c r="FT47" s="99">
        <f t="shared" ca="1" si="81"/>
        <v>0</v>
      </c>
      <c r="FU47" s="99">
        <f t="shared" ca="1" si="81"/>
        <v>0</v>
      </c>
      <c r="FV47" s="99">
        <f t="shared" ca="1" si="81"/>
        <v>0</v>
      </c>
      <c r="FW47" s="99">
        <f t="shared" ca="1" si="81"/>
        <v>0</v>
      </c>
      <c r="FX47" s="99">
        <f t="shared" ca="1" si="81"/>
        <v>0</v>
      </c>
      <c r="FY47" s="99">
        <f t="shared" ca="1" si="81"/>
        <v>0</v>
      </c>
      <c r="GA47" s="304">
        <f t="shared" ca="1" si="116"/>
        <v>18</v>
      </c>
      <c r="GB47" t="str">
        <f t="shared" si="117"/>
        <v>IF-NGPL/MIDCON18</v>
      </c>
      <c r="GC47" t="str">
        <f t="shared" si="118"/>
        <v>NGI-SOCAL18</v>
      </c>
      <c r="GD47" t="str">
        <f t="shared" si="119"/>
        <v>IF-NWPL_ROCKY_M18</v>
      </c>
      <c r="GE47" t="str">
        <f t="shared" si="120"/>
        <v>IF-NWPL_ROCKY_M18</v>
      </c>
      <c r="GG47" s="96" t="e">
        <f t="shared" ca="1" si="121"/>
        <v>#N/A</v>
      </c>
      <c r="GH47" s="96">
        <f t="shared" ca="1" si="122"/>
        <v>0</v>
      </c>
      <c r="GI47" s="96" t="e">
        <f t="shared" ca="1" si="123"/>
        <v>#N/A</v>
      </c>
      <c r="GJ47" s="96" t="e">
        <f t="shared" ca="1" si="124"/>
        <v>#N/A</v>
      </c>
    </row>
    <row r="48" spans="1:192" x14ac:dyDescent="0.2">
      <c r="A48" s="92">
        <f t="shared" si="82"/>
        <v>37561</v>
      </c>
      <c r="B48" s="93">
        <f t="shared" ca="1" si="83"/>
        <v>3.1190000000000002</v>
      </c>
      <c r="C48" s="77">
        <f t="shared" ca="1" si="4"/>
        <v>0.55500000000000005</v>
      </c>
      <c r="D48" s="95">
        <f t="shared" ca="1" si="5"/>
        <v>329</v>
      </c>
      <c r="E48" s="96">
        <f t="shared" ca="1" si="6"/>
        <v>-0.38129817399704097</v>
      </c>
      <c r="F48" s="96">
        <f t="shared" ca="1" si="7"/>
        <v>-0.37689265448946552</v>
      </c>
      <c r="G48" s="96">
        <f t="shared" ca="1" si="8"/>
        <v>-0.18265937082654321</v>
      </c>
      <c r="H48" s="96">
        <f t="shared" ca="1" si="9"/>
        <v>0.77708483822811392</v>
      </c>
      <c r="I48" s="94">
        <f t="shared" ca="1" si="127"/>
        <v>-0.95974420905465707</v>
      </c>
      <c r="J48" s="182"/>
      <c r="K48" s="93">
        <f t="shared" ca="1" si="10"/>
        <v>-0.15</v>
      </c>
      <c r="L48" s="93">
        <f t="shared" ca="1" si="84"/>
        <v>0</v>
      </c>
      <c r="M48" s="96">
        <f t="shared" ca="1" si="85"/>
        <v>1</v>
      </c>
      <c r="N48" s="96">
        <f t="shared" ca="1" si="86"/>
        <v>1</v>
      </c>
      <c r="O48" s="96">
        <f t="shared" ca="1" si="87"/>
        <v>0.99450000000000005</v>
      </c>
      <c r="P48" s="184">
        <f t="shared" si="11"/>
        <v>-0.2</v>
      </c>
      <c r="Q48" s="298">
        <f t="shared" si="88"/>
        <v>0</v>
      </c>
      <c r="R48" s="294">
        <f t="shared" ca="1" si="12"/>
        <v>0.15</v>
      </c>
      <c r="S48" s="93">
        <f t="shared" ca="1" si="13"/>
        <v>0</v>
      </c>
      <c r="T48" s="96">
        <f t="shared" ca="1" si="14"/>
        <v>1</v>
      </c>
      <c r="U48" s="96">
        <f t="shared" ca="1" si="89"/>
        <v>1</v>
      </c>
      <c r="V48" s="96">
        <f t="shared" ca="1" si="90"/>
        <v>0.89</v>
      </c>
      <c r="W48" s="184">
        <f t="shared" si="15"/>
        <v>0</v>
      </c>
      <c r="X48" s="298">
        <f t="shared" si="91"/>
        <v>0</v>
      </c>
      <c r="Y48" s="296">
        <f t="shared" ca="1" si="16"/>
        <v>-0.26500000000000001</v>
      </c>
      <c r="Z48" s="93">
        <f t="shared" ca="1" si="17"/>
        <v>0</v>
      </c>
      <c r="AA48" s="96">
        <f t="shared" ca="1" si="126"/>
        <v>1</v>
      </c>
      <c r="AB48" s="96">
        <f t="shared" ca="1" si="92"/>
        <v>1</v>
      </c>
      <c r="AC48" s="96">
        <f t="shared" ca="1" si="93"/>
        <v>0.99</v>
      </c>
      <c r="AD48" s="184">
        <f t="shared" si="18"/>
        <v>-0.6</v>
      </c>
      <c r="AE48" s="298">
        <f t="shared" si="94"/>
        <v>0</v>
      </c>
      <c r="AF48" s="93">
        <f t="shared" ca="1" si="19"/>
        <v>-0.26500000000000001</v>
      </c>
      <c r="AG48" s="93">
        <f t="shared" ca="1" si="20"/>
        <v>0</v>
      </c>
      <c r="AH48" s="96">
        <f t="shared" ca="1" si="21"/>
        <v>1</v>
      </c>
      <c r="AI48" s="96">
        <f t="shared" ca="1" si="95"/>
        <v>1</v>
      </c>
      <c r="AJ48" s="96">
        <f t="shared" ca="1" si="96"/>
        <v>0.99</v>
      </c>
      <c r="AK48" s="184">
        <f t="shared" si="22"/>
        <v>-0.45</v>
      </c>
      <c r="AL48" s="298">
        <f t="shared" si="97"/>
        <v>0</v>
      </c>
      <c r="AM48" s="77">
        <f t="shared" ca="1" si="23"/>
        <v>0</v>
      </c>
      <c r="AN48" s="145">
        <f t="shared" si="24"/>
        <v>30</v>
      </c>
      <c r="AO48" s="74">
        <f t="shared" si="125"/>
        <v>11</v>
      </c>
      <c r="AP48" s="79">
        <f t="shared" si="25"/>
        <v>30</v>
      </c>
      <c r="AQ48" s="121">
        <f t="shared" ca="1" si="98"/>
        <v>2.9690000000000003</v>
      </c>
      <c r="AR48" s="121">
        <f t="shared" ca="1" si="99"/>
        <v>3.1190000000000002</v>
      </c>
      <c r="AS48" s="121">
        <f t="shared" ca="1" si="26"/>
        <v>89.070000000000007</v>
      </c>
      <c r="AT48" s="121">
        <f t="shared" ca="1" si="27"/>
        <v>93.570000000000007</v>
      </c>
      <c r="AU48" s="183">
        <f t="shared" ca="1" si="100"/>
        <v>0.55500000000000005</v>
      </c>
      <c r="AV48" s="183">
        <f t="shared" ca="1" si="101"/>
        <v>0.55500000000000005</v>
      </c>
      <c r="AW48" s="96">
        <f t="shared" si="28"/>
        <v>0.999</v>
      </c>
      <c r="AX48" s="185">
        <f ca="1">IF(AP48=0,0,_xll.SPRDOPT(AQ48,AR48,$P48,$AM48,AU48,AV48,AW48,$D48,$B$20,0))</f>
        <v>2.6989025082213489E-2</v>
      </c>
      <c r="AY48" s="185">
        <f ca="1">IF(AQ48=0,0,_xll.SPRDOPT(AQ48,AR48,$P48,$AM48,AU48,AV48,AW48,$D48,$B$20,1))</f>
        <v>-0.38129817399704097</v>
      </c>
      <c r="AZ48" s="185">
        <f ca="1">IF(AR48=0,0,_xll.SPRDOPT(AQ48,AR48,$P48,$AM48,AU48,AV48,AW48,$D48,$B$20,2))</f>
        <v>0.38721080310024858</v>
      </c>
      <c r="BA48" s="185">
        <f ca="1">IF(AS48=0,0,_xll.SPRDOPT(AQ48,AR48,$P48,$AM48,AU48,AV48,AW48,$D48,$B$20,3)/100)</f>
        <v>3.4953427182210145E-2</v>
      </c>
      <c r="BB48" s="185">
        <f ca="1">IF(AT48=0,0,_xll.SPRDOPT(AQ48,AR48,$P48,$AM48,AU48,AV48,AW48,$D48,$B$20,4)/100)</f>
        <v>3.5056224817068549E-2</v>
      </c>
      <c r="BC48" s="185">
        <f ca="1">IF(AU48=0,0,_xll.SPRDOPT(AQ48,AR48,$P48,$AM48,AU48,AV48,AW48,$D48,$B$20,5)/100)</f>
        <v>-7.835036595345209E-3</v>
      </c>
      <c r="BD48" s="185">
        <f ca="1">IF(AV48=0,0,_xll.SPRDOPT(AQ48,AR48,$P48,$AM48,AU48,AV48,AW48,$D48,$B$20,6)/100)</f>
        <v>8.6220104790102059E-3</v>
      </c>
      <c r="BE48" s="185">
        <f ca="1">IF(AW48=0,0,_xll.SPRDOPT(AQ48,AR48,$P48,$AM48,AU48,AV48,AW48,$D48,$B$20,7)/100)</f>
        <v>-8.9925713422603082E-2</v>
      </c>
      <c r="BF48" s="185">
        <f ca="1">IF(AX48=0,0,_xll.SPRDOPT(AQ48,AR48,$P48,$AM48,AU48,AV48,AW48,$D48,$B$20,9)/365)</f>
        <v>-6.6423971246344862E-5</v>
      </c>
      <c r="BG48" s="185">
        <f t="shared" ca="1" si="29"/>
        <v>5.9126291032076117E-3</v>
      </c>
      <c r="BH48" s="185">
        <f t="shared" ca="1" si="30"/>
        <v>1.0279763485840365E-4</v>
      </c>
      <c r="BI48" s="185">
        <f t="shared" ca="1" si="31"/>
        <v>7.8697388366499692E-4</v>
      </c>
      <c r="BJ48" s="185">
        <f t="shared" si="32"/>
        <v>29.97</v>
      </c>
      <c r="BK48" s="165"/>
      <c r="BL48" s="99">
        <f t="shared" ca="1" si="33"/>
        <v>0.80967075246640463</v>
      </c>
      <c r="BM48" s="99">
        <f t="shared" ca="1" si="34"/>
        <v>-11.438945219911229</v>
      </c>
      <c r="BN48" s="99">
        <f t="shared" ca="1" si="34"/>
        <v>11.616324093007456</v>
      </c>
      <c r="BO48" s="99">
        <f t="shared" ca="1" si="34"/>
        <v>1.0486028154663043</v>
      </c>
      <c r="BP48" s="99">
        <f t="shared" ca="1" si="34"/>
        <v>1.0516867445120566</v>
      </c>
      <c r="BQ48" s="99">
        <f t="shared" ca="1" si="34"/>
        <v>-0.23505109786035627</v>
      </c>
      <c r="BR48" s="99">
        <f t="shared" ca="1" si="34"/>
        <v>0.25866031437030618</v>
      </c>
      <c r="BS48" s="99">
        <f t="shared" ca="1" si="34"/>
        <v>-2.6977714026780926</v>
      </c>
      <c r="BT48" s="99">
        <f t="shared" ca="1" si="34"/>
        <v>-1.9927191373903461E-3</v>
      </c>
      <c r="BU48" s="99">
        <f t="shared" ca="1" si="34"/>
        <v>0.17737887309622835</v>
      </c>
      <c r="BV48" s="99">
        <f t="shared" ca="1" si="34"/>
        <v>3.0839290457521096E-3</v>
      </c>
      <c r="BW48" s="99">
        <f t="shared" ca="1" si="34"/>
        <v>2.3609216509949908E-2</v>
      </c>
      <c r="BX48" s="99"/>
      <c r="BZ48" s="79">
        <f t="shared" si="35"/>
        <v>0</v>
      </c>
      <c r="CA48" s="121">
        <f t="shared" ca="1" si="102"/>
        <v>3.2690000000000001</v>
      </c>
      <c r="CB48" s="121">
        <f t="shared" ca="1" si="103"/>
        <v>3.1190000000000002</v>
      </c>
      <c r="CC48" s="121">
        <f t="shared" ca="1" si="36"/>
        <v>0</v>
      </c>
      <c r="CD48" s="121">
        <f t="shared" ca="1" si="37"/>
        <v>0</v>
      </c>
      <c r="CE48" s="183">
        <f t="shared" ca="1" si="104"/>
        <v>0.55500000000000005</v>
      </c>
      <c r="CF48" s="183">
        <f t="shared" ca="1" si="105"/>
        <v>0.55500000000000005</v>
      </c>
      <c r="CG48" s="96">
        <f t="shared" si="38"/>
        <v>0.89</v>
      </c>
      <c r="CH48" s="185">
        <f ca="1">IF(BZ48=0,0,_xll.SPRDOPT(CA48,CB48,$W48,$AM48,CE48,CF48,CG48,$D48,$D$20,0))</f>
        <v>0</v>
      </c>
      <c r="CI48" s="185">
        <f ca="1">IF(CA48=0,0,_xll.SPRDOPT(CA48,CB48,$W48,$AM48,CE48,CF48,CG48,$D48,$D$20,1))</f>
        <v>-0.37689265448946552</v>
      </c>
      <c r="CJ48" s="185">
        <f ca="1">IF(CB48=0,0,_xll.SPRDOPT(CA48,CB48,$W48,$AM48,CE48,CF48,CG48,$D48,$D$20,2))</f>
        <v>0.47345426159043391</v>
      </c>
      <c r="CK48" s="185">
        <f ca="1">IF(CC48=0,0,_xll.SPRDOPT(CA48,CB48,$W48,$AM48,CE48,CF48,CG48,$D48,$D$20,3)/100)</f>
        <v>0</v>
      </c>
      <c r="CL48" s="185">
        <f ca="1">IF(CD48=0,0,_xll.SPRDOPT(CA48,CB48,$W48,$AM48,CE48,CF48,CG48,$D48,$D$20,4)/100)</f>
        <v>0</v>
      </c>
      <c r="CM48" s="185">
        <f ca="1">IF(CE48=0,0,_xll.SPRDOPT(CA48,CB48,$W48,$AM48,CE48,CF48,CG48,$D48,$D$20,5)/100)</f>
        <v>2.7634041138252458E-3</v>
      </c>
      <c r="CN48" s="185">
        <f ca="1">IF(CF48=0,0,_xll.SPRDOPT(CA48,CB48,$W48,$AM48,CE48,CF48,CG48,$D48,$D$20,6)/100)</f>
        <v>2.7634334934703055E-3</v>
      </c>
      <c r="CO48" s="185">
        <f ca="1">IF(CG48=0,0,_xll.SPRDOPT(CA48,CB48,$W48,$AM48,CE48,CF48,CG48,$D48,$D$20,7)/100)</f>
        <v>-1.3942708584468076E-2</v>
      </c>
      <c r="CP48" s="185">
        <f ca="1">IF(CH48=0,0,_xll.SPRDOPT(CA48,CB48,$W48,$AM48,CE48,CF48,CG48,$D48,$D$20,9)/365)</f>
        <v>0</v>
      </c>
      <c r="CQ48" s="185">
        <f t="shared" ca="1" si="39"/>
        <v>9.6561607100968394E-2</v>
      </c>
      <c r="CR48" s="185">
        <f t="shared" ca="1" si="40"/>
        <v>0</v>
      </c>
      <c r="CS48" s="185">
        <f t="shared" ca="1" si="41"/>
        <v>5.5268376072955512E-3</v>
      </c>
      <c r="CT48" s="185">
        <f t="shared" si="42"/>
        <v>0</v>
      </c>
      <c r="CU48" s="165"/>
      <c r="CV48" s="99">
        <f t="shared" ca="1" si="43"/>
        <v>0</v>
      </c>
      <c r="CW48" s="99">
        <f t="shared" ca="1" si="44"/>
        <v>0</v>
      </c>
      <c r="CX48" s="99">
        <f t="shared" ca="1" si="45"/>
        <v>0</v>
      </c>
      <c r="CY48" s="99">
        <f t="shared" ca="1" si="46"/>
        <v>0</v>
      </c>
      <c r="CZ48" s="99">
        <f t="shared" ca="1" si="47"/>
        <v>0</v>
      </c>
      <c r="DA48" s="99">
        <f t="shared" ca="1" si="48"/>
        <v>0</v>
      </c>
      <c r="DB48" s="99">
        <f t="shared" ca="1" si="49"/>
        <v>0</v>
      </c>
      <c r="DC48" s="99">
        <f t="shared" ca="1" si="50"/>
        <v>0</v>
      </c>
      <c r="DD48" s="99">
        <f t="shared" ca="1" si="51"/>
        <v>0</v>
      </c>
      <c r="DE48" s="99">
        <f t="shared" ca="1" si="52"/>
        <v>0</v>
      </c>
      <c r="DF48" s="99">
        <f t="shared" ca="1" si="53"/>
        <v>0</v>
      </c>
      <c r="DG48" s="99">
        <f t="shared" ca="1" si="54"/>
        <v>0</v>
      </c>
      <c r="DI48" s="79">
        <f t="shared" si="55"/>
        <v>0</v>
      </c>
      <c r="DJ48" s="121">
        <f t="shared" ca="1" si="106"/>
        <v>2.8540000000000001</v>
      </c>
      <c r="DK48" s="121">
        <f t="shared" ca="1" si="107"/>
        <v>3.1190000000000002</v>
      </c>
      <c r="DL48" s="121">
        <f t="shared" ca="1" si="56"/>
        <v>0</v>
      </c>
      <c r="DM48" s="121">
        <f t="shared" ca="1" si="57"/>
        <v>0</v>
      </c>
      <c r="DN48" s="183">
        <f t="shared" ca="1" si="108"/>
        <v>0.55500000000000005</v>
      </c>
      <c r="DO48" s="183">
        <f t="shared" ca="1" si="109"/>
        <v>0.55500000000000005</v>
      </c>
      <c r="DP48" s="96">
        <f t="shared" si="110"/>
        <v>0.99</v>
      </c>
      <c r="DQ48" s="185">
        <f ca="1">IF(DI48=0,0,_xll.SPRDOPT(DJ48,DK48,$AD48,$AM48,DN48,DO48,DP48,$D48,$F$20,0))</f>
        <v>0</v>
      </c>
      <c r="DR48" s="185">
        <f ca="1">IF(DJ48=0,0,_xll.SPRDOPT(DJ48,DK48,$AD48,$AM48,DN48,DO48,DP48,$D48,$F$20,1))</f>
        <v>-0.18265937082654321</v>
      </c>
      <c r="DS48" s="185">
        <f ca="1">IF(DK48=0,0,_xll.SPRDOPT(DJ48,DK48,$AD48,$AM48,DN48,DO48,DP48,$D48,$F$20,2))</f>
        <v>0.19748773237361394</v>
      </c>
      <c r="DT48" s="185">
        <f ca="1">IF(DL48=0,0,_xll.SPRDOPT(DJ48,DK48,$AD48,$AM48,DN48,DO48,DP48,$D48,$F$20,3)/100)</f>
        <v>0</v>
      </c>
      <c r="DU48" s="185">
        <f ca="1">IF(DM48=0,0,_xll.SPRDOPT(DJ48,DK48,$AD48,$AM48,DN48,DO48,DP48,$D48,$F$20,4)/100)</f>
        <v>0</v>
      </c>
      <c r="DV48" s="185">
        <f ca="1">IF(DN48=0,0,_xll.SPRDOPT(DJ48,DK48,$AD48,$AM48,DN48,DO48,DP48,$D48,$F$20,5)/100)</f>
        <v>-4.397439370690581E-3</v>
      </c>
      <c r="DW48" s="185">
        <f ca="1">IF(DO48=0,0,_xll.SPRDOPT(DJ48,DK48,$AD48,$AM48,DN48,DO48,DP48,$D48,$F$20,6)/100)</f>
        <v>5.9418717144334339E-3</v>
      </c>
      <c r="DX48" s="185">
        <f ca="1">IF(DP48=0,0,_xll.SPRDOPT(DJ48,DK48,$AD48,$AM48,DN48,DO48,DP48,$D48,$F$20,7)/100)</f>
        <v>-2.2055103325301504E-2</v>
      </c>
      <c r="DY48" s="185">
        <f ca="1">IF(DQ48=0,0,_xll.SPRDOPT(DJ48,DK48,$AD48,$AM48,DN48,DO48,DP48,$D48,$F$20,9)/365)</f>
        <v>0</v>
      </c>
      <c r="DZ48" s="185">
        <f t="shared" ca="1" si="58"/>
        <v>1.4828361547070734E-2</v>
      </c>
      <c r="EA48" s="185">
        <f t="shared" ca="1" si="59"/>
        <v>0</v>
      </c>
      <c r="EB48" s="185">
        <f t="shared" ca="1" si="60"/>
        <v>1.5444323437428529E-3</v>
      </c>
      <c r="EC48" s="185">
        <f t="shared" si="61"/>
        <v>0</v>
      </c>
      <c r="ED48" s="185"/>
      <c r="EE48" s="99">
        <f t="shared" ca="1" si="62"/>
        <v>0</v>
      </c>
      <c r="EF48" s="99">
        <f t="shared" ca="1" si="63"/>
        <v>0</v>
      </c>
      <c r="EG48" s="99">
        <f t="shared" ca="1" si="64"/>
        <v>0</v>
      </c>
      <c r="EH48" s="99">
        <f t="shared" ca="1" si="65"/>
        <v>0</v>
      </c>
      <c r="EI48" s="99">
        <f t="shared" ca="1" si="66"/>
        <v>0</v>
      </c>
      <c r="EJ48" s="99">
        <f t="shared" ca="1" si="67"/>
        <v>0</v>
      </c>
      <c r="EK48" s="99">
        <f t="shared" ca="1" si="68"/>
        <v>0</v>
      </c>
      <c r="EL48" s="99">
        <f t="shared" ca="1" si="69"/>
        <v>0</v>
      </c>
      <c r="EM48" s="99">
        <f t="shared" ca="1" si="70"/>
        <v>0</v>
      </c>
      <c r="EN48" s="99">
        <f t="shared" ca="1" si="71"/>
        <v>0</v>
      </c>
      <c r="EO48" s="99">
        <f t="shared" ca="1" si="72"/>
        <v>0</v>
      </c>
      <c r="EP48" s="99">
        <f t="shared" ca="1" si="73"/>
        <v>0</v>
      </c>
      <c r="ER48" s="79">
        <f t="shared" si="74"/>
        <v>0</v>
      </c>
      <c r="ES48" s="121">
        <f t="shared" ca="1" si="111"/>
        <v>2.9140000000000001</v>
      </c>
      <c r="ET48" s="121">
        <f t="shared" ca="1" si="112"/>
        <v>3.1190000000000002</v>
      </c>
      <c r="EU48" s="121">
        <f t="shared" ca="1" si="75"/>
        <v>0</v>
      </c>
      <c r="EV48" s="121">
        <f t="shared" ca="1" si="76"/>
        <v>0</v>
      </c>
      <c r="EW48" s="183">
        <f t="shared" ca="1" si="113"/>
        <v>0.55500000000000005</v>
      </c>
      <c r="EX48" s="183">
        <f t="shared" ca="1" si="114"/>
        <v>0.55500000000000005</v>
      </c>
      <c r="EY48" s="96">
        <f t="shared" si="115"/>
        <v>0.99</v>
      </c>
      <c r="EZ48" s="185">
        <f ca="1">IF(ER48=0,0,_xll.SPRDOPT(ES48,ET48,$AK48,$AM48,EW48,EX48,EY48,$D48,$H$20,0))</f>
        <v>0</v>
      </c>
      <c r="FA48" s="185">
        <f ca="1">IF(ES48=0,0,_xll.SPRDOPT(ES48,ET48,$AK48,$AM48,EW48,EX48,EY48,$D48,$H$20,1))</f>
        <v>0.77708483822811392</v>
      </c>
      <c r="FB48" s="185">
        <f ca="1">IF(ET48=0,0,_xll.SPRDOPT(ES48,ET48,$AK48,$AM48,EW48,EX48,EY48,$D48,$H$20,2))</f>
        <v>-0.75900714833497152</v>
      </c>
      <c r="FC48" s="185">
        <f ca="1">IF(EU48=0,0,_xll.SPRDOPT(ES48,ET48,$AK48,$AM48,EW48,EX48,EY48,$D48,$H$20,3)/100)</f>
        <v>0</v>
      </c>
      <c r="FD48" s="185">
        <f ca="1">IF(EV48=0,0,_xll.SPRDOPT(ES48,ET48,$AK48,$AM48,EW48,EX48,EY48,$D48,$H$20,4)/100)</f>
        <v>0</v>
      </c>
      <c r="FE48" s="185">
        <f ca="1">IF(EW48=0,0,_xll.SPRDOPT(ES48,ET48,$AK48,$AM48,EW48,EX48,EY48,$D48,$H$20,5)/100)</f>
        <v>-4.3949249711433018E-3</v>
      </c>
      <c r="FF48" s="185">
        <f ca="1">IF(EX48=0,0,_xll.SPRDOPT(ES48,ET48,$AK48,$AM48,EW48,EX48,EY48,$D48,$H$20,6)/100)</f>
        <v>6.003814047320432E-3</v>
      </c>
      <c r="FG48" s="185">
        <f ca="1">IF(EY48=0,0,_xll.SPRDOPT(ES48,ET48,$AK48,$AM48,EW48,EX48,EY48,$D48,$H$20,7)/100)</f>
        <v>-2.7190295411000508E-2</v>
      </c>
      <c r="FH48" s="185">
        <f ca="1">IF(EZ48=0,0,_xll.SPRDOPT(ES48,ET48,$AK48,$AM48,EW48,EX48,EY48,$D48,$H$20,9)/365)</f>
        <v>0</v>
      </c>
      <c r="FI48" s="185">
        <f t="shared" ca="1" si="77"/>
        <v>1.8077689893142401E-2</v>
      </c>
      <c r="FJ48" s="185">
        <f t="shared" ca="1" si="78"/>
        <v>0</v>
      </c>
      <c r="FK48" s="185">
        <f t="shared" ca="1" si="79"/>
        <v>1.6088890761771302E-3</v>
      </c>
      <c r="FL48" s="185">
        <f t="shared" si="80"/>
        <v>0</v>
      </c>
      <c r="FM48" s="185"/>
      <c r="FN48" s="99">
        <f t="shared" ca="1" si="81"/>
        <v>0</v>
      </c>
      <c r="FO48" s="99">
        <f t="shared" ca="1" si="81"/>
        <v>0</v>
      </c>
      <c r="FP48" s="99">
        <f t="shared" ca="1" si="81"/>
        <v>0</v>
      </c>
      <c r="FQ48" s="99">
        <f t="shared" ca="1" si="81"/>
        <v>0</v>
      </c>
      <c r="FR48" s="99">
        <f t="shared" ca="1" si="81"/>
        <v>0</v>
      </c>
      <c r="FS48" s="99">
        <f t="shared" ca="1" si="81"/>
        <v>0</v>
      </c>
      <c r="FT48" s="99">
        <f t="shared" ca="1" si="81"/>
        <v>0</v>
      </c>
      <c r="FU48" s="99">
        <f t="shared" ca="1" si="81"/>
        <v>0</v>
      </c>
      <c r="FV48" s="99">
        <f t="shared" ca="1" si="81"/>
        <v>0</v>
      </c>
      <c r="FW48" s="99">
        <f t="shared" ca="1" si="81"/>
        <v>0</v>
      </c>
      <c r="FX48" s="99">
        <f t="shared" ca="1" si="81"/>
        <v>0</v>
      </c>
      <c r="FY48" s="99">
        <f t="shared" ca="1" si="81"/>
        <v>0</v>
      </c>
      <c r="GA48" s="304">
        <f t="shared" ca="1" si="116"/>
        <v>19</v>
      </c>
      <c r="GB48" t="str">
        <f t="shared" si="117"/>
        <v>IF-NGPL/MIDCON19</v>
      </c>
      <c r="GC48" t="str">
        <f t="shared" si="118"/>
        <v>NGI-SOCAL19</v>
      </c>
      <c r="GD48" t="str">
        <f t="shared" si="119"/>
        <v>IF-NWPL_ROCKY_M19</v>
      </c>
      <c r="GE48" t="str">
        <f t="shared" si="120"/>
        <v>IF-NWPL_ROCKY_M19</v>
      </c>
      <c r="GG48" s="96" t="e">
        <f t="shared" ca="1" si="121"/>
        <v>#N/A</v>
      </c>
      <c r="GH48" s="96">
        <f t="shared" ca="1" si="122"/>
        <v>0</v>
      </c>
      <c r="GI48" s="96" t="e">
        <f t="shared" ca="1" si="123"/>
        <v>#N/A</v>
      </c>
      <c r="GJ48" s="96" t="e">
        <f t="shared" ca="1" si="124"/>
        <v>#N/A</v>
      </c>
    </row>
    <row r="49" spans="1:192" x14ac:dyDescent="0.2">
      <c r="A49" s="92">
        <f t="shared" si="82"/>
        <v>37591</v>
      </c>
      <c r="B49" s="93">
        <f t="shared" ca="1" si="83"/>
        <v>3.306</v>
      </c>
      <c r="C49" s="77">
        <f t="shared" ca="1" si="4"/>
        <v>0.55000000000000004</v>
      </c>
      <c r="D49" s="95">
        <f t="shared" ca="1" si="5"/>
        <v>357</v>
      </c>
      <c r="E49" s="96">
        <f t="shared" ca="1" si="6"/>
        <v>-0.39653193969543005</v>
      </c>
      <c r="F49" s="96">
        <f t="shared" ca="1" si="7"/>
        <v>-0.38151526385602175</v>
      </c>
      <c r="G49" s="96">
        <f t="shared" ca="1" si="8"/>
        <v>-0.19765715979692028</v>
      </c>
      <c r="H49" s="96">
        <f t="shared" ca="1" si="9"/>
        <v>0.76218470126175619</v>
      </c>
      <c r="I49" s="94">
        <f t="shared" ca="1" si="127"/>
        <v>-0.95984186105867653</v>
      </c>
      <c r="J49" s="182"/>
      <c r="K49" s="93">
        <f t="shared" ca="1" si="10"/>
        <v>-0.1525</v>
      </c>
      <c r="L49" s="93">
        <f t="shared" ca="1" si="84"/>
        <v>0</v>
      </c>
      <c r="M49" s="96">
        <f t="shared" ca="1" si="85"/>
        <v>1</v>
      </c>
      <c r="N49" s="96">
        <f t="shared" ca="1" si="86"/>
        <v>1</v>
      </c>
      <c r="O49" s="96">
        <f t="shared" ca="1" si="87"/>
        <v>0.99450000000000005</v>
      </c>
      <c r="P49" s="184">
        <f t="shared" si="11"/>
        <v>-0.2</v>
      </c>
      <c r="Q49" s="298">
        <f t="shared" si="88"/>
        <v>0</v>
      </c>
      <c r="R49" s="294">
        <f t="shared" ca="1" si="12"/>
        <v>0.15</v>
      </c>
      <c r="S49" s="93">
        <f t="shared" ca="1" si="13"/>
        <v>0</v>
      </c>
      <c r="T49" s="96">
        <f t="shared" ca="1" si="14"/>
        <v>1</v>
      </c>
      <c r="U49" s="96">
        <f t="shared" ca="1" si="89"/>
        <v>1</v>
      </c>
      <c r="V49" s="96">
        <f t="shared" ca="1" si="90"/>
        <v>0.89</v>
      </c>
      <c r="W49" s="184">
        <f t="shared" si="15"/>
        <v>0</v>
      </c>
      <c r="X49" s="298">
        <f t="shared" si="91"/>
        <v>0</v>
      </c>
      <c r="Y49" s="296">
        <f t="shared" ca="1" si="16"/>
        <v>-0.26500000000000001</v>
      </c>
      <c r="Z49" s="93">
        <f t="shared" ca="1" si="17"/>
        <v>0</v>
      </c>
      <c r="AA49" s="96">
        <v>1</v>
      </c>
      <c r="AB49" s="96">
        <f t="shared" ca="1" si="92"/>
        <v>1</v>
      </c>
      <c r="AC49" s="96">
        <f ca="1">IF(ISNUMBER(VLOOKUP($A49,CORETABLE,HLOOKUP($F$3,CORETABLE,2,FALSE),FALSE)),VLOOKUP($A49,CORETABLE,HLOOKUP($F$3,CORETABLE,2,FALSE),FALSE),0.99)</f>
        <v>0.99</v>
      </c>
      <c r="AD49" s="184">
        <f t="shared" si="18"/>
        <v>-0.6</v>
      </c>
      <c r="AE49" s="298">
        <f t="shared" si="94"/>
        <v>0</v>
      </c>
      <c r="AF49" s="93">
        <f t="shared" ca="1" si="19"/>
        <v>-0.26500000000000001</v>
      </c>
      <c r="AG49" s="93">
        <f t="shared" ca="1" si="20"/>
        <v>0</v>
      </c>
      <c r="AH49" s="96">
        <f t="shared" ca="1" si="21"/>
        <v>1</v>
      </c>
      <c r="AI49" s="96">
        <f t="shared" ca="1" si="95"/>
        <v>1</v>
      </c>
      <c r="AJ49" s="96">
        <f ca="1">IF(ISNUMBER(VLOOKUP($A49,CORETABLE,HLOOKUP($H$3,CORETABLE,2,FALSE),FALSE)),VLOOKUP($A49,CORETABLE,HLOOKUP($H$3,CORETABLE,2,FALSE),FALSE),0.99)</f>
        <v>0.99</v>
      </c>
      <c r="AK49" s="184">
        <f t="shared" si="22"/>
        <v>-0.45</v>
      </c>
      <c r="AL49" s="298">
        <f t="shared" si="97"/>
        <v>0</v>
      </c>
      <c r="AM49" s="77">
        <f t="shared" ca="1" si="23"/>
        <v>0</v>
      </c>
      <c r="AN49" s="145">
        <f t="shared" si="24"/>
        <v>31</v>
      </c>
      <c r="AO49" s="74">
        <f t="shared" si="125"/>
        <v>12</v>
      </c>
      <c r="AP49" s="79">
        <f t="shared" si="25"/>
        <v>31</v>
      </c>
      <c r="AQ49" s="121">
        <f t="shared" ca="1" si="98"/>
        <v>3.1535000000000002</v>
      </c>
      <c r="AR49" s="121">
        <f t="shared" ca="1" si="99"/>
        <v>3.306</v>
      </c>
      <c r="AS49" s="121">
        <f t="shared" ca="1" si="26"/>
        <v>97.758500000000012</v>
      </c>
      <c r="AT49" s="121">
        <f t="shared" ca="1" si="27"/>
        <v>102.486</v>
      </c>
      <c r="AU49" s="183">
        <f t="shared" ca="1" si="100"/>
        <v>0.55000000000000004</v>
      </c>
      <c r="AV49" s="183">
        <f t="shared" ca="1" si="101"/>
        <v>0.55000000000000004</v>
      </c>
      <c r="AW49" s="96">
        <f t="shared" si="28"/>
        <v>0.999</v>
      </c>
      <c r="AX49" s="185">
        <f ca="1">IF(AP49=0,0,_xll.SPRDOPT(AQ49,AR49,$P49,$AM49,AU49,AV49,AW49,$D49,$B$20,0))</f>
        <v>3.055139744354695E-2</v>
      </c>
      <c r="AY49" s="185">
        <f ca="1">IF(AQ49=0,0,_xll.SPRDOPT(AQ49,AR49,$P49,$AM49,AU49,AV49,AW49,$D49,$B$20,1))</f>
        <v>-0.39653193969543005</v>
      </c>
      <c r="AZ49" s="185">
        <f ca="1">IF(AR49=0,0,_xll.SPRDOPT(AQ49,AR49,$P49,$AM49,AU49,AV49,AW49,$D49,$B$20,2))</f>
        <v>0.40287240575873307</v>
      </c>
      <c r="BA49" s="185">
        <f ca="1">IF(AS49=0,0,_xll.SPRDOPT(AQ49,AR49,$P49,$AM49,AU49,AV49,AW49,$D49,$B$20,3)/100)</f>
        <v>3.3165695595111025E-2</v>
      </c>
      <c r="BB49" s="185">
        <f ca="1">IF(AT49=0,0,_xll.SPRDOPT(AQ49,AR49,$P49,$AM49,AU49,AV49,AW49,$D49,$B$20,4)/100)</f>
        <v>3.3233675854851763E-2</v>
      </c>
      <c r="BC49" s="185">
        <f ca="1">IF(AU49=0,0,_xll.SPRDOPT(AQ49,AR49,$P49,$AM49,AU49,AV49,AW49,$D49,$B$20,5)/100)</f>
        <v>-8.5521581132571092E-3</v>
      </c>
      <c r="BD49" s="185">
        <f ca="1">IF(AV49=0,0,_xll.SPRDOPT(AQ49,AR49,$P49,$AM49,AU49,AV49,AW49,$D49,$B$20,6)/100)</f>
        <v>9.4102754449914509E-3</v>
      </c>
      <c r="BE49" s="185">
        <f ca="1">IF(AW49=0,0,_xll.SPRDOPT(AQ49,AR49,$P49,$AM49,AU49,AV49,AW49,$D49,$B$20,7)/100)</f>
        <v>-0.10232252965978424</v>
      </c>
      <c r="BF49" s="185">
        <f ca="1">IF(AX49=0,0,_xll.SPRDOPT(AQ49,AR49,$P49,$AM49,AU49,AV49,AW49,$D49,$B$20,9)/365)</f>
        <v>-6.6146760462943024E-5</v>
      </c>
      <c r="BG49" s="185">
        <f t="shared" ca="1" si="29"/>
        <v>6.3404660633030185E-3</v>
      </c>
      <c r="BH49" s="185">
        <f t="shared" ca="1" si="30"/>
        <v>6.7980259740738069E-5</v>
      </c>
      <c r="BI49" s="185">
        <f t="shared" ca="1" si="31"/>
        <v>8.5811733173434164E-4</v>
      </c>
      <c r="BJ49" s="185">
        <f t="shared" si="32"/>
        <v>30.969000000000001</v>
      </c>
      <c r="BK49" s="165"/>
      <c r="BL49" s="99">
        <f t="shared" ca="1" si="33"/>
        <v>0.94709332074995545</v>
      </c>
      <c r="BM49" s="99">
        <f t="shared" ca="1" si="34"/>
        <v>-12.292490130558331</v>
      </c>
      <c r="BN49" s="99">
        <f t="shared" ca="1" si="34"/>
        <v>12.489044578520724</v>
      </c>
      <c r="BO49" s="99">
        <f t="shared" ca="1" si="34"/>
        <v>1.0281365634484418</v>
      </c>
      <c r="BP49" s="99">
        <f t="shared" ca="1" si="34"/>
        <v>1.0302439515004047</v>
      </c>
      <c r="BQ49" s="99">
        <f t="shared" ca="1" si="34"/>
        <v>-0.26511690151097039</v>
      </c>
      <c r="BR49" s="99">
        <f t="shared" ca="1" si="34"/>
        <v>0.29171853879473497</v>
      </c>
      <c r="BS49" s="99">
        <f t="shared" ca="1" si="34"/>
        <v>-3.1719984194533115</v>
      </c>
      <c r="BT49" s="99">
        <f t="shared" ca="1" si="34"/>
        <v>-2.0505495743512337E-3</v>
      </c>
      <c r="BU49" s="99">
        <f t="shared" ca="1" si="34"/>
        <v>0.19655444796239357</v>
      </c>
      <c r="BV49" s="99">
        <f t="shared" ca="1" si="34"/>
        <v>2.1073880519628801E-3</v>
      </c>
      <c r="BW49" s="99">
        <f t="shared" ca="1" si="34"/>
        <v>2.6601637283764593E-2</v>
      </c>
      <c r="BX49" s="99"/>
      <c r="BZ49" s="79">
        <f t="shared" si="35"/>
        <v>0</v>
      </c>
      <c r="CA49" s="121">
        <f t="shared" ca="1" si="102"/>
        <v>3.456</v>
      </c>
      <c r="CB49" s="121">
        <f t="shared" ca="1" si="103"/>
        <v>3.306</v>
      </c>
      <c r="CC49" s="121">
        <f t="shared" ca="1" si="36"/>
        <v>0</v>
      </c>
      <c r="CD49" s="121">
        <f t="shared" ca="1" si="37"/>
        <v>0</v>
      </c>
      <c r="CE49" s="183">
        <f t="shared" ca="1" si="104"/>
        <v>0.55000000000000004</v>
      </c>
      <c r="CF49" s="183">
        <f t="shared" ca="1" si="105"/>
        <v>0.55000000000000004</v>
      </c>
      <c r="CG49" s="96">
        <f t="shared" si="38"/>
        <v>0.89</v>
      </c>
      <c r="CH49" s="185">
        <f ca="1">IF(BZ49=0,0,_xll.SPRDOPT(CA49,CB49,$W49,$AM49,CE49,CF49,CG49,$D49,$D$20,0))</f>
        <v>0</v>
      </c>
      <c r="CI49" s="185">
        <f ca="1">IF(CA49=0,0,_xll.SPRDOPT(CA49,CB49,$W49,$AM49,CE49,CF49,CG49,$D49,$D$20,1))</f>
        <v>-0.38151526385602175</v>
      </c>
      <c r="CJ49" s="185">
        <f ca="1">IF(CB49=0,0,_xll.SPRDOPT(CA49,CB49,$W49,$AM49,CE49,CF49,CG49,$D49,$D$20,2))</f>
        <v>0.48147145410803693</v>
      </c>
      <c r="CK49" s="185">
        <f ca="1">IF(CC49=0,0,_xll.SPRDOPT(CA49,CB49,$W49,$AM49,CE49,CF49,CG49,$D49,$D$20,3)/100)</f>
        <v>0</v>
      </c>
      <c r="CL49" s="185">
        <f ca="1">IF(CD49=0,0,_xll.SPRDOPT(CA49,CB49,$W49,$AM49,CE49,CF49,CG49,$D49,$D$20,4)/100)</f>
        <v>0</v>
      </c>
      <c r="CM49" s="185">
        <f ca="1">IF(CE49=0,0,_xll.SPRDOPT(CA49,CB49,$W49,$AM49,CE49,CF49,CG49,$D49,$D$20,5)/100)</f>
        <v>3.0546534418921978E-3</v>
      </c>
      <c r="CN49" s="185">
        <f ca="1">IF(CF49=0,0,_xll.SPRDOPT(CA49,CB49,$W49,$AM49,CE49,CF49,CG49,$D49,$D$20,6)/100)</f>
        <v>3.0546894624428108E-3</v>
      </c>
      <c r="CO49" s="185">
        <f ca="1">IF(CG49=0,0,_xll.SPRDOPT(CA49,CB49,$W49,$AM49,CE49,CF49,CG49,$D49,$D$20,7)/100)</f>
        <v>-1.52733630940129E-2</v>
      </c>
      <c r="CP49" s="185">
        <f ca="1">IF(CH49=0,0,_xll.SPRDOPT(CA49,CB49,$W49,$AM49,CE49,CF49,CG49,$D49,$D$20,9)/365)</f>
        <v>0</v>
      </c>
      <c r="CQ49" s="185">
        <f t="shared" ca="1" si="39"/>
        <v>9.9956190252015187E-2</v>
      </c>
      <c r="CR49" s="185">
        <f t="shared" ca="1" si="40"/>
        <v>0</v>
      </c>
      <c r="CS49" s="185">
        <f t="shared" ca="1" si="41"/>
        <v>6.1093429043350082E-3</v>
      </c>
      <c r="CT49" s="185">
        <f t="shared" si="42"/>
        <v>0</v>
      </c>
      <c r="CU49" s="165"/>
      <c r="CV49" s="99">
        <f t="shared" ca="1" si="43"/>
        <v>0</v>
      </c>
      <c r="CW49" s="99">
        <f t="shared" ca="1" si="44"/>
        <v>0</v>
      </c>
      <c r="CX49" s="99">
        <f t="shared" ca="1" si="45"/>
        <v>0</v>
      </c>
      <c r="CY49" s="99">
        <f t="shared" ca="1" si="46"/>
        <v>0</v>
      </c>
      <c r="CZ49" s="99">
        <f t="shared" ca="1" si="47"/>
        <v>0</v>
      </c>
      <c r="DA49" s="99">
        <f t="shared" ca="1" si="48"/>
        <v>0</v>
      </c>
      <c r="DB49" s="99">
        <f t="shared" ca="1" si="49"/>
        <v>0</v>
      </c>
      <c r="DC49" s="99">
        <f t="shared" ca="1" si="50"/>
        <v>0</v>
      </c>
      <c r="DD49" s="99">
        <f t="shared" ca="1" si="51"/>
        <v>0</v>
      </c>
      <c r="DE49" s="99">
        <f t="shared" ca="1" si="52"/>
        <v>0</v>
      </c>
      <c r="DF49" s="99">
        <f t="shared" ca="1" si="53"/>
        <v>0</v>
      </c>
      <c r="DG49" s="99">
        <f t="shared" ca="1" si="54"/>
        <v>0</v>
      </c>
      <c r="DI49" s="79">
        <f t="shared" si="55"/>
        <v>0</v>
      </c>
      <c r="DJ49" s="121">
        <f t="shared" ca="1" si="106"/>
        <v>3.0409999999999999</v>
      </c>
      <c r="DK49" s="121">
        <f t="shared" ca="1" si="107"/>
        <v>3.306</v>
      </c>
      <c r="DL49" s="121">
        <f t="shared" ca="1" si="56"/>
        <v>0</v>
      </c>
      <c r="DM49" s="121">
        <f t="shared" ca="1" si="57"/>
        <v>0</v>
      </c>
      <c r="DN49" s="183">
        <f t="shared" ca="1" si="108"/>
        <v>0.55000000000000004</v>
      </c>
      <c r="DO49" s="183">
        <f t="shared" ca="1" si="109"/>
        <v>0.55000000000000004</v>
      </c>
      <c r="DP49" s="96">
        <f t="shared" si="110"/>
        <v>0.99</v>
      </c>
      <c r="DQ49" s="185">
        <f ca="1">IF(DI49=0,0,_xll.SPRDOPT(DJ49,DK49,$AD49,$AM49,DN49,DO49,DP49,$D49,$F$20,0))</f>
        <v>0</v>
      </c>
      <c r="DR49" s="185">
        <f ca="1">IF(DJ49=0,0,_xll.SPRDOPT(DJ49,DK49,$AD49,$AM49,DN49,DO49,DP49,$D49,$F$20,1))</f>
        <v>-0.19765715979692028</v>
      </c>
      <c r="DS49" s="185">
        <f ca="1">IF(DK49=0,0,_xll.SPRDOPT(DJ49,DK49,$AD49,$AM49,DN49,DO49,DP49,$D49,$F$20,2))</f>
        <v>0.21404871814530677</v>
      </c>
      <c r="DT49" s="185">
        <f ca="1">IF(DL49=0,0,_xll.SPRDOPT(DJ49,DK49,$AD49,$AM49,DN49,DO49,DP49,$D49,$F$20,3)/100)</f>
        <v>0</v>
      </c>
      <c r="DU49" s="185">
        <f ca="1">IF(DM49=0,0,_xll.SPRDOPT(DJ49,DK49,$AD49,$AM49,DN49,DO49,DP49,$D49,$F$20,4)/100)</f>
        <v>0</v>
      </c>
      <c r="DV49" s="185">
        <f ca="1">IF(DN49=0,0,_xll.SPRDOPT(DJ49,DK49,$AD49,$AM49,DN49,DO49,DP49,$D49,$F$20,5)/100)</f>
        <v>-4.9648819742907028E-3</v>
      </c>
      <c r="DW49" s="185">
        <f ca="1">IF(DO49=0,0,_xll.SPRDOPT(DJ49,DK49,$AD49,$AM49,DN49,DO49,DP49,$D49,$F$20,6)/100)</f>
        <v>6.7252148183544018E-3</v>
      </c>
      <c r="DX49" s="185">
        <f ca="1">IF(DP49=0,0,_xll.SPRDOPT(DJ49,DK49,$AD49,$AM49,DN49,DO49,DP49,$D49,$F$20,7)/100)</f>
        <v>-2.5913719801046203E-2</v>
      </c>
      <c r="DY49" s="185">
        <f ca="1">IF(DQ49=0,0,_xll.SPRDOPT(DJ49,DK49,$AD49,$AM49,DN49,DO49,DP49,$D49,$F$20,9)/365)</f>
        <v>0</v>
      </c>
      <c r="DZ49" s="185">
        <f t="shared" ca="1" si="58"/>
        <v>1.6391558348386487E-2</v>
      </c>
      <c r="EA49" s="185">
        <f t="shared" ca="1" si="59"/>
        <v>0</v>
      </c>
      <c r="EB49" s="185">
        <f t="shared" ca="1" si="60"/>
        <v>1.760332844063699E-3</v>
      </c>
      <c r="EC49" s="185">
        <f t="shared" si="61"/>
        <v>0</v>
      </c>
      <c r="ED49" s="185"/>
      <c r="EE49" s="99">
        <f t="shared" ca="1" si="62"/>
        <v>0</v>
      </c>
      <c r="EF49" s="99">
        <f t="shared" ca="1" si="63"/>
        <v>0</v>
      </c>
      <c r="EG49" s="99">
        <f t="shared" ca="1" si="64"/>
        <v>0</v>
      </c>
      <c r="EH49" s="99">
        <f t="shared" ca="1" si="65"/>
        <v>0</v>
      </c>
      <c r="EI49" s="99">
        <f t="shared" ca="1" si="66"/>
        <v>0</v>
      </c>
      <c r="EJ49" s="99">
        <f t="shared" ca="1" si="67"/>
        <v>0</v>
      </c>
      <c r="EK49" s="99">
        <f t="shared" ca="1" si="68"/>
        <v>0</v>
      </c>
      <c r="EL49" s="99">
        <f t="shared" ca="1" si="69"/>
        <v>0</v>
      </c>
      <c r="EM49" s="99">
        <f t="shared" ca="1" si="70"/>
        <v>0</v>
      </c>
      <c r="EN49" s="99">
        <f t="shared" ca="1" si="71"/>
        <v>0</v>
      </c>
      <c r="EO49" s="99">
        <f t="shared" ca="1" si="72"/>
        <v>0</v>
      </c>
      <c r="EP49" s="99">
        <f t="shared" ca="1" si="73"/>
        <v>0</v>
      </c>
      <c r="ER49" s="79">
        <f t="shared" si="74"/>
        <v>0</v>
      </c>
      <c r="ES49" s="121">
        <f t="shared" ca="1" si="111"/>
        <v>3.101</v>
      </c>
      <c r="ET49" s="121">
        <f t="shared" ca="1" si="112"/>
        <v>3.306</v>
      </c>
      <c r="EU49" s="121">
        <f t="shared" ca="1" si="75"/>
        <v>0</v>
      </c>
      <c r="EV49" s="121">
        <f t="shared" ca="1" si="76"/>
        <v>0</v>
      </c>
      <c r="EW49" s="183">
        <f t="shared" ca="1" si="113"/>
        <v>0.55000000000000004</v>
      </c>
      <c r="EX49" s="183">
        <f t="shared" ca="1" si="114"/>
        <v>0.55000000000000004</v>
      </c>
      <c r="EY49" s="96">
        <f t="shared" si="115"/>
        <v>0.99</v>
      </c>
      <c r="EZ49" s="185">
        <f ca="1">IF(ER49=0,0,_xll.SPRDOPT(ES49,ET49,$AK49,$AM49,EW49,EX49,EY49,$D49,$H$20,0))</f>
        <v>0</v>
      </c>
      <c r="FA49" s="185">
        <f ca="1">IF(ES49=0,0,_xll.SPRDOPT(ES49,ET49,$AK49,$AM49,EW49,EX49,EY49,$D49,$H$20,1))</f>
        <v>0.76218470126175619</v>
      </c>
      <c r="FB49" s="185">
        <f ca="1">IF(ET49=0,0,_xll.SPRDOPT(ES49,ET49,$AK49,$AM49,EW49,EX49,EY49,$D49,$H$20,2))</f>
        <v>-0.74253173202854539</v>
      </c>
      <c r="FC49" s="185">
        <f ca="1">IF(EU49=0,0,_xll.SPRDOPT(ES49,ET49,$AK49,$AM49,EW49,EX49,EY49,$D49,$H$20,3)/100)</f>
        <v>0</v>
      </c>
      <c r="FD49" s="185">
        <f ca="1">IF(EV49=0,0,_xll.SPRDOPT(ES49,ET49,$AK49,$AM49,EW49,EX49,EY49,$D49,$H$20,4)/100)</f>
        <v>0</v>
      </c>
      <c r="FE49" s="185">
        <f ca="1">IF(EW49=0,0,_xll.SPRDOPT(ES49,ET49,$AK49,$AM49,EW49,EX49,EY49,$D49,$H$20,5)/100)</f>
        <v>-4.8664115319542898E-3</v>
      </c>
      <c r="FF49" s="185">
        <f ca="1">IF(EX49=0,0,_xll.SPRDOPT(ES49,ET49,$AK49,$AM49,EW49,EX49,EY49,$D49,$H$20,6)/100)</f>
        <v>6.6828902273230175E-3</v>
      </c>
      <c r="FG49" s="185">
        <f ca="1">IF(EY49=0,0,_xll.SPRDOPT(ES49,ET49,$AK49,$AM49,EW49,EX49,EY49,$D49,$H$20,7)/100)</f>
        <v>-3.1397299646979085E-2</v>
      </c>
      <c r="FH49" s="185">
        <f ca="1">IF(EZ49=0,0,_xll.SPRDOPT(ES49,ET49,$AK49,$AM49,EW49,EX49,EY49,$D49,$H$20,9)/365)</f>
        <v>0</v>
      </c>
      <c r="FI49" s="185">
        <f t="shared" ca="1" si="77"/>
        <v>1.9652969233210804E-2</v>
      </c>
      <c r="FJ49" s="185">
        <f t="shared" ca="1" si="78"/>
        <v>0</v>
      </c>
      <c r="FK49" s="185">
        <f t="shared" ca="1" si="79"/>
        <v>1.8164786953687277E-3</v>
      </c>
      <c r="FL49" s="185">
        <f t="shared" si="80"/>
        <v>0</v>
      </c>
      <c r="FM49" s="185"/>
      <c r="FN49" s="99">
        <f t="shared" ca="1" si="81"/>
        <v>0</v>
      </c>
      <c r="FO49" s="99">
        <f t="shared" ca="1" si="81"/>
        <v>0</v>
      </c>
      <c r="FP49" s="99">
        <f t="shared" ca="1" si="81"/>
        <v>0</v>
      </c>
      <c r="FQ49" s="99">
        <f t="shared" ca="1" si="81"/>
        <v>0</v>
      </c>
      <c r="FR49" s="99">
        <f t="shared" ca="1" si="81"/>
        <v>0</v>
      </c>
      <c r="FS49" s="99">
        <f t="shared" ca="1" si="81"/>
        <v>0</v>
      </c>
      <c r="FT49" s="99">
        <f t="shared" ca="1" si="81"/>
        <v>0</v>
      </c>
      <c r="FU49" s="99">
        <f t="shared" ca="1" si="81"/>
        <v>0</v>
      </c>
      <c r="FV49" s="99">
        <f t="shared" ca="1" si="81"/>
        <v>0</v>
      </c>
      <c r="FW49" s="99">
        <f t="shared" ca="1" si="81"/>
        <v>0</v>
      </c>
      <c r="FX49" s="99">
        <f t="shared" ca="1" si="81"/>
        <v>0</v>
      </c>
      <c r="FY49" s="99">
        <f t="shared" ca="1" si="81"/>
        <v>0</v>
      </c>
      <c r="GA49" s="304">
        <f t="shared" ca="1" si="116"/>
        <v>20</v>
      </c>
      <c r="GB49" t="str">
        <f t="shared" si="117"/>
        <v>IF-NGPL/MIDCON20</v>
      </c>
      <c r="GC49" t="str">
        <f t="shared" si="118"/>
        <v>NGI-SOCAL20</v>
      </c>
      <c r="GD49" t="str">
        <f t="shared" si="119"/>
        <v>IF-NWPL_ROCKY_M20</v>
      </c>
      <c r="GE49" t="str">
        <f t="shared" si="120"/>
        <v>IF-NWPL_ROCKY_M20</v>
      </c>
      <c r="GG49" s="96" t="e">
        <f t="shared" ca="1" si="121"/>
        <v>#N/A</v>
      </c>
      <c r="GH49" s="96">
        <f t="shared" ca="1" si="122"/>
        <v>0</v>
      </c>
      <c r="GI49" s="96" t="e">
        <f t="shared" ca="1" si="123"/>
        <v>#N/A</v>
      </c>
      <c r="GJ49" s="96" t="e">
        <f t="shared" ca="1" si="124"/>
        <v>#N/A</v>
      </c>
    </row>
    <row r="50" spans="1:192" x14ac:dyDescent="0.2">
      <c r="A50" s="92">
        <f t="shared" si="82"/>
        <v>37622</v>
      </c>
      <c r="B50" s="93">
        <f t="shared" ca="1" si="83"/>
        <v>3.4009999999999998</v>
      </c>
      <c r="C50" s="77">
        <f t="shared" ca="1" si="4"/>
        <v>0.54500000000000004</v>
      </c>
      <c r="D50" s="95">
        <f t="shared" ca="1" si="5"/>
        <v>388</v>
      </c>
      <c r="E50" s="96">
        <f t="shared" ca="1" si="6"/>
        <v>-0.41053344831733446</v>
      </c>
      <c r="F50" s="96">
        <f t="shared" ca="1" si="7"/>
        <v>-0.30435079267911713</v>
      </c>
      <c r="G50" s="96">
        <f t="shared" ca="1" si="8"/>
        <v>-0.18940979001300828</v>
      </c>
      <c r="H50" s="96">
        <f t="shared" ca="1" si="9"/>
        <v>0.7746957329757086</v>
      </c>
      <c r="I50" s="94">
        <f t="shared" ca="1" si="127"/>
        <v>-0.96410552298871688</v>
      </c>
      <c r="J50" s="182"/>
      <c r="K50" s="93">
        <f t="shared" ca="1" si="10"/>
        <v>-0.155</v>
      </c>
      <c r="L50" s="93">
        <f t="shared" ca="1" si="84"/>
        <v>0</v>
      </c>
      <c r="M50" s="96">
        <f t="shared" ca="1" si="85"/>
        <v>1</v>
      </c>
      <c r="N50" s="96">
        <f t="shared" ca="1" si="86"/>
        <v>1</v>
      </c>
      <c r="O50" s="96">
        <f t="shared" ca="1" si="87"/>
        <v>0.99450000000000005</v>
      </c>
      <c r="P50" s="184">
        <f t="shared" si="11"/>
        <v>-0.2</v>
      </c>
      <c r="Q50" s="298">
        <f t="shared" si="88"/>
        <v>0</v>
      </c>
      <c r="R50" s="294">
        <f t="shared" ca="1" si="12"/>
        <v>0.13</v>
      </c>
      <c r="S50" s="93">
        <f t="shared" ca="1" si="13"/>
        <v>0</v>
      </c>
      <c r="T50" s="96">
        <f t="shared" ca="1" si="14"/>
        <v>1</v>
      </c>
      <c r="U50" s="96">
        <f t="shared" ca="1" si="89"/>
        <v>1</v>
      </c>
      <c r="V50" s="96">
        <f t="shared" ca="1" si="90"/>
        <v>0.99</v>
      </c>
      <c r="W50" s="184">
        <f t="shared" si="15"/>
        <v>0</v>
      </c>
      <c r="X50" s="298">
        <f t="shared" si="91"/>
        <v>0</v>
      </c>
      <c r="Y50" s="296">
        <f t="shared" ca="1" si="16"/>
        <v>-0.24</v>
      </c>
      <c r="Z50" s="93">
        <f t="shared" ca="1" si="17"/>
        <v>0</v>
      </c>
      <c r="AA50" s="96">
        <v>1</v>
      </c>
      <c r="AB50" s="96">
        <f t="shared" ca="1" si="92"/>
        <v>1</v>
      </c>
      <c r="AC50" s="96">
        <f ca="1">IF(ISNUMBER(VLOOKUP($A50,CORETABLE,HLOOKUP($F$3,CORETABLE,2,FALSE),FALSE)),VLOOKUP($A50,CORETABLE,HLOOKUP($F$3,CORETABLE,2,FALSE),FALSE),0.99)</f>
        <v>0.99</v>
      </c>
      <c r="AD50" s="184">
        <f t="shared" si="18"/>
        <v>-0.6</v>
      </c>
      <c r="AE50" s="298">
        <f t="shared" si="94"/>
        <v>0</v>
      </c>
      <c r="AF50" s="93">
        <f t="shared" ca="1" si="19"/>
        <v>-0.24</v>
      </c>
      <c r="AG50" s="93">
        <f t="shared" ca="1" si="20"/>
        <v>0</v>
      </c>
      <c r="AH50" s="96">
        <f t="shared" ca="1" si="21"/>
        <v>1</v>
      </c>
      <c r="AI50" s="96">
        <f t="shared" ca="1" si="95"/>
        <v>1</v>
      </c>
      <c r="AJ50" s="96">
        <f t="shared" ca="1" si="96"/>
        <v>0.99</v>
      </c>
      <c r="AK50" s="184">
        <f t="shared" si="22"/>
        <v>-0.45</v>
      </c>
      <c r="AL50" s="298">
        <f t="shared" si="97"/>
        <v>0</v>
      </c>
      <c r="AM50" s="77">
        <f t="shared" ca="1" si="23"/>
        <v>0</v>
      </c>
      <c r="AN50" s="145">
        <f t="shared" si="24"/>
        <v>31</v>
      </c>
      <c r="AO50" s="74">
        <f t="shared" si="125"/>
        <v>13</v>
      </c>
      <c r="AP50" s="79">
        <f t="shared" si="25"/>
        <v>31</v>
      </c>
      <c r="AQ50" s="121">
        <f t="shared" ca="1" si="98"/>
        <v>3.246</v>
      </c>
      <c r="AR50" s="121">
        <f t="shared" ca="1" si="99"/>
        <v>3.4009999999999998</v>
      </c>
      <c r="AS50" s="121">
        <f t="shared" ca="1" si="26"/>
        <v>100.626</v>
      </c>
      <c r="AT50" s="121">
        <f t="shared" ca="1" si="27"/>
        <v>105.431</v>
      </c>
      <c r="AU50" s="183">
        <f t="shared" ca="1" si="100"/>
        <v>0.54500000000000004</v>
      </c>
      <c r="AV50" s="183">
        <f t="shared" ca="1" si="101"/>
        <v>0.54500000000000004</v>
      </c>
      <c r="AW50" s="96">
        <f t="shared" si="28"/>
        <v>0.999</v>
      </c>
      <c r="AX50" s="185">
        <f ca="1">IF(AP50=0,0,_xll.SPRDOPT(AQ50,AR50,$P50,$AM50,AU50,AV50,AW50,$D50,$B$20,0))</f>
        <v>3.376080526440637E-2</v>
      </c>
      <c r="AY50" s="185">
        <f ca="1">IF(AQ50=0,0,_xll.SPRDOPT(AQ50,AR50,$P50,$AM50,AU50,AV50,AW50,$D50,$B$20,1))</f>
        <v>-0.41053344831733446</v>
      </c>
      <c r="AZ50" s="185">
        <f ca="1">IF(AR50=0,0,_xll.SPRDOPT(AQ50,AR50,$P50,$AM50,AU50,AV50,AW50,$D50,$B$20,2))</f>
        <v>0.41722108790778295</v>
      </c>
      <c r="BA50" s="185">
        <f ca="1">IF(AS50=0,0,_xll.SPRDOPT(AQ50,AR50,$P50,$AM50,AU50,AV50,AW50,$D50,$B$20,3)/100)</f>
        <v>3.1873850768837857E-2</v>
      </c>
      <c r="BB50" s="185">
        <f ca="1">IF(AT50=0,0,_xll.SPRDOPT(AQ50,AR50,$P50,$AM50,AU50,AV50,AW50,$D50,$B$20,4)/100)</f>
        <v>3.1902632582122524E-2</v>
      </c>
      <c r="BC50" s="185">
        <f ca="1">IF(AU50=0,0,_xll.SPRDOPT(AQ50,AR50,$P50,$AM50,AU50,AV50,AW50,$D50,$B$20,5)/100)</f>
        <v>-9.1424862869678714E-3</v>
      </c>
      <c r="BD50" s="185">
        <f ca="1">IF(AV50=0,0,_xll.SPRDOPT(AQ50,AR50,$P50,$AM50,AU50,AV50,AW50,$D50,$B$20,6)/100)</f>
        <v>1.0062385495593511E-2</v>
      </c>
      <c r="BE50" s="185">
        <f ca="1">IF(AW50=0,0,_xll.SPRDOPT(AQ50,AR50,$P50,$AM50,AU50,AV50,AW50,$D50,$B$20,7)/100)</f>
        <v>-0.11105962105618605</v>
      </c>
      <c r="BF50" s="185">
        <f ca="1">IF(AX50=0,0,_xll.SPRDOPT(AQ50,AR50,$P50,$AM50,AU50,AV50,AW50,$D50,$B$20,9)/365)</f>
        <v>-6.4650584170548766E-5</v>
      </c>
      <c r="BG50" s="185">
        <f t="shared" ca="1" si="29"/>
        <v>6.6876395904484909E-3</v>
      </c>
      <c r="BH50" s="185">
        <f t="shared" ca="1" si="30"/>
        <v>2.8781813284667335E-5</v>
      </c>
      <c r="BI50" s="185">
        <f t="shared" ca="1" si="31"/>
        <v>9.198992086256394E-4</v>
      </c>
      <c r="BJ50" s="185">
        <f t="shared" si="32"/>
        <v>30.969000000000001</v>
      </c>
      <c r="BK50" s="165"/>
      <c r="BL50" s="99">
        <f t="shared" ca="1" si="33"/>
        <v>1.0465849631965976</v>
      </c>
      <c r="BM50" s="99">
        <f t="shared" ca="1" si="34"/>
        <v>-12.726536897837368</v>
      </c>
      <c r="BN50" s="99">
        <f t="shared" ca="1" si="34"/>
        <v>12.933853725141271</v>
      </c>
      <c r="BO50" s="99">
        <f t="shared" ca="1" si="34"/>
        <v>0.98808937383397355</v>
      </c>
      <c r="BP50" s="99">
        <f t="shared" ca="1" si="34"/>
        <v>0.98898161004579821</v>
      </c>
      <c r="BQ50" s="99">
        <f t="shared" ca="1" si="34"/>
        <v>-0.28341707489600398</v>
      </c>
      <c r="BR50" s="99">
        <f t="shared" ca="1" si="34"/>
        <v>0.31193395036339883</v>
      </c>
      <c r="BS50" s="99">
        <f t="shared" ca="1" si="34"/>
        <v>-3.4428482527417676</v>
      </c>
      <c r="BT50" s="99">
        <f t="shared" ca="1" si="34"/>
        <v>-2.0041681092870119E-3</v>
      </c>
      <c r="BU50" s="99">
        <f t="shared" ca="1" si="34"/>
        <v>0.20731682730390322</v>
      </c>
      <c r="BV50" s="99">
        <f t="shared" ca="1" si="34"/>
        <v>8.9223621182468738E-4</v>
      </c>
      <c r="BW50" s="99">
        <f t="shared" ca="1" si="34"/>
        <v>2.8516875467394821E-2</v>
      </c>
      <c r="BX50" s="99"/>
      <c r="BZ50" s="79">
        <f t="shared" si="35"/>
        <v>0</v>
      </c>
      <c r="CA50" s="121">
        <f t="shared" ca="1" si="102"/>
        <v>3.5309999999999997</v>
      </c>
      <c r="CB50" s="121">
        <f t="shared" ca="1" si="103"/>
        <v>3.4009999999999998</v>
      </c>
      <c r="CC50" s="121">
        <f t="shared" ca="1" si="36"/>
        <v>0</v>
      </c>
      <c r="CD50" s="121">
        <f t="shared" ca="1" si="37"/>
        <v>0</v>
      </c>
      <c r="CE50" s="183">
        <f t="shared" ca="1" si="104"/>
        <v>0.54500000000000004</v>
      </c>
      <c r="CF50" s="183">
        <f t="shared" ca="1" si="105"/>
        <v>0.54500000000000004</v>
      </c>
      <c r="CG50" s="96">
        <f t="shared" si="38"/>
        <v>0.99</v>
      </c>
      <c r="CH50" s="185">
        <f ca="1">IF(BZ50=0,0,_xll.SPRDOPT(CA50,CB50,$W50,$AM50,CE50,CF50,CG50,$D50,$D$20,0))</f>
        <v>0</v>
      </c>
      <c r="CI50" s="185">
        <f ca="1">IF(CA50=0,0,_xll.SPRDOPT(CA50,CB50,$W50,$AM50,CE50,CF50,CG50,$D50,$D$20,1))</f>
        <v>-0.30435079267911713</v>
      </c>
      <c r="CJ50" s="185">
        <f ca="1">IF(CB50=0,0,_xll.SPRDOPT(CA50,CB50,$W50,$AM50,CE50,CF50,CG50,$D50,$D$20,2))</f>
        <v>0.33269304171205571</v>
      </c>
      <c r="CK50" s="185">
        <f ca="1">IF(CC50=0,0,_xll.SPRDOPT(CA50,CB50,$W50,$AM50,CE50,CF50,CG50,$D50,$D$20,3)/100)</f>
        <v>0</v>
      </c>
      <c r="CL50" s="185">
        <f ca="1">IF(CD50=0,0,_xll.SPRDOPT(CA50,CB50,$W50,$AM50,CE50,CF50,CG50,$D50,$D$20,4)/100)</f>
        <v>0</v>
      </c>
      <c r="CM50" s="185">
        <f ca="1">IF(CE50=0,0,_xll.SPRDOPT(CA50,CB50,$W50,$AM50,CE50,CF50,CG50,$D50,$D$20,5)/100)</f>
        <v>9.0061976230736823E-4</v>
      </c>
      <c r="CN50" s="185">
        <f ca="1">IF(CF50=0,0,_xll.SPRDOPT(CA50,CB50,$W50,$AM50,CE50,CF50,CG50,$D50,$D$20,6)/100)</f>
        <v>9.0047196927505054E-4</v>
      </c>
      <c r="CO50" s="185">
        <f ca="1">IF(CG50=0,0,_xll.SPRDOPT(CA50,CB50,$W50,$AM50,CE50,CF50,CG50,$D50,$D$20,7)/100)</f>
        <v>-4.9079738513454096E-2</v>
      </c>
      <c r="CP50" s="185">
        <f ca="1">IF(CH50=0,0,_xll.SPRDOPT(CA50,CB50,$W50,$AM50,CE50,CF50,CG50,$D50,$D$20,9)/365)</f>
        <v>0</v>
      </c>
      <c r="CQ50" s="185">
        <f t="shared" ca="1" si="39"/>
        <v>2.8342249032938582E-2</v>
      </c>
      <c r="CR50" s="185">
        <f t="shared" ca="1" si="40"/>
        <v>0</v>
      </c>
      <c r="CS50" s="185">
        <f t="shared" ca="1" si="41"/>
        <v>1.8010917315824187E-3</v>
      </c>
      <c r="CT50" s="185">
        <f t="shared" si="42"/>
        <v>0</v>
      </c>
      <c r="CU50" s="165"/>
      <c r="CV50" s="99">
        <f t="shared" ca="1" si="43"/>
        <v>0</v>
      </c>
      <c r="CW50" s="99">
        <f t="shared" ca="1" si="44"/>
        <v>0</v>
      </c>
      <c r="CX50" s="99">
        <f t="shared" ca="1" si="45"/>
        <v>0</v>
      </c>
      <c r="CY50" s="99">
        <f t="shared" ca="1" si="46"/>
        <v>0</v>
      </c>
      <c r="CZ50" s="99">
        <f t="shared" ca="1" si="47"/>
        <v>0</v>
      </c>
      <c r="DA50" s="99">
        <f t="shared" ca="1" si="48"/>
        <v>0</v>
      </c>
      <c r="DB50" s="99">
        <f t="shared" ca="1" si="49"/>
        <v>0</v>
      </c>
      <c r="DC50" s="99">
        <f t="shared" ca="1" si="50"/>
        <v>0</v>
      </c>
      <c r="DD50" s="99">
        <f t="shared" ca="1" si="51"/>
        <v>0</v>
      </c>
      <c r="DE50" s="99">
        <f t="shared" ca="1" si="52"/>
        <v>0</v>
      </c>
      <c r="DF50" s="99">
        <f t="shared" ca="1" si="53"/>
        <v>0</v>
      </c>
      <c r="DG50" s="99">
        <f t="shared" ca="1" si="54"/>
        <v>0</v>
      </c>
      <c r="DI50" s="79">
        <f t="shared" si="55"/>
        <v>0</v>
      </c>
      <c r="DJ50" s="121">
        <f t="shared" ca="1" si="106"/>
        <v>3.1609999999999996</v>
      </c>
      <c r="DK50" s="121">
        <f t="shared" ca="1" si="107"/>
        <v>3.4009999999999998</v>
      </c>
      <c r="DL50" s="121">
        <f t="shared" ca="1" si="56"/>
        <v>0</v>
      </c>
      <c r="DM50" s="121">
        <f t="shared" ca="1" si="57"/>
        <v>0</v>
      </c>
      <c r="DN50" s="183">
        <f t="shared" ca="1" si="108"/>
        <v>0.54500000000000004</v>
      </c>
      <c r="DO50" s="183">
        <f t="shared" ca="1" si="109"/>
        <v>0.54500000000000004</v>
      </c>
      <c r="DP50" s="96">
        <f t="shared" si="110"/>
        <v>0.99</v>
      </c>
      <c r="DQ50" s="185">
        <f ca="1">IF(DI50=0,0,_xll.SPRDOPT(DJ50,DK50,$AD50,$AM50,DN50,DO50,DP50,$D50,$F$20,0))</f>
        <v>0</v>
      </c>
      <c r="DR50" s="185">
        <f ca="1">IF(DJ50=0,0,_xll.SPRDOPT(DJ50,DK50,$AD50,$AM50,DN50,DO50,DP50,$D50,$F$20,1))</f>
        <v>-0.18940979001300828</v>
      </c>
      <c r="DS50" s="185">
        <f ca="1">IF(DK50=0,0,_xll.SPRDOPT(DJ50,DK50,$AD50,$AM50,DN50,DO50,DP50,$D50,$F$20,2))</f>
        <v>0.20628336822804624</v>
      </c>
      <c r="DT50" s="185">
        <f ca="1">IF(DL50=0,0,_xll.SPRDOPT(DJ50,DK50,$AD50,$AM50,DN50,DO50,DP50,$D50,$F$20,3)/100)</f>
        <v>0</v>
      </c>
      <c r="DU50" s="185">
        <f ca="1">IF(DM50=0,0,_xll.SPRDOPT(DJ50,DK50,$AD50,$AM50,DN50,DO50,DP50,$D50,$F$20,4)/100)</f>
        <v>0</v>
      </c>
      <c r="DV50" s="185">
        <f ca="1">IF(DN50=0,0,_xll.SPRDOPT(DJ50,DK50,$AD50,$AM50,DN50,DO50,DP50,$D50,$F$20,5)/100)</f>
        <v>-5.0655555795529571E-3</v>
      </c>
      <c r="DW50" s="185">
        <f ca="1">IF(DO50=0,0,_xll.SPRDOPT(DJ50,DK50,$AD50,$AM50,DN50,DO50,DP50,$D50,$F$20,6)/100)</f>
        <v>6.8826473229243448E-3</v>
      </c>
      <c r="DX50" s="185">
        <f ca="1">IF(DP50=0,0,_xll.SPRDOPT(DJ50,DK50,$AD50,$AM50,DN50,DO50,DP50,$D50,$F$20,7)/100)</f>
        <v>-2.7588701361577175E-2</v>
      </c>
      <c r="DY50" s="185">
        <f ca="1">IF(DQ50=0,0,_xll.SPRDOPT(DJ50,DK50,$AD50,$AM50,DN50,DO50,DP50,$D50,$F$20,9)/365)</f>
        <v>0</v>
      </c>
      <c r="DZ50" s="185">
        <f t="shared" ca="1" si="58"/>
        <v>1.687357821503796E-2</v>
      </c>
      <c r="EA50" s="185">
        <f t="shared" ca="1" si="59"/>
        <v>0</v>
      </c>
      <c r="EB50" s="185">
        <f t="shared" ca="1" si="60"/>
        <v>1.8170917433713877E-3</v>
      </c>
      <c r="EC50" s="185">
        <f t="shared" si="61"/>
        <v>0</v>
      </c>
      <c r="ED50" s="185"/>
      <c r="EE50" s="99">
        <f t="shared" ca="1" si="62"/>
        <v>0</v>
      </c>
      <c r="EF50" s="99">
        <f t="shared" ca="1" si="63"/>
        <v>0</v>
      </c>
      <c r="EG50" s="99">
        <f t="shared" ca="1" si="64"/>
        <v>0</v>
      </c>
      <c r="EH50" s="99">
        <f t="shared" ca="1" si="65"/>
        <v>0</v>
      </c>
      <c r="EI50" s="99">
        <f t="shared" ca="1" si="66"/>
        <v>0</v>
      </c>
      <c r="EJ50" s="99">
        <f t="shared" ca="1" si="67"/>
        <v>0</v>
      </c>
      <c r="EK50" s="99">
        <f t="shared" ca="1" si="68"/>
        <v>0</v>
      </c>
      <c r="EL50" s="99">
        <f t="shared" ca="1" si="69"/>
        <v>0</v>
      </c>
      <c r="EM50" s="99">
        <f t="shared" ca="1" si="70"/>
        <v>0</v>
      </c>
      <c r="EN50" s="99">
        <f t="shared" ca="1" si="71"/>
        <v>0</v>
      </c>
      <c r="EO50" s="99">
        <f t="shared" ca="1" si="72"/>
        <v>0</v>
      </c>
      <c r="EP50" s="99">
        <f t="shared" ca="1" si="73"/>
        <v>0</v>
      </c>
      <c r="ER50" s="79">
        <f t="shared" si="74"/>
        <v>0</v>
      </c>
      <c r="ES50" s="121">
        <f t="shared" ca="1" si="111"/>
        <v>3.2209999999999996</v>
      </c>
      <c r="ET50" s="121">
        <f t="shared" ca="1" si="112"/>
        <v>3.4009999999999998</v>
      </c>
      <c r="EU50" s="121">
        <f t="shared" ca="1" si="75"/>
        <v>0</v>
      </c>
      <c r="EV50" s="121">
        <f t="shared" ca="1" si="76"/>
        <v>0</v>
      </c>
      <c r="EW50" s="183">
        <f t="shared" ca="1" si="113"/>
        <v>0.54500000000000004</v>
      </c>
      <c r="EX50" s="183">
        <f t="shared" ca="1" si="114"/>
        <v>0.54500000000000004</v>
      </c>
      <c r="EY50" s="96">
        <f t="shared" si="115"/>
        <v>0.99</v>
      </c>
      <c r="EZ50" s="185">
        <f ca="1">IF(ER50=0,0,_xll.SPRDOPT(ES50,ET50,$AK50,$AM50,EW50,EX50,EY50,$D50,$H$20,0))</f>
        <v>0</v>
      </c>
      <c r="FA50" s="185">
        <f ca="1">IF(ES50=0,0,_xll.SPRDOPT(ES50,ET50,$AK50,$AM50,EW50,EX50,EY50,$D50,$H$20,1))</f>
        <v>0.7746957329757086</v>
      </c>
      <c r="FB50" s="185">
        <f ca="1">IF(ET50=0,0,_xll.SPRDOPT(ES50,ET50,$AK50,$AM50,EW50,EX50,EY50,$D50,$H$20,2))</f>
        <v>-0.75463867954194797</v>
      </c>
      <c r="FC50" s="185">
        <f ca="1">IF(EU50=0,0,_xll.SPRDOPT(ES50,ET50,$AK50,$AM50,EW50,EX50,EY50,$D50,$H$20,3)/100)</f>
        <v>0</v>
      </c>
      <c r="FD50" s="185">
        <f ca="1">IF(EV50=0,0,_xll.SPRDOPT(ES50,ET50,$AK50,$AM50,EW50,EX50,EY50,$D50,$H$20,4)/100)</f>
        <v>0</v>
      </c>
      <c r="FE50" s="185">
        <f ca="1">IF(EW50=0,0,_xll.SPRDOPT(ES50,ET50,$AK50,$AM50,EW50,EX50,EY50,$D50,$H$20,5)/100)</f>
        <v>-4.9157247715708313E-3</v>
      </c>
      <c r="FF50" s="185">
        <f ca="1">IF(EX50=0,0,_xll.SPRDOPT(ES50,ET50,$AK50,$AM50,EW50,EX50,EY50,$D50,$H$20,6)/100)</f>
        <v>6.7904742807709537E-3</v>
      </c>
      <c r="FG50" s="185">
        <f ca="1">IF(EY50=0,0,_xll.SPRDOPT(ES50,ET50,$AK50,$AM50,EW50,EX50,EY50,$D50,$H$20,7)/100)</f>
        <v>-3.3125273943251522E-2</v>
      </c>
      <c r="FH50" s="185">
        <f ca="1">IF(EZ50=0,0,_xll.SPRDOPT(ES50,ET50,$AK50,$AM50,EW50,EX50,EY50,$D50,$H$20,9)/365)</f>
        <v>0</v>
      </c>
      <c r="FI50" s="185">
        <f t="shared" ca="1" si="77"/>
        <v>2.005705343376063E-2</v>
      </c>
      <c r="FJ50" s="185">
        <f t="shared" ca="1" si="78"/>
        <v>0</v>
      </c>
      <c r="FK50" s="185">
        <f t="shared" ca="1" si="79"/>
        <v>1.8747495092001224E-3</v>
      </c>
      <c r="FL50" s="185">
        <f t="shared" si="80"/>
        <v>0</v>
      </c>
      <c r="FM50" s="185"/>
      <c r="FN50" s="99">
        <f t="shared" ca="1" si="81"/>
        <v>0</v>
      </c>
      <c r="FO50" s="99">
        <f t="shared" ca="1" si="81"/>
        <v>0</v>
      </c>
      <c r="FP50" s="99">
        <f t="shared" ca="1" si="81"/>
        <v>0</v>
      </c>
      <c r="FQ50" s="99">
        <f t="shared" ca="1" si="81"/>
        <v>0</v>
      </c>
      <c r="FR50" s="99">
        <f t="shared" ca="1" si="81"/>
        <v>0</v>
      </c>
      <c r="FS50" s="99">
        <f t="shared" ca="1" si="81"/>
        <v>0</v>
      </c>
      <c r="FT50" s="99">
        <f t="shared" ca="1" si="81"/>
        <v>0</v>
      </c>
      <c r="FU50" s="99">
        <f t="shared" ca="1" si="81"/>
        <v>0</v>
      </c>
      <c r="FV50" s="99">
        <f t="shared" ca="1" si="81"/>
        <v>0</v>
      </c>
      <c r="FW50" s="99">
        <f t="shared" ca="1" si="81"/>
        <v>0</v>
      </c>
      <c r="FX50" s="99">
        <f t="shared" ca="1" si="81"/>
        <v>0</v>
      </c>
      <c r="FY50" s="99">
        <f t="shared" ca="1" si="81"/>
        <v>0</v>
      </c>
      <c r="GA50" s="304">
        <f t="shared" ca="1" si="116"/>
        <v>21</v>
      </c>
      <c r="GB50" t="str">
        <f t="shared" si="117"/>
        <v>IF-NGPL/MIDCON21</v>
      </c>
      <c r="GC50" t="str">
        <f t="shared" si="118"/>
        <v>NGI-SOCAL21</v>
      </c>
      <c r="GD50" t="str">
        <f t="shared" si="119"/>
        <v>IF-NWPL_ROCKY_M21</v>
      </c>
      <c r="GE50" t="str">
        <f t="shared" si="120"/>
        <v>IF-NWPL_ROCKY_M21</v>
      </c>
      <c r="GG50" s="96" t="e">
        <f t="shared" ca="1" si="121"/>
        <v>#N/A</v>
      </c>
      <c r="GH50" s="96">
        <f t="shared" ca="1" si="122"/>
        <v>0</v>
      </c>
      <c r="GI50" s="96" t="e">
        <f t="shared" ca="1" si="123"/>
        <v>#N/A</v>
      </c>
      <c r="GJ50" s="96" t="e">
        <f t="shared" ca="1" si="124"/>
        <v>#N/A</v>
      </c>
    </row>
    <row r="51" spans="1:192" x14ac:dyDescent="0.2">
      <c r="A51" s="92">
        <f t="shared" si="82"/>
        <v>37653</v>
      </c>
      <c r="B51" s="93">
        <f t="shared" ca="1" si="83"/>
        <v>3.3359999999999999</v>
      </c>
      <c r="C51" s="77">
        <f t="shared" ca="1" si="4"/>
        <v>0.53500000000000003</v>
      </c>
      <c r="D51" s="95">
        <f t="shared" ca="1" si="5"/>
        <v>421</v>
      </c>
      <c r="E51" s="96">
        <f t="shared" ca="1" si="6"/>
        <v>-0.39058312073551638</v>
      </c>
      <c r="F51" s="96">
        <f t="shared" ca="1" si="7"/>
        <v>-0.30459151909810123</v>
      </c>
      <c r="G51" s="96">
        <f t="shared" ca="1" si="8"/>
        <v>-0.1854093775162117</v>
      </c>
      <c r="H51" s="96">
        <f t="shared" ca="1" si="9"/>
        <v>0.78085731540940961</v>
      </c>
      <c r="I51" s="94">
        <f t="shared" ca="1" si="127"/>
        <v>-0.96626669292562128</v>
      </c>
      <c r="J51" s="182"/>
      <c r="K51" s="93">
        <f t="shared" ca="1" si="10"/>
        <v>-0.14749999999999999</v>
      </c>
      <c r="L51" s="93">
        <f t="shared" ca="1" si="84"/>
        <v>0</v>
      </c>
      <c r="M51" s="96">
        <f t="shared" ca="1" si="85"/>
        <v>1</v>
      </c>
      <c r="N51" s="96">
        <f t="shared" ca="1" si="86"/>
        <v>1</v>
      </c>
      <c r="O51" s="96">
        <f t="shared" ca="1" si="87"/>
        <v>0.99450000000000005</v>
      </c>
      <c r="P51" s="184">
        <f t="shared" si="11"/>
        <v>-0.2</v>
      </c>
      <c r="Q51" s="298">
        <f t="shared" si="88"/>
        <v>0</v>
      </c>
      <c r="R51" s="294">
        <f t="shared" ca="1" si="12"/>
        <v>0.13</v>
      </c>
      <c r="S51" s="93">
        <f t="shared" ca="1" si="13"/>
        <v>0</v>
      </c>
      <c r="T51" s="96">
        <f t="shared" ca="1" si="14"/>
        <v>1</v>
      </c>
      <c r="U51" s="96">
        <f t="shared" ca="1" si="89"/>
        <v>1</v>
      </c>
      <c r="V51" s="96">
        <f t="shared" ca="1" si="90"/>
        <v>0.99</v>
      </c>
      <c r="W51" s="184">
        <f t="shared" si="15"/>
        <v>0</v>
      </c>
      <c r="X51" s="298">
        <f t="shared" si="91"/>
        <v>0</v>
      </c>
      <c r="Y51" s="296">
        <f t="shared" ca="1" si="16"/>
        <v>-0.23</v>
      </c>
      <c r="Z51" s="93">
        <f t="shared" ca="1" si="17"/>
        <v>0</v>
      </c>
      <c r="AA51" s="96">
        <v>1</v>
      </c>
      <c r="AB51" s="96">
        <f t="shared" ca="1" si="92"/>
        <v>1</v>
      </c>
      <c r="AC51" s="96">
        <f t="shared" ca="1" si="93"/>
        <v>0.99</v>
      </c>
      <c r="AD51" s="184">
        <f t="shared" si="18"/>
        <v>-0.6</v>
      </c>
      <c r="AE51" s="298">
        <f t="shared" si="94"/>
        <v>0</v>
      </c>
      <c r="AF51" s="93">
        <f t="shared" ca="1" si="19"/>
        <v>-0.23</v>
      </c>
      <c r="AG51" s="93">
        <f t="shared" ca="1" si="20"/>
        <v>0</v>
      </c>
      <c r="AH51" s="96">
        <f t="shared" ca="1" si="21"/>
        <v>1</v>
      </c>
      <c r="AI51" s="96">
        <f t="shared" ca="1" si="95"/>
        <v>1</v>
      </c>
      <c r="AJ51" s="96">
        <f t="shared" ca="1" si="96"/>
        <v>0.99</v>
      </c>
      <c r="AK51" s="184">
        <f t="shared" si="22"/>
        <v>-0.45</v>
      </c>
      <c r="AL51" s="298">
        <f t="shared" si="97"/>
        <v>0</v>
      </c>
      <c r="AM51" s="77">
        <f t="shared" ca="1" si="23"/>
        <v>0</v>
      </c>
      <c r="AN51" s="145">
        <f t="shared" si="24"/>
        <v>28</v>
      </c>
      <c r="AO51" s="74">
        <f t="shared" si="125"/>
        <v>14</v>
      </c>
      <c r="AP51" s="79">
        <f t="shared" si="25"/>
        <v>28</v>
      </c>
      <c r="AQ51" s="121">
        <f t="shared" ca="1" si="98"/>
        <v>3.1884999999999999</v>
      </c>
      <c r="AR51" s="121">
        <f t="shared" ca="1" si="99"/>
        <v>3.3359999999999999</v>
      </c>
      <c r="AS51" s="121">
        <f t="shared" ca="1" si="26"/>
        <v>89.277999999999992</v>
      </c>
      <c r="AT51" s="121">
        <f t="shared" ca="1" si="27"/>
        <v>93.408000000000001</v>
      </c>
      <c r="AU51" s="183">
        <f t="shared" ca="1" si="100"/>
        <v>0.53500000000000003</v>
      </c>
      <c r="AV51" s="183">
        <f t="shared" ca="1" si="101"/>
        <v>0.53500000000000003</v>
      </c>
      <c r="AW51" s="96">
        <f t="shared" si="28"/>
        <v>0.999</v>
      </c>
      <c r="AX51" s="185">
        <f ca="1">IF(AP51=0,0,_xll.SPRDOPT(AQ51,AR51,$P51,$AM51,AU51,AV51,AW51,$D51,$B$20,0))</f>
        <v>3.1429982604716182E-2</v>
      </c>
      <c r="AY51" s="185">
        <f ca="1">IF(AQ51=0,0,_xll.SPRDOPT(AQ51,AR51,$P51,$AM51,AU51,AV51,AW51,$D51,$B$20,1))</f>
        <v>-0.39058312073551638</v>
      </c>
      <c r="AZ51" s="185">
        <f ca="1">IF(AR51=0,0,_xll.SPRDOPT(AQ51,AR51,$P51,$AM51,AU51,AV51,AW51,$D51,$B$20,2))</f>
        <v>0.39737140763030315</v>
      </c>
      <c r="BA51" s="185">
        <f ca="1">IF(AS51=0,0,_xll.SPRDOPT(AQ51,AR51,$P51,$AM51,AU51,AV51,AW51,$D51,$B$20,3)/100)</f>
        <v>3.1493729794245827E-2</v>
      </c>
      <c r="BB51" s="185">
        <f ca="1">IF(AT51=0,0,_xll.SPRDOPT(AQ51,AR51,$P51,$AM51,AU51,AV51,AW51,$D51,$B$20,4)/100)</f>
        <v>3.1581280644032136E-2</v>
      </c>
      <c r="BC51" s="185">
        <f ca="1">IF(AU51=0,0,_xll.SPRDOPT(AQ51,AR51,$P51,$AM51,AU51,AV51,AW51,$D51,$B$20,5)/100)</f>
        <v>-9.1826331190744386E-3</v>
      </c>
      <c r="BD51" s="185">
        <f ca="1">IF(AV51=0,0,_xll.SPRDOPT(AQ51,AR51,$P51,$AM51,AU51,AV51,AW51,$D51,$B$20,6)/100)</f>
        <v>1.0108181115518722E-2</v>
      </c>
      <c r="BE51" s="185">
        <f ca="1">IF(AW51=0,0,_xll.SPRDOPT(AQ51,AR51,$P51,$AM51,AU51,AV51,AW51,$D51,$B$20,7)/100)</f>
        <v>-0.11065560608231649</v>
      </c>
      <c r="BF51" s="185">
        <f ca="1">IF(AX51=0,0,_xll.SPRDOPT(AQ51,AR51,$P51,$AM51,AU51,AV51,AW51,$D51,$B$20,9)/365)</f>
        <v>-5.8848862443733403E-5</v>
      </c>
      <c r="BG51" s="185">
        <f t="shared" ca="1" si="29"/>
        <v>6.7882868947867769E-3</v>
      </c>
      <c r="BH51" s="185">
        <f t="shared" ca="1" si="30"/>
        <v>8.7550849786309504E-5</v>
      </c>
      <c r="BI51" s="185">
        <f t="shared" ca="1" si="31"/>
        <v>9.2554799644428351E-4</v>
      </c>
      <c r="BJ51" s="185">
        <f t="shared" si="32"/>
        <v>27.972000000000001</v>
      </c>
      <c r="BK51" s="165"/>
      <c r="BL51" s="99">
        <f t="shared" ca="1" si="33"/>
        <v>0.88003951293205307</v>
      </c>
      <c r="BM51" s="99">
        <f t="shared" ca="1" si="34"/>
        <v>-10.936327380594459</v>
      </c>
      <c r="BN51" s="99">
        <f t="shared" ca="1" si="34"/>
        <v>11.126399413648489</v>
      </c>
      <c r="BO51" s="99">
        <f t="shared" ca="1" si="34"/>
        <v>0.88182443423888313</v>
      </c>
      <c r="BP51" s="99">
        <f t="shared" ca="1" si="34"/>
        <v>0.88427585803289976</v>
      </c>
      <c r="BQ51" s="99">
        <f t="shared" ca="1" si="34"/>
        <v>-0.25711372733408427</v>
      </c>
      <c r="BR51" s="99">
        <f t="shared" ca="1" si="34"/>
        <v>0.2830290712345242</v>
      </c>
      <c r="BS51" s="99">
        <f t="shared" ca="1" si="34"/>
        <v>-3.0983569703048617</v>
      </c>
      <c r="BT51" s="99">
        <f t="shared" ca="1" si="34"/>
        <v>-1.6477681484245352E-3</v>
      </c>
      <c r="BU51" s="99">
        <f t="shared" ca="1" si="34"/>
        <v>0.19007203305402975</v>
      </c>
      <c r="BV51" s="99">
        <f t="shared" ca="1" si="34"/>
        <v>2.4514237940166661E-3</v>
      </c>
      <c r="BW51" s="99">
        <f t="shared" ca="1" si="34"/>
        <v>2.5915343900439938E-2</v>
      </c>
      <c r="BX51" s="99"/>
      <c r="BZ51" s="79">
        <f t="shared" si="35"/>
        <v>0</v>
      </c>
      <c r="CA51" s="121">
        <f t="shared" ca="1" si="102"/>
        <v>3.4659999999999997</v>
      </c>
      <c r="CB51" s="121">
        <f t="shared" ca="1" si="103"/>
        <v>3.3359999999999999</v>
      </c>
      <c r="CC51" s="121">
        <f t="shared" ca="1" si="36"/>
        <v>0</v>
      </c>
      <c r="CD51" s="121">
        <f t="shared" ca="1" si="37"/>
        <v>0</v>
      </c>
      <c r="CE51" s="183">
        <f t="shared" ca="1" si="104"/>
        <v>0.53500000000000003</v>
      </c>
      <c r="CF51" s="183">
        <f t="shared" ca="1" si="105"/>
        <v>0.53500000000000003</v>
      </c>
      <c r="CG51" s="96">
        <f t="shared" si="38"/>
        <v>0.99</v>
      </c>
      <c r="CH51" s="185">
        <f ca="1">IF(BZ51=0,0,_xll.SPRDOPT(CA51,CB51,$W51,$AM51,CE51,CF51,CG51,$D51,$D$20,0))</f>
        <v>0</v>
      </c>
      <c r="CI51" s="185">
        <f ca="1">IF(CA51=0,0,_xll.SPRDOPT(CA51,CB51,$W51,$AM51,CE51,CF51,CG51,$D51,$D$20,1))</f>
        <v>-0.30459151909810123</v>
      </c>
      <c r="CJ51" s="185">
        <f ca="1">IF(CB51=0,0,_xll.SPRDOPT(CA51,CB51,$W51,$AM51,CE51,CF51,CG51,$D51,$D$20,2))</f>
        <v>0.33359410269822121</v>
      </c>
      <c r="CK51" s="185">
        <f ca="1">IF(CC51=0,0,_xll.SPRDOPT(CA51,CB51,$W51,$AM51,CE51,CF51,CG51,$D51,$D$20,3)/100)</f>
        <v>0</v>
      </c>
      <c r="CL51" s="185">
        <f ca="1">IF(CD51=0,0,_xll.SPRDOPT(CA51,CB51,$W51,$AM51,CE51,CF51,CG51,$D51,$D$20,4)/100)</f>
        <v>0</v>
      </c>
      <c r="CM51" s="185">
        <f ca="1">IF(CE51=0,0,_xll.SPRDOPT(CA51,CB51,$W51,$AM51,CE51,CF51,CG51,$D51,$D$20,5)/100)</f>
        <v>9.2119234563820093E-4</v>
      </c>
      <c r="CN51" s="185">
        <f ca="1">IF(CF51=0,0,_xll.SPRDOPT(CA51,CB51,$W51,$AM51,CE51,CF51,CG51,$D51,$D$20,6)/100)</f>
        <v>9.2104097297756986E-4</v>
      </c>
      <c r="CO51" s="185">
        <f ca="1">IF(CG51=0,0,_xll.SPRDOPT(CA51,CB51,$W51,$AM51,CE51,CF51,CG51,$D51,$D$20,7)/100)</f>
        <v>-4.927972910208888E-2</v>
      </c>
      <c r="CP51" s="185">
        <f ca="1">IF(CH51=0,0,_xll.SPRDOPT(CA51,CB51,$W51,$AM51,CE51,CF51,CG51,$D51,$D$20,9)/365)</f>
        <v>0</v>
      </c>
      <c r="CQ51" s="185">
        <f t="shared" ca="1" si="39"/>
        <v>2.900258360011998E-2</v>
      </c>
      <c r="CR51" s="185">
        <f t="shared" ca="1" si="40"/>
        <v>0</v>
      </c>
      <c r="CS51" s="185">
        <f t="shared" ca="1" si="41"/>
        <v>1.8422333186157709E-3</v>
      </c>
      <c r="CT51" s="185">
        <f t="shared" si="42"/>
        <v>0</v>
      </c>
      <c r="CU51" s="165"/>
      <c r="CV51" s="99">
        <f t="shared" ca="1" si="43"/>
        <v>0</v>
      </c>
      <c r="CW51" s="99">
        <f t="shared" ca="1" si="44"/>
        <v>0</v>
      </c>
      <c r="CX51" s="99">
        <f t="shared" ca="1" si="45"/>
        <v>0</v>
      </c>
      <c r="CY51" s="99">
        <f t="shared" ca="1" si="46"/>
        <v>0</v>
      </c>
      <c r="CZ51" s="99">
        <f t="shared" ca="1" si="47"/>
        <v>0</v>
      </c>
      <c r="DA51" s="99">
        <f t="shared" ca="1" si="48"/>
        <v>0</v>
      </c>
      <c r="DB51" s="99">
        <f t="shared" ca="1" si="49"/>
        <v>0</v>
      </c>
      <c r="DC51" s="99">
        <f t="shared" ca="1" si="50"/>
        <v>0</v>
      </c>
      <c r="DD51" s="99">
        <f t="shared" ca="1" si="51"/>
        <v>0</v>
      </c>
      <c r="DE51" s="99">
        <f t="shared" ca="1" si="52"/>
        <v>0</v>
      </c>
      <c r="DF51" s="99">
        <f t="shared" ca="1" si="53"/>
        <v>0</v>
      </c>
      <c r="DG51" s="99">
        <f t="shared" ca="1" si="54"/>
        <v>0</v>
      </c>
      <c r="DI51" s="79">
        <f t="shared" si="55"/>
        <v>0</v>
      </c>
      <c r="DJ51" s="121">
        <f t="shared" ca="1" si="106"/>
        <v>3.1059999999999999</v>
      </c>
      <c r="DK51" s="121">
        <f t="shared" ca="1" si="107"/>
        <v>3.3359999999999999</v>
      </c>
      <c r="DL51" s="121">
        <f t="shared" ca="1" si="56"/>
        <v>0</v>
      </c>
      <c r="DM51" s="121">
        <f t="shared" ca="1" si="57"/>
        <v>0</v>
      </c>
      <c r="DN51" s="183">
        <f t="shared" ca="1" si="108"/>
        <v>0.53500000000000003</v>
      </c>
      <c r="DO51" s="183">
        <f t="shared" ca="1" si="109"/>
        <v>0.53500000000000003</v>
      </c>
      <c r="DP51" s="96">
        <f t="shared" si="110"/>
        <v>0.99</v>
      </c>
      <c r="DQ51" s="185">
        <f ca="1">IF(DI51=0,0,_xll.SPRDOPT(DJ51,DK51,$AD51,$AM51,DN51,DO51,DP51,$D51,$F$20,0))</f>
        <v>0</v>
      </c>
      <c r="DR51" s="185">
        <f ca="1">IF(DJ51=0,0,_xll.SPRDOPT(DJ51,DK51,$AD51,$AM51,DN51,DO51,DP51,$D51,$F$20,1))</f>
        <v>-0.1854093775162117</v>
      </c>
      <c r="DS51" s="185">
        <f ca="1">IF(DK51=0,0,_xll.SPRDOPT(DJ51,DK51,$AD51,$AM51,DN51,DO51,DP51,$D51,$F$20,2))</f>
        <v>0.20244965459407452</v>
      </c>
      <c r="DT51" s="185">
        <f ca="1">IF(DL51=0,0,_xll.SPRDOPT(DJ51,DK51,$AD51,$AM51,DN51,DO51,DP51,$D51,$F$20,3)/100)</f>
        <v>0</v>
      </c>
      <c r="DU51" s="185">
        <f ca="1">IF(DM51=0,0,_xll.SPRDOPT(DJ51,DK51,$AD51,$AM51,DN51,DO51,DP51,$D51,$F$20,4)/100)</f>
        <v>0</v>
      </c>
      <c r="DV51" s="185">
        <f ca="1">IF(DN51=0,0,_xll.SPRDOPT(DJ51,DK51,$AD51,$AM51,DN51,DO51,DP51,$D51,$F$20,5)/100)</f>
        <v>-5.1147604190331488E-3</v>
      </c>
      <c r="DW51" s="185">
        <f ca="1">IF(DO51=0,0,_xll.SPRDOPT(DJ51,DK51,$AD51,$AM51,DN51,DO51,DP51,$D51,$F$20,6)/100)</f>
        <v>6.9539742729594579E-3</v>
      </c>
      <c r="DX51" s="185">
        <f ca="1">IF(DP51=0,0,_xll.SPRDOPT(DJ51,DK51,$AD51,$AM51,DN51,DO51,DP51,$D51,$F$20,7)/100)</f>
        <v>-2.7351423922924986E-2</v>
      </c>
      <c r="DY51" s="185">
        <f ca="1">IF(DQ51=0,0,_xll.SPRDOPT(DJ51,DK51,$AD51,$AM51,DN51,DO51,DP51,$D51,$F$20,9)/365)</f>
        <v>0</v>
      </c>
      <c r="DZ51" s="185">
        <f t="shared" ca="1" si="58"/>
        <v>1.704027707786282E-2</v>
      </c>
      <c r="EA51" s="185">
        <f t="shared" ca="1" si="59"/>
        <v>0</v>
      </c>
      <c r="EB51" s="185">
        <f t="shared" ca="1" si="60"/>
        <v>1.8392138539263091E-3</v>
      </c>
      <c r="EC51" s="185">
        <f t="shared" si="61"/>
        <v>0</v>
      </c>
      <c r="ED51" s="185"/>
      <c r="EE51" s="99">
        <f t="shared" ca="1" si="62"/>
        <v>0</v>
      </c>
      <c r="EF51" s="99">
        <f t="shared" ca="1" si="63"/>
        <v>0</v>
      </c>
      <c r="EG51" s="99">
        <f t="shared" ca="1" si="64"/>
        <v>0</v>
      </c>
      <c r="EH51" s="99">
        <f t="shared" ca="1" si="65"/>
        <v>0</v>
      </c>
      <c r="EI51" s="99">
        <f t="shared" ca="1" si="66"/>
        <v>0</v>
      </c>
      <c r="EJ51" s="99">
        <f t="shared" ca="1" si="67"/>
        <v>0</v>
      </c>
      <c r="EK51" s="99">
        <f t="shared" ca="1" si="68"/>
        <v>0</v>
      </c>
      <c r="EL51" s="99">
        <f t="shared" ca="1" si="69"/>
        <v>0</v>
      </c>
      <c r="EM51" s="99">
        <f t="shared" ca="1" si="70"/>
        <v>0</v>
      </c>
      <c r="EN51" s="99">
        <f t="shared" ca="1" si="71"/>
        <v>0</v>
      </c>
      <c r="EO51" s="99">
        <f t="shared" ca="1" si="72"/>
        <v>0</v>
      </c>
      <c r="EP51" s="99">
        <f t="shared" ca="1" si="73"/>
        <v>0</v>
      </c>
      <c r="ER51" s="79">
        <f t="shared" si="74"/>
        <v>0</v>
      </c>
      <c r="ES51" s="121">
        <f t="shared" ca="1" si="111"/>
        <v>3.1659999999999999</v>
      </c>
      <c r="ET51" s="121">
        <f t="shared" ca="1" si="112"/>
        <v>3.3359999999999999</v>
      </c>
      <c r="EU51" s="121">
        <f t="shared" ca="1" si="75"/>
        <v>0</v>
      </c>
      <c r="EV51" s="121">
        <f t="shared" ca="1" si="76"/>
        <v>0</v>
      </c>
      <c r="EW51" s="183">
        <f t="shared" ca="1" si="113"/>
        <v>0.53500000000000003</v>
      </c>
      <c r="EX51" s="183">
        <f t="shared" ca="1" si="114"/>
        <v>0.53500000000000003</v>
      </c>
      <c r="EY51" s="96">
        <f t="shared" si="115"/>
        <v>0.99</v>
      </c>
      <c r="EZ51" s="185">
        <f ca="1">IF(ER51=0,0,_xll.SPRDOPT(ES51,ET51,$AK51,$AM51,EW51,EX51,EY51,$D51,$H$20,0))</f>
        <v>0</v>
      </c>
      <c r="FA51" s="185">
        <f ca="1">IF(ES51=0,0,_xll.SPRDOPT(ES51,ET51,$AK51,$AM51,EW51,EX51,EY51,$D51,$H$20,1))</f>
        <v>0.78085731540940961</v>
      </c>
      <c r="FB51" s="185">
        <f ca="1">IF(ET51=0,0,_xll.SPRDOPT(ES51,ET51,$AK51,$AM51,EW51,EX51,EY51,$D51,$H$20,2))</f>
        <v>-0.76065643942399719</v>
      </c>
      <c r="FC51" s="185">
        <f ca="1">IF(EU51=0,0,_xll.SPRDOPT(ES51,ET51,$AK51,$AM51,EW51,EX51,EY51,$D51,$H$20,3)/100)</f>
        <v>0</v>
      </c>
      <c r="FD51" s="185">
        <f ca="1">IF(EV51=0,0,_xll.SPRDOPT(ES51,ET51,$AK51,$AM51,EW51,EX51,EY51,$D51,$H$20,4)/100)</f>
        <v>0</v>
      </c>
      <c r="FE51" s="185">
        <f ca="1">IF(EW51=0,0,_xll.SPRDOPT(ES51,ET51,$AK51,$AM51,EW51,EX51,EY51,$D51,$H$20,5)/100)</f>
        <v>-4.9550542235206685E-3</v>
      </c>
      <c r="FF51" s="185">
        <f ca="1">IF(EX51=0,0,_xll.SPRDOPT(ES51,ET51,$AK51,$AM51,EW51,EX51,EY51,$D51,$H$20,6)/100)</f>
        <v>6.8483680624147761E-3</v>
      </c>
      <c r="FG51" s="185">
        <f ca="1">IF(EY51=0,0,_xll.SPRDOPT(ES51,ET51,$AK51,$AM51,EW51,EX51,EY51,$D51,$H$20,7)/100)</f>
        <v>-3.2757696756583805E-2</v>
      </c>
      <c r="FH51" s="185">
        <f ca="1">IF(EZ51=0,0,_xll.SPRDOPT(ES51,ET51,$AK51,$AM51,EW51,EX51,EY51,$D51,$H$20,9)/365)</f>
        <v>0</v>
      </c>
      <c r="FI51" s="185">
        <f t="shared" ca="1" si="77"/>
        <v>2.0200875985412425E-2</v>
      </c>
      <c r="FJ51" s="185">
        <f t="shared" ca="1" si="78"/>
        <v>0</v>
      </c>
      <c r="FK51" s="185">
        <f t="shared" ca="1" si="79"/>
        <v>1.8933138388941076E-3</v>
      </c>
      <c r="FL51" s="185">
        <f t="shared" si="80"/>
        <v>0</v>
      </c>
      <c r="FM51" s="185"/>
      <c r="FN51" s="99">
        <f t="shared" ca="1" si="81"/>
        <v>0</v>
      </c>
      <c r="FO51" s="99">
        <f t="shared" ca="1" si="81"/>
        <v>0</v>
      </c>
      <c r="FP51" s="99">
        <f t="shared" ca="1" si="81"/>
        <v>0</v>
      </c>
      <c r="FQ51" s="99">
        <f t="shared" ca="1" si="81"/>
        <v>0</v>
      </c>
      <c r="FR51" s="99">
        <f t="shared" ca="1" si="81"/>
        <v>0</v>
      </c>
      <c r="FS51" s="99">
        <f t="shared" ca="1" si="81"/>
        <v>0</v>
      </c>
      <c r="FT51" s="99">
        <f t="shared" ca="1" si="81"/>
        <v>0</v>
      </c>
      <c r="FU51" s="99">
        <f t="shared" ca="1" si="81"/>
        <v>0</v>
      </c>
      <c r="FV51" s="99">
        <f t="shared" ca="1" si="81"/>
        <v>0</v>
      </c>
      <c r="FW51" s="99">
        <f t="shared" ca="1" si="81"/>
        <v>0</v>
      </c>
      <c r="FX51" s="99">
        <f t="shared" ca="1" si="81"/>
        <v>0</v>
      </c>
      <c r="FY51" s="99">
        <f t="shared" ca="1" si="81"/>
        <v>0</v>
      </c>
      <c r="GA51" s="304">
        <f t="shared" ca="1" si="116"/>
        <v>22</v>
      </c>
      <c r="GB51" t="str">
        <f t="shared" si="117"/>
        <v>IF-NGPL/MIDCON22</v>
      </c>
      <c r="GC51" t="str">
        <f t="shared" si="118"/>
        <v>NGI-SOCAL22</v>
      </c>
      <c r="GD51" t="str">
        <f t="shared" si="119"/>
        <v>IF-NWPL_ROCKY_M22</v>
      </c>
      <c r="GE51" t="str">
        <f t="shared" si="120"/>
        <v>IF-NWPL_ROCKY_M22</v>
      </c>
      <c r="GG51" s="96" t="e">
        <f t="shared" ca="1" si="121"/>
        <v>#N/A</v>
      </c>
      <c r="GH51" s="96">
        <f t="shared" ca="1" si="122"/>
        <v>0</v>
      </c>
      <c r="GI51" s="96" t="e">
        <f t="shared" ca="1" si="123"/>
        <v>#N/A</v>
      </c>
      <c r="GJ51" s="96" t="e">
        <f t="shared" ca="1" si="124"/>
        <v>#N/A</v>
      </c>
    </row>
    <row r="52" spans="1:192" x14ac:dyDescent="0.2">
      <c r="A52" s="92">
        <f t="shared" si="82"/>
        <v>37681</v>
      </c>
      <c r="B52" s="93">
        <f t="shared" ca="1" si="83"/>
        <v>3.2360000000000002</v>
      </c>
      <c r="C52" s="77">
        <f t="shared" ca="1" si="4"/>
        <v>0.50249999999999995</v>
      </c>
      <c r="D52" s="95">
        <f t="shared" ca="1" si="5"/>
        <v>449</v>
      </c>
      <c r="E52" s="96">
        <f t="shared" ca="1" si="6"/>
        <v>-0.37616578430785036</v>
      </c>
      <c r="F52" s="96">
        <f t="shared" ca="1" si="7"/>
        <v>-0.29484460242605137</v>
      </c>
      <c r="G52" s="96">
        <f t="shared" ca="1" si="8"/>
        <v>-0.2147494629072613</v>
      </c>
      <c r="H52" s="96">
        <f t="shared" ca="1" si="9"/>
        <v>0.74363383826489926</v>
      </c>
      <c r="I52" s="94">
        <f t="shared" ca="1" si="127"/>
        <v>-0.95838330117216053</v>
      </c>
      <c r="J52" s="182"/>
      <c r="K52" s="93">
        <f t="shared" ca="1" si="10"/>
        <v>-0.14499999999999999</v>
      </c>
      <c r="L52" s="93">
        <f t="shared" ca="1" si="84"/>
        <v>0</v>
      </c>
      <c r="M52" s="96">
        <f t="shared" ca="1" si="85"/>
        <v>1</v>
      </c>
      <c r="N52" s="96">
        <f t="shared" ca="1" si="86"/>
        <v>1</v>
      </c>
      <c r="O52" s="96">
        <f t="shared" ca="1" si="87"/>
        <v>0.99450000000000005</v>
      </c>
      <c r="P52" s="184">
        <f t="shared" si="11"/>
        <v>-0.2</v>
      </c>
      <c r="Q52" s="298">
        <f t="shared" si="88"/>
        <v>0</v>
      </c>
      <c r="R52" s="294">
        <f t="shared" ca="1" si="12"/>
        <v>0.13</v>
      </c>
      <c r="S52" s="93">
        <f t="shared" ca="1" si="13"/>
        <v>0</v>
      </c>
      <c r="T52" s="96">
        <f t="shared" ca="1" si="14"/>
        <v>1</v>
      </c>
      <c r="U52" s="96">
        <f t="shared" ca="1" si="89"/>
        <v>1</v>
      </c>
      <c r="V52" s="96">
        <f t="shared" ca="1" si="90"/>
        <v>0.99</v>
      </c>
      <c r="W52" s="184">
        <f t="shared" si="15"/>
        <v>0</v>
      </c>
      <c r="X52" s="298">
        <f t="shared" si="91"/>
        <v>0</v>
      </c>
      <c r="Y52" s="296">
        <f t="shared" ca="1" si="16"/>
        <v>-0.28000000000000003</v>
      </c>
      <c r="Z52" s="93">
        <f t="shared" ca="1" si="17"/>
        <v>0</v>
      </c>
      <c r="AA52" s="96">
        <v>1</v>
      </c>
      <c r="AB52" s="96">
        <f t="shared" ca="1" si="92"/>
        <v>1</v>
      </c>
      <c r="AC52" s="96">
        <f t="shared" ca="1" si="93"/>
        <v>0.99</v>
      </c>
      <c r="AD52" s="184">
        <f t="shared" si="18"/>
        <v>-0.6</v>
      </c>
      <c r="AE52" s="298">
        <f t="shared" si="94"/>
        <v>0</v>
      </c>
      <c r="AF52" s="93">
        <f t="shared" ca="1" si="19"/>
        <v>-0.28000000000000003</v>
      </c>
      <c r="AG52" s="93">
        <f t="shared" ca="1" si="20"/>
        <v>0</v>
      </c>
      <c r="AH52" s="96">
        <f t="shared" ca="1" si="21"/>
        <v>1</v>
      </c>
      <c r="AI52" s="96">
        <f t="shared" ca="1" si="95"/>
        <v>1</v>
      </c>
      <c r="AJ52" s="96">
        <f t="shared" ca="1" si="96"/>
        <v>0.99</v>
      </c>
      <c r="AK52" s="184">
        <f t="shared" si="22"/>
        <v>-0.45</v>
      </c>
      <c r="AL52" s="298">
        <f t="shared" si="97"/>
        <v>0</v>
      </c>
      <c r="AM52" s="77">
        <f t="shared" ca="1" si="23"/>
        <v>0</v>
      </c>
      <c r="AN52" s="145">
        <f t="shared" si="24"/>
        <v>31</v>
      </c>
      <c r="AO52" s="74">
        <f t="shared" si="125"/>
        <v>15</v>
      </c>
      <c r="AP52" s="79">
        <f t="shared" si="25"/>
        <v>31</v>
      </c>
      <c r="AQ52" s="121">
        <f t="shared" ca="1" si="98"/>
        <v>3.0910000000000002</v>
      </c>
      <c r="AR52" s="121">
        <f t="shared" ca="1" si="99"/>
        <v>3.2360000000000002</v>
      </c>
      <c r="AS52" s="121">
        <f t="shared" ca="1" si="26"/>
        <v>95.821000000000012</v>
      </c>
      <c r="AT52" s="121">
        <f t="shared" ca="1" si="27"/>
        <v>100.316</v>
      </c>
      <c r="AU52" s="183">
        <f t="shared" ca="1" si="100"/>
        <v>0.50249999999999995</v>
      </c>
      <c r="AV52" s="183">
        <f t="shared" ca="1" si="101"/>
        <v>0.50249999999999995</v>
      </c>
      <c r="AW52" s="96">
        <f t="shared" si="28"/>
        <v>0.999</v>
      </c>
      <c r="AX52" s="185">
        <f ca="1">IF(AP52=0,0,_xll.SPRDOPT(AQ52,AR52,$P52,$AM52,AU52,AV52,AW52,$D52,$B$20,0))</f>
        <v>2.8347054948368706E-2</v>
      </c>
      <c r="AY52" s="185">
        <f ca="1">IF(AQ52=0,0,_xll.SPRDOPT(AQ52,AR52,$P52,$AM52,AU52,AV52,AW52,$D52,$B$20,1))</f>
        <v>-0.37616578430785036</v>
      </c>
      <c r="AZ52" s="185">
        <f ca="1">IF(AR52=0,0,_xll.SPRDOPT(AQ52,AR52,$P52,$AM52,AU52,AV52,AW52,$D52,$B$20,2))</f>
        <v>0.38259684277628481</v>
      </c>
      <c r="BA52" s="185">
        <f ca="1">IF(AS52=0,0,_xll.SPRDOPT(AQ52,AR52,$P52,$AM52,AU52,AV52,AW52,$D52,$B$20,3)/100)</f>
        <v>3.2682678713351856E-2</v>
      </c>
      <c r="BB52" s="185">
        <f ca="1">IF(AT52=0,0,_xll.SPRDOPT(AQ52,AR52,$P52,$AM52,AU52,AV52,AW52,$D52,$B$20,4)/100)</f>
        <v>3.2810706039619768E-2</v>
      </c>
      <c r="BC52" s="185">
        <f ca="1">IF(AU52=0,0,_xll.SPRDOPT(AQ52,AR52,$P52,$AM52,AU52,AV52,AW52,$D52,$B$20,5)/100)</f>
        <v>-9.2118556329221328E-3</v>
      </c>
      <c r="BD52" s="185">
        <f ca="1">IF(AV52=0,0,_xll.SPRDOPT(AQ52,AR52,$P52,$AM52,AU52,AV52,AW52,$D52,$B$20,6)/100)</f>
        <v>1.0137739096810866E-2</v>
      </c>
      <c r="BE52" s="185">
        <f ca="1">IF(AW52=0,0,_xll.SPRDOPT(AQ52,AR52,$P52,$AM52,AU52,AV52,AW52,$D52,$B$20,7)/100)</f>
        <v>-0.10165745824252535</v>
      </c>
      <c r="BF52" s="185">
        <f ca="1">IF(AX52=0,0,_xll.SPRDOPT(AQ52,AR52,$P52,$AM52,AU52,AV52,AW52,$D52,$B$20,9)/365)</f>
        <v>-5.1845791133268708E-5</v>
      </c>
      <c r="BG52" s="185">
        <f t="shared" ca="1" si="29"/>
        <v>6.4310584684344474E-3</v>
      </c>
      <c r="BH52" s="185">
        <f t="shared" ca="1" si="30"/>
        <v>1.280273262679113E-4</v>
      </c>
      <c r="BI52" s="185">
        <f t="shared" ca="1" si="31"/>
        <v>9.2588346388873359E-4</v>
      </c>
      <c r="BJ52" s="185">
        <f t="shared" si="32"/>
        <v>30.969000000000001</v>
      </c>
      <c r="BK52" s="165"/>
      <c r="BL52" s="99">
        <f t="shared" ca="1" si="33"/>
        <v>0.87875870339942985</v>
      </c>
      <c r="BM52" s="99">
        <f t="shared" ca="1" si="34"/>
        <v>-11.661139313543361</v>
      </c>
      <c r="BN52" s="99">
        <f t="shared" ca="1" si="34"/>
        <v>11.860502126064828</v>
      </c>
      <c r="BO52" s="99">
        <f t="shared" ca="1" si="34"/>
        <v>1.0131630401139076</v>
      </c>
      <c r="BP52" s="99">
        <f t="shared" ca="1" si="34"/>
        <v>1.0171318872282129</v>
      </c>
      <c r="BQ52" s="99">
        <f t="shared" ca="1" si="34"/>
        <v>-0.2855675246205861</v>
      </c>
      <c r="BR52" s="99">
        <f t="shared" ca="1" si="34"/>
        <v>0.31426991200113685</v>
      </c>
      <c r="BS52" s="99">
        <f t="shared" ca="1" si="34"/>
        <v>-3.1513812055182862</v>
      </c>
      <c r="BT52" s="99">
        <f t="shared" ca="1" si="34"/>
        <v>-1.6072195251313299E-3</v>
      </c>
      <c r="BU52" s="99">
        <f t="shared" ca="1" si="34"/>
        <v>0.19936281252146787</v>
      </c>
      <c r="BV52" s="99">
        <f t="shared" ca="1" si="34"/>
        <v>3.9688471143052503E-3</v>
      </c>
      <c r="BW52" s="99">
        <f t="shared" ca="1" si="34"/>
        <v>2.870238738055074E-2</v>
      </c>
      <c r="BX52" s="99"/>
      <c r="BZ52" s="79">
        <f t="shared" si="35"/>
        <v>0</v>
      </c>
      <c r="CA52" s="121">
        <f t="shared" ca="1" si="102"/>
        <v>3.3660000000000001</v>
      </c>
      <c r="CB52" s="121">
        <f t="shared" ca="1" si="103"/>
        <v>3.2360000000000002</v>
      </c>
      <c r="CC52" s="121">
        <f t="shared" ca="1" si="36"/>
        <v>0</v>
      </c>
      <c r="CD52" s="121">
        <f t="shared" ca="1" si="37"/>
        <v>0</v>
      </c>
      <c r="CE52" s="183">
        <f t="shared" ca="1" si="104"/>
        <v>0.50249999999999995</v>
      </c>
      <c r="CF52" s="183">
        <f t="shared" ca="1" si="105"/>
        <v>0.50249999999999995</v>
      </c>
      <c r="CG52" s="96">
        <f t="shared" si="38"/>
        <v>0.99</v>
      </c>
      <c r="CH52" s="185">
        <f ca="1">IF(BZ52=0,0,_xll.SPRDOPT(CA52,CB52,$W52,$AM52,CE52,CF52,CG52,$D52,$D$20,0))</f>
        <v>0</v>
      </c>
      <c r="CI52" s="185">
        <f ca="1">IF(CA52=0,0,_xll.SPRDOPT(CA52,CB52,$W52,$AM52,CE52,CF52,CG52,$D52,$D$20,1))</f>
        <v>-0.29484460242605137</v>
      </c>
      <c r="CJ52" s="185">
        <f ca="1">IF(CB52=0,0,_xll.SPRDOPT(CA52,CB52,$W52,$AM52,CE52,CF52,CG52,$D52,$D$20,2))</f>
        <v>0.32258050853360609</v>
      </c>
      <c r="CK52" s="185">
        <f ca="1">IF(CC52=0,0,_xll.SPRDOPT(CA52,CB52,$W52,$AM52,CE52,CF52,CG52,$D52,$D$20,3)/100)</f>
        <v>0</v>
      </c>
      <c r="CL52" s="185">
        <f ca="1">IF(CD52=0,0,_xll.SPRDOPT(CA52,CB52,$W52,$AM52,CE52,CF52,CG52,$D52,$D$20,4)/100)</f>
        <v>0</v>
      </c>
      <c r="CM52" s="185">
        <f ca="1">IF(CE52=0,0,_xll.SPRDOPT(CA52,CB52,$W52,$AM52,CE52,CF52,CG52,$D52,$D$20,5)/100)</f>
        <v>9.1037044906021086E-4</v>
      </c>
      <c r="CN52" s="185">
        <f ca="1">IF(CF52=0,0,_xll.SPRDOPT(CA52,CB52,$W52,$AM52,CE52,CF52,CG52,$D52,$D$20,6)/100)</f>
        <v>9.1023104864275926E-4</v>
      </c>
      <c r="CO52" s="185">
        <f ca="1">IF(CG52=0,0,_xll.SPRDOPT(CA52,CB52,$W52,$AM52,CE52,CF52,CG52,$D52,$D$20,7)/100)</f>
        <v>-4.5742603030238714E-2</v>
      </c>
      <c r="CP52" s="185">
        <f ca="1">IF(CH52=0,0,_xll.SPRDOPT(CA52,CB52,$W52,$AM52,CE52,CF52,CG52,$D52,$D$20,9)/365)</f>
        <v>0</v>
      </c>
      <c r="CQ52" s="185">
        <f t="shared" ca="1" si="39"/>
        <v>2.773590610755472E-2</v>
      </c>
      <c r="CR52" s="185">
        <f t="shared" ca="1" si="40"/>
        <v>0</v>
      </c>
      <c r="CS52" s="185">
        <f t="shared" ca="1" si="41"/>
        <v>1.8206014977029702E-3</v>
      </c>
      <c r="CT52" s="185">
        <f t="shared" si="42"/>
        <v>0</v>
      </c>
      <c r="CU52" s="165"/>
      <c r="CV52" s="99">
        <f t="shared" ca="1" si="43"/>
        <v>0</v>
      </c>
      <c r="CW52" s="99">
        <f t="shared" ca="1" si="44"/>
        <v>0</v>
      </c>
      <c r="CX52" s="99">
        <f t="shared" ca="1" si="45"/>
        <v>0</v>
      </c>
      <c r="CY52" s="99">
        <f t="shared" ca="1" si="46"/>
        <v>0</v>
      </c>
      <c r="CZ52" s="99">
        <f t="shared" ca="1" si="47"/>
        <v>0</v>
      </c>
      <c r="DA52" s="99">
        <f t="shared" ca="1" si="48"/>
        <v>0</v>
      </c>
      <c r="DB52" s="99">
        <f t="shared" ca="1" si="49"/>
        <v>0</v>
      </c>
      <c r="DC52" s="99">
        <f t="shared" ca="1" si="50"/>
        <v>0</v>
      </c>
      <c r="DD52" s="99">
        <f t="shared" ca="1" si="51"/>
        <v>0</v>
      </c>
      <c r="DE52" s="99">
        <f t="shared" ca="1" si="52"/>
        <v>0</v>
      </c>
      <c r="DF52" s="99">
        <f t="shared" ca="1" si="53"/>
        <v>0</v>
      </c>
      <c r="DG52" s="99">
        <f t="shared" ca="1" si="54"/>
        <v>0</v>
      </c>
      <c r="DI52" s="79">
        <f t="shared" si="55"/>
        <v>0</v>
      </c>
      <c r="DJ52" s="121">
        <f t="shared" ca="1" si="106"/>
        <v>2.9560000000000004</v>
      </c>
      <c r="DK52" s="121">
        <f t="shared" ca="1" si="107"/>
        <v>3.2360000000000002</v>
      </c>
      <c r="DL52" s="121">
        <f t="shared" ca="1" si="56"/>
        <v>0</v>
      </c>
      <c r="DM52" s="121">
        <f t="shared" ca="1" si="57"/>
        <v>0</v>
      </c>
      <c r="DN52" s="183">
        <f t="shared" ca="1" si="108"/>
        <v>0.50249999999999995</v>
      </c>
      <c r="DO52" s="183">
        <f t="shared" ca="1" si="109"/>
        <v>0.50249999999999995</v>
      </c>
      <c r="DP52" s="96">
        <f t="shared" si="110"/>
        <v>0.99</v>
      </c>
      <c r="DQ52" s="185">
        <f ca="1">IF(DI52=0,0,_xll.SPRDOPT(DJ52,DK52,$AD52,$AM52,DN52,DO52,DP52,$D52,$F$20,0))</f>
        <v>0</v>
      </c>
      <c r="DR52" s="185">
        <f ca="1">IF(DJ52=0,0,_xll.SPRDOPT(DJ52,DK52,$AD52,$AM52,DN52,DO52,DP52,$D52,$F$20,1))</f>
        <v>-0.2147494629072613</v>
      </c>
      <c r="DS52" s="185">
        <f ca="1">IF(DK52=0,0,_xll.SPRDOPT(DJ52,DK52,$AD52,$AM52,DN52,DO52,DP52,$D52,$F$20,2))</f>
        <v>0.232154462034074</v>
      </c>
      <c r="DT52" s="185">
        <f ca="1">IF(DL52=0,0,_xll.SPRDOPT(DJ52,DK52,$AD52,$AM52,DN52,DO52,DP52,$D52,$F$20,3)/100)</f>
        <v>0</v>
      </c>
      <c r="DU52" s="185">
        <f ca="1">IF(DM52=0,0,_xll.SPRDOPT(DJ52,DK52,$AD52,$AM52,DN52,DO52,DP52,$D52,$F$20,4)/100)</f>
        <v>0</v>
      </c>
      <c r="DV52" s="185">
        <f ca="1">IF(DN52=0,0,_xll.SPRDOPT(DJ52,DK52,$AD52,$AM52,DN52,DO52,DP52,$D52,$F$20,5)/100)</f>
        <v>-5.7821898912324447E-3</v>
      </c>
      <c r="DW52" s="185">
        <f ca="1">IF(DO52=0,0,_xll.SPRDOPT(DJ52,DK52,$AD52,$AM52,DN52,DO52,DP52,$D52,$F$20,6)/100)</f>
        <v>7.832387502401084E-3</v>
      </c>
      <c r="DX52" s="185">
        <f ca="1">IF(DP52=0,0,_xll.SPRDOPT(DJ52,DK52,$AD52,$AM52,DN52,DO52,DP52,$D52,$F$20,7)/100)</f>
        <v>-2.6835912378421655E-2</v>
      </c>
      <c r="DY52" s="185">
        <f ca="1">IF(DQ52=0,0,_xll.SPRDOPT(DJ52,DK52,$AD52,$AM52,DN52,DO52,DP52,$D52,$F$20,9)/365)</f>
        <v>0</v>
      </c>
      <c r="DZ52" s="185">
        <f t="shared" ca="1" si="58"/>
        <v>1.7404999126812704E-2</v>
      </c>
      <c r="EA52" s="185">
        <f t="shared" ca="1" si="59"/>
        <v>0</v>
      </c>
      <c r="EB52" s="185">
        <f t="shared" ca="1" si="60"/>
        <v>2.0501976111686393E-3</v>
      </c>
      <c r="EC52" s="185">
        <f t="shared" si="61"/>
        <v>0</v>
      </c>
      <c r="ED52" s="185"/>
      <c r="EE52" s="99">
        <f t="shared" ca="1" si="62"/>
        <v>0</v>
      </c>
      <c r="EF52" s="99">
        <f t="shared" ca="1" si="63"/>
        <v>0</v>
      </c>
      <c r="EG52" s="99">
        <f t="shared" ca="1" si="64"/>
        <v>0</v>
      </c>
      <c r="EH52" s="99">
        <f t="shared" ca="1" si="65"/>
        <v>0</v>
      </c>
      <c r="EI52" s="99">
        <f t="shared" ca="1" si="66"/>
        <v>0</v>
      </c>
      <c r="EJ52" s="99">
        <f t="shared" ca="1" si="67"/>
        <v>0</v>
      </c>
      <c r="EK52" s="99">
        <f t="shared" ca="1" si="68"/>
        <v>0</v>
      </c>
      <c r="EL52" s="99">
        <f t="shared" ca="1" si="69"/>
        <v>0</v>
      </c>
      <c r="EM52" s="99">
        <f t="shared" ca="1" si="70"/>
        <v>0</v>
      </c>
      <c r="EN52" s="99">
        <f t="shared" ca="1" si="71"/>
        <v>0</v>
      </c>
      <c r="EO52" s="99">
        <f t="shared" ca="1" si="72"/>
        <v>0</v>
      </c>
      <c r="EP52" s="99">
        <f t="shared" ca="1" si="73"/>
        <v>0</v>
      </c>
      <c r="ER52" s="79">
        <f t="shared" si="74"/>
        <v>0</v>
      </c>
      <c r="ES52" s="121">
        <f t="shared" ca="1" si="111"/>
        <v>3.0160000000000005</v>
      </c>
      <c r="ET52" s="121">
        <f t="shared" ca="1" si="112"/>
        <v>3.2360000000000002</v>
      </c>
      <c r="EU52" s="121">
        <f t="shared" ca="1" si="75"/>
        <v>0</v>
      </c>
      <c r="EV52" s="121">
        <f t="shared" ca="1" si="76"/>
        <v>0</v>
      </c>
      <c r="EW52" s="183">
        <f t="shared" ca="1" si="113"/>
        <v>0.50249999999999995</v>
      </c>
      <c r="EX52" s="183">
        <f t="shared" ca="1" si="114"/>
        <v>0.50249999999999995</v>
      </c>
      <c r="EY52" s="96">
        <f t="shared" si="115"/>
        <v>0.99</v>
      </c>
      <c r="EZ52" s="185">
        <f ca="1">IF(ER52=0,0,_xll.SPRDOPT(ES52,ET52,$AK52,$AM52,EW52,EX52,EY52,$D52,$H$20,0))</f>
        <v>0</v>
      </c>
      <c r="FA52" s="185">
        <f ca="1">IF(ES52=0,0,_xll.SPRDOPT(ES52,ET52,$AK52,$AM52,EW52,EX52,EY52,$D52,$H$20,1))</f>
        <v>0.74363383826489926</v>
      </c>
      <c r="FB52" s="185">
        <f ca="1">IF(ET52=0,0,_xll.SPRDOPT(ES52,ET52,$AK52,$AM52,EW52,EX52,EY52,$D52,$H$20,2))</f>
        <v>-0.72290283793122656</v>
      </c>
      <c r="FC52" s="185">
        <f ca="1">IF(EU52=0,0,_xll.SPRDOPT(ES52,ET52,$AK52,$AM52,EW52,EX52,EY52,$D52,$H$20,3)/100)</f>
        <v>0</v>
      </c>
      <c r="FD52" s="185">
        <f ca="1">IF(EV52=0,0,_xll.SPRDOPT(ES52,ET52,$AK52,$AM52,EW52,EX52,EY52,$D52,$H$20,4)/100)</f>
        <v>0</v>
      </c>
      <c r="FE52" s="185">
        <f ca="1">IF(EW52=0,0,_xll.SPRDOPT(ES52,ET52,$AK52,$AM52,EW52,EX52,EY52,$D52,$H$20,5)/100)</f>
        <v>-5.6363199494746941E-3</v>
      </c>
      <c r="FF52" s="185">
        <f ca="1">IF(EX52=0,0,_xll.SPRDOPT(ES52,ET52,$AK52,$AM52,EW52,EX52,EY52,$D52,$H$20,6)/100)</f>
        <v>7.7280637618532926E-3</v>
      </c>
      <c r="FG52" s="185">
        <f ca="1">IF(EY52=0,0,_xll.SPRDOPT(ES52,ET52,$AK52,$AM52,EW52,EX52,EY52,$D52,$H$20,7)/100)</f>
        <v>-3.2311331273687009E-2</v>
      </c>
      <c r="FH52" s="185">
        <f ca="1">IF(EZ52=0,0,_xll.SPRDOPT(ES52,ET52,$AK52,$AM52,EW52,EX52,EY52,$D52,$H$20,9)/365)</f>
        <v>0</v>
      </c>
      <c r="FI52" s="185">
        <f t="shared" ca="1" si="77"/>
        <v>2.07310003336727E-2</v>
      </c>
      <c r="FJ52" s="185">
        <f t="shared" ca="1" si="78"/>
        <v>0</v>
      </c>
      <c r="FK52" s="185">
        <f t="shared" ca="1" si="79"/>
        <v>2.0917438123785985E-3</v>
      </c>
      <c r="FL52" s="185">
        <f t="shared" si="80"/>
        <v>0</v>
      </c>
      <c r="FM52" s="185"/>
      <c r="FN52" s="99">
        <f t="shared" ca="1" si="81"/>
        <v>0</v>
      </c>
      <c r="FO52" s="99">
        <f t="shared" ca="1" si="81"/>
        <v>0</v>
      </c>
      <c r="FP52" s="99">
        <f t="shared" ca="1" si="81"/>
        <v>0</v>
      </c>
      <c r="FQ52" s="99">
        <f t="shared" ca="1" si="81"/>
        <v>0</v>
      </c>
      <c r="FR52" s="99">
        <f t="shared" ca="1" si="81"/>
        <v>0</v>
      </c>
      <c r="FS52" s="99">
        <f t="shared" ca="1" si="81"/>
        <v>0</v>
      </c>
      <c r="FT52" s="99">
        <f t="shared" ca="1" si="81"/>
        <v>0</v>
      </c>
      <c r="FU52" s="99">
        <f t="shared" ca="1" si="81"/>
        <v>0</v>
      </c>
      <c r="FV52" s="99">
        <f t="shared" ca="1" si="81"/>
        <v>0</v>
      </c>
      <c r="FW52" s="99">
        <f t="shared" ca="1" si="81"/>
        <v>0</v>
      </c>
      <c r="FX52" s="99">
        <f t="shared" ca="1" si="81"/>
        <v>0</v>
      </c>
      <c r="FY52" s="99">
        <f t="shared" ca="1" si="81"/>
        <v>0</v>
      </c>
      <c r="GA52" s="304">
        <f t="shared" ca="1" si="116"/>
        <v>23</v>
      </c>
      <c r="GB52" t="str">
        <f t="shared" si="117"/>
        <v>IF-NGPL/MIDCON23</v>
      </c>
      <c r="GC52" t="str">
        <f t="shared" si="118"/>
        <v>NGI-SOCAL23</v>
      </c>
      <c r="GD52" t="str">
        <f t="shared" si="119"/>
        <v>IF-NWPL_ROCKY_M23</v>
      </c>
      <c r="GE52" t="str">
        <f t="shared" si="120"/>
        <v>IF-NWPL_ROCKY_M23</v>
      </c>
      <c r="GG52" s="96" t="e">
        <f t="shared" ca="1" si="121"/>
        <v>#N/A</v>
      </c>
      <c r="GH52" s="96">
        <f t="shared" ca="1" si="122"/>
        <v>0</v>
      </c>
      <c r="GI52" s="96" t="e">
        <f t="shared" ca="1" si="123"/>
        <v>#N/A</v>
      </c>
      <c r="GJ52" s="96" t="e">
        <f t="shared" ca="1" si="124"/>
        <v>#N/A</v>
      </c>
    </row>
    <row r="53" spans="1:192" x14ac:dyDescent="0.2">
      <c r="A53" s="92">
        <f t="shared" si="82"/>
        <v>37712</v>
      </c>
      <c r="B53" s="93">
        <f t="shared" ca="1" si="83"/>
        <v>3.0910000000000002</v>
      </c>
      <c r="C53" s="77">
        <f t="shared" ca="1" si="4"/>
        <v>0.42</v>
      </c>
      <c r="D53" s="95">
        <f t="shared" ca="1" si="5"/>
        <v>478</v>
      </c>
      <c r="E53" s="96">
        <f t="shared" ca="1" si="6"/>
        <v>-0.36252175954211047</v>
      </c>
      <c r="F53" s="96">
        <f t="shared" ca="1" si="7"/>
        <v>-0.10268019172563114</v>
      </c>
      <c r="G53" s="96">
        <f t="shared" ca="1" si="8"/>
        <v>-0.32551018889021566</v>
      </c>
      <c r="H53" s="96">
        <f t="shared" ca="1" si="9"/>
        <v>0.59561154988904241</v>
      </c>
      <c r="I53" s="94">
        <f t="shared" ca="1" si="127"/>
        <v>-0.92112173877925807</v>
      </c>
      <c r="J53" s="182"/>
      <c r="K53" s="93">
        <f t="shared" ca="1" si="10"/>
        <v>-0.15</v>
      </c>
      <c r="L53" s="93">
        <f t="shared" ca="1" si="84"/>
        <v>0</v>
      </c>
      <c r="M53" s="96">
        <f t="shared" ca="1" si="85"/>
        <v>1</v>
      </c>
      <c r="N53" s="96">
        <f t="shared" ca="1" si="86"/>
        <v>1</v>
      </c>
      <c r="O53" s="96">
        <f t="shared" ca="1" si="87"/>
        <v>0.99450000000000005</v>
      </c>
      <c r="P53" s="184">
        <f t="shared" si="11"/>
        <v>-0.2</v>
      </c>
      <c r="Q53" s="298">
        <f t="shared" si="88"/>
        <v>0</v>
      </c>
      <c r="R53" s="294">
        <f t="shared" ca="1" si="12"/>
        <v>0.27</v>
      </c>
      <c r="S53" s="93">
        <f t="shared" ca="1" si="13"/>
        <v>0</v>
      </c>
      <c r="T53" s="96">
        <f t="shared" ca="1" si="14"/>
        <v>1</v>
      </c>
      <c r="U53" s="96">
        <f t="shared" ca="1" si="89"/>
        <v>1</v>
      </c>
      <c r="V53" s="96">
        <f t="shared" ca="1" si="90"/>
        <v>0.99</v>
      </c>
      <c r="W53" s="184">
        <f t="shared" si="15"/>
        <v>0</v>
      </c>
      <c r="X53" s="298">
        <f t="shared" si="91"/>
        <v>0</v>
      </c>
      <c r="Y53" s="296">
        <f t="shared" ca="1" si="16"/>
        <v>-0.42499999999999999</v>
      </c>
      <c r="Z53" s="93">
        <f t="shared" ca="1" si="17"/>
        <v>0</v>
      </c>
      <c r="AA53" s="96">
        <v>1</v>
      </c>
      <c r="AB53" s="96">
        <f t="shared" ca="1" si="92"/>
        <v>1</v>
      </c>
      <c r="AC53" s="96">
        <f t="shared" ca="1" si="93"/>
        <v>0.99</v>
      </c>
      <c r="AD53" s="184">
        <f t="shared" si="18"/>
        <v>-0.6</v>
      </c>
      <c r="AE53" s="298">
        <f t="shared" si="94"/>
        <v>0</v>
      </c>
      <c r="AF53" s="93">
        <f t="shared" ca="1" si="19"/>
        <v>-0.42499999999999999</v>
      </c>
      <c r="AG53" s="93">
        <f t="shared" ca="1" si="20"/>
        <v>0</v>
      </c>
      <c r="AH53" s="96">
        <f t="shared" ca="1" si="21"/>
        <v>1</v>
      </c>
      <c r="AI53" s="96">
        <f t="shared" ca="1" si="95"/>
        <v>1</v>
      </c>
      <c r="AJ53" s="96">
        <f t="shared" ca="1" si="96"/>
        <v>0.99</v>
      </c>
      <c r="AK53" s="184">
        <f t="shared" si="22"/>
        <v>-0.45</v>
      </c>
      <c r="AL53" s="298">
        <f t="shared" si="97"/>
        <v>0</v>
      </c>
      <c r="AM53" s="77">
        <f t="shared" ca="1" si="23"/>
        <v>0</v>
      </c>
      <c r="AN53" s="145">
        <f t="shared" si="24"/>
        <v>30</v>
      </c>
      <c r="AO53" s="74">
        <f t="shared" si="125"/>
        <v>16</v>
      </c>
      <c r="AP53" s="79">
        <f t="shared" si="25"/>
        <v>30</v>
      </c>
      <c r="AQ53" s="121">
        <f t="shared" ca="1" si="98"/>
        <v>2.9410000000000003</v>
      </c>
      <c r="AR53" s="121">
        <f t="shared" ca="1" si="99"/>
        <v>3.0910000000000002</v>
      </c>
      <c r="AS53" s="121">
        <f t="shared" ca="1" si="26"/>
        <v>88.23</v>
      </c>
      <c r="AT53" s="121">
        <f t="shared" ca="1" si="27"/>
        <v>92.73</v>
      </c>
      <c r="AU53" s="183">
        <f t="shared" ca="1" si="100"/>
        <v>0.42</v>
      </c>
      <c r="AV53" s="183">
        <f t="shared" ca="1" si="101"/>
        <v>0.42</v>
      </c>
      <c r="AW53" s="96">
        <f t="shared" si="28"/>
        <v>0.999</v>
      </c>
      <c r="AX53" s="185">
        <f ca="1">IF(AP53=0,0,_xll.SPRDOPT(AQ53,AR53,$P53,$AM53,AU53,AV53,AW53,$D53,$B$20,0))</f>
        <v>2.3034518534291733E-2</v>
      </c>
      <c r="AY53" s="185">
        <f ca="1">IF(AQ53=0,0,_xll.SPRDOPT(AQ53,AR53,$P53,$AM53,AU53,AV53,AW53,$D53,$B$20,1))</f>
        <v>-0.36252175954211047</v>
      </c>
      <c r="AZ53" s="185">
        <f ca="1">IF(AR53=0,0,_xll.SPRDOPT(AQ53,AR53,$P53,$AM53,AU53,AV53,AW53,$D53,$B$20,2))</f>
        <v>0.3677670937910732</v>
      </c>
      <c r="BA53" s="185">
        <f ca="1">IF(AS53=0,0,_xll.SPRDOPT(AQ53,AR53,$P53,$AM53,AU53,AV53,AW53,$D53,$B$20,3)/100)</f>
        <v>3.7587001958689033E-2</v>
      </c>
      <c r="BB53" s="185">
        <f ca="1">IF(AT53=0,0,_xll.SPRDOPT(AQ53,AR53,$P53,$AM53,AU53,AV53,AW53,$D53,$B$20,4)/100)</f>
        <v>3.775084672929601E-2</v>
      </c>
      <c r="BC53" s="185">
        <f ca="1">IF(AU53=0,0,_xll.SPRDOPT(AQ53,AR53,$P53,$AM53,AU53,AV53,AW53,$D53,$B$20,5)/100)</f>
        <v>-9.3121715632496008E-3</v>
      </c>
      <c r="BD53" s="185">
        <f ca="1">IF(AV53=0,0,_xll.SPRDOPT(AQ53,AR53,$P53,$AM53,AU53,AV53,AW53,$D53,$B$20,6)/100)</f>
        <v>1.0241161791699559E-2</v>
      </c>
      <c r="BE53" s="185">
        <f ca="1">IF(AW53=0,0,_xll.SPRDOPT(AQ53,AR53,$P53,$AM53,AU53,AV53,AW53,$D53,$B$20,7)/100)</f>
        <v>-7.9042455572930978E-2</v>
      </c>
      <c r="BF53" s="185">
        <f ca="1">IF(AX53=0,0,_xll.SPRDOPT(AQ53,AR53,$P53,$AM53,AU53,AV53,AW53,$D53,$B$20,9)/365)</f>
        <v>-4.0841344668720069E-5</v>
      </c>
      <c r="BG53" s="185">
        <f t="shared" ca="1" si="29"/>
        <v>5.2453342489627297E-3</v>
      </c>
      <c r="BH53" s="185">
        <f t="shared" ca="1" si="30"/>
        <v>1.6384477060697733E-4</v>
      </c>
      <c r="BI53" s="185">
        <f t="shared" ca="1" si="31"/>
        <v>9.2899022844995793E-4</v>
      </c>
      <c r="BJ53" s="185">
        <f t="shared" si="32"/>
        <v>29.97</v>
      </c>
      <c r="BK53" s="165"/>
      <c r="BL53" s="99">
        <f t="shared" ca="1" si="33"/>
        <v>0.691035556028752</v>
      </c>
      <c r="BM53" s="99">
        <f t="shared" ca="1" si="34"/>
        <v>-10.875652786263315</v>
      </c>
      <c r="BN53" s="99">
        <f t="shared" ca="1" si="34"/>
        <v>11.033012813732196</v>
      </c>
      <c r="BO53" s="99">
        <f t="shared" ca="1" si="34"/>
        <v>1.127610058760671</v>
      </c>
      <c r="BP53" s="99">
        <f t="shared" ca="1" si="34"/>
        <v>1.1325254018788804</v>
      </c>
      <c r="BQ53" s="99">
        <f t="shared" ca="1" si="34"/>
        <v>-0.27936514689748804</v>
      </c>
      <c r="BR53" s="99">
        <f t="shared" ca="1" si="34"/>
        <v>0.30723485375098675</v>
      </c>
      <c r="BS53" s="99">
        <f t="shared" ca="1" si="34"/>
        <v>-2.3712736671879293</v>
      </c>
      <c r="BT53" s="99">
        <f t="shared" ca="1" si="34"/>
        <v>-1.225240340061602E-3</v>
      </c>
      <c r="BU53" s="99">
        <f t="shared" ca="1" si="34"/>
        <v>0.15736002746888189</v>
      </c>
      <c r="BV53" s="99">
        <f t="shared" ca="1" si="34"/>
        <v>4.9153431182093199E-3</v>
      </c>
      <c r="BW53" s="99">
        <f t="shared" ca="1" si="34"/>
        <v>2.7869706853498738E-2</v>
      </c>
      <c r="BX53" s="99"/>
      <c r="BZ53" s="79">
        <f t="shared" si="35"/>
        <v>0</v>
      </c>
      <c r="CA53" s="121">
        <f t="shared" ca="1" si="102"/>
        <v>3.3610000000000002</v>
      </c>
      <c r="CB53" s="121">
        <f t="shared" ca="1" si="103"/>
        <v>3.0910000000000002</v>
      </c>
      <c r="CC53" s="121">
        <f t="shared" ca="1" si="36"/>
        <v>0</v>
      </c>
      <c r="CD53" s="121">
        <f t="shared" ca="1" si="37"/>
        <v>0</v>
      </c>
      <c r="CE53" s="183">
        <f t="shared" ca="1" si="104"/>
        <v>0.42</v>
      </c>
      <c r="CF53" s="183">
        <f t="shared" ca="1" si="105"/>
        <v>0.42</v>
      </c>
      <c r="CG53" s="96">
        <f t="shared" si="38"/>
        <v>0.99</v>
      </c>
      <c r="CH53" s="185">
        <f ca="1">IF(BZ53=0,0,_xll.SPRDOPT(CA53,CB53,$W53,$AM53,CE53,CF53,CG53,$D53,$D$20,0))</f>
        <v>0</v>
      </c>
      <c r="CI53" s="185">
        <f ca="1">IF(CA53=0,0,_xll.SPRDOPT(CA53,CB53,$W53,$AM53,CE53,CF53,CG53,$D53,$D$20,1))</f>
        <v>-0.10268019172563114</v>
      </c>
      <c r="CJ53" s="185">
        <f ca="1">IF(CB53=0,0,_xll.SPRDOPT(CA53,CB53,$W53,$AM53,CE53,CF53,CG53,$D53,$D$20,2))</f>
        <v>0.11536553352580536</v>
      </c>
      <c r="CK53" s="185">
        <f ca="1">IF(CC53=0,0,_xll.SPRDOPT(CA53,CB53,$W53,$AM53,CE53,CF53,CG53,$D53,$D$20,3)/100)</f>
        <v>0</v>
      </c>
      <c r="CL53" s="185">
        <f ca="1">IF(CD53=0,0,_xll.SPRDOPT(CA53,CB53,$W53,$AM53,CE53,CF53,CG53,$D53,$D$20,4)/100)</f>
        <v>0</v>
      </c>
      <c r="CM53" s="185">
        <f ca="1">IF(CE53=0,0,_xll.SPRDOPT(CA53,CB53,$W53,$AM53,CE53,CF53,CG53,$D53,$D$20,5)/100)</f>
        <v>4.8640498671714778E-4</v>
      </c>
      <c r="CN53" s="185">
        <f ca="1">IF(CF53=0,0,_xll.SPRDOPT(CA53,CB53,$W53,$AM53,CE53,CF53,CG53,$D53,$D$20,6)/100)</f>
        <v>4.8642978569410231E-4</v>
      </c>
      <c r="CO53" s="185">
        <f ca="1">IF(CG53=0,0,_xll.SPRDOPT(CA53,CB53,$W53,$AM53,CE53,CF53,CG53,$D53,$D$20,7)/100)</f>
        <v>-2.0429536876129653E-2</v>
      </c>
      <c r="CP53" s="185">
        <f ca="1">IF(CH53=0,0,_xll.SPRDOPT(CA53,CB53,$W53,$AM53,CE53,CF53,CG53,$D53,$D$20,9)/365)</f>
        <v>0</v>
      </c>
      <c r="CQ53" s="185">
        <f t="shared" ca="1" si="39"/>
        <v>1.2685341800174221E-2</v>
      </c>
      <c r="CR53" s="185">
        <f t="shared" ca="1" si="40"/>
        <v>0</v>
      </c>
      <c r="CS53" s="185">
        <f t="shared" ca="1" si="41"/>
        <v>9.7283477241125009E-4</v>
      </c>
      <c r="CT53" s="185">
        <f t="shared" si="42"/>
        <v>0</v>
      </c>
      <c r="CU53" s="165"/>
      <c r="CV53" s="99">
        <f t="shared" ca="1" si="43"/>
        <v>0</v>
      </c>
      <c r="CW53" s="99">
        <f t="shared" ca="1" si="44"/>
        <v>0</v>
      </c>
      <c r="CX53" s="99">
        <f t="shared" ca="1" si="45"/>
        <v>0</v>
      </c>
      <c r="CY53" s="99">
        <f t="shared" ca="1" si="46"/>
        <v>0</v>
      </c>
      <c r="CZ53" s="99">
        <f t="shared" ca="1" si="47"/>
        <v>0</v>
      </c>
      <c r="DA53" s="99">
        <f t="shared" ca="1" si="48"/>
        <v>0</v>
      </c>
      <c r="DB53" s="99">
        <f t="shared" ca="1" si="49"/>
        <v>0</v>
      </c>
      <c r="DC53" s="99">
        <f t="shared" ca="1" si="50"/>
        <v>0</v>
      </c>
      <c r="DD53" s="99">
        <f t="shared" ca="1" si="51"/>
        <v>0</v>
      </c>
      <c r="DE53" s="99">
        <f t="shared" ca="1" si="52"/>
        <v>0</v>
      </c>
      <c r="DF53" s="99">
        <f t="shared" ca="1" si="53"/>
        <v>0</v>
      </c>
      <c r="DG53" s="99">
        <f t="shared" ca="1" si="54"/>
        <v>0</v>
      </c>
      <c r="DI53" s="79">
        <f t="shared" si="55"/>
        <v>0</v>
      </c>
      <c r="DJ53" s="121">
        <f t="shared" ca="1" si="106"/>
        <v>2.6660000000000004</v>
      </c>
      <c r="DK53" s="121">
        <f t="shared" ca="1" si="107"/>
        <v>3.0910000000000002</v>
      </c>
      <c r="DL53" s="121">
        <f t="shared" ca="1" si="56"/>
        <v>0</v>
      </c>
      <c r="DM53" s="121">
        <f t="shared" ca="1" si="57"/>
        <v>0</v>
      </c>
      <c r="DN53" s="183">
        <f t="shared" ca="1" si="108"/>
        <v>0.42</v>
      </c>
      <c r="DO53" s="183">
        <f t="shared" ca="1" si="109"/>
        <v>0.42</v>
      </c>
      <c r="DP53" s="96">
        <f t="shared" si="110"/>
        <v>0.99</v>
      </c>
      <c r="DQ53" s="185">
        <f ca="1">IF(DI53=0,0,_xll.SPRDOPT(DJ53,DK53,$AD53,$AM53,DN53,DO53,DP53,$D53,$F$20,0))</f>
        <v>0</v>
      </c>
      <c r="DR53" s="185">
        <f ca="1">IF(DJ53=0,0,_xll.SPRDOPT(DJ53,DK53,$AD53,$AM53,DN53,DO53,DP53,$D53,$F$20,1))</f>
        <v>-0.32551018889021566</v>
      </c>
      <c r="DS53" s="185">
        <f ca="1">IF(DK53=0,0,_xll.SPRDOPT(DJ53,DK53,$AD53,$AM53,DN53,DO53,DP53,$D53,$F$20,2))</f>
        <v>0.34187670550944477</v>
      </c>
      <c r="DT53" s="185">
        <f ca="1">IF(DL53=0,0,_xll.SPRDOPT(DJ53,DK53,$AD53,$AM53,DN53,DO53,DP53,$D53,$F$20,3)/100)</f>
        <v>0</v>
      </c>
      <c r="DU53" s="185">
        <f ca="1">IF(DM53=0,0,_xll.SPRDOPT(DJ53,DK53,$AD53,$AM53,DN53,DO53,DP53,$D53,$F$20,4)/100)</f>
        <v>0</v>
      </c>
      <c r="DV53" s="185">
        <f ca="1">IF(DN53=0,0,_xll.SPRDOPT(DJ53,DK53,$AD53,$AM53,DN53,DO53,DP53,$D53,$F$20,5)/100)</f>
        <v>-7.589322057828988E-3</v>
      </c>
      <c r="DW53" s="185">
        <f ca="1">IF(DO53=0,0,_xll.SPRDOPT(DJ53,DK53,$AD53,$AM53,DN53,DO53,DP53,$D53,$F$20,6)/100)</f>
        <v>1.0248424110386598E-2</v>
      </c>
      <c r="DX53" s="185">
        <f ca="1">IF(DP53=0,0,_xll.SPRDOPT(DJ53,DK53,$AD53,$AM53,DN53,DO53,DP53,$D53,$F$20,7)/100)</f>
        <v>-2.3398916628037562E-2</v>
      </c>
      <c r="DY53" s="185">
        <f ca="1">IF(DQ53=0,0,_xll.SPRDOPT(DJ53,DK53,$AD53,$AM53,DN53,DO53,DP53,$D53,$F$20,9)/365)</f>
        <v>0</v>
      </c>
      <c r="DZ53" s="185">
        <f t="shared" ca="1" si="58"/>
        <v>1.636651661922911E-2</v>
      </c>
      <c r="EA53" s="185">
        <f t="shared" ca="1" si="59"/>
        <v>0</v>
      </c>
      <c r="EB53" s="185">
        <f t="shared" ca="1" si="60"/>
        <v>2.6591020525576102E-3</v>
      </c>
      <c r="EC53" s="185">
        <f t="shared" si="61"/>
        <v>0</v>
      </c>
      <c r="ED53" s="185"/>
      <c r="EE53" s="99">
        <f t="shared" ca="1" si="62"/>
        <v>0</v>
      </c>
      <c r="EF53" s="99">
        <f t="shared" ca="1" si="63"/>
        <v>0</v>
      </c>
      <c r="EG53" s="99">
        <f t="shared" ca="1" si="64"/>
        <v>0</v>
      </c>
      <c r="EH53" s="99">
        <f t="shared" ca="1" si="65"/>
        <v>0</v>
      </c>
      <c r="EI53" s="99">
        <f t="shared" ca="1" si="66"/>
        <v>0</v>
      </c>
      <c r="EJ53" s="99">
        <f t="shared" ca="1" si="67"/>
        <v>0</v>
      </c>
      <c r="EK53" s="99">
        <f t="shared" ca="1" si="68"/>
        <v>0</v>
      </c>
      <c r="EL53" s="99">
        <f t="shared" ca="1" si="69"/>
        <v>0</v>
      </c>
      <c r="EM53" s="99">
        <f t="shared" ca="1" si="70"/>
        <v>0</v>
      </c>
      <c r="EN53" s="99">
        <f t="shared" ca="1" si="71"/>
        <v>0</v>
      </c>
      <c r="EO53" s="99">
        <f t="shared" ca="1" si="72"/>
        <v>0</v>
      </c>
      <c r="EP53" s="99">
        <f t="shared" ca="1" si="73"/>
        <v>0</v>
      </c>
      <c r="ER53" s="79">
        <f t="shared" si="74"/>
        <v>0</v>
      </c>
      <c r="ES53" s="121">
        <f t="shared" ca="1" si="111"/>
        <v>2.7260000000000004</v>
      </c>
      <c r="ET53" s="121">
        <f t="shared" ca="1" si="112"/>
        <v>3.0910000000000002</v>
      </c>
      <c r="EU53" s="121">
        <f t="shared" ca="1" si="75"/>
        <v>0</v>
      </c>
      <c r="EV53" s="121">
        <f t="shared" ca="1" si="76"/>
        <v>0</v>
      </c>
      <c r="EW53" s="183">
        <f t="shared" ca="1" si="113"/>
        <v>0.42</v>
      </c>
      <c r="EX53" s="183">
        <f t="shared" ca="1" si="114"/>
        <v>0.42</v>
      </c>
      <c r="EY53" s="96">
        <f t="shared" si="115"/>
        <v>0.99</v>
      </c>
      <c r="EZ53" s="185">
        <f ca="1">IF(ER53=0,0,_xll.SPRDOPT(ES53,ET53,$AK53,$AM53,EW53,EX53,EY53,$D53,$H$20,0))</f>
        <v>0</v>
      </c>
      <c r="FA53" s="185">
        <f ca="1">IF(ES53=0,0,_xll.SPRDOPT(ES53,ET53,$AK53,$AM53,EW53,EX53,EY53,$D53,$H$20,1))</f>
        <v>0.59561154988904241</v>
      </c>
      <c r="FB53" s="185">
        <f ca="1">IF(ET53=0,0,_xll.SPRDOPT(ES53,ET53,$AK53,$AM53,EW53,EX53,EY53,$D53,$H$20,2))</f>
        <v>-0.57619874021482276</v>
      </c>
      <c r="FC53" s="185">
        <f ca="1">IF(EU53=0,0,_xll.SPRDOPT(ES53,ET53,$AK53,$AM53,EW53,EX53,EY53,$D53,$H$20,3)/100)</f>
        <v>0</v>
      </c>
      <c r="FD53" s="185">
        <f ca="1">IF(EV53=0,0,_xll.SPRDOPT(ES53,ET53,$AK53,$AM53,EW53,EX53,EY53,$D53,$H$20,4)/100)</f>
        <v>0</v>
      </c>
      <c r="FE53" s="185">
        <f ca="1">IF(EW53=0,0,_xll.SPRDOPT(ES53,ET53,$AK53,$AM53,EW53,EX53,EY53,$D53,$H$20,5)/100)</f>
        <v>-7.41677125378428E-3</v>
      </c>
      <c r="FF53" s="185">
        <f ca="1">IF(EX53=0,0,_xll.SPRDOPT(ES53,ET53,$AK53,$AM53,EW53,EX53,EY53,$D53,$H$20,6)/100)</f>
        <v>1.0010861656378567E-2</v>
      </c>
      <c r="FG53" s="185">
        <f ca="1">IF(EY53=0,0,_xll.SPRDOPT(ES53,ET53,$AK53,$AM53,EW53,EX53,EY53,$D53,$H$20,7)/100)</f>
        <v>-2.809653204345941E-2</v>
      </c>
      <c r="FH53" s="185">
        <f ca="1">IF(EZ53=0,0,_xll.SPRDOPT(ES53,ET53,$AK53,$AM53,EW53,EX53,EY53,$D53,$H$20,9)/365)</f>
        <v>0</v>
      </c>
      <c r="FI53" s="185">
        <f t="shared" ca="1" si="77"/>
        <v>1.9412809674219655E-2</v>
      </c>
      <c r="FJ53" s="185">
        <f t="shared" ca="1" si="78"/>
        <v>0</v>
      </c>
      <c r="FK53" s="185">
        <f t="shared" ca="1" si="79"/>
        <v>2.5940904025942872E-3</v>
      </c>
      <c r="FL53" s="185">
        <f t="shared" si="80"/>
        <v>0</v>
      </c>
      <c r="FM53" s="185"/>
      <c r="FN53" s="99">
        <f t="shared" ca="1" si="81"/>
        <v>0</v>
      </c>
      <c r="FO53" s="99">
        <f t="shared" ca="1" si="81"/>
        <v>0</v>
      </c>
      <c r="FP53" s="99">
        <f t="shared" ca="1" si="81"/>
        <v>0</v>
      </c>
      <c r="FQ53" s="99">
        <f t="shared" ca="1" si="81"/>
        <v>0</v>
      </c>
      <c r="FR53" s="99">
        <f t="shared" ca="1" si="81"/>
        <v>0</v>
      </c>
      <c r="FS53" s="99">
        <f t="shared" ca="1" si="81"/>
        <v>0</v>
      </c>
      <c r="FT53" s="99">
        <f t="shared" ca="1" si="81"/>
        <v>0</v>
      </c>
      <c r="FU53" s="99">
        <f t="shared" ca="1" si="81"/>
        <v>0</v>
      </c>
      <c r="FV53" s="99">
        <f t="shared" ca="1" si="81"/>
        <v>0</v>
      </c>
      <c r="FW53" s="99">
        <f t="shared" ca="1" si="81"/>
        <v>0</v>
      </c>
      <c r="FX53" s="99">
        <f t="shared" ca="1" si="81"/>
        <v>0</v>
      </c>
      <c r="FY53" s="99">
        <f t="shared" ca="1" si="81"/>
        <v>0</v>
      </c>
      <c r="GA53" s="304">
        <f t="shared" ca="1" si="116"/>
        <v>24</v>
      </c>
      <c r="GB53" t="str">
        <f t="shared" si="117"/>
        <v>IF-NGPL/MIDCON24</v>
      </c>
      <c r="GC53" t="str">
        <f t="shared" si="118"/>
        <v>NGI-SOCAL24</v>
      </c>
      <c r="GD53" t="str">
        <f t="shared" si="119"/>
        <v>IF-NWPL_ROCKY_M24</v>
      </c>
      <c r="GE53" t="str">
        <f t="shared" si="120"/>
        <v>IF-NWPL_ROCKY_M24</v>
      </c>
      <c r="GG53" s="96" t="e">
        <f t="shared" ca="1" si="121"/>
        <v>#N/A</v>
      </c>
      <c r="GH53" s="96">
        <f t="shared" ca="1" si="122"/>
        <v>0</v>
      </c>
      <c r="GI53" s="96" t="e">
        <f t="shared" ca="1" si="123"/>
        <v>#N/A</v>
      </c>
      <c r="GJ53" s="96" t="e">
        <f t="shared" ca="1" si="124"/>
        <v>#N/A</v>
      </c>
    </row>
    <row r="54" spans="1:192" x14ac:dyDescent="0.2">
      <c r="A54" s="92">
        <f t="shared" si="82"/>
        <v>37742</v>
      </c>
      <c r="B54" s="93">
        <f t="shared" ca="1" si="83"/>
        <v>3.0910000000000002</v>
      </c>
      <c r="C54" s="77">
        <f t="shared" ca="1" si="4"/>
        <v>0.40500000000000003</v>
      </c>
      <c r="D54" s="95">
        <f t="shared" ca="1" si="5"/>
        <v>510</v>
      </c>
      <c r="E54" s="96">
        <f t="shared" ca="1" si="6"/>
        <v>-0.36169747535497887</v>
      </c>
      <c r="F54" s="96">
        <f t="shared" ca="1" si="7"/>
        <v>-0.101830221338993</v>
      </c>
      <c r="G54" s="96">
        <f t="shared" ca="1" si="8"/>
        <v>-0.32463348826360672</v>
      </c>
      <c r="H54" s="96">
        <f t="shared" ca="1" si="9"/>
        <v>0.59614648554061611</v>
      </c>
      <c r="I54" s="94">
        <f t="shared" ca="1" si="127"/>
        <v>-0.92077997380422283</v>
      </c>
      <c r="J54" s="182"/>
      <c r="K54" s="93">
        <f t="shared" ca="1" si="10"/>
        <v>-0.15</v>
      </c>
      <c r="L54" s="93">
        <f t="shared" ca="1" si="84"/>
        <v>0</v>
      </c>
      <c r="M54" s="96">
        <f t="shared" ca="1" si="85"/>
        <v>1</v>
      </c>
      <c r="N54" s="96">
        <f t="shared" ca="1" si="86"/>
        <v>1</v>
      </c>
      <c r="O54" s="96">
        <f t="shared" ca="1" si="87"/>
        <v>0.99450000000000005</v>
      </c>
      <c r="P54" s="184">
        <f t="shared" si="11"/>
        <v>-0.2</v>
      </c>
      <c r="Q54" s="298">
        <f t="shared" si="88"/>
        <v>0</v>
      </c>
      <c r="R54" s="294">
        <f t="shared" ca="1" si="12"/>
        <v>0.27</v>
      </c>
      <c r="S54" s="93">
        <f t="shared" ca="1" si="13"/>
        <v>0</v>
      </c>
      <c r="T54" s="96">
        <f t="shared" ca="1" si="14"/>
        <v>1</v>
      </c>
      <c r="U54" s="96">
        <f t="shared" ca="1" si="89"/>
        <v>1</v>
      </c>
      <c r="V54" s="96">
        <f t="shared" ca="1" si="90"/>
        <v>0.99</v>
      </c>
      <c r="W54" s="184">
        <f t="shared" si="15"/>
        <v>0</v>
      </c>
      <c r="X54" s="298">
        <f t="shared" si="91"/>
        <v>0</v>
      </c>
      <c r="Y54" s="296">
        <f t="shared" ca="1" si="16"/>
        <v>-0.42499999999999999</v>
      </c>
      <c r="Z54" s="93">
        <f t="shared" ca="1" si="17"/>
        <v>0</v>
      </c>
      <c r="AA54" s="96">
        <f t="shared" ca="1" si="126"/>
        <v>1</v>
      </c>
      <c r="AB54" s="96">
        <f t="shared" ca="1" si="92"/>
        <v>1</v>
      </c>
      <c r="AC54" s="96">
        <f t="shared" ca="1" si="93"/>
        <v>0.99</v>
      </c>
      <c r="AD54" s="184">
        <f t="shared" si="18"/>
        <v>-0.6</v>
      </c>
      <c r="AE54" s="298">
        <f t="shared" si="94"/>
        <v>0</v>
      </c>
      <c r="AF54" s="93">
        <f t="shared" ca="1" si="19"/>
        <v>-0.42499999999999999</v>
      </c>
      <c r="AG54" s="93">
        <f t="shared" ca="1" si="20"/>
        <v>0</v>
      </c>
      <c r="AH54" s="96">
        <f t="shared" ca="1" si="21"/>
        <v>1</v>
      </c>
      <c r="AI54" s="96">
        <f t="shared" ca="1" si="95"/>
        <v>1</v>
      </c>
      <c r="AJ54" s="96">
        <f t="shared" ca="1" si="96"/>
        <v>0.99</v>
      </c>
      <c r="AK54" s="184">
        <f t="shared" si="22"/>
        <v>-0.45</v>
      </c>
      <c r="AL54" s="298">
        <f t="shared" si="97"/>
        <v>0</v>
      </c>
      <c r="AM54" s="77">
        <f t="shared" ca="1" si="23"/>
        <v>0</v>
      </c>
      <c r="AN54" s="145">
        <f t="shared" si="24"/>
        <v>31</v>
      </c>
      <c r="AO54" s="74">
        <f t="shared" si="125"/>
        <v>17</v>
      </c>
      <c r="AP54" s="79">
        <f t="shared" si="25"/>
        <v>31</v>
      </c>
      <c r="AQ54" s="121">
        <f t="shared" ca="1" si="98"/>
        <v>2.9410000000000003</v>
      </c>
      <c r="AR54" s="121">
        <f t="shared" ca="1" si="99"/>
        <v>3.0910000000000002</v>
      </c>
      <c r="AS54" s="121">
        <f t="shared" ca="1" si="26"/>
        <v>91.171000000000006</v>
      </c>
      <c r="AT54" s="121">
        <f t="shared" ca="1" si="27"/>
        <v>95.821000000000012</v>
      </c>
      <c r="AU54" s="183">
        <f t="shared" ca="1" si="100"/>
        <v>0.40500000000000003</v>
      </c>
      <c r="AV54" s="183">
        <f t="shared" ca="1" si="101"/>
        <v>0.40500000000000003</v>
      </c>
      <c r="AW54" s="96">
        <f t="shared" si="28"/>
        <v>0.999</v>
      </c>
      <c r="AX54" s="185">
        <f ca="1">IF(AP54=0,0,_xll.SPRDOPT(AQ54,AR54,$P54,$AM54,AU54,AV54,AW54,$D54,$B$20,0))</f>
        <v>2.2880077111170689E-2</v>
      </c>
      <c r="AY54" s="185">
        <f ca="1">IF(AQ54=0,0,_xll.SPRDOPT(AQ54,AR54,$P54,$AM54,AU54,AV54,AW54,$D54,$B$20,1))</f>
        <v>-0.36169747535497887</v>
      </c>
      <c r="AZ54" s="185">
        <f ca="1">IF(AR54=0,0,_xll.SPRDOPT(AQ54,AR54,$P54,$AM54,AU54,AV54,AW54,$D54,$B$20,2))</f>
        <v>0.36691654209325253</v>
      </c>
      <c r="BA54" s="185">
        <f ca="1">IF(AS54=0,0,_xll.SPRDOPT(AQ54,AR54,$P54,$AM54,AU54,AV54,AW54,$D54,$B$20,3)/100)</f>
        <v>3.7695589464159941E-2</v>
      </c>
      <c r="BB54" s="185">
        <f ca="1">IF(AT54=0,0,_xll.SPRDOPT(AQ54,AR54,$P54,$AM54,AU54,AV54,AW54,$D54,$B$20,4)/100)</f>
        <v>3.7862139384878805E-2</v>
      </c>
      <c r="BC54" s="185">
        <f ca="1">IF(AU54=0,0,_xll.SPRDOPT(AQ54,AR54,$P54,$AM54,AU54,AV54,AW54,$D54,$B$20,5)/100)</f>
        <v>-9.6142989791197439E-3</v>
      </c>
      <c r="BD54" s="185">
        <f ca="1">IF(AV54=0,0,_xll.SPRDOPT(AQ54,AR54,$P54,$AM54,AU54,AV54,AW54,$D54,$B$20,6)/100)</f>
        <v>1.0573135061452455E-2</v>
      </c>
      <c r="BE54" s="185">
        <f ca="1">IF(AW54=0,0,_xll.SPRDOPT(AQ54,AR54,$P54,$AM54,AU54,AV54,AW54,$D54,$B$20,7)/100)</f>
        <v>-7.8646645169006171E-2</v>
      </c>
      <c r="BF54" s="185">
        <f ca="1">IF(AX54=0,0,_xll.SPRDOPT(AQ54,AR54,$P54,$AM54,AU54,AV54,AW54,$D54,$B$20,9)/365)</f>
        <v>-3.8097521310677641E-5</v>
      </c>
      <c r="BG54" s="185">
        <f t="shared" ca="1" si="29"/>
        <v>5.2190667382736589E-3</v>
      </c>
      <c r="BH54" s="185">
        <f t="shared" ca="1" si="30"/>
        <v>1.6654992071886421E-4</v>
      </c>
      <c r="BI54" s="185">
        <f t="shared" ca="1" si="31"/>
        <v>9.588360823327112E-4</v>
      </c>
      <c r="BJ54" s="185">
        <f t="shared" si="32"/>
        <v>30.969000000000001</v>
      </c>
      <c r="BK54" s="165"/>
      <c r="BL54" s="99">
        <f t="shared" ca="1" si="33"/>
        <v>0.70928239044629138</v>
      </c>
      <c r="BM54" s="99">
        <f t="shared" ref="BM54:BW60" ca="1" si="128">$AP54*AY54</f>
        <v>-11.212621736004344</v>
      </c>
      <c r="BN54" s="99">
        <f t="shared" ca="1" si="128"/>
        <v>11.374412804890829</v>
      </c>
      <c r="BO54" s="99">
        <f t="shared" ca="1" si="128"/>
        <v>1.1685632733889582</v>
      </c>
      <c r="BP54" s="99">
        <f t="shared" ca="1" si="128"/>
        <v>1.173726320931243</v>
      </c>
      <c r="BQ54" s="99">
        <f t="shared" ca="1" si="128"/>
        <v>-0.29804326835271205</v>
      </c>
      <c r="BR54" s="99">
        <f t="shared" ca="1" si="128"/>
        <v>0.3277671869050261</v>
      </c>
      <c r="BS54" s="99">
        <f t="shared" ca="1" si="128"/>
        <v>-2.4380460002391913</v>
      </c>
      <c r="BT54" s="99">
        <f t="shared" ca="1" si="128"/>
        <v>-1.1810231606310068E-3</v>
      </c>
      <c r="BU54" s="99">
        <f t="shared" ca="1" si="128"/>
        <v>0.16179106888648342</v>
      </c>
      <c r="BV54" s="99">
        <f t="shared" ca="1" si="128"/>
        <v>5.1630475422847905E-3</v>
      </c>
      <c r="BW54" s="99">
        <f t="shared" ca="1" si="128"/>
        <v>2.9723918552314047E-2</v>
      </c>
      <c r="BX54" s="99"/>
      <c r="BZ54" s="79">
        <f t="shared" si="35"/>
        <v>0</v>
      </c>
      <c r="CA54" s="121">
        <f t="shared" ca="1" si="102"/>
        <v>3.3610000000000002</v>
      </c>
      <c r="CB54" s="121">
        <f t="shared" ca="1" si="103"/>
        <v>3.0910000000000002</v>
      </c>
      <c r="CC54" s="121">
        <f t="shared" ca="1" si="36"/>
        <v>0</v>
      </c>
      <c r="CD54" s="121">
        <f t="shared" ca="1" si="37"/>
        <v>0</v>
      </c>
      <c r="CE54" s="183">
        <f t="shared" ca="1" si="104"/>
        <v>0.40500000000000003</v>
      </c>
      <c r="CF54" s="183">
        <f t="shared" ca="1" si="105"/>
        <v>0.40500000000000003</v>
      </c>
      <c r="CG54" s="96">
        <f t="shared" si="38"/>
        <v>0.99</v>
      </c>
      <c r="CH54" s="185">
        <f ca="1">IF(BZ54=0,0,_xll.SPRDOPT(CA54,CB54,$W54,$AM54,CE54,CF54,CG54,$D54,$D$20,0))</f>
        <v>0</v>
      </c>
      <c r="CI54" s="185">
        <f ca="1">IF(CA54=0,0,_xll.SPRDOPT(CA54,CB54,$W54,$AM54,CE54,CF54,CG54,$D54,$D$20,1))</f>
        <v>-0.101830221338993</v>
      </c>
      <c r="CJ54" s="185">
        <f ca="1">IF(CB54=0,0,_xll.SPRDOPT(CA54,CB54,$W54,$AM54,CE54,CF54,CG54,$D54,$D$20,2))</f>
        <v>0.11438913214181912</v>
      </c>
      <c r="CK54" s="185">
        <f ca="1">IF(CC54=0,0,_xll.SPRDOPT(CA54,CB54,$W54,$AM54,CE54,CF54,CG54,$D54,$D$20,3)/100)</f>
        <v>0</v>
      </c>
      <c r="CL54" s="185">
        <f ca="1">IF(CD54=0,0,_xll.SPRDOPT(CA54,CB54,$W54,$AM54,CE54,CF54,CG54,$D54,$D$20,4)/100)</f>
        <v>0</v>
      </c>
      <c r="CM54" s="185">
        <f ca="1">IF(CE54=0,0,_xll.SPRDOPT(CA54,CB54,$W54,$AM54,CE54,CF54,CG54,$D54,$D$20,5)/100)</f>
        <v>4.9939447591531942E-4</v>
      </c>
      <c r="CN54" s="185">
        <f ca="1">IF(CF54=0,0,_xll.SPRDOPT(CA54,CB54,$W54,$AM54,CE54,CF54,CG54,$D54,$D$20,6)/100)</f>
        <v>4.9941907048795951E-4</v>
      </c>
      <c r="CO54" s="185">
        <f ca="1">IF(CG54=0,0,_xll.SPRDOPT(CA54,CB54,$W54,$AM54,CE54,CF54,CG54,$D54,$D$20,7)/100)</f>
        <v>-2.0225981658462615E-2</v>
      </c>
      <c r="CP54" s="185">
        <f ca="1">IF(CH54=0,0,_xll.SPRDOPT(CA54,CB54,$W54,$AM54,CE54,CF54,CG54,$D54,$D$20,9)/365)</f>
        <v>0</v>
      </c>
      <c r="CQ54" s="185">
        <f t="shared" ca="1" si="39"/>
        <v>1.2558910802826118E-2</v>
      </c>
      <c r="CR54" s="185">
        <f t="shared" ca="1" si="40"/>
        <v>0</v>
      </c>
      <c r="CS54" s="185">
        <f t="shared" ca="1" si="41"/>
        <v>9.9881354640327883E-4</v>
      </c>
      <c r="CT54" s="185">
        <f t="shared" si="42"/>
        <v>0</v>
      </c>
      <c r="CU54" s="165"/>
      <c r="CV54" s="99">
        <f t="shared" ca="1" si="43"/>
        <v>0</v>
      </c>
      <c r="CW54" s="99">
        <f t="shared" ca="1" si="44"/>
        <v>0</v>
      </c>
      <c r="CX54" s="99">
        <f t="shared" ca="1" si="45"/>
        <v>0</v>
      </c>
      <c r="CY54" s="99">
        <f t="shared" ca="1" si="46"/>
        <v>0</v>
      </c>
      <c r="CZ54" s="99">
        <f t="shared" ca="1" si="47"/>
        <v>0</v>
      </c>
      <c r="DA54" s="99">
        <f t="shared" ca="1" si="48"/>
        <v>0</v>
      </c>
      <c r="DB54" s="99">
        <f t="shared" ca="1" si="49"/>
        <v>0</v>
      </c>
      <c r="DC54" s="99">
        <f t="shared" ca="1" si="50"/>
        <v>0</v>
      </c>
      <c r="DD54" s="99">
        <f t="shared" ca="1" si="51"/>
        <v>0</v>
      </c>
      <c r="DE54" s="99">
        <f t="shared" ca="1" si="52"/>
        <v>0</v>
      </c>
      <c r="DF54" s="99">
        <f t="shared" ca="1" si="53"/>
        <v>0</v>
      </c>
      <c r="DG54" s="99">
        <f t="shared" ca="1" si="54"/>
        <v>0</v>
      </c>
      <c r="DI54" s="79">
        <f t="shared" si="55"/>
        <v>0</v>
      </c>
      <c r="DJ54" s="121">
        <f t="shared" ca="1" si="106"/>
        <v>2.6660000000000004</v>
      </c>
      <c r="DK54" s="121">
        <f t="shared" ca="1" si="107"/>
        <v>3.0910000000000002</v>
      </c>
      <c r="DL54" s="121">
        <f t="shared" ca="1" si="56"/>
        <v>0</v>
      </c>
      <c r="DM54" s="121">
        <f t="shared" ca="1" si="57"/>
        <v>0</v>
      </c>
      <c r="DN54" s="183">
        <f t="shared" ca="1" si="108"/>
        <v>0.40500000000000003</v>
      </c>
      <c r="DO54" s="183">
        <f t="shared" ca="1" si="109"/>
        <v>0.40500000000000003</v>
      </c>
      <c r="DP54" s="96">
        <f t="shared" si="110"/>
        <v>0.99</v>
      </c>
      <c r="DQ54" s="185">
        <f ca="1">IF(DI54=0,0,_xll.SPRDOPT(DJ54,DK54,$AD54,$AM54,DN54,DO54,DP54,$D54,$F$20,0))</f>
        <v>0</v>
      </c>
      <c r="DR54" s="185">
        <f ca="1">IF(DJ54=0,0,_xll.SPRDOPT(DJ54,DK54,$AD54,$AM54,DN54,DO54,DP54,$D54,$F$20,1))</f>
        <v>-0.32463348826360672</v>
      </c>
      <c r="DS54" s="185">
        <f ca="1">IF(DK54=0,0,_xll.SPRDOPT(DJ54,DK54,$AD54,$AM54,DN54,DO54,DP54,$D54,$F$20,2))</f>
        <v>0.34091309259812497</v>
      </c>
      <c r="DT54" s="185">
        <f ca="1">IF(DL54=0,0,_xll.SPRDOPT(DJ54,DK54,$AD54,$AM54,DN54,DO54,DP54,$D54,$F$20,3)/100)</f>
        <v>0</v>
      </c>
      <c r="DU54" s="185">
        <f ca="1">IF(DM54=0,0,_xll.SPRDOPT(DJ54,DK54,$AD54,$AM54,DN54,DO54,DP54,$D54,$F$20,4)/100)</f>
        <v>0</v>
      </c>
      <c r="DV54" s="185">
        <f ca="1">IF(DN54=0,0,_xll.SPRDOPT(DJ54,DK54,$AD54,$AM54,DN54,DO54,DP54,$D54,$F$20,5)/100)</f>
        <v>-7.8333929671075778E-3</v>
      </c>
      <c r="DW54" s="185">
        <f ca="1">IF(DO54=0,0,_xll.SPRDOPT(DJ54,DK54,$AD54,$AM54,DN54,DO54,DP54,$D54,$F$20,6)/100)</f>
        <v>1.0577032942862443E-2</v>
      </c>
      <c r="DX54" s="185">
        <f ca="1">IF(DP54=0,0,_xll.SPRDOPT(DJ54,DK54,$AD54,$AM54,DN54,DO54,DP54,$D54,$F$20,7)/100)</f>
        <v>-2.3274711155050688E-2</v>
      </c>
      <c r="DY54" s="185">
        <f ca="1">IF(DQ54=0,0,_xll.SPRDOPT(DJ54,DK54,$AD54,$AM54,DN54,DO54,DP54,$D54,$F$20,9)/365)</f>
        <v>0</v>
      </c>
      <c r="DZ54" s="185">
        <f t="shared" ca="1" si="58"/>
        <v>1.627960433451825E-2</v>
      </c>
      <c r="EA54" s="185">
        <f t="shared" ca="1" si="59"/>
        <v>0</v>
      </c>
      <c r="EB54" s="185">
        <f t="shared" ca="1" si="60"/>
        <v>2.7436399757548649E-3</v>
      </c>
      <c r="EC54" s="185">
        <f t="shared" si="61"/>
        <v>0</v>
      </c>
      <c r="ED54" s="185"/>
      <c r="EE54" s="99">
        <f t="shared" ca="1" si="62"/>
        <v>0</v>
      </c>
      <c r="EF54" s="99">
        <f t="shared" ca="1" si="63"/>
        <v>0</v>
      </c>
      <c r="EG54" s="99">
        <f t="shared" ca="1" si="64"/>
        <v>0</v>
      </c>
      <c r="EH54" s="99">
        <f t="shared" ca="1" si="65"/>
        <v>0</v>
      </c>
      <c r="EI54" s="99">
        <f t="shared" ca="1" si="66"/>
        <v>0</v>
      </c>
      <c r="EJ54" s="99">
        <f t="shared" ca="1" si="67"/>
        <v>0</v>
      </c>
      <c r="EK54" s="99">
        <f t="shared" ca="1" si="68"/>
        <v>0</v>
      </c>
      <c r="EL54" s="99">
        <f t="shared" ca="1" si="69"/>
        <v>0</v>
      </c>
      <c r="EM54" s="99">
        <f t="shared" ca="1" si="70"/>
        <v>0</v>
      </c>
      <c r="EN54" s="99">
        <f t="shared" ca="1" si="71"/>
        <v>0</v>
      </c>
      <c r="EO54" s="99">
        <f t="shared" ca="1" si="72"/>
        <v>0</v>
      </c>
      <c r="EP54" s="99">
        <f t="shared" ca="1" si="73"/>
        <v>0</v>
      </c>
      <c r="ER54" s="79">
        <f t="shared" si="74"/>
        <v>0</v>
      </c>
      <c r="ES54" s="121">
        <f t="shared" ca="1" si="111"/>
        <v>2.7260000000000004</v>
      </c>
      <c r="ET54" s="121">
        <f t="shared" ca="1" si="112"/>
        <v>3.0910000000000002</v>
      </c>
      <c r="EU54" s="121">
        <f t="shared" ca="1" si="75"/>
        <v>0</v>
      </c>
      <c r="EV54" s="121">
        <f t="shared" ca="1" si="76"/>
        <v>0</v>
      </c>
      <c r="EW54" s="183">
        <f t="shared" ca="1" si="113"/>
        <v>0.40500000000000003</v>
      </c>
      <c r="EX54" s="183">
        <f t="shared" ca="1" si="114"/>
        <v>0.40500000000000003</v>
      </c>
      <c r="EY54" s="96">
        <f t="shared" si="115"/>
        <v>0.99</v>
      </c>
      <c r="EZ54" s="185">
        <f ca="1">IF(ER54=0,0,_xll.SPRDOPT(ES54,ET54,$AK54,$AM54,EW54,EX54,EY54,$D54,$H$20,0))</f>
        <v>0</v>
      </c>
      <c r="FA54" s="185">
        <f ca="1">IF(ES54=0,0,_xll.SPRDOPT(ES54,ET54,$AK54,$AM54,EW54,EX54,EY54,$D54,$H$20,1))</f>
        <v>0.59614648554061611</v>
      </c>
      <c r="FB54" s="185">
        <f ca="1">IF(ET54=0,0,_xll.SPRDOPT(ES54,ET54,$AK54,$AM54,EW54,EX54,EY54,$D54,$H$20,2))</f>
        <v>-0.57682087085537614</v>
      </c>
      <c r="FC54" s="185">
        <f ca="1">IF(EU54=0,0,_xll.SPRDOPT(ES54,ET54,$AK54,$AM54,EW54,EX54,EY54,$D54,$H$20,3)/100)</f>
        <v>0</v>
      </c>
      <c r="FD54" s="185">
        <f ca="1">IF(EV54=0,0,_xll.SPRDOPT(ES54,ET54,$AK54,$AM54,EW54,EX54,EY54,$D54,$H$20,4)/100)</f>
        <v>0</v>
      </c>
      <c r="FE54" s="185">
        <f ca="1">IF(EW54=0,0,_xll.SPRDOPT(ES54,ET54,$AK54,$AM54,EW54,EX54,EY54,$D54,$H$20,5)/100)</f>
        <v>-7.6618747855508144E-3</v>
      </c>
      <c r="FF54" s="185">
        <f ca="1">IF(EX54=0,0,_xll.SPRDOPT(ES54,ET54,$AK54,$AM54,EW54,EX54,EY54,$D54,$H$20,6)/100)</f>
        <v>1.0340400497868545E-2</v>
      </c>
      <c r="FG54" s="185">
        <f ca="1">IF(EY54=0,0,_xll.SPRDOPT(ES54,ET54,$AK54,$AM54,EW54,EX54,EY54,$D54,$H$20,7)/100)</f>
        <v>-2.7970410274073133E-2</v>
      </c>
      <c r="FH54" s="185">
        <f ca="1">IF(EZ54=0,0,_xll.SPRDOPT(ES54,ET54,$AK54,$AM54,EW54,EX54,EY54,$D54,$H$20,9)/365)</f>
        <v>0</v>
      </c>
      <c r="FI54" s="185">
        <f t="shared" ca="1" si="77"/>
        <v>1.9325614685239967E-2</v>
      </c>
      <c r="FJ54" s="185">
        <f t="shared" ca="1" si="78"/>
        <v>0</v>
      </c>
      <c r="FK54" s="185">
        <f t="shared" ca="1" si="79"/>
        <v>2.6785257123177302E-3</v>
      </c>
      <c r="FL54" s="185">
        <f t="shared" si="80"/>
        <v>0</v>
      </c>
      <c r="FM54" s="185"/>
      <c r="FN54" s="99">
        <f t="shared" ref="FN54:FY60" ca="1" si="129">$ER54*EZ54</f>
        <v>0</v>
      </c>
      <c r="FO54" s="99">
        <f t="shared" ca="1" si="129"/>
        <v>0</v>
      </c>
      <c r="FP54" s="99">
        <f t="shared" ca="1" si="129"/>
        <v>0</v>
      </c>
      <c r="FQ54" s="99">
        <f t="shared" ca="1" si="129"/>
        <v>0</v>
      </c>
      <c r="FR54" s="99">
        <f t="shared" ca="1" si="129"/>
        <v>0</v>
      </c>
      <c r="FS54" s="99">
        <f t="shared" ca="1" si="129"/>
        <v>0</v>
      </c>
      <c r="FT54" s="99">
        <f t="shared" ca="1" si="129"/>
        <v>0</v>
      </c>
      <c r="FU54" s="99">
        <f t="shared" ca="1" si="129"/>
        <v>0</v>
      </c>
      <c r="FV54" s="99">
        <f t="shared" ca="1" si="129"/>
        <v>0</v>
      </c>
      <c r="FW54" s="99">
        <f t="shared" ca="1" si="129"/>
        <v>0</v>
      </c>
      <c r="FX54" s="99">
        <f t="shared" ca="1" si="129"/>
        <v>0</v>
      </c>
      <c r="FY54" s="99">
        <f t="shared" ca="1" si="129"/>
        <v>0</v>
      </c>
      <c r="GA54" s="304">
        <f t="shared" ca="1" si="116"/>
        <v>25</v>
      </c>
      <c r="GB54" t="str">
        <f t="shared" si="117"/>
        <v>IF-NGPL/MIDCON25</v>
      </c>
      <c r="GC54" t="str">
        <f t="shared" si="118"/>
        <v>NGI-SOCAL25</v>
      </c>
      <c r="GD54" t="str">
        <f t="shared" si="119"/>
        <v>IF-NWPL_ROCKY_M25</v>
      </c>
      <c r="GE54" t="str">
        <f t="shared" si="120"/>
        <v>IF-NWPL_ROCKY_M25</v>
      </c>
      <c r="GG54" s="96" t="e">
        <f t="shared" ca="1" si="121"/>
        <v>#N/A</v>
      </c>
      <c r="GH54" s="96">
        <f t="shared" ca="1" si="122"/>
        <v>0</v>
      </c>
      <c r="GI54" s="96" t="e">
        <f t="shared" ca="1" si="123"/>
        <v>#N/A</v>
      </c>
      <c r="GJ54" s="96" t="e">
        <f t="shared" ca="1" si="124"/>
        <v>#N/A</v>
      </c>
    </row>
    <row r="55" spans="1:192" x14ac:dyDescent="0.2">
      <c r="A55" s="92">
        <f t="shared" si="82"/>
        <v>37773</v>
      </c>
      <c r="B55" s="93">
        <f t="shared" ca="1" si="83"/>
        <v>3.121</v>
      </c>
      <c r="C55" s="77">
        <f t="shared" ca="1" si="4"/>
        <v>0.4</v>
      </c>
      <c r="D55" s="95">
        <f t="shared" ca="1" si="5"/>
        <v>540</v>
      </c>
      <c r="E55" s="96">
        <f t="shared" ca="1" si="6"/>
        <v>-0.36526462079756927</v>
      </c>
      <c r="F55" s="96">
        <f t="shared" ca="1" si="7"/>
        <v>-0.10736177679260994</v>
      </c>
      <c r="G55" s="96">
        <f t="shared" ca="1" si="8"/>
        <v>-0.32855292470401137</v>
      </c>
      <c r="H55" s="96">
        <f t="shared" ca="1" si="9"/>
        <v>0.59385080083004993</v>
      </c>
      <c r="I55" s="94">
        <f t="shared" ca="1" si="127"/>
        <v>-0.92240372553406136</v>
      </c>
      <c r="J55" s="182"/>
      <c r="K55" s="93">
        <f t="shared" ca="1" si="10"/>
        <v>-0.15</v>
      </c>
      <c r="L55" s="93">
        <f t="shared" ca="1" si="84"/>
        <v>0</v>
      </c>
      <c r="M55" s="96">
        <f t="shared" ca="1" si="85"/>
        <v>1</v>
      </c>
      <c r="N55" s="96">
        <f t="shared" ca="1" si="86"/>
        <v>1</v>
      </c>
      <c r="O55" s="96">
        <f t="shared" ca="1" si="87"/>
        <v>0.99450000000000005</v>
      </c>
      <c r="P55" s="184">
        <f t="shared" si="11"/>
        <v>-0.2</v>
      </c>
      <c r="Q55" s="298">
        <f t="shared" si="88"/>
        <v>0</v>
      </c>
      <c r="R55" s="294">
        <f t="shared" ca="1" si="12"/>
        <v>0.27</v>
      </c>
      <c r="S55" s="93">
        <f t="shared" ca="1" si="13"/>
        <v>0</v>
      </c>
      <c r="T55" s="96">
        <f t="shared" ca="1" si="14"/>
        <v>1</v>
      </c>
      <c r="U55" s="96">
        <f t="shared" ca="1" si="89"/>
        <v>1</v>
      </c>
      <c r="V55" s="96">
        <f t="shared" ca="1" si="90"/>
        <v>0.99</v>
      </c>
      <c r="W55" s="184">
        <f t="shared" si="15"/>
        <v>0</v>
      </c>
      <c r="X55" s="298">
        <f t="shared" si="91"/>
        <v>0</v>
      </c>
      <c r="Y55" s="296">
        <f t="shared" ca="1" si="16"/>
        <v>-0.42499999999999999</v>
      </c>
      <c r="Z55" s="93">
        <f t="shared" ca="1" si="17"/>
        <v>0</v>
      </c>
      <c r="AA55" s="96">
        <f t="shared" ca="1" si="126"/>
        <v>1</v>
      </c>
      <c r="AB55" s="96">
        <f t="shared" ca="1" si="92"/>
        <v>1</v>
      </c>
      <c r="AC55" s="96">
        <f t="shared" ca="1" si="93"/>
        <v>0.99</v>
      </c>
      <c r="AD55" s="184">
        <f t="shared" si="18"/>
        <v>-0.6</v>
      </c>
      <c r="AE55" s="298">
        <f t="shared" si="94"/>
        <v>0</v>
      </c>
      <c r="AF55" s="93">
        <f t="shared" ca="1" si="19"/>
        <v>-0.42499999999999999</v>
      </c>
      <c r="AG55" s="93">
        <f t="shared" ca="1" si="20"/>
        <v>0</v>
      </c>
      <c r="AH55" s="96">
        <f t="shared" ca="1" si="21"/>
        <v>1</v>
      </c>
      <c r="AI55" s="96">
        <f t="shared" ca="1" si="95"/>
        <v>1</v>
      </c>
      <c r="AJ55" s="96">
        <f t="shared" ca="1" si="96"/>
        <v>0.99</v>
      </c>
      <c r="AK55" s="184">
        <f t="shared" si="22"/>
        <v>-0.45</v>
      </c>
      <c r="AL55" s="298">
        <f t="shared" si="97"/>
        <v>0</v>
      </c>
      <c r="AM55" s="77">
        <f t="shared" ca="1" si="23"/>
        <v>0</v>
      </c>
      <c r="AN55" s="145">
        <f t="shared" si="24"/>
        <v>30</v>
      </c>
      <c r="AO55" s="74">
        <f t="shared" si="125"/>
        <v>18</v>
      </c>
      <c r="AP55" s="79">
        <f t="shared" si="25"/>
        <v>30</v>
      </c>
      <c r="AQ55" s="121">
        <f t="shared" ca="1" si="98"/>
        <v>2.9710000000000001</v>
      </c>
      <c r="AR55" s="121">
        <f t="shared" ca="1" si="99"/>
        <v>3.121</v>
      </c>
      <c r="AS55" s="121">
        <f t="shared" ca="1" si="26"/>
        <v>89.13</v>
      </c>
      <c r="AT55" s="121">
        <f t="shared" ca="1" si="27"/>
        <v>93.63</v>
      </c>
      <c r="AU55" s="183">
        <f t="shared" ca="1" si="100"/>
        <v>0.4</v>
      </c>
      <c r="AV55" s="183">
        <f t="shared" ca="1" si="101"/>
        <v>0.4</v>
      </c>
      <c r="AW55" s="96">
        <f t="shared" si="28"/>
        <v>0.999</v>
      </c>
      <c r="AX55" s="185">
        <f ca="1">IF(AP55=0,0,_xll.SPRDOPT(AQ55,AR55,$P55,$AM55,AU55,AV55,AW55,$D55,$B$20,0))</f>
        <v>2.3673799733228727E-2</v>
      </c>
      <c r="AY55" s="185">
        <f ca="1">IF(AQ55=0,0,_xll.SPRDOPT(AQ55,AR55,$P55,$AM55,AU55,AV55,AW55,$D55,$B$20,1))</f>
        <v>-0.36526462079756927</v>
      </c>
      <c r="AZ55" s="185">
        <f ca="1">IF(AR55=0,0,_xll.SPRDOPT(AQ55,AR55,$P55,$AM55,AU55,AV55,AW55,$D55,$B$20,2))</f>
        <v>0.37061906176351928</v>
      </c>
      <c r="BA55" s="185">
        <f ca="1">IF(AS55=0,0,_xll.SPRDOPT(AQ55,AR55,$P55,$AM55,AU55,AV55,AW55,$D55,$B$20,3)/100)</f>
        <v>3.7078177651598702E-2</v>
      </c>
      <c r="BB55" s="185">
        <f ca="1">IF(AT55=0,0,_xll.SPRDOPT(AQ55,AR55,$P55,$AM55,AU55,AV55,AW55,$D55,$B$20,4)/100)</f>
        <v>3.7235506207255353E-2</v>
      </c>
      <c r="BC55" s="185">
        <f ca="1">IF(AU55=0,0,_xll.SPRDOPT(AQ55,AR55,$P55,$AM55,AU55,AV55,AW55,$D55,$B$20,5)/100)</f>
        <v>-9.9742483480057265E-3</v>
      </c>
      <c r="BD55" s="185">
        <f ca="1">IF(AV55=0,0,_xll.SPRDOPT(AQ55,AR55,$P55,$AM55,AU55,AV55,AW55,$D55,$B$20,6)/100)</f>
        <v>1.0969017079781634E-2</v>
      </c>
      <c r="BE55" s="185">
        <f ca="1">IF(AW55=0,0,_xll.SPRDOPT(AQ55,AR55,$P55,$AM55,AU55,AV55,AW55,$D55,$B$20,7)/100)</f>
        <v>-8.149013185716189E-2</v>
      </c>
      <c r="BF55" s="185">
        <f ca="1">IF(AX55=0,0,_xll.SPRDOPT(AQ55,AR55,$P55,$AM55,AU55,AV55,AW55,$D55,$B$20,9)/365)</f>
        <v>-3.6868533547887417E-5</v>
      </c>
      <c r="BG55" s="185">
        <f t="shared" ca="1" si="29"/>
        <v>5.3544409659500025E-3</v>
      </c>
      <c r="BH55" s="185">
        <f t="shared" ca="1" si="30"/>
        <v>1.5732855565665088E-4</v>
      </c>
      <c r="BI55" s="185">
        <f t="shared" ca="1" si="31"/>
        <v>9.9476873177590727E-4</v>
      </c>
      <c r="BJ55" s="185">
        <f t="shared" si="32"/>
        <v>29.97</v>
      </c>
      <c r="BK55" s="165"/>
      <c r="BL55" s="99">
        <f t="shared" ca="1" si="33"/>
        <v>0.71021399199686175</v>
      </c>
      <c r="BM55" s="99">
        <f t="shared" ca="1" si="128"/>
        <v>-10.957938623927078</v>
      </c>
      <c r="BN55" s="99">
        <f t="shared" ca="1" si="128"/>
        <v>11.118571852905578</v>
      </c>
      <c r="BO55" s="99">
        <f t="shared" ca="1" si="128"/>
        <v>1.1123453295479611</v>
      </c>
      <c r="BP55" s="99">
        <f t="shared" ca="1" si="128"/>
        <v>1.1170651862176606</v>
      </c>
      <c r="BQ55" s="99">
        <f t="shared" ca="1" si="128"/>
        <v>-0.29922745044017179</v>
      </c>
      <c r="BR55" s="99">
        <f t="shared" ca="1" si="128"/>
        <v>0.32907051239344903</v>
      </c>
      <c r="BS55" s="99">
        <f t="shared" ca="1" si="128"/>
        <v>-2.4447039557148567</v>
      </c>
      <c r="BT55" s="99">
        <f t="shared" ca="1" si="128"/>
        <v>-1.1060560064366225E-3</v>
      </c>
      <c r="BU55" s="99">
        <f t="shared" ca="1" si="128"/>
        <v>0.16063322897850008</v>
      </c>
      <c r="BV55" s="99">
        <f t="shared" ca="1" si="128"/>
        <v>4.7198566696995264E-3</v>
      </c>
      <c r="BW55" s="99">
        <f t="shared" ca="1" si="128"/>
        <v>2.9843061953277218E-2</v>
      </c>
      <c r="BX55" s="99"/>
      <c r="BZ55" s="79">
        <f t="shared" si="35"/>
        <v>0</v>
      </c>
      <c r="CA55" s="121">
        <f t="shared" ca="1" si="102"/>
        <v>3.391</v>
      </c>
      <c r="CB55" s="121">
        <f t="shared" ca="1" si="103"/>
        <v>3.121</v>
      </c>
      <c r="CC55" s="121">
        <f t="shared" ca="1" si="36"/>
        <v>0</v>
      </c>
      <c r="CD55" s="121">
        <f t="shared" ca="1" si="37"/>
        <v>0</v>
      </c>
      <c r="CE55" s="183">
        <f t="shared" ca="1" si="104"/>
        <v>0.4</v>
      </c>
      <c r="CF55" s="183">
        <f t="shared" ca="1" si="105"/>
        <v>0.4</v>
      </c>
      <c r="CG55" s="96">
        <f t="shared" si="38"/>
        <v>0.99</v>
      </c>
      <c r="CH55" s="185">
        <f ca="1">IF(BZ55=0,0,_xll.SPRDOPT(CA55,CB55,$W55,$AM55,CE55,CF55,CG55,$D55,$D$20,0))</f>
        <v>0</v>
      </c>
      <c r="CI55" s="185">
        <f ca="1">IF(CA55=0,0,_xll.SPRDOPT(CA55,CB55,$W55,$AM55,CE55,CF55,CG55,$D55,$D$20,1))</f>
        <v>-0.10736177679260994</v>
      </c>
      <c r="CJ55" s="185">
        <f ca="1">IF(CB55=0,0,_xll.SPRDOPT(CA55,CB55,$W55,$AM55,CE55,CF55,CG55,$D55,$D$20,2))</f>
        <v>0.12061879798306618</v>
      </c>
      <c r="CK55" s="185">
        <f ca="1">IF(CC55=0,0,_xll.SPRDOPT(CA55,CB55,$W55,$AM55,CE55,CF55,CG55,$D55,$D$20,3)/100)</f>
        <v>0</v>
      </c>
      <c r="CL55" s="185">
        <f ca="1">IF(CD55=0,0,_xll.SPRDOPT(CA55,CB55,$W55,$AM55,CE55,CF55,CG55,$D55,$D$20,4)/100)</f>
        <v>0</v>
      </c>
      <c r="CM55" s="185">
        <f ca="1">IF(CE55=0,0,_xll.SPRDOPT(CA55,CB55,$W55,$AM55,CE55,CF55,CG55,$D55,$D$20,5)/100)</f>
        <v>5.3870959772571762E-4</v>
      </c>
      <c r="CN55" s="185">
        <f ca="1">IF(CF55=0,0,_xll.SPRDOPT(CA55,CB55,$W55,$AM55,CE55,CF55,CG55,$D55,$D$20,6)/100)</f>
        <v>5.3874186125986174E-4</v>
      </c>
      <c r="CO55" s="185">
        <f ca="1">IF(CG55=0,0,_xll.SPRDOPT(CA55,CB55,$W55,$AM55,CE55,CF55,CG55,$D55,$D$20,7)/100)</f>
        <v>-2.1549037049446468E-2</v>
      </c>
      <c r="CP55" s="185">
        <f ca="1">IF(CH55=0,0,_xll.SPRDOPT(CA55,CB55,$W55,$AM55,CE55,CF55,CG55,$D55,$D$20,9)/365)</f>
        <v>0</v>
      </c>
      <c r="CQ55" s="185">
        <f t="shared" ca="1" si="39"/>
        <v>1.3257021190456242E-2</v>
      </c>
      <c r="CR55" s="185">
        <f t="shared" ca="1" si="40"/>
        <v>0</v>
      </c>
      <c r="CS55" s="185">
        <f t="shared" ca="1" si="41"/>
        <v>1.0774514589855792E-3</v>
      </c>
      <c r="CT55" s="185">
        <f t="shared" si="42"/>
        <v>0</v>
      </c>
      <c r="CU55" s="165"/>
      <c r="CV55" s="99">
        <f t="shared" ca="1" si="43"/>
        <v>0</v>
      </c>
      <c r="CW55" s="99">
        <f t="shared" ca="1" si="44"/>
        <v>0</v>
      </c>
      <c r="CX55" s="99">
        <f t="shared" ca="1" si="45"/>
        <v>0</v>
      </c>
      <c r="CY55" s="99">
        <f t="shared" ca="1" si="46"/>
        <v>0</v>
      </c>
      <c r="CZ55" s="99">
        <f t="shared" ca="1" si="47"/>
        <v>0</v>
      </c>
      <c r="DA55" s="99">
        <f t="shared" ca="1" si="48"/>
        <v>0</v>
      </c>
      <c r="DB55" s="99">
        <f t="shared" ca="1" si="49"/>
        <v>0</v>
      </c>
      <c r="DC55" s="99">
        <f t="shared" ca="1" si="50"/>
        <v>0</v>
      </c>
      <c r="DD55" s="99">
        <f t="shared" ca="1" si="51"/>
        <v>0</v>
      </c>
      <c r="DE55" s="99">
        <f t="shared" ca="1" si="52"/>
        <v>0</v>
      </c>
      <c r="DF55" s="99">
        <f t="shared" ca="1" si="53"/>
        <v>0</v>
      </c>
      <c r="DG55" s="99">
        <f t="shared" ca="1" si="54"/>
        <v>0</v>
      </c>
      <c r="DI55" s="79">
        <f t="shared" si="55"/>
        <v>0</v>
      </c>
      <c r="DJ55" s="121">
        <f t="shared" ca="1" si="106"/>
        <v>2.6960000000000002</v>
      </c>
      <c r="DK55" s="121">
        <f t="shared" ca="1" si="107"/>
        <v>3.121</v>
      </c>
      <c r="DL55" s="121">
        <f t="shared" ca="1" si="56"/>
        <v>0</v>
      </c>
      <c r="DM55" s="121">
        <f t="shared" ca="1" si="57"/>
        <v>0</v>
      </c>
      <c r="DN55" s="183">
        <f t="shared" ca="1" si="108"/>
        <v>0.4</v>
      </c>
      <c r="DO55" s="183">
        <f t="shared" ca="1" si="109"/>
        <v>0.4</v>
      </c>
      <c r="DP55" s="96">
        <f t="shared" si="110"/>
        <v>0.99</v>
      </c>
      <c r="DQ55" s="185">
        <f ca="1">IF(DI55=0,0,_xll.SPRDOPT(DJ55,DK55,$AD55,$AM55,DN55,DO55,DP55,$D55,$F$20,0))</f>
        <v>0</v>
      </c>
      <c r="DR55" s="185">
        <f ca="1">IF(DJ55=0,0,_xll.SPRDOPT(DJ55,DK55,$AD55,$AM55,DN55,DO55,DP55,$D55,$F$20,1))</f>
        <v>-0.32855292470401137</v>
      </c>
      <c r="DS55" s="185">
        <f ca="1">IF(DK55=0,0,_xll.SPRDOPT(DJ55,DK55,$AD55,$AM55,DN55,DO55,DP55,$D55,$F$20,2))</f>
        <v>0.34527821613134002</v>
      </c>
      <c r="DT55" s="185">
        <f ca="1">IF(DL55=0,0,_xll.SPRDOPT(DJ55,DK55,$AD55,$AM55,DN55,DO55,DP55,$D55,$F$20,3)/100)</f>
        <v>0</v>
      </c>
      <c r="DU55" s="185">
        <f ca="1">IF(DM55=0,0,_xll.SPRDOPT(DJ55,DK55,$AD55,$AM55,DN55,DO55,DP55,$D55,$F$20,4)/100)</f>
        <v>0</v>
      </c>
      <c r="DV55" s="185">
        <f ca="1">IF(DN55=0,0,_xll.SPRDOPT(DJ55,DK55,$AD55,$AM55,DN55,DO55,DP55,$D55,$F$20,5)/100)</f>
        <v>-8.1406513055087473E-3</v>
      </c>
      <c r="DW55" s="185">
        <f ca="1">IF(DO55=0,0,_xll.SPRDOPT(DJ55,DK55,$AD55,$AM55,DN55,DO55,DP55,$D55,$F$20,6)/100)</f>
        <v>1.0993062035858188E-2</v>
      </c>
      <c r="DX55" s="185">
        <f ca="1">IF(DP55=0,0,_xll.SPRDOPT(DJ55,DK55,$AD55,$AM55,DN55,DO55,DP55,$D55,$F$20,7)/100)</f>
        <v>-2.4163694339391872E-2</v>
      </c>
      <c r="DY55" s="185">
        <f ca="1">IF(DQ55=0,0,_xll.SPRDOPT(DJ55,DK55,$AD55,$AM55,DN55,DO55,DP55,$D55,$F$20,9)/365)</f>
        <v>0</v>
      </c>
      <c r="DZ55" s="185">
        <f t="shared" ca="1" si="58"/>
        <v>1.6725291427328648E-2</v>
      </c>
      <c r="EA55" s="185">
        <f t="shared" ca="1" si="59"/>
        <v>0</v>
      </c>
      <c r="EB55" s="185">
        <f t="shared" ca="1" si="60"/>
        <v>2.8524107303494403E-3</v>
      </c>
      <c r="EC55" s="185">
        <f t="shared" si="61"/>
        <v>0</v>
      </c>
      <c r="ED55" s="185"/>
      <c r="EE55" s="99">
        <f t="shared" ca="1" si="62"/>
        <v>0</v>
      </c>
      <c r="EF55" s="99">
        <f t="shared" ca="1" si="63"/>
        <v>0</v>
      </c>
      <c r="EG55" s="99">
        <f t="shared" ca="1" si="64"/>
        <v>0</v>
      </c>
      <c r="EH55" s="99">
        <f t="shared" ca="1" si="65"/>
        <v>0</v>
      </c>
      <c r="EI55" s="99">
        <f t="shared" ca="1" si="66"/>
        <v>0</v>
      </c>
      <c r="EJ55" s="99">
        <f t="shared" ca="1" si="67"/>
        <v>0</v>
      </c>
      <c r="EK55" s="99">
        <f t="shared" ca="1" si="68"/>
        <v>0</v>
      </c>
      <c r="EL55" s="99">
        <f t="shared" ca="1" si="69"/>
        <v>0</v>
      </c>
      <c r="EM55" s="99">
        <f t="shared" ca="1" si="70"/>
        <v>0</v>
      </c>
      <c r="EN55" s="99">
        <f t="shared" ca="1" si="71"/>
        <v>0</v>
      </c>
      <c r="EO55" s="99">
        <f t="shared" ca="1" si="72"/>
        <v>0</v>
      </c>
      <c r="EP55" s="99">
        <f t="shared" ca="1" si="73"/>
        <v>0</v>
      </c>
      <c r="ER55" s="79">
        <f t="shared" si="74"/>
        <v>0</v>
      </c>
      <c r="ES55" s="121">
        <f t="shared" ca="1" si="111"/>
        <v>2.7560000000000002</v>
      </c>
      <c r="ET55" s="121">
        <f t="shared" ca="1" si="112"/>
        <v>3.121</v>
      </c>
      <c r="EU55" s="121">
        <f t="shared" ca="1" si="75"/>
        <v>0</v>
      </c>
      <c r="EV55" s="121">
        <f t="shared" ca="1" si="76"/>
        <v>0</v>
      </c>
      <c r="EW55" s="183">
        <f t="shared" ca="1" si="113"/>
        <v>0.4</v>
      </c>
      <c r="EX55" s="183">
        <f t="shared" ca="1" si="114"/>
        <v>0.4</v>
      </c>
      <c r="EY55" s="96">
        <f t="shared" si="115"/>
        <v>0.99</v>
      </c>
      <c r="EZ55" s="185">
        <f ca="1">IF(ER55=0,0,_xll.SPRDOPT(ES55,ET55,$AK55,$AM55,EW55,EX55,EY55,$D55,$H$20,0))</f>
        <v>0</v>
      </c>
      <c r="FA55" s="185">
        <f ca="1">IF(ES55=0,0,_xll.SPRDOPT(ES55,ET55,$AK55,$AM55,EW55,EX55,EY55,$D55,$H$20,1))</f>
        <v>0.59385080083004993</v>
      </c>
      <c r="FB55" s="185">
        <f ca="1">IF(ET55=0,0,_xll.SPRDOPT(ES55,ET55,$AK55,$AM55,EW55,EX55,EY55,$D55,$H$20,2))</f>
        <v>-0.57408476433388023</v>
      </c>
      <c r="FC55" s="185">
        <f ca="1">IF(EU55=0,0,_xll.SPRDOPT(ES55,ET55,$AK55,$AM55,EW55,EX55,EY55,$D55,$H$20,3)/100)</f>
        <v>0</v>
      </c>
      <c r="FD55" s="185">
        <f ca="1">IF(EV55=0,0,_xll.SPRDOPT(ES55,ET55,$AK55,$AM55,EW55,EX55,EY55,$D55,$H$20,4)/100)</f>
        <v>0</v>
      </c>
      <c r="FE55" s="185">
        <f ca="1">IF(EW55=0,0,_xll.SPRDOPT(ES55,ET55,$AK55,$AM55,EW55,EX55,EY55,$D55,$H$20,5)/100)</f>
        <v>-7.9206372331984548E-3</v>
      </c>
      <c r="FF55" s="185">
        <f ca="1">IF(EX55=0,0,_xll.SPRDOPT(ES55,ET55,$AK55,$AM55,EW55,EX55,EY55,$D55,$H$20,6)/100)</f>
        <v>1.0697671264911104E-2</v>
      </c>
      <c r="FG55" s="185">
        <f ca="1">IF(EY55=0,0,_xll.SPRDOPT(ES55,ET55,$AK55,$AM55,EW55,EX55,EY55,$D55,$H$20,7)/100)</f>
        <v>-2.8904956083655918E-2</v>
      </c>
      <c r="FH55" s="185">
        <f ca="1">IF(EZ55=0,0,_xll.SPRDOPT(ES55,ET55,$AK55,$AM55,EW55,EX55,EY55,$D55,$H$20,9)/365)</f>
        <v>0</v>
      </c>
      <c r="FI55" s="185">
        <f t="shared" ca="1" si="77"/>
        <v>1.9766036496169703E-2</v>
      </c>
      <c r="FJ55" s="185">
        <f t="shared" ca="1" si="78"/>
        <v>0</v>
      </c>
      <c r="FK55" s="185">
        <f t="shared" ca="1" si="79"/>
        <v>2.7770340317126493E-3</v>
      </c>
      <c r="FL55" s="185">
        <f t="shared" si="80"/>
        <v>0</v>
      </c>
      <c r="FM55" s="185"/>
      <c r="FN55" s="99">
        <f t="shared" ca="1" si="129"/>
        <v>0</v>
      </c>
      <c r="FO55" s="99">
        <f t="shared" ca="1" si="129"/>
        <v>0</v>
      </c>
      <c r="FP55" s="99">
        <f t="shared" ca="1" si="129"/>
        <v>0</v>
      </c>
      <c r="FQ55" s="99">
        <f t="shared" ca="1" si="129"/>
        <v>0</v>
      </c>
      <c r="FR55" s="99">
        <f t="shared" ca="1" si="129"/>
        <v>0</v>
      </c>
      <c r="FS55" s="99">
        <f t="shared" ca="1" si="129"/>
        <v>0</v>
      </c>
      <c r="FT55" s="99">
        <f t="shared" ca="1" si="129"/>
        <v>0</v>
      </c>
      <c r="FU55" s="99">
        <f t="shared" ca="1" si="129"/>
        <v>0</v>
      </c>
      <c r="FV55" s="99">
        <f t="shared" ca="1" si="129"/>
        <v>0</v>
      </c>
      <c r="FW55" s="99">
        <f t="shared" ca="1" si="129"/>
        <v>0</v>
      </c>
      <c r="FX55" s="99">
        <f t="shared" ca="1" si="129"/>
        <v>0</v>
      </c>
      <c r="FY55" s="99">
        <f t="shared" ca="1" si="129"/>
        <v>0</v>
      </c>
      <c r="GA55" s="304">
        <f t="shared" ca="1" si="116"/>
        <v>26</v>
      </c>
      <c r="GB55" t="str">
        <f t="shared" si="117"/>
        <v>IF-NGPL/MIDCON26</v>
      </c>
      <c r="GC55" t="str">
        <f t="shared" si="118"/>
        <v>NGI-SOCAL26</v>
      </c>
      <c r="GD55" t="str">
        <f t="shared" si="119"/>
        <v>IF-NWPL_ROCKY_M26</v>
      </c>
      <c r="GE55" t="str">
        <f t="shared" si="120"/>
        <v>IF-NWPL_ROCKY_M26</v>
      </c>
      <c r="GG55" s="96" t="e">
        <f t="shared" ca="1" si="121"/>
        <v>#N/A</v>
      </c>
      <c r="GH55" s="96">
        <f t="shared" ca="1" si="122"/>
        <v>0</v>
      </c>
      <c r="GI55" s="96" t="e">
        <f t="shared" ca="1" si="123"/>
        <v>#N/A</v>
      </c>
      <c r="GJ55" s="96" t="e">
        <f t="shared" ca="1" si="124"/>
        <v>#N/A</v>
      </c>
    </row>
    <row r="56" spans="1:192" x14ac:dyDescent="0.2">
      <c r="A56" s="92">
        <f t="shared" si="82"/>
        <v>37803</v>
      </c>
      <c r="B56" s="93">
        <f t="shared" ca="1" si="83"/>
        <v>3.161</v>
      </c>
      <c r="C56" s="77">
        <f t="shared" ca="1" si="4"/>
        <v>0.4</v>
      </c>
      <c r="D56" s="95">
        <f t="shared" ca="1" si="5"/>
        <v>569</v>
      </c>
      <c r="E56" s="96">
        <f t="shared" ca="1" si="6"/>
        <v>-0.37086078998657551</v>
      </c>
      <c r="F56" s="96">
        <f t="shared" ca="1" si="7"/>
        <v>-0.11581457749310686</v>
      </c>
      <c r="G56" s="96">
        <f t="shared" ca="1" si="8"/>
        <v>-0.3346655932504205</v>
      </c>
      <c r="H56" s="96">
        <f t="shared" ca="1" si="9"/>
        <v>0.59027583713577547</v>
      </c>
      <c r="I56" s="94">
        <f t="shared" ca="1" si="127"/>
        <v>-0.92494143038619603</v>
      </c>
      <c r="J56" s="182"/>
      <c r="K56" s="93">
        <f t="shared" ca="1" si="10"/>
        <v>-0.15</v>
      </c>
      <c r="L56" s="93">
        <f t="shared" ca="1" si="84"/>
        <v>0</v>
      </c>
      <c r="M56" s="96">
        <f t="shared" ca="1" si="85"/>
        <v>1</v>
      </c>
      <c r="N56" s="96">
        <f t="shared" ca="1" si="86"/>
        <v>1</v>
      </c>
      <c r="O56" s="96">
        <f t="shared" ca="1" si="87"/>
        <v>0.99450000000000005</v>
      </c>
      <c r="P56" s="184">
        <f t="shared" si="11"/>
        <v>-0.2</v>
      </c>
      <c r="Q56" s="298">
        <f t="shared" si="88"/>
        <v>0</v>
      </c>
      <c r="R56" s="294">
        <f t="shared" ca="1" si="12"/>
        <v>0.27</v>
      </c>
      <c r="S56" s="93">
        <f t="shared" ca="1" si="13"/>
        <v>0</v>
      </c>
      <c r="T56" s="96">
        <f t="shared" ca="1" si="14"/>
        <v>1</v>
      </c>
      <c r="U56" s="96">
        <f t="shared" ca="1" si="89"/>
        <v>1</v>
      </c>
      <c r="V56" s="96">
        <f t="shared" ca="1" si="90"/>
        <v>0.99</v>
      </c>
      <c r="W56" s="184">
        <f t="shared" si="15"/>
        <v>0</v>
      </c>
      <c r="X56" s="298">
        <f t="shared" si="91"/>
        <v>0</v>
      </c>
      <c r="Y56" s="296">
        <f t="shared" ca="1" si="16"/>
        <v>-0.42499999999999999</v>
      </c>
      <c r="Z56" s="93">
        <f t="shared" ca="1" si="17"/>
        <v>0</v>
      </c>
      <c r="AA56" s="96">
        <f t="shared" ca="1" si="126"/>
        <v>1</v>
      </c>
      <c r="AB56" s="96">
        <f t="shared" ca="1" si="92"/>
        <v>1</v>
      </c>
      <c r="AC56" s="96">
        <f t="shared" ca="1" si="93"/>
        <v>0.99</v>
      </c>
      <c r="AD56" s="184">
        <f t="shared" si="18"/>
        <v>-0.6</v>
      </c>
      <c r="AE56" s="298">
        <f t="shared" si="94"/>
        <v>0</v>
      </c>
      <c r="AF56" s="93">
        <f t="shared" ca="1" si="19"/>
        <v>-0.42499999999999999</v>
      </c>
      <c r="AG56" s="93">
        <f t="shared" ca="1" si="20"/>
        <v>0</v>
      </c>
      <c r="AH56" s="96">
        <f t="shared" ca="1" si="21"/>
        <v>1</v>
      </c>
      <c r="AI56" s="96">
        <f t="shared" ca="1" si="95"/>
        <v>1</v>
      </c>
      <c r="AJ56" s="96">
        <f t="shared" ca="1" si="96"/>
        <v>0.99</v>
      </c>
      <c r="AK56" s="184">
        <f t="shared" si="22"/>
        <v>-0.45</v>
      </c>
      <c r="AL56" s="298">
        <f t="shared" si="97"/>
        <v>0</v>
      </c>
      <c r="AM56" s="77">
        <f t="shared" ca="1" si="23"/>
        <v>0</v>
      </c>
      <c r="AN56" s="145">
        <f t="shared" si="24"/>
        <v>31</v>
      </c>
      <c r="AO56" s="74">
        <f t="shared" si="125"/>
        <v>19</v>
      </c>
      <c r="AP56" s="79">
        <f t="shared" si="25"/>
        <v>31</v>
      </c>
      <c r="AQ56" s="121">
        <f t="shared" ca="1" si="98"/>
        <v>3.0110000000000001</v>
      </c>
      <c r="AR56" s="121">
        <f t="shared" ca="1" si="99"/>
        <v>3.161</v>
      </c>
      <c r="AS56" s="121">
        <f t="shared" ca="1" si="26"/>
        <v>93.341000000000008</v>
      </c>
      <c r="AT56" s="121">
        <f t="shared" ca="1" si="27"/>
        <v>97.991</v>
      </c>
      <c r="AU56" s="183">
        <f t="shared" ca="1" si="100"/>
        <v>0.4</v>
      </c>
      <c r="AV56" s="183">
        <f t="shared" ca="1" si="101"/>
        <v>0.4</v>
      </c>
      <c r="AW56" s="96">
        <f t="shared" si="28"/>
        <v>0.999</v>
      </c>
      <c r="AX56" s="185">
        <f ca="1">IF(AP56=0,0,_xll.SPRDOPT(AQ56,AR56,$P56,$AM56,AU56,AV56,AW56,$D56,$B$20,0))</f>
        <v>2.4952927638182007E-2</v>
      </c>
      <c r="AY56" s="185">
        <f ca="1">IF(AQ56=0,0,_xll.SPRDOPT(AQ56,AR56,$P56,$AM56,AU56,AV56,AW56,$D56,$B$20,1))</f>
        <v>-0.37086078998657551</v>
      </c>
      <c r="AZ56" s="185">
        <f ca="1">IF(AR56=0,0,_xll.SPRDOPT(AQ56,AR56,$P56,$AM56,AU56,AV56,AW56,$D56,$B$20,2))</f>
        <v>0.37643122683831376</v>
      </c>
      <c r="BA56" s="185">
        <f ca="1">IF(AS56=0,0,_xll.SPRDOPT(AQ56,AR56,$P56,$AM56,AU56,AV56,AW56,$D56,$B$20,3)/100)</f>
        <v>3.6139143286073622E-2</v>
      </c>
      <c r="BB56" s="185">
        <f ca="1">IF(AT56=0,0,_xll.SPRDOPT(AQ56,AR56,$P56,$AM56,AU56,AV56,AW56,$D56,$B$20,4)/100)</f>
        <v>3.6281201252045238E-2</v>
      </c>
      <c r="BC56" s="185">
        <f ca="1">IF(AU56=0,0,_xll.SPRDOPT(AQ56,AR56,$P56,$AM56,AU56,AV56,AW56,$D56,$B$20,5)/100)</f>
        <v>-1.0350052603261925E-2</v>
      </c>
      <c r="BD56" s="185">
        <f ca="1">IF(AV56=0,0,_xll.SPRDOPT(AQ56,AR56,$P56,$AM56,AU56,AV56,AW56,$D56,$B$20,6)/100)</f>
        <v>1.1383036039939575E-2</v>
      </c>
      <c r="BE56" s="185">
        <f ca="1">IF(AW56=0,0,_xll.SPRDOPT(AQ56,AR56,$P56,$AM56,AU56,AV56,AW56,$D56,$B$20,7)/100)</f>
        <v>-8.5891939231241013E-2</v>
      </c>
      <c r="BF56" s="185">
        <f ca="1">IF(AX56=0,0,_xll.SPRDOPT(AQ56,AR56,$P56,$AM56,AU56,AV56,AW56,$D56,$B$20,9)/365)</f>
        <v>-3.6333613122044982E-5</v>
      </c>
      <c r="BG56" s="185">
        <f t="shared" ca="1" si="29"/>
        <v>5.5704368517382474E-3</v>
      </c>
      <c r="BH56" s="185">
        <f t="shared" ca="1" si="30"/>
        <v>1.4205796597161618E-4</v>
      </c>
      <c r="BI56" s="185">
        <f t="shared" ca="1" si="31"/>
        <v>1.0329834366776501E-3</v>
      </c>
      <c r="BJ56" s="185">
        <f t="shared" si="32"/>
        <v>30.969000000000001</v>
      </c>
      <c r="BK56" s="165"/>
      <c r="BL56" s="99">
        <f t="shared" ca="1" si="33"/>
        <v>0.7735407567836422</v>
      </c>
      <c r="BM56" s="99">
        <f t="shared" ca="1" si="128"/>
        <v>-11.49668448958384</v>
      </c>
      <c r="BN56" s="99">
        <f t="shared" ca="1" si="128"/>
        <v>11.669368031987727</v>
      </c>
      <c r="BO56" s="99">
        <f t="shared" ca="1" si="128"/>
        <v>1.1203134418682823</v>
      </c>
      <c r="BP56" s="99">
        <f t="shared" ca="1" si="128"/>
        <v>1.1247172388134024</v>
      </c>
      <c r="BQ56" s="99">
        <f t="shared" ca="1" si="128"/>
        <v>-0.32085163070111966</v>
      </c>
      <c r="BR56" s="99">
        <f t="shared" ca="1" si="128"/>
        <v>0.35287411723812684</v>
      </c>
      <c r="BS56" s="99">
        <f t="shared" ca="1" si="128"/>
        <v>-2.6626501161684715</v>
      </c>
      <c r="BT56" s="99">
        <f t="shared" ca="1" si="128"/>
        <v>-1.1263420067833944E-3</v>
      </c>
      <c r="BU56" s="99">
        <f t="shared" ca="1" si="128"/>
        <v>0.17268354240388567</v>
      </c>
      <c r="BV56" s="99">
        <f t="shared" ca="1" si="128"/>
        <v>4.4037969451201017E-3</v>
      </c>
      <c r="BW56" s="99">
        <f t="shared" ca="1" si="128"/>
        <v>3.202248653700715E-2</v>
      </c>
      <c r="BX56" s="99"/>
      <c r="BZ56" s="79">
        <f t="shared" si="35"/>
        <v>0</v>
      </c>
      <c r="CA56" s="121">
        <f t="shared" ca="1" si="102"/>
        <v>3.431</v>
      </c>
      <c r="CB56" s="121">
        <f t="shared" ca="1" si="103"/>
        <v>3.161</v>
      </c>
      <c r="CC56" s="121">
        <f t="shared" ca="1" si="36"/>
        <v>0</v>
      </c>
      <c r="CD56" s="121">
        <f t="shared" ca="1" si="37"/>
        <v>0</v>
      </c>
      <c r="CE56" s="183">
        <f t="shared" ca="1" si="104"/>
        <v>0.4</v>
      </c>
      <c r="CF56" s="183">
        <f t="shared" ca="1" si="105"/>
        <v>0.4</v>
      </c>
      <c r="CG56" s="96">
        <f t="shared" si="38"/>
        <v>0.99</v>
      </c>
      <c r="CH56" s="185">
        <f ca="1">IF(BZ56=0,0,_xll.SPRDOPT(CA56,CB56,$W56,$AM56,CE56,CF56,CG56,$D56,$D$20,0))</f>
        <v>0</v>
      </c>
      <c r="CI56" s="185">
        <f ca="1">IF(CA56=0,0,_xll.SPRDOPT(CA56,CB56,$W56,$AM56,CE56,CF56,CG56,$D56,$D$20,1))</f>
        <v>-0.11581457749310686</v>
      </c>
      <c r="CJ56" s="185">
        <f ca="1">IF(CB56=0,0,_xll.SPRDOPT(CA56,CB56,$W56,$AM56,CE56,CF56,CG56,$D56,$D$20,2))</f>
        <v>0.13017424494948338</v>
      </c>
      <c r="CK56" s="185">
        <f ca="1">IF(CC56=0,0,_xll.SPRDOPT(CA56,CB56,$W56,$AM56,CE56,CF56,CG56,$D56,$D$20,3)/100)</f>
        <v>0</v>
      </c>
      <c r="CL56" s="185">
        <f ca="1">IF(CD56=0,0,_xll.SPRDOPT(CA56,CB56,$W56,$AM56,CE56,CF56,CG56,$D56,$D$20,4)/100)</f>
        <v>0</v>
      </c>
      <c r="CM56" s="185">
        <f ca="1">IF(CE56=0,0,_xll.SPRDOPT(CA56,CB56,$W56,$AM56,CE56,CF56,CG56,$D56,$D$20,5)/100)</f>
        <v>5.9068555160120436E-4</v>
      </c>
      <c r="CN56" s="185">
        <f ca="1">IF(CF56=0,0,_xll.SPRDOPT(CA56,CB56,$W56,$AM56,CE56,CF56,CG56,$D56,$D$20,6)/100)</f>
        <v>5.9072933586230207E-4</v>
      </c>
      <c r="CO56" s="185">
        <f ca="1">IF(CG56=0,0,_xll.SPRDOPT(CA56,CB56,$W56,$AM56,CE56,CF56,CG56,$D56,$D$20,7)/100)</f>
        <v>-2.362830722023361E-2</v>
      </c>
      <c r="CP56" s="185">
        <f ca="1">IF(CH56=0,0,_xll.SPRDOPT(CA56,CB56,$W56,$AM56,CE56,CF56,CG56,$D56,$D$20,9)/365)</f>
        <v>0</v>
      </c>
      <c r="CQ56" s="185">
        <f t="shared" ca="1" si="39"/>
        <v>1.4359667456376513E-2</v>
      </c>
      <c r="CR56" s="185">
        <f t="shared" ca="1" si="40"/>
        <v>0</v>
      </c>
      <c r="CS56" s="185">
        <f t="shared" ca="1" si="41"/>
        <v>1.1814148874635063E-3</v>
      </c>
      <c r="CT56" s="185">
        <f t="shared" si="42"/>
        <v>0</v>
      </c>
      <c r="CU56" s="165"/>
      <c r="CV56" s="99">
        <f t="shared" ca="1" si="43"/>
        <v>0</v>
      </c>
      <c r="CW56" s="99">
        <f t="shared" ca="1" si="44"/>
        <v>0</v>
      </c>
      <c r="CX56" s="99">
        <f t="shared" ca="1" si="45"/>
        <v>0</v>
      </c>
      <c r="CY56" s="99">
        <f t="shared" ca="1" si="46"/>
        <v>0</v>
      </c>
      <c r="CZ56" s="99">
        <f t="shared" ca="1" si="47"/>
        <v>0</v>
      </c>
      <c r="DA56" s="99">
        <f t="shared" ca="1" si="48"/>
        <v>0</v>
      </c>
      <c r="DB56" s="99">
        <f t="shared" ca="1" si="49"/>
        <v>0</v>
      </c>
      <c r="DC56" s="99">
        <f t="shared" ca="1" si="50"/>
        <v>0</v>
      </c>
      <c r="DD56" s="99">
        <f t="shared" ca="1" si="51"/>
        <v>0</v>
      </c>
      <c r="DE56" s="99">
        <f t="shared" ca="1" si="52"/>
        <v>0</v>
      </c>
      <c r="DF56" s="99">
        <f t="shared" ca="1" si="53"/>
        <v>0</v>
      </c>
      <c r="DG56" s="99">
        <f t="shared" ca="1" si="54"/>
        <v>0</v>
      </c>
      <c r="DI56" s="79">
        <f t="shared" si="55"/>
        <v>0</v>
      </c>
      <c r="DJ56" s="121">
        <f t="shared" ca="1" si="106"/>
        <v>2.7360000000000002</v>
      </c>
      <c r="DK56" s="121">
        <f t="shared" ca="1" si="107"/>
        <v>3.161</v>
      </c>
      <c r="DL56" s="121">
        <f t="shared" ca="1" si="56"/>
        <v>0</v>
      </c>
      <c r="DM56" s="121">
        <f t="shared" ca="1" si="57"/>
        <v>0</v>
      </c>
      <c r="DN56" s="183">
        <f t="shared" ca="1" si="108"/>
        <v>0.4</v>
      </c>
      <c r="DO56" s="183">
        <f t="shared" ca="1" si="109"/>
        <v>0.4</v>
      </c>
      <c r="DP56" s="96">
        <f t="shared" si="110"/>
        <v>0.99</v>
      </c>
      <c r="DQ56" s="185">
        <f ca="1">IF(DI56=0,0,_xll.SPRDOPT(DJ56,DK56,$AD56,$AM56,DN56,DO56,DP56,$D56,$F$20,0))</f>
        <v>0</v>
      </c>
      <c r="DR56" s="185">
        <f ca="1">IF(DJ56=0,0,_xll.SPRDOPT(DJ56,DK56,$AD56,$AM56,DN56,DO56,DP56,$D56,$F$20,1))</f>
        <v>-0.3346655932504205</v>
      </c>
      <c r="DS56" s="185">
        <f ca="1">IF(DK56=0,0,_xll.SPRDOPT(DJ56,DK56,$AD56,$AM56,DN56,DO56,DP56,$D56,$F$20,2))</f>
        <v>0.3521016811309951</v>
      </c>
      <c r="DT56" s="185">
        <f ca="1">IF(DL56=0,0,_xll.SPRDOPT(DJ56,DK56,$AD56,$AM56,DN56,DO56,DP56,$D56,$F$20,3)/100)</f>
        <v>0</v>
      </c>
      <c r="DU56" s="185">
        <f ca="1">IF(DM56=0,0,_xll.SPRDOPT(DJ56,DK56,$AD56,$AM56,DN56,DO56,DP56,$D56,$F$20,4)/100)</f>
        <v>0</v>
      </c>
      <c r="DV56" s="185">
        <f ca="1">IF(DN56=0,0,_xll.SPRDOPT(DJ56,DK56,$AD56,$AM56,DN56,DO56,DP56,$D56,$F$20,5)/100)</f>
        <v>-8.4678715264471863E-3</v>
      </c>
      <c r="DW56" s="185">
        <f ca="1">IF(DO56=0,0,_xll.SPRDOPT(DJ56,DK56,$AD56,$AM56,DN56,DO56,DP56,$D56,$F$20,6)/100)</f>
        <v>1.1438797916673073E-2</v>
      </c>
      <c r="DX56" s="185">
        <f ca="1">IF(DP56=0,0,_xll.SPRDOPT(DJ56,DK56,$AD56,$AM56,DN56,DO56,DP56,$D56,$F$20,7)/100)</f>
        <v>-2.5540457615559391E-2</v>
      </c>
      <c r="DY56" s="185">
        <f ca="1">IF(DQ56=0,0,_xll.SPRDOPT(DJ56,DK56,$AD56,$AM56,DN56,DO56,DP56,$D56,$F$20,9)/365)</f>
        <v>0</v>
      </c>
      <c r="DZ56" s="185">
        <f t="shared" ca="1" si="58"/>
        <v>1.7436087880574602E-2</v>
      </c>
      <c r="EA56" s="185">
        <f t="shared" ca="1" si="59"/>
        <v>0</v>
      </c>
      <c r="EB56" s="185">
        <f t="shared" ca="1" si="60"/>
        <v>2.9709263902258868E-3</v>
      </c>
      <c r="EC56" s="185">
        <f t="shared" si="61"/>
        <v>0</v>
      </c>
      <c r="ED56" s="185"/>
      <c r="EE56" s="99">
        <f t="shared" ca="1" si="62"/>
        <v>0</v>
      </c>
      <c r="EF56" s="99">
        <f t="shared" ca="1" si="63"/>
        <v>0</v>
      </c>
      <c r="EG56" s="99">
        <f t="shared" ca="1" si="64"/>
        <v>0</v>
      </c>
      <c r="EH56" s="99">
        <f t="shared" ca="1" si="65"/>
        <v>0</v>
      </c>
      <c r="EI56" s="99">
        <f t="shared" ca="1" si="66"/>
        <v>0</v>
      </c>
      <c r="EJ56" s="99">
        <f t="shared" ca="1" si="67"/>
        <v>0</v>
      </c>
      <c r="EK56" s="99">
        <f t="shared" ca="1" si="68"/>
        <v>0</v>
      </c>
      <c r="EL56" s="99">
        <f t="shared" ca="1" si="69"/>
        <v>0</v>
      </c>
      <c r="EM56" s="99">
        <f t="shared" ca="1" si="70"/>
        <v>0</v>
      </c>
      <c r="EN56" s="99">
        <f t="shared" ca="1" si="71"/>
        <v>0</v>
      </c>
      <c r="EO56" s="99">
        <f t="shared" ca="1" si="72"/>
        <v>0</v>
      </c>
      <c r="EP56" s="99">
        <f t="shared" ca="1" si="73"/>
        <v>0</v>
      </c>
      <c r="ER56" s="79">
        <f t="shared" si="74"/>
        <v>0</v>
      </c>
      <c r="ES56" s="121">
        <f t="shared" ca="1" si="111"/>
        <v>2.7960000000000003</v>
      </c>
      <c r="ET56" s="121">
        <f t="shared" ca="1" si="112"/>
        <v>3.161</v>
      </c>
      <c r="EU56" s="121">
        <f t="shared" ca="1" si="75"/>
        <v>0</v>
      </c>
      <c r="EV56" s="121">
        <f t="shared" ca="1" si="76"/>
        <v>0</v>
      </c>
      <c r="EW56" s="183">
        <f t="shared" ca="1" si="113"/>
        <v>0.4</v>
      </c>
      <c r="EX56" s="183">
        <f t="shared" ca="1" si="114"/>
        <v>0.4</v>
      </c>
      <c r="EY56" s="96">
        <f t="shared" si="115"/>
        <v>0.99</v>
      </c>
      <c r="EZ56" s="185">
        <f ca="1">IF(ER56=0,0,_xll.SPRDOPT(ES56,ET56,$AK56,$AM56,EW56,EX56,EY56,$D56,$H$20,0))</f>
        <v>0</v>
      </c>
      <c r="FA56" s="185">
        <f ca="1">IF(ES56=0,0,_xll.SPRDOPT(ES56,ET56,$AK56,$AM56,EW56,EX56,EY56,$D56,$H$20,1))</f>
        <v>0.59027583713577547</v>
      </c>
      <c r="FB56" s="185">
        <f ca="1">IF(ET56=0,0,_xll.SPRDOPT(ES56,ET56,$AK56,$AM56,EW56,EX56,EY56,$D56,$H$20,2))</f>
        <v>-0.5698057171014127</v>
      </c>
      <c r="FC56" s="185">
        <f ca="1">IF(EU56=0,0,_xll.SPRDOPT(ES56,ET56,$AK56,$AM56,EW56,EX56,EY56,$D56,$H$20,3)/100)</f>
        <v>0</v>
      </c>
      <c r="FD56" s="185">
        <f ca="1">IF(EV56=0,0,_xll.SPRDOPT(ES56,ET56,$AK56,$AM56,EW56,EX56,EY56,$D56,$H$20,4)/100)</f>
        <v>0</v>
      </c>
      <c r="FE56" s="185">
        <f ca="1">IF(EW56=0,0,_xll.SPRDOPT(ES56,ET56,$AK56,$AM56,EW56,EX56,EY56,$D56,$H$20,5)/100)</f>
        <v>-8.1759806162985428E-3</v>
      </c>
      <c r="FF56" s="185">
        <f ca="1">IF(EX56=0,0,_xll.SPRDOPT(ES56,ET56,$AK56,$AM56,EW56,EX56,EY56,$D56,$H$20,6)/100)</f>
        <v>1.1056224404576929E-2</v>
      </c>
      <c r="FG56" s="185">
        <f ca="1">IF(EY56=0,0,_xll.SPRDOPT(ES56,ET56,$AK56,$AM56,EW56,EX56,EY56,$D56,$H$20,7)/100)</f>
        <v>-3.0344659083772488E-2</v>
      </c>
      <c r="FH56" s="185">
        <f ca="1">IF(EZ56=0,0,_xll.SPRDOPT(ES56,ET56,$AK56,$AM56,EW56,EX56,EY56,$D56,$H$20,9)/365)</f>
        <v>0</v>
      </c>
      <c r="FI56" s="185">
        <f t="shared" ca="1" si="77"/>
        <v>2.0470120034362771E-2</v>
      </c>
      <c r="FJ56" s="185">
        <f t="shared" ca="1" si="78"/>
        <v>0</v>
      </c>
      <c r="FK56" s="185">
        <f t="shared" ca="1" si="79"/>
        <v>2.8802437882783864E-3</v>
      </c>
      <c r="FL56" s="185">
        <f t="shared" si="80"/>
        <v>0</v>
      </c>
      <c r="FM56" s="185"/>
      <c r="FN56" s="99">
        <f t="shared" ca="1" si="129"/>
        <v>0</v>
      </c>
      <c r="FO56" s="99">
        <f t="shared" ca="1" si="129"/>
        <v>0</v>
      </c>
      <c r="FP56" s="99">
        <f t="shared" ca="1" si="129"/>
        <v>0</v>
      </c>
      <c r="FQ56" s="99">
        <f t="shared" ca="1" si="129"/>
        <v>0</v>
      </c>
      <c r="FR56" s="99">
        <f t="shared" ca="1" si="129"/>
        <v>0</v>
      </c>
      <c r="FS56" s="99">
        <f t="shared" ca="1" si="129"/>
        <v>0</v>
      </c>
      <c r="FT56" s="99">
        <f t="shared" ca="1" si="129"/>
        <v>0</v>
      </c>
      <c r="FU56" s="99">
        <f t="shared" ca="1" si="129"/>
        <v>0</v>
      </c>
      <c r="FV56" s="99">
        <f t="shared" ca="1" si="129"/>
        <v>0</v>
      </c>
      <c r="FW56" s="99">
        <f t="shared" ca="1" si="129"/>
        <v>0</v>
      </c>
      <c r="FX56" s="99">
        <f t="shared" ca="1" si="129"/>
        <v>0</v>
      </c>
      <c r="FY56" s="99">
        <f t="shared" ca="1" si="129"/>
        <v>0</v>
      </c>
      <c r="GA56" s="304">
        <f t="shared" ca="1" si="116"/>
        <v>27</v>
      </c>
      <c r="GB56" t="str">
        <f t="shared" si="117"/>
        <v>IF-NGPL/MIDCON27</v>
      </c>
      <c r="GC56" t="str">
        <f t="shared" si="118"/>
        <v>NGI-SOCAL27</v>
      </c>
      <c r="GD56" t="str">
        <f t="shared" si="119"/>
        <v>IF-NWPL_ROCKY_M27</v>
      </c>
      <c r="GE56" t="str">
        <f t="shared" si="120"/>
        <v>IF-NWPL_ROCKY_M27</v>
      </c>
      <c r="GG56" s="96" t="e">
        <f t="shared" ca="1" si="121"/>
        <v>#N/A</v>
      </c>
      <c r="GH56" s="96">
        <f t="shared" ca="1" si="122"/>
        <v>0</v>
      </c>
      <c r="GI56" s="96" t="e">
        <f t="shared" ca="1" si="123"/>
        <v>#N/A</v>
      </c>
      <c r="GJ56" s="96" t="e">
        <f t="shared" ca="1" si="124"/>
        <v>#N/A</v>
      </c>
    </row>
    <row r="57" spans="1:192" x14ac:dyDescent="0.2">
      <c r="A57" s="92">
        <f t="shared" si="82"/>
        <v>37834</v>
      </c>
      <c r="B57" s="93">
        <f t="shared" ca="1" si="83"/>
        <v>3.1960000000000002</v>
      </c>
      <c r="C57" s="77">
        <f t="shared" ca="1" si="4"/>
        <v>0.4</v>
      </c>
      <c r="D57" s="95">
        <f t="shared" ca="1" si="5"/>
        <v>602</v>
      </c>
      <c r="E57" s="96">
        <f t="shared" ca="1" si="6"/>
        <v>-0.37669224089098152</v>
      </c>
      <c r="F57" s="96">
        <f t="shared" ca="1" si="7"/>
        <v>-0.1244461536683189</v>
      </c>
      <c r="G57" s="96">
        <f t="shared" ca="1" si="8"/>
        <v>-0.34099810809849679</v>
      </c>
      <c r="H57" s="96">
        <f t="shared" ca="1" si="9"/>
        <v>0.58658329997304981</v>
      </c>
      <c r="I57" s="94"/>
      <c r="J57" s="182"/>
      <c r="K57" s="93">
        <f t="shared" ca="1" si="10"/>
        <v>-0.15</v>
      </c>
      <c r="L57" s="93">
        <f t="shared" ca="1" si="84"/>
        <v>0</v>
      </c>
      <c r="M57" s="96">
        <f t="shared" ca="1" si="85"/>
        <v>1</v>
      </c>
      <c r="N57" s="96">
        <f t="shared" ca="1" si="86"/>
        <v>1</v>
      </c>
      <c r="O57" s="96">
        <f t="shared" ca="1" si="87"/>
        <v>0.99450000000000005</v>
      </c>
      <c r="P57" s="184">
        <f t="shared" si="11"/>
        <v>-0.2</v>
      </c>
      <c r="Q57" s="298">
        <f t="shared" si="88"/>
        <v>0</v>
      </c>
      <c r="R57" s="294">
        <f t="shared" ca="1" si="12"/>
        <v>0.27</v>
      </c>
      <c r="S57" s="93">
        <f t="shared" ca="1" si="13"/>
        <v>0</v>
      </c>
      <c r="T57" s="96">
        <f t="shared" ca="1" si="14"/>
        <v>1</v>
      </c>
      <c r="U57" s="96">
        <f t="shared" ca="1" si="89"/>
        <v>1</v>
      </c>
      <c r="V57" s="96">
        <f t="shared" ca="1" si="90"/>
        <v>0.99</v>
      </c>
      <c r="W57" s="184">
        <f t="shared" si="15"/>
        <v>0</v>
      </c>
      <c r="X57" s="298">
        <f t="shared" si="91"/>
        <v>0</v>
      </c>
      <c r="Y57" s="296">
        <f t="shared" ca="1" si="16"/>
        <v>-0.42499999999999999</v>
      </c>
      <c r="Z57" s="93">
        <f t="shared" ca="1" si="17"/>
        <v>0</v>
      </c>
      <c r="AA57" s="96">
        <f t="shared" ca="1" si="126"/>
        <v>1</v>
      </c>
      <c r="AB57" s="96">
        <f t="shared" ca="1" si="92"/>
        <v>1</v>
      </c>
      <c r="AC57" s="96">
        <f t="shared" ca="1" si="93"/>
        <v>0.99</v>
      </c>
      <c r="AD57" s="184">
        <f t="shared" si="18"/>
        <v>-0.6</v>
      </c>
      <c r="AE57" s="298">
        <f t="shared" si="94"/>
        <v>0</v>
      </c>
      <c r="AF57" s="93">
        <f t="shared" ca="1" si="19"/>
        <v>-0.42499999999999999</v>
      </c>
      <c r="AG57" s="93">
        <f t="shared" ca="1" si="20"/>
        <v>0</v>
      </c>
      <c r="AH57" s="96">
        <f t="shared" ca="1" si="21"/>
        <v>1</v>
      </c>
      <c r="AI57" s="96">
        <f t="shared" ca="1" si="95"/>
        <v>1</v>
      </c>
      <c r="AJ57" s="96">
        <f t="shared" ca="1" si="96"/>
        <v>0.99</v>
      </c>
      <c r="AK57" s="184">
        <f t="shared" si="22"/>
        <v>-0.45</v>
      </c>
      <c r="AL57" s="298">
        <f t="shared" si="97"/>
        <v>0</v>
      </c>
      <c r="AM57" s="77">
        <f t="shared" ca="1" si="23"/>
        <v>0</v>
      </c>
      <c r="AN57" s="145">
        <f t="shared" si="24"/>
        <v>31</v>
      </c>
      <c r="AO57" s="74">
        <f t="shared" si="125"/>
        <v>20</v>
      </c>
      <c r="AP57" s="79">
        <f t="shared" si="25"/>
        <v>31</v>
      </c>
      <c r="AQ57" s="121">
        <f t="shared" ca="1" si="98"/>
        <v>3.0460000000000003</v>
      </c>
      <c r="AR57" s="121">
        <f t="shared" ca="1" si="99"/>
        <v>3.1960000000000002</v>
      </c>
      <c r="AS57" s="121">
        <f t="shared" ca="1" si="26"/>
        <v>94.426000000000002</v>
      </c>
      <c r="AT57" s="121">
        <f t="shared" ca="1" si="27"/>
        <v>99.076000000000008</v>
      </c>
      <c r="AU57" s="183">
        <f t="shared" ca="1" si="100"/>
        <v>0.4</v>
      </c>
      <c r="AV57" s="183">
        <f t="shared" ca="1" si="101"/>
        <v>0.4</v>
      </c>
      <c r="AW57" s="96">
        <f t="shared" si="28"/>
        <v>0.999</v>
      </c>
      <c r="AX57" s="185">
        <f ca="1">IF(AP57=0,0,_xll.SPRDOPT(AQ57,AR57,$P57,$AM57,AU57,AV57,AW57,$D57,$B$20,0))</f>
        <v>2.6339640272824226E-2</v>
      </c>
      <c r="AY57" s="185">
        <f ca="1">IF(AQ57=0,0,_xll.SPRDOPT(AQ57,AR57,$P57,$AM57,AU57,AV57,AW57,$D57,$B$20,1))</f>
        <v>-0.37669224089098152</v>
      </c>
      <c r="AZ57" s="185">
        <f ca="1">IF(AR57=0,0,_xll.SPRDOPT(AQ57,AR57,$P57,$AM57,AU57,AV57,AW57,$D57,$B$20,2))</f>
        <v>0.382494569479367</v>
      </c>
      <c r="BA57" s="185">
        <f ca="1">IF(AS57=0,0,_xll.SPRDOPT(AQ57,AR57,$P57,$AM57,AU57,AV57,AW57,$D57,$B$20,3)/100)</f>
        <v>3.518765104129952E-2</v>
      </c>
      <c r="BB57" s="185">
        <f ca="1">IF(AT57=0,0,_xll.SPRDOPT(AQ57,AR57,$P57,$AM57,AU57,AV57,AW57,$D57,$B$20,4)/100)</f>
        <v>3.5312974244740822E-2</v>
      </c>
      <c r="BC57" s="185">
        <f ca="1">IF(AU57=0,0,_xll.SPRDOPT(AQ57,AR57,$P57,$AM57,AU57,AV57,AW57,$D57,$B$20,5)/100)</f>
        <v>-1.0745286731566481E-2</v>
      </c>
      <c r="BD57" s="185">
        <f ca="1">IF(AV57=0,0,_xll.SPRDOPT(AQ57,AR57,$P57,$AM57,AU57,AV57,AW57,$D57,$B$20,6)/100)</f>
        <v>1.181922930378043E-2</v>
      </c>
      <c r="BE57" s="185">
        <f ca="1">IF(AW57=0,0,_xll.SPRDOPT(AQ57,AR57,$P57,$AM57,AU57,AV57,AW57,$D57,$B$20,7)/100)</f>
        <v>-9.0483284054575966E-2</v>
      </c>
      <c r="BF57" s="185">
        <f ca="1">IF(AX57=0,0,_xll.SPRDOPT(AQ57,AR57,$P57,$AM57,AU57,AV57,AW57,$D57,$B$20,9)/365)</f>
        <v>-3.5703604383077514E-5</v>
      </c>
      <c r="BG57" s="185">
        <f t="shared" ca="1" si="29"/>
        <v>5.8023285883854747E-3</v>
      </c>
      <c r="BH57" s="185">
        <f t="shared" ca="1" si="30"/>
        <v>1.253232034413021E-4</v>
      </c>
      <c r="BI57" s="185">
        <f t="shared" ca="1" si="31"/>
        <v>1.0739425722139494E-3</v>
      </c>
      <c r="BJ57" s="185">
        <f t="shared" si="32"/>
        <v>30.969000000000001</v>
      </c>
      <c r="BK57" s="165"/>
      <c r="BL57" s="99">
        <f t="shared" ca="1" si="33"/>
        <v>0.81652884845755103</v>
      </c>
      <c r="BM57" s="99">
        <f t="shared" ca="1" si="128"/>
        <v>-11.677459467620427</v>
      </c>
      <c r="BN57" s="99">
        <f t="shared" ca="1" si="128"/>
        <v>11.857331653860378</v>
      </c>
      <c r="BO57" s="99">
        <f t="shared" ca="1" si="128"/>
        <v>1.090817182280285</v>
      </c>
      <c r="BP57" s="99">
        <f t="shared" ca="1" si="128"/>
        <v>1.0947022015869654</v>
      </c>
      <c r="BQ57" s="99">
        <f t="shared" ca="1" si="128"/>
        <v>-0.33310388867856089</v>
      </c>
      <c r="BR57" s="99">
        <f t="shared" ca="1" si="128"/>
        <v>0.36639610841719333</v>
      </c>
      <c r="BS57" s="99">
        <f t="shared" ca="1" si="128"/>
        <v>-2.8049818056918547</v>
      </c>
      <c r="BT57" s="99">
        <f t="shared" ca="1" si="128"/>
        <v>-1.106811735875403E-3</v>
      </c>
      <c r="BU57" s="99">
        <f t="shared" ca="1" si="128"/>
        <v>0.17987218623994972</v>
      </c>
      <c r="BV57" s="99">
        <f t="shared" ca="1" si="128"/>
        <v>3.8850193066803651E-3</v>
      </c>
      <c r="BW57" s="99">
        <f t="shared" ca="1" si="128"/>
        <v>3.3292219738632431E-2</v>
      </c>
      <c r="BX57" s="99"/>
      <c r="BZ57" s="79">
        <f t="shared" si="35"/>
        <v>0</v>
      </c>
      <c r="CA57" s="121">
        <f t="shared" ca="1" si="102"/>
        <v>3.4660000000000002</v>
      </c>
      <c r="CB57" s="121">
        <f t="shared" ca="1" si="103"/>
        <v>3.1960000000000002</v>
      </c>
      <c r="CC57" s="121">
        <f t="shared" ca="1" si="36"/>
        <v>0</v>
      </c>
      <c r="CD57" s="121">
        <f t="shared" ca="1" si="37"/>
        <v>0</v>
      </c>
      <c r="CE57" s="183">
        <f t="shared" ca="1" si="104"/>
        <v>0.4</v>
      </c>
      <c r="CF57" s="183">
        <f t="shared" ca="1" si="105"/>
        <v>0.4</v>
      </c>
      <c r="CG57" s="96">
        <f t="shared" si="38"/>
        <v>0.99</v>
      </c>
      <c r="CH57" s="185">
        <f ca="1">IF(BZ57=0,0,_xll.SPRDOPT(CA57,CB57,$W57,$AM57,CE57,CF57,CG57,$D57,$D$20,0))</f>
        <v>0</v>
      </c>
      <c r="CI57" s="185">
        <f ca="1">IF(CA57=0,0,_xll.SPRDOPT(CA57,CB57,$W57,$AM57,CE57,CF57,CG57,$D57,$D$20,1))</f>
        <v>-0.1244461536683189</v>
      </c>
      <c r="CJ57" s="185">
        <f ca="1">IF(CB57=0,0,_xll.SPRDOPT(CA57,CB57,$W57,$AM57,CE57,CF57,CG57,$D57,$D$20,2))</f>
        <v>0.13997747118370496</v>
      </c>
      <c r="CK57" s="185">
        <f ca="1">IF(CC57=0,0,_xll.SPRDOPT(CA57,CB57,$W57,$AM57,CE57,CF57,CG57,$D57,$D$20,3)/100)</f>
        <v>0</v>
      </c>
      <c r="CL57" s="185">
        <f ca="1">IF(CD57=0,0,_xll.SPRDOPT(CA57,CB57,$W57,$AM57,CE57,CF57,CG57,$D57,$D$20,4)/100)</f>
        <v>0</v>
      </c>
      <c r="CM57" s="185">
        <f ca="1">IF(CE57=0,0,_xll.SPRDOPT(CA57,CB57,$W57,$AM57,CE57,CF57,CG57,$D57,$D$20,5)/100)</f>
        <v>6.4566250093555527E-4</v>
      </c>
      <c r="CN57" s="185">
        <f ca="1">IF(CF57=0,0,_xll.SPRDOPT(CA57,CB57,$W57,$AM57,CE57,CF57,CG57,$D57,$D$20,6)/100)</f>
        <v>6.4571796384370675E-4</v>
      </c>
      <c r="CO57" s="185">
        <f ca="1">IF(CG57=0,0,_xll.SPRDOPT(CA57,CB57,$W57,$AM57,CE57,CF57,CG57,$D57,$D$20,7)/100)</f>
        <v>-2.5827621180948408E-2</v>
      </c>
      <c r="CP57" s="185">
        <f ca="1">IF(CH57=0,0,_xll.SPRDOPT(CA57,CB57,$W57,$AM57,CE57,CF57,CG57,$D57,$D$20,9)/365)</f>
        <v>0</v>
      </c>
      <c r="CQ57" s="185">
        <f t="shared" ca="1" si="39"/>
        <v>1.5531317515386056E-2</v>
      </c>
      <c r="CR57" s="185">
        <f t="shared" ca="1" si="40"/>
        <v>0</v>
      </c>
      <c r="CS57" s="185">
        <f t="shared" ca="1" si="41"/>
        <v>1.2913804647792619E-3</v>
      </c>
      <c r="CT57" s="185">
        <f t="shared" si="42"/>
        <v>0</v>
      </c>
      <c r="CU57" s="165"/>
      <c r="CV57" s="99">
        <f t="shared" ca="1" si="43"/>
        <v>0</v>
      </c>
      <c r="CW57" s="99">
        <f t="shared" ca="1" si="44"/>
        <v>0</v>
      </c>
      <c r="CX57" s="99">
        <f t="shared" ca="1" si="45"/>
        <v>0</v>
      </c>
      <c r="CY57" s="99">
        <f t="shared" ca="1" si="46"/>
        <v>0</v>
      </c>
      <c r="CZ57" s="99">
        <f t="shared" ca="1" si="47"/>
        <v>0</v>
      </c>
      <c r="DA57" s="99">
        <f t="shared" ca="1" si="48"/>
        <v>0</v>
      </c>
      <c r="DB57" s="99">
        <f t="shared" ca="1" si="49"/>
        <v>0</v>
      </c>
      <c r="DC57" s="99">
        <f t="shared" ca="1" si="50"/>
        <v>0</v>
      </c>
      <c r="DD57" s="99">
        <f t="shared" ca="1" si="51"/>
        <v>0</v>
      </c>
      <c r="DE57" s="99">
        <f t="shared" ca="1" si="52"/>
        <v>0</v>
      </c>
      <c r="DF57" s="99">
        <f t="shared" ca="1" si="53"/>
        <v>0</v>
      </c>
      <c r="DG57" s="99">
        <f t="shared" ca="1" si="54"/>
        <v>0</v>
      </c>
      <c r="DI57" s="79">
        <f t="shared" si="55"/>
        <v>0</v>
      </c>
      <c r="DJ57" s="121">
        <f t="shared" ca="1" si="106"/>
        <v>2.7710000000000004</v>
      </c>
      <c r="DK57" s="121">
        <f t="shared" ca="1" si="107"/>
        <v>3.1960000000000002</v>
      </c>
      <c r="DL57" s="121">
        <f t="shared" ca="1" si="56"/>
        <v>0</v>
      </c>
      <c r="DM57" s="121">
        <f t="shared" ca="1" si="57"/>
        <v>0</v>
      </c>
      <c r="DN57" s="183">
        <f t="shared" ca="1" si="108"/>
        <v>0.4</v>
      </c>
      <c r="DO57" s="183">
        <f t="shared" ca="1" si="109"/>
        <v>0.4</v>
      </c>
      <c r="DP57" s="96">
        <f t="shared" si="110"/>
        <v>0.99</v>
      </c>
      <c r="DQ57" s="185">
        <f ca="1">IF(DI57=0,0,_xll.SPRDOPT(DJ57,DK57,$AD57,$AM57,DN57,DO57,DP57,$D57,$F$20,0))</f>
        <v>0</v>
      </c>
      <c r="DR57" s="185">
        <f ca="1">IF(DJ57=0,0,_xll.SPRDOPT(DJ57,DK57,$AD57,$AM57,DN57,DO57,DP57,$D57,$F$20,1))</f>
        <v>-0.34099810809849679</v>
      </c>
      <c r="DS57" s="185">
        <f ca="1">IF(DK57=0,0,_xll.SPRDOPT(DJ57,DK57,$AD57,$AM57,DN57,DO57,DP57,$D57,$F$20,2))</f>
        <v>0.35919671084567512</v>
      </c>
      <c r="DT57" s="185">
        <f ca="1">IF(DL57=0,0,_xll.SPRDOPT(DJ57,DK57,$AD57,$AM57,DN57,DO57,DP57,$D57,$F$20,3)/100)</f>
        <v>0</v>
      </c>
      <c r="DU57" s="185">
        <f ca="1">IF(DM57=0,0,_xll.SPRDOPT(DJ57,DK57,$AD57,$AM57,DN57,DO57,DP57,$D57,$F$20,4)/100)</f>
        <v>0</v>
      </c>
      <c r="DV57" s="185">
        <f ca="1">IF(DN57=0,0,_xll.SPRDOPT(DJ57,DK57,$AD57,$AM57,DN57,DO57,DP57,$D57,$F$20,5)/100)</f>
        <v>-8.8109759025756414E-3</v>
      </c>
      <c r="DW57" s="185">
        <f ca="1">IF(DO57=0,0,_xll.SPRDOPT(DJ57,DK57,$AD57,$AM57,DN57,DO57,DP57,$D57,$F$20,6)/100)</f>
        <v>1.1908585749869185E-2</v>
      </c>
      <c r="DX57" s="185">
        <f ca="1">IF(DP57=0,0,_xll.SPRDOPT(DJ57,DK57,$AD57,$AM57,DN57,DO57,DP57,$D57,$F$20,7)/100)</f>
        <v>-2.6976731064685452E-2</v>
      </c>
      <c r="DY57" s="185">
        <f ca="1">IF(DQ57=0,0,_xll.SPRDOPT(DJ57,DK57,$AD57,$AM57,DN57,DO57,DP57,$D57,$F$20,9)/365)</f>
        <v>0</v>
      </c>
      <c r="DZ57" s="185">
        <f t="shared" ca="1" si="58"/>
        <v>1.8198602747178327E-2</v>
      </c>
      <c r="EA57" s="185">
        <f t="shared" ca="1" si="59"/>
        <v>0</v>
      </c>
      <c r="EB57" s="185">
        <f t="shared" ca="1" si="60"/>
        <v>3.0976098472935438E-3</v>
      </c>
      <c r="EC57" s="185">
        <f t="shared" si="61"/>
        <v>0</v>
      </c>
      <c r="ED57" s="185"/>
      <c r="EE57" s="99">
        <f t="shared" ca="1" si="62"/>
        <v>0</v>
      </c>
      <c r="EF57" s="99">
        <f t="shared" ca="1" si="63"/>
        <v>0</v>
      </c>
      <c r="EG57" s="99">
        <f t="shared" ca="1" si="64"/>
        <v>0</v>
      </c>
      <c r="EH57" s="99">
        <f t="shared" ca="1" si="65"/>
        <v>0</v>
      </c>
      <c r="EI57" s="99">
        <f t="shared" ca="1" si="66"/>
        <v>0</v>
      </c>
      <c r="EJ57" s="99">
        <f t="shared" ca="1" si="67"/>
        <v>0</v>
      </c>
      <c r="EK57" s="99">
        <f t="shared" ca="1" si="68"/>
        <v>0</v>
      </c>
      <c r="EL57" s="99">
        <f t="shared" ca="1" si="69"/>
        <v>0</v>
      </c>
      <c r="EM57" s="99">
        <f t="shared" ca="1" si="70"/>
        <v>0</v>
      </c>
      <c r="EN57" s="99">
        <f t="shared" ca="1" si="71"/>
        <v>0</v>
      </c>
      <c r="EO57" s="99">
        <f t="shared" ca="1" si="72"/>
        <v>0</v>
      </c>
      <c r="EP57" s="99">
        <f t="shared" ca="1" si="73"/>
        <v>0</v>
      </c>
      <c r="ER57" s="79">
        <f t="shared" si="74"/>
        <v>0</v>
      </c>
      <c r="ES57" s="121">
        <f t="shared" ca="1" si="111"/>
        <v>2.8310000000000004</v>
      </c>
      <c r="ET57" s="121">
        <f t="shared" ca="1" si="112"/>
        <v>3.1960000000000002</v>
      </c>
      <c r="EU57" s="121">
        <f t="shared" ca="1" si="75"/>
        <v>0</v>
      </c>
      <c r="EV57" s="121">
        <f t="shared" ca="1" si="76"/>
        <v>0</v>
      </c>
      <c r="EW57" s="183">
        <f t="shared" ca="1" si="113"/>
        <v>0.4</v>
      </c>
      <c r="EX57" s="183">
        <f t="shared" ca="1" si="114"/>
        <v>0.4</v>
      </c>
      <c r="EY57" s="96">
        <f t="shared" si="115"/>
        <v>0.99</v>
      </c>
      <c r="EZ57" s="185">
        <f ca="1">IF(ER57=0,0,_xll.SPRDOPT(ES57,ET57,$AK57,$AM57,EW57,EX57,EY57,$D57,$H$20,0))</f>
        <v>0</v>
      </c>
      <c r="FA57" s="185">
        <f ca="1">IF(ES57=0,0,_xll.SPRDOPT(ES57,ET57,$AK57,$AM57,EW57,EX57,EY57,$D57,$H$20,1))</f>
        <v>0.58658329997304981</v>
      </c>
      <c r="FB57" s="185">
        <f ca="1">IF(ET57=0,0,_xll.SPRDOPT(ES57,ET57,$AK57,$AM57,EW57,EX57,EY57,$D57,$H$20,2))</f>
        <v>-0.56535577066131393</v>
      </c>
      <c r="FC57" s="185">
        <f ca="1">IF(EU57=0,0,_xll.SPRDOPT(ES57,ET57,$AK57,$AM57,EW57,EX57,EY57,$D57,$H$20,3)/100)</f>
        <v>0</v>
      </c>
      <c r="FD57" s="185">
        <f ca="1">IF(EV57=0,0,_xll.SPRDOPT(ES57,ET57,$AK57,$AM57,EW57,EX57,EY57,$D57,$H$20,4)/100)</f>
        <v>0</v>
      </c>
      <c r="FE57" s="185">
        <f ca="1">IF(EW57=0,0,_xll.SPRDOPT(ES57,ET57,$AK57,$AM57,EW57,EX57,EY57,$D57,$H$20,5)/100)</f>
        <v>-8.4443807603580955E-3</v>
      </c>
      <c r="FF57" s="185">
        <f ca="1">IF(EX57=0,0,_xll.SPRDOPT(ES57,ET57,$AK57,$AM57,EW57,EX57,EY57,$D57,$H$20,6)/100)</f>
        <v>1.1434792602770267E-2</v>
      </c>
      <c r="FG57" s="185">
        <f ca="1">IF(EY57=0,0,_xll.SPRDOPT(ES57,ET57,$AK57,$AM57,EW57,EX57,EY57,$D57,$H$20,7)/100)</f>
        <v>-3.1839312312013972E-2</v>
      </c>
      <c r="FH57" s="185">
        <f ca="1">IF(EZ57=0,0,_xll.SPRDOPT(ES57,ET57,$AK57,$AM57,EW57,EX57,EY57,$D57,$H$20,9)/365)</f>
        <v>0</v>
      </c>
      <c r="FI57" s="185">
        <f t="shared" ca="1" si="77"/>
        <v>2.1227529311735882E-2</v>
      </c>
      <c r="FJ57" s="185">
        <f t="shared" ca="1" si="78"/>
        <v>0</v>
      </c>
      <c r="FK57" s="185">
        <f t="shared" ca="1" si="79"/>
        <v>2.9904118424121714E-3</v>
      </c>
      <c r="FL57" s="185">
        <f t="shared" si="80"/>
        <v>0</v>
      </c>
      <c r="FM57" s="185"/>
      <c r="FN57" s="99">
        <f t="shared" ca="1" si="129"/>
        <v>0</v>
      </c>
      <c r="FO57" s="99">
        <f t="shared" ca="1" si="129"/>
        <v>0</v>
      </c>
      <c r="FP57" s="99">
        <f t="shared" ca="1" si="129"/>
        <v>0</v>
      </c>
      <c r="FQ57" s="99">
        <f t="shared" ca="1" si="129"/>
        <v>0</v>
      </c>
      <c r="FR57" s="99">
        <f t="shared" ca="1" si="129"/>
        <v>0</v>
      </c>
      <c r="FS57" s="99">
        <f t="shared" ca="1" si="129"/>
        <v>0</v>
      </c>
      <c r="FT57" s="99">
        <f t="shared" ca="1" si="129"/>
        <v>0</v>
      </c>
      <c r="FU57" s="99">
        <f t="shared" ca="1" si="129"/>
        <v>0</v>
      </c>
      <c r="FV57" s="99">
        <f t="shared" ca="1" si="129"/>
        <v>0</v>
      </c>
      <c r="FW57" s="99">
        <f t="shared" ca="1" si="129"/>
        <v>0</v>
      </c>
      <c r="FX57" s="99">
        <f t="shared" ca="1" si="129"/>
        <v>0</v>
      </c>
      <c r="FY57" s="99">
        <f t="shared" ca="1" si="129"/>
        <v>0</v>
      </c>
      <c r="GA57" s="304">
        <f t="shared" ca="1" si="116"/>
        <v>28</v>
      </c>
      <c r="GB57" t="str">
        <f t="shared" si="117"/>
        <v>IF-NGPL/MIDCON28</v>
      </c>
      <c r="GC57" t="str">
        <f t="shared" si="118"/>
        <v>NGI-SOCAL28</v>
      </c>
      <c r="GD57" t="str">
        <f t="shared" si="119"/>
        <v>IF-NWPL_ROCKY_M28</v>
      </c>
      <c r="GE57" t="str">
        <f t="shared" si="120"/>
        <v>IF-NWPL_ROCKY_M28</v>
      </c>
      <c r="GG57" s="96" t="e">
        <f t="shared" ca="1" si="121"/>
        <v>#N/A</v>
      </c>
      <c r="GH57" s="96">
        <f t="shared" ca="1" si="122"/>
        <v>0</v>
      </c>
      <c r="GI57" s="96" t="e">
        <f t="shared" ca="1" si="123"/>
        <v>#N/A</v>
      </c>
      <c r="GJ57" s="96" t="e">
        <f t="shared" ca="1" si="124"/>
        <v>#N/A</v>
      </c>
    </row>
    <row r="58" spans="1:192" x14ac:dyDescent="0.2">
      <c r="A58" s="92">
        <f t="shared" si="82"/>
        <v>37865</v>
      </c>
      <c r="B58" s="93">
        <f t="shared" ca="1" si="83"/>
        <v>3.1960000000000002</v>
      </c>
      <c r="C58" s="77">
        <f t="shared" ca="1" si="4"/>
        <v>0.39500000000000002</v>
      </c>
      <c r="D58" s="95">
        <f t="shared" ca="1" si="5"/>
        <v>631</v>
      </c>
      <c r="E58" s="96">
        <f t="shared" ca="1" si="6"/>
        <v>-0.37884376515472773</v>
      </c>
      <c r="F58" s="96">
        <f t="shared" ca="1" si="7"/>
        <v>-0.12687520888747661</v>
      </c>
      <c r="G58" s="96">
        <f t="shared" ca="1" si="8"/>
        <v>-0.34327951706754523</v>
      </c>
      <c r="H58" s="96">
        <f t="shared" ca="1" si="9"/>
        <v>0.58521819142313103</v>
      </c>
      <c r="I58" s="94"/>
      <c r="J58" s="182"/>
      <c r="K58" s="93">
        <f t="shared" ca="1" si="10"/>
        <v>-0.15</v>
      </c>
      <c r="L58" s="93">
        <f t="shared" ca="1" si="84"/>
        <v>0</v>
      </c>
      <c r="M58" s="96">
        <f t="shared" ca="1" si="85"/>
        <v>1</v>
      </c>
      <c r="N58" s="96">
        <f t="shared" ca="1" si="86"/>
        <v>1</v>
      </c>
      <c r="O58" s="96">
        <f t="shared" ca="1" si="87"/>
        <v>0.99450000000000005</v>
      </c>
      <c r="P58" s="184">
        <f t="shared" si="11"/>
        <v>-0.2</v>
      </c>
      <c r="Q58" s="298">
        <f t="shared" si="88"/>
        <v>0</v>
      </c>
      <c r="R58" s="294">
        <f t="shared" ca="1" si="12"/>
        <v>0.27</v>
      </c>
      <c r="S58" s="93">
        <f t="shared" ca="1" si="13"/>
        <v>0</v>
      </c>
      <c r="T58" s="96">
        <f t="shared" ca="1" si="14"/>
        <v>1</v>
      </c>
      <c r="U58" s="96">
        <f t="shared" ca="1" si="89"/>
        <v>1</v>
      </c>
      <c r="V58" s="96">
        <f t="shared" ca="1" si="90"/>
        <v>0.99</v>
      </c>
      <c r="W58" s="184">
        <f t="shared" si="15"/>
        <v>0</v>
      </c>
      <c r="X58" s="298">
        <f t="shared" si="91"/>
        <v>0</v>
      </c>
      <c r="Y58" s="296">
        <f t="shared" ca="1" si="16"/>
        <v>-0.42499999999999999</v>
      </c>
      <c r="Z58" s="93">
        <f t="shared" ca="1" si="17"/>
        <v>0</v>
      </c>
      <c r="AA58" s="96">
        <f t="shared" ca="1" si="126"/>
        <v>1</v>
      </c>
      <c r="AB58" s="96">
        <f t="shared" ca="1" si="92"/>
        <v>1</v>
      </c>
      <c r="AC58" s="96">
        <f t="shared" ca="1" si="93"/>
        <v>0.99</v>
      </c>
      <c r="AD58" s="184">
        <f t="shared" si="18"/>
        <v>-0.6</v>
      </c>
      <c r="AE58" s="298">
        <f t="shared" si="94"/>
        <v>0</v>
      </c>
      <c r="AF58" s="93">
        <f t="shared" ca="1" si="19"/>
        <v>-0.42499999999999999</v>
      </c>
      <c r="AG58" s="93">
        <f t="shared" ca="1" si="20"/>
        <v>0</v>
      </c>
      <c r="AH58" s="96">
        <f t="shared" ca="1" si="21"/>
        <v>1</v>
      </c>
      <c r="AI58" s="96">
        <f t="shared" ca="1" si="95"/>
        <v>1</v>
      </c>
      <c r="AJ58" s="96">
        <f t="shared" ca="1" si="96"/>
        <v>0.99</v>
      </c>
      <c r="AK58" s="184">
        <f t="shared" si="22"/>
        <v>-0.45</v>
      </c>
      <c r="AL58" s="298">
        <f t="shared" si="97"/>
        <v>0</v>
      </c>
      <c r="AM58" s="77">
        <f t="shared" ca="1" si="23"/>
        <v>0</v>
      </c>
      <c r="AN58" s="145">
        <f t="shared" si="24"/>
        <v>30</v>
      </c>
      <c r="AO58" s="74">
        <f t="shared" si="125"/>
        <v>21</v>
      </c>
      <c r="AP58" s="79">
        <f t="shared" si="25"/>
        <v>30</v>
      </c>
      <c r="AQ58" s="121">
        <f t="shared" ca="1" si="98"/>
        <v>3.0460000000000003</v>
      </c>
      <c r="AR58" s="121">
        <f t="shared" ca="1" si="99"/>
        <v>3.1960000000000002</v>
      </c>
      <c r="AS58" s="121">
        <f t="shared" ca="1" si="26"/>
        <v>91.38000000000001</v>
      </c>
      <c r="AT58" s="121">
        <f t="shared" ca="1" si="27"/>
        <v>95.88000000000001</v>
      </c>
      <c r="AU58" s="183">
        <f t="shared" ca="1" si="100"/>
        <v>0.39500000000000002</v>
      </c>
      <c r="AV58" s="183">
        <f t="shared" ca="1" si="101"/>
        <v>0.39500000000000002</v>
      </c>
      <c r="AW58" s="96">
        <f t="shared" si="28"/>
        <v>0.999</v>
      </c>
      <c r="AX58" s="185">
        <f ca="1">IF(AP58=0,0,_xll.SPRDOPT(AQ58,AR58,$P58,$AM58,AU58,AV58,AW58,$D58,$B$20,0))</f>
        <v>2.68128383587787E-2</v>
      </c>
      <c r="AY58" s="185">
        <f ca="1">IF(AQ58=0,0,_xll.SPRDOPT(AQ58,AR58,$P58,$AM58,AU58,AV58,AW58,$D58,$B$20,1))</f>
        <v>-0.37884376515472773</v>
      </c>
      <c r="AZ58" s="185">
        <f ca="1">IF(AR58=0,0,_xll.SPRDOPT(AQ58,AR58,$P58,$AM58,AU58,AV58,AW58,$D58,$B$20,2))</f>
        <v>0.38472523661465602</v>
      </c>
      <c r="BA58" s="185">
        <f ca="1">IF(AS58=0,0,_xll.SPRDOPT(AQ58,AR58,$P58,$AM58,AU58,AV58,AW58,$D58,$B$20,3)/100)</f>
        <v>3.4898498005997508E-2</v>
      </c>
      <c r="BB58" s="185">
        <f ca="1">IF(AT58=0,0,_xll.SPRDOPT(AQ58,AR58,$P58,$AM58,AU58,AV58,AW58,$D58,$B$20,4)/100)</f>
        <v>3.501649169381911E-2</v>
      </c>
      <c r="BC58" s="185">
        <f ca="1">IF(AU58=0,0,_xll.SPRDOPT(AQ58,AR58,$P58,$AM58,AU58,AV58,AW58,$D58,$B$20,5)/100)</f>
        <v>-1.1009281154813817E-2</v>
      </c>
      <c r="BD58" s="185">
        <f ca="1">IF(AV58=0,0,_xll.SPRDOPT(AQ58,AR58,$P58,$AM58,AU58,AV58,AW58,$D58,$B$20,6)/100)</f>
        <v>1.2110752106728649E-2</v>
      </c>
      <c r="BE58" s="185">
        <f ca="1">IF(AW58=0,0,_xll.SPRDOPT(AQ58,AR58,$P58,$AM58,AU58,AV58,AW58,$D58,$B$20,7)/100)</f>
        <v>-9.1717399230383218E-2</v>
      </c>
      <c r="BF58" s="185">
        <f ca="1">IF(AX58=0,0,_xll.SPRDOPT(AQ58,AR58,$P58,$AM58,AU58,AV58,AW58,$D58,$B$20,9)/365)</f>
        <v>-3.4499141503789659E-5</v>
      </c>
      <c r="BG58" s="185">
        <f t="shared" ca="1" si="29"/>
        <v>5.8814714599282891E-3</v>
      </c>
      <c r="BH58" s="185">
        <f t="shared" ca="1" si="30"/>
        <v>1.1799368782160202E-4</v>
      </c>
      <c r="BI58" s="185">
        <f t="shared" ca="1" si="31"/>
        <v>1.1014709519148319E-3</v>
      </c>
      <c r="BJ58" s="185">
        <f t="shared" si="32"/>
        <v>29.97</v>
      </c>
      <c r="BK58" s="165"/>
      <c r="BL58" s="99">
        <f t="shared" ca="1" si="33"/>
        <v>0.80438515076336103</v>
      </c>
      <c r="BM58" s="99">
        <f t="shared" ca="1" si="128"/>
        <v>-11.365312954641832</v>
      </c>
      <c r="BN58" s="99">
        <f t="shared" ca="1" si="128"/>
        <v>11.54175709843968</v>
      </c>
      <c r="BO58" s="99">
        <f t="shared" ca="1" si="128"/>
        <v>1.0469549401799252</v>
      </c>
      <c r="BP58" s="99">
        <f t="shared" ca="1" si="128"/>
        <v>1.0504947508145732</v>
      </c>
      <c r="BQ58" s="99">
        <f t="shared" ca="1" si="128"/>
        <v>-0.33027843464441453</v>
      </c>
      <c r="BR58" s="99">
        <f t="shared" ca="1" si="128"/>
        <v>0.36332256320185946</v>
      </c>
      <c r="BS58" s="99">
        <f t="shared" ca="1" si="128"/>
        <v>-2.7515219769114965</v>
      </c>
      <c r="BT58" s="99">
        <f t="shared" ca="1" si="128"/>
        <v>-1.0349742451136897E-3</v>
      </c>
      <c r="BU58" s="99">
        <f t="shared" ca="1" si="128"/>
        <v>0.17644414379784867</v>
      </c>
      <c r="BV58" s="99">
        <f t="shared" ca="1" si="128"/>
        <v>3.5398106346480607E-3</v>
      </c>
      <c r="BW58" s="99">
        <f t="shared" ca="1" si="128"/>
        <v>3.3044128557444957E-2</v>
      </c>
      <c r="BX58" s="99"/>
      <c r="BZ58" s="79">
        <f t="shared" si="35"/>
        <v>0</v>
      </c>
      <c r="CA58" s="121">
        <f t="shared" ca="1" si="102"/>
        <v>3.4660000000000002</v>
      </c>
      <c r="CB58" s="121">
        <f t="shared" ca="1" si="103"/>
        <v>3.1960000000000002</v>
      </c>
      <c r="CC58" s="121">
        <f t="shared" ca="1" si="36"/>
        <v>0</v>
      </c>
      <c r="CD58" s="121">
        <f t="shared" ca="1" si="37"/>
        <v>0</v>
      </c>
      <c r="CE58" s="183">
        <f t="shared" ca="1" si="104"/>
        <v>0.39500000000000002</v>
      </c>
      <c r="CF58" s="183">
        <f t="shared" ca="1" si="105"/>
        <v>0.39500000000000002</v>
      </c>
      <c r="CG58" s="96">
        <f t="shared" si="38"/>
        <v>0.99</v>
      </c>
      <c r="CH58" s="185">
        <f ca="1">IF(BZ58=0,0,_xll.SPRDOPT(CA58,CB58,$W58,$AM58,CE58,CF58,CG58,$D58,$D$20,0))</f>
        <v>0</v>
      </c>
      <c r="CI58" s="185">
        <f ca="1">IF(CA58=0,0,_xll.SPRDOPT(CA58,CB58,$W58,$AM58,CE58,CF58,CG58,$D58,$D$20,1))</f>
        <v>-0.12687520888747661</v>
      </c>
      <c r="CJ58" s="185">
        <f ca="1">IF(CB58=0,0,_xll.SPRDOPT(CA58,CB58,$W58,$AM58,CE58,CF58,CG58,$D58,$D$20,2))</f>
        <v>0.14279082357724104</v>
      </c>
      <c r="CK58" s="185">
        <f ca="1">IF(CC58=0,0,_xll.SPRDOPT(CA58,CB58,$W58,$AM58,CE58,CF58,CG58,$D58,$D$20,3)/100)</f>
        <v>0</v>
      </c>
      <c r="CL58" s="185">
        <f ca="1">IF(CD58=0,0,_xll.SPRDOPT(CA58,CB58,$W58,$AM58,CE58,CF58,CG58,$D58,$D$20,4)/100)</f>
        <v>0</v>
      </c>
      <c r="CM58" s="185">
        <f ca="1">IF(CE58=0,0,_xll.SPRDOPT(CA58,CB58,$W58,$AM58,CE58,CF58,CG58,$D58,$D$20,5)/100)</f>
        <v>6.7000639095425823E-4</v>
      </c>
      <c r="CN58" s="185">
        <f ca="1">IF(CF58=0,0,_xll.SPRDOPT(CA58,CB58,$W58,$AM58,CE58,CF58,CG58,$D58,$D$20,6)/100)</f>
        <v>6.7006584374637167E-4</v>
      </c>
      <c r="CO58" s="185">
        <f ca="1">IF(CG58=0,0,_xll.SPRDOPT(CA58,CB58,$W58,$AM58,CE58,CF58,CG58,$D58,$D$20,7)/100)</f>
        <v>-2.6466438845438599E-2</v>
      </c>
      <c r="CP58" s="185">
        <f ca="1">IF(CH58=0,0,_xll.SPRDOPT(CA58,CB58,$W58,$AM58,CE58,CF58,CG58,$D58,$D$20,9)/365)</f>
        <v>0</v>
      </c>
      <c r="CQ58" s="185">
        <f t="shared" ca="1" si="39"/>
        <v>1.5915614689764435E-2</v>
      </c>
      <c r="CR58" s="185">
        <f t="shared" ca="1" si="40"/>
        <v>0</v>
      </c>
      <c r="CS58" s="185">
        <f t="shared" ca="1" si="41"/>
        <v>1.3400722347006299E-3</v>
      </c>
      <c r="CT58" s="185">
        <f t="shared" si="42"/>
        <v>0</v>
      </c>
      <c r="CU58" s="165"/>
      <c r="CV58" s="99">
        <f t="shared" ca="1" si="43"/>
        <v>0</v>
      </c>
      <c r="CW58" s="99">
        <f t="shared" ca="1" si="44"/>
        <v>0</v>
      </c>
      <c r="CX58" s="99">
        <f t="shared" ca="1" si="45"/>
        <v>0</v>
      </c>
      <c r="CY58" s="99">
        <f t="shared" ca="1" si="46"/>
        <v>0</v>
      </c>
      <c r="CZ58" s="99">
        <f t="shared" ca="1" si="47"/>
        <v>0</v>
      </c>
      <c r="DA58" s="99">
        <f t="shared" ca="1" si="48"/>
        <v>0</v>
      </c>
      <c r="DB58" s="99">
        <f t="shared" ca="1" si="49"/>
        <v>0</v>
      </c>
      <c r="DC58" s="99">
        <f t="shared" ca="1" si="50"/>
        <v>0</v>
      </c>
      <c r="DD58" s="99">
        <f t="shared" ca="1" si="51"/>
        <v>0</v>
      </c>
      <c r="DE58" s="99">
        <f t="shared" ca="1" si="52"/>
        <v>0</v>
      </c>
      <c r="DF58" s="99">
        <f t="shared" ca="1" si="53"/>
        <v>0</v>
      </c>
      <c r="DG58" s="99">
        <f t="shared" ca="1" si="54"/>
        <v>0</v>
      </c>
      <c r="DI58" s="79">
        <f t="shared" si="55"/>
        <v>0</v>
      </c>
      <c r="DJ58" s="121">
        <f t="shared" ca="1" si="106"/>
        <v>2.7710000000000004</v>
      </c>
      <c r="DK58" s="121">
        <f t="shared" ca="1" si="107"/>
        <v>3.1960000000000002</v>
      </c>
      <c r="DL58" s="121">
        <f t="shared" ca="1" si="56"/>
        <v>0</v>
      </c>
      <c r="DM58" s="121">
        <f t="shared" ca="1" si="57"/>
        <v>0</v>
      </c>
      <c r="DN58" s="183">
        <f t="shared" ca="1" si="108"/>
        <v>0.39500000000000002</v>
      </c>
      <c r="DO58" s="183">
        <f t="shared" ca="1" si="109"/>
        <v>0.39500000000000002</v>
      </c>
      <c r="DP58" s="96">
        <f t="shared" si="110"/>
        <v>0.99</v>
      </c>
      <c r="DQ58" s="185">
        <f ca="1">IF(DI58=0,0,_xll.SPRDOPT(DJ58,DK58,$AD58,$AM58,DN58,DO58,DP58,$D58,$F$20,0))</f>
        <v>0</v>
      </c>
      <c r="DR58" s="185">
        <f ca="1">IF(DJ58=0,0,_xll.SPRDOPT(DJ58,DK58,$AD58,$AM58,DN58,DO58,DP58,$D58,$F$20,1))</f>
        <v>-0.34327951706754523</v>
      </c>
      <c r="DS58" s="185">
        <f ca="1">IF(DK58=0,0,_xll.SPRDOPT(DJ58,DK58,$AD58,$AM58,DN58,DO58,DP58,$D58,$F$20,2))</f>
        <v>0.3617389769521337</v>
      </c>
      <c r="DT58" s="185">
        <f ca="1">IF(DL58=0,0,_xll.SPRDOPT(DJ58,DK58,$AD58,$AM58,DN58,DO58,DP58,$D58,$F$20,3)/100)</f>
        <v>0</v>
      </c>
      <c r="DU58" s="185">
        <f ca="1">IF(DM58=0,0,_xll.SPRDOPT(DJ58,DK58,$AD58,$AM58,DN58,DO58,DP58,$D58,$F$20,4)/100)</f>
        <v>0</v>
      </c>
      <c r="DV58" s="185">
        <f ca="1">IF(DN58=0,0,_xll.SPRDOPT(DJ58,DK58,$AD58,$AM58,DN58,DO58,DP58,$D58,$F$20,5)/100)</f>
        <v>-9.0327603038595199E-3</v>
      </c>
      <c r="DW58" s="185">
        <f ca="1">IF(DO58=0,0,_xll.SPRDOPT(DJ58,DK58,$AD58,$AM58,DN58,DO58,DP58,$D58,$F$20,6)/100)</f>
        <v>1.2212154961396837E-2</v>
      </c>
      <c r="DX58" s="185">
        <f ca="1">IF(DP58=0,0,_xll.SPRDOPT(DJ58,DK58,$AD58,$AM58,DN58,DO58,DP58,$D58,$F$20,7)/100)</f>
        <v>-2.7363215896551531E-2</v>
      </c>
      <c r="DY58" s="185">
        <f ca="1">IF(DQ58=0,0,_xll.SPRDOPT(DJ58,DK58,$AD58,$AM58,DN58,DO58,DP58,$D58,$F$20,9)/365)</f>
        <v>0</v>
      </c>
      <c r="DZ58" s="185">
        <f t="shared" ca="1" si="58"/>
        <v>1.8459459884588469E-2</v>
      </c>
      <c r="EA58" s="185">
        <f t="shared" ca="1" si="59"/>
        <v>0</v>
      </c>
      <c r="EB58" s="185">
        <f t="shared" ca="1" si="60"/>
        <v>3.1793946575373166E-3</v>
      </c>
      <c r="EC58" s="185">
        <f t="shared" si="61"/>
        <v>0</v>
      </c>
      <c r="ED58" s="185"/>
      <c r="EE58" s="99">
        <f t="shared" ca="1" si="62"/>
        <v>0</v>
      </c>
      <c r="EF58" s="99">
        <f t="shared" ca="1" si="63"/>
        <v>0</v>
      </c>
      <c r="EG58" s="99">
        <f t="shared" ca="1" si="64"/>
        <v>0</v>
      </c>
      <c r="EH58" s="99">
        <f t="shared" ca="1" si="65"/>
        <v>0</v>
      </c>
      <c r="EI58" s="99">
        <f t="shared" ca="1" si="66"/>
        <v>0</v>
      </c>
      <c r="EJ58" s="99">
        <f t="shared" ca="1" si="67"/>
        <v>0</v>
      </c>
      <c r="EK58" s="99">
        <f t="shared" ca="1" si="68"/>
        <v>0</v>
      </c>
      <c r="EL58" s="99">
        <f t="shared" ca="1" si="69"/>
        <v>0</v>
      </c>
      <c r="EM58" s="99">
        <f t="shared" ca="1" si="70"/>
        <v>0</v>
      </c>
      <c r="EN58" s="99">
        <f t="shared" ca="1" si="71"/>
        <v>0</v>
      </c>
      <c r="EO58" s="99">
        <f t="shared" ca="1" si="72"/>
        <v>0</v>
      </c>
      <c r="EP58" s="99">
        <f t="shared" ca="1" si="73"/>
        <v>0</v>
      </c>
      <c r="ER58" s="79">
        <f t="shared" si="74"/>
        <v>0</v>
      </c>
      <c r="ES58" s="121">
        <f t="shared" ca="1" si="111"/>
        <v>2.8310000000000004</v>
      </c>
      <c r="ET58" s="121">
        <f t="shared" ca="1" si="112"/>
        <v>3.1960000000000002</v>
      </c>
      <c r="EU58" s="121">
        <f t="shared" ca="1" si="75"/>
        <v>0</v>
      </c>
      <c r="EV58" s="121">
        <f t="shared" ca="1" si="76"/>
        <v>0</v>
      </c>
      <c r="EW58" s="183">
        <f t="shared" ca="1" si="113"/>
        <v>0.39500000000000002</v>
      </c>
      <c r="EX58" s="183">
        <f t="shared" ca="1" si="114"/>
        <v>0.39500000000000002</v>
      </c>
      <c r="EY58" s="96">
        <f t="shared" si="115"/>
        <v>0.99</v>
      </c>
      <c r="EZ58" s="185">
        <f ca="1">IF(ER58=0,0,_xll.SPRDOPT(ES58,ET58,$AK58,$AM58,EW58,EX58,EY58,$D58,$H$20,0))</f>
        <v>0</v>
      </c>
      <c r="FA58" s="185">
        <f ca="1">IF(ES58=0,0,_xll.SPRDOPT(ES58,ET58,$AK58,$AM58,EW58,EX58,EY58,$D58,$H$20,1))</f>
        <v>0.58521819142313103</v>
      </c>
      <c r="FB58" s="185">
        <f ca="1">IF(ET58=0,0,_xll.SPRDOPT(ES58,ET58,$AK58,$AM58,EW58,EX58,EY58,$D58,$H$20,2))</f>
        <v>-0.56372815478612037</v>
      </c>
      <c r="FC58" s="185">
        <f ca="1">IF(EU58=0,0,_xll.SPRDOPT(ES58,ET58,$AK58,$AM58,EW58,EX58,EY58,$D58,$H$20,3)/100)</f>
        <v>0</v>
      </c>
      <c r="FD58" s="185">
        <f ca="1">IF(EV58=0,0,_xll.SPRDOPT(ES58,ET58,$AK58,$AM58,EW58,EX58,EY58,$D58,$H$20,4)/100)</f>
        <v>0</v>
      </c>
      <c r="FE58" s="185">
        <f ca="1">IF(EW58=0,0,_xll.SPRDOPT(ES58,ET58,$AK58,$AM58,EW58,EX58,EY58,$D58,$H$20,5)/100)</f>
        <v>-8.6393738425897867E-3</v>
      </c>
      <c r="FF58" s="185">
        <f ca="1">IF(EX58=0,0,_xll.SPRDOPT(ES58,ET58,$AK58,$AM58,EW58,EX58,EY58,$D58,$H$20,6)/100)</f>
        <v>1.1703666320056448E-2</v>
      </c>
      <c r="FG58" s="185">
        <f ca="1">IF(EY58=0,0,_xll.SPRDOPT(ES58,ET58,$AK58,$AM58,EW58,EX58,EY58,$D58,$H$20,7)/100)</f>
        <v>-3.223275624291707E-2</v>
      </c>
      <c r="FH58" s="185">
        <f ca="1">IF(EZ58=0,0,_xll.SPRDOPT(ES58,ET58,$AK58,$AM58,EW58,EX58,EY58,$D58,$H$20,9)/365)</f>
        <v>0</v>
      </c>
      <c r="FI58" s="185">
        <f t="shared" ca="1" si="77"/>
        <v>2.1490036637010657E-2</v>
      </c>
      <c r="FJ58" s="185">
        <f t="shared" ca="1" si="78"/>
        <v>0</v>
      </c>
      <c r="FK58" s="185">
        <f t="shared" ca="1" si="79"/>
        <v>3.0642924774666614E-3</v>
      </c>
      <c r="FL58" s="185">
        <f t="shared" si="80"/>
        <v>0</v>
      </c>
      <c r="FM58" s="185"/>
      <c r="FN58" s="99">
        <f t="shared" ca="1" si="129"/>
        <v>0</v>
      </c>
      <c r="FO58" s="99">
        <f t="shared" ca="1" si="129"/>
        <v>0</v>
      </c>
      <c r="FP58" s="99">
        <f t="shared" ca="1" si="129"/>
        <v>0</v>
      </c>
      <c r="FQ58" s="99">
        <f t="shared" ca="1" si="129"/>
        <v>0</v>
      </c>
      <c r="FR58" s="99">
        <f t="shared" ca="1" si="129"/>
        <v>0</v>
      </c>
      <c r="FS58" s="99">
        <f t="shared" ca="1" si="129"/>
        <v>0</v>
      </c>
      <c r="FT58" s="99">
        <f t="shared" ca="1" si="129"/>
        <v>0</v>
      </c>
      <c r="FU58" s="99">
        <f t="shared" ca="1" si="129"/>
        <v>0</v>
      </c>
      <c r="FV58" s="99">
        <f t="shared" ca="1" si="129"/>
        <v>0</v>
      </c>
      <c r="FW58" s="99">
        <f t="shared" ca="1" si="129"/>
        <v>0</v>
      </c>
      <c r="FX58" s="99">
        <f t="shared" ca="1" si="129"/>
        <v>0</v>
      </c>
      <c r="FY58" s="99">
        <f t="shared" ca="1" si="129"/>
        <v>0</v>
      </c>
      <c r="GA58" s="304">
        <f t="shared" ca="1" si="116"/>
        <v>29</v>
      </c>
      <c r="GB58" t="str">
        <f t="shared" si="117"/>
        <v>IF-NGPL/MIDCON29</v>
      </c>
      <c r="GC58" t="str">
        <f t="shared" si="118"/>
        <v>NGI-SOCAL29</v>
      </c>
      <c r="GD58" t="str">
        <f t="shared" si="119"/>
        <v>IF-NWPL_ROCKY_M29</v>
      </c>
      <c r="GE58" t="str">
        <f t="shared" si="120"/>
        <v>IF-NWPL_ROCKY_M29</v>
      </c>
      <c r="GG58" s="96" t="e">
        <f t="shared" ca="1" si="121"/>
        <v>#N/A</v>
      </c>
      <c r="GH58" s="96">
        <f t="shared" ca="1" si="122"/>
        <v>0</v>
      </c>
      <c r="GI58" s="96" t="e">
        <f t="shared" ca="1" si="123"/>
        <v>#N/A</v>
      </c>
      <c r="GJ58" s="96" t="e">
        <f t="shared" ca="1" si="124"/>
        <v>#N/A</v>
      </c>
    </row>
    <row r="59" spans="1:192" x14ac:dyDescent="0.2">
      <c r="A59" s="92">
        <f t="shared" si="82"/>
        <v>37895</v>
      </c>
      <c r="B59" s="93">
        <f t="shared" ca="1" si="83"/>
        <v>3.2210000000000001</v>
      </c>
      <c r="C59" s="77">
        <f t="shared" ca="1" si="4"/>
        <v>0.39750000000000002</v>
      </c>
      <c r="D59" s="95">
        <f t="shared" ca="1" si="5"/>
        <v>661</v>
      </c>
      <c r="E59" s="96">
        <f t="shared" ca="1" si="6"/>
        <v>-0.38470072812548878</v>
      </c>
      <c r="F59" s="96">
        <f t="shared" ca="1" si="7"/>
        <v>-0.13517748921548756</v>
      </c>
      <c r="G59" s="96">
        <f t="shared" ca="1" si="8"/>
        <v>-0.34958386403898672</v>
      </c>
      <c r="H59" s="96">
        <f t="shared" ca="1" si="9"/>
        <v>0.58154637041711577</v>
      </c>
      <c r="I59" s="94"/>
      <c r="J59" s="182"/>
      <c r="K59" s="93">
        <f t="shared" ca="1" si="10"/>
        <v>-0.15</v>
      </c>
      <c r="L59" s="93">
        <f t="shared" ca="1" si="84"/>
        <v>0</v>
      </c>
      <c r="M59" s="96">
        <f t="shared" ca="1" si="85"/>
        <v>1</v>
      </c>
      <c r="N59" s="96">
        <f t="shared" ca="1" si="86"/>
        <v>1</v>
      </c>
      <c r="O59" s="96">
        <f t="shared" ca="1" si="87"/>
        <v>0.99450000000000005</v>
      </c>
      <c r="P59" s="184">
        <f t="shared" si="11"/>
        <v>-0.2</v>
      </c>
      <c r="Q59" s="298">
        <f t="shared" si="88"/>
        <v>0</v>
      </c>
      <c r="R59" s="294">
        <f t="shared" ca="1" si="12"/>
        <v>0.27</v>
      </c>
      <c r="S59" s="93">
        <f t="shared" ca="1" si="13"/>
        <v>0</v>
      </c>
      <c r="T59" s="96">
        <f t="shared" ca="1" si="14"/>
        <v>1</v>
      </c>
      <c r="U59" s="96">
        <f t="shared" ca="1" si="89"/>
        <v>1</v>
      </c>
      <c r="V59" s="96">
        <f t="shared" ca="1" si="90"/>
        <v>0.99</v>
      </c>
      <c r="W59" s="184">
        <f t="shared" si="15"/>
        <v>0</v>
      </c>
      <c r="X59" s="298">
        <f t="shared" si="91"/>
        <v>0</v>
      </c>
      <c r="Y59" s="296">
        <f t="shared" ca="1" si="16"/>
        <v>-0.42499999999999999</v>
      </c>
      <c r="Z59" s="93">
        <f t="shared" ca="1" si="17"/>
        <v>0</v>
      </c>
      <c r="AA59" s="96">
        <f t="shared" ca="1" si="126"/>
        <v>1</v>
      </c>
      <c r="AB59" s="96">
        <f t="shared" ca="1" si="92"/>
        <v>1</v>
      </c>
      <c r="AC59" s="96">
        <f t="shared" ca="1" si="93"/>
        <v>0.99</v>
      </c>
      <c r="AD59" s="184">
        <f t="shared" si="18"/>
        <v>-0.6</v>
      </c>
      <c r="AE59" s="298">
        <f t="shared" si="94"/>
        <v>0</v>
      </c>
      <c r="AF59" s="93">
        <f t="shared" ca="1" si="19"/>
        <v>-0.42499999999999999</v>
      </c>
      <c r="AG59" s="93">
        <f t="shared" ca="1" si="20"/>
        <v>0</v>
      </c>
      <c r="AH59" s="96">
        <f t="shared" ca="1" si="21"/>
        <v>1</v>
      </c>
      <c r="AI59" s="96">
        <f t="shared" ca="1" si="95"/>
        <v>1</v>
      </c>
      <c r="AJ59" s="96">
        <f t="shared" ca="1" si="96"/>
        <v>0.99</v>
      </c>
      <c r="AK59" s="184">
        <f t="shared" si="22"/>
        <v>-0.45</v>
      </c>
      <c r="AL59" s="298">
        <f t="shared" si="97"/>
        <v>0</v>
      </c>
      <c r="AM59" s="77">
        <f t="shared" ca="1" si="23"/>
        <v>0</v>
      </c>
      <c r="AN59" s="145">
        <f t="shared" si="24"/>
        <v>31</v>
      </c>
      <c r="AO59" s="74">
        <f t="shared" si="125"/>
        <v>22</v>
      </c>
      <c r="AP59" s="79">
        <f t="shared" si="25"/>
        <v>31</v>
      </c>
      <c r="AQ59" s="121">
        <f t="shared" ca="1" si="98"/>
        <v>3.0710000000000002</v>
      </c>
      <c r="AR59" s="121">
        <f t="shared" ca="1" si="99"/>
        <v>3.2210000000000001</v>
      </c>
      <c r="AS59" s="121">
        <f t="shared" ca="1" si="26"/>
        <v>95.201000000000008</v>
      </c>
      <c r="AT59" s="121">
        <f t="shared" ca="1" si="27"/>
        <v>99.850999999999999</v>
      </c>
      <c r="AU59" s="183">
        <f t="shared" ca="1" si="100"/>
        <v>0.39750000000000002</v>
      </c>
      <c r="AV59" s="183">
        <f t="shared" ca="1" si="101"/>
        <v>0.39750000000000002</v>
      </c>
      <c r="AW59" s="96">
        <f t="shared" si="28"/>
        <v>0.999</v>
      </c>
      <c r="AX59" s="185">
        <f ca="1">IF(AP59=0,0,_xll.SPRDOPT(AQ59,AR59,$P59,$AM59,AU59,AV59,AW59,$D59,$B$20,0))</f>
        <v>2.8272775894475421E-2</v>
      </c>
      <c r="AY59" s="185">
        <f ca="1">IF(AQ59=0,0,_xll.SPRDOPT(AQ59,AR59,$P59,$AM59,AU59,AV59,AW59,$D59,$B$20,1))</f>
        <v>-0.38470072812548878</v>
      </c>
      <c r="AZ59" s="185">
        <f ca="1">IF(AR59=0,0,_xll.SPRDOPT(AQ59,AR59,$P59,$AM59,AU59,AV59,AW59,$D59,$B$20,2))</f>
        <v>0.39082435797687837</v>
      </c>
      <c r="BA59" s="185">
        <f ca="1">IF(AS59=0,0,_xll.SPRDOPT(AQ59,AR59,$P59,$AM59,AU59,AV59,AW59,$D59,$B$20,3)/100)</f>
        <v>3.3986745984624485E-2</v>
      </c>
      <c r="BB59" s="185">
        <f ca="1">IF(AT59=0,0,_xll.SPRDOPT(AQ59,AR59,$P59,$AM59,AU59,AV59,AW59,$D59,$B$20,4)/100)</f>
        <v>3.4086702900795275E-2</v>
      </c>
      <c r="BC59" s="185">
        <f ca="1">IF(AU59=0,0,_xll.SPRDOPT(AQ59,AR59,$P59,$AM59,AU59,AV59,AW59,$D59,$B$20,5)/100)</f>
        <v>-1.134176618135762E-2</v>
      </c>
      <c r="BD59" s="185">
        <f ca="1">IF(AV59=0,0,_xll.SPRDOPT(AQ59,AR59,$P59,$AM59,AU59,AV59,AW59,$D59,$B$20,6)/100)</f>
        <v>1.2479036798410316E-2</v>
      </c>
      <c r="BE59" s="185">
        <f ca="1">IF(AW59=0,0,_xll.SPRDOPT(AQ59,AR59,$P59,$AM59,AU59,AV59,AW59,$D59,$B$20,7)/100)</f>
        <v>-9.6259317481630802E-2</v>
      </c>
      <c r="BF59" s="185">
        <f ca="1">IF(AX59=0,0,_xll.SPRDOPT(AQ59,AR59,$P59,$AM59,AU59,AV59,AW59,$D59,$B$20,9)/365)</f>
        <v>-3.421897459216871E-5</v>
      </c>
      <c r="BG59" s="185">
        <f t="shared" ca="1" si="29"/>
        <v>6.1236298513895893E-3</v>
      </c>
      <c r="BH59" s="185">
        <f t="shared" ca="1" si="30"/>
        <v>9.9956916170790278E-5</v>
      </c>
      <c r="BI59" s="185">
        <f t="shared" ca="1" si="31"/>
        <v>1.1372706170526964E-3</v>
      </c>
      <c r="BJ59" s="185">
        <f t="shared" si="32"/>
        <v>30.969000000000001</v>
      </c>
      <c r="BK59" s="165"/>
      <c r="BL59" s="99">
        <f t="shared" ca="1" si="33"/>
        <v>0.87645605272873806</v>
      </c>
      <c r="BM59" s="99">
        <f t="shared" ca="1" si="128"/>
        <v>-11.925722571890152</v>
      </c>
      <c r="BN59" s="99">
        <f t="shared" ca="1" si="128"/>
        <v>12.115555097283229</v>
      </c>
      <c r="BO59" s="99">
        <f t="shared" ca="1" si="128"/>
        <v>1.0535891255233589</v>
      </c>
      <c r="BP59" s="99">
        <f t="shared" ca="1" si="128"/>
        <v>1.0566877899246536</v>
      </c>
      <c r="BQ59" s="99">
        <f t="shared" ca="1" si="128"/>
        <v>-0.3515947516220862</v>
      </c>
      <c r="BR59" s="99">
        <f t="shared" ca="1" si="128"/>
        <v>0.38685014075071977</v>
      </c>
      <c r="BS59" s="99">
        <f t="shared" ca="1" si="128"/>
        <v>-2.984038841930555</v>
      </c>
      <c r="BT59" s="99">
        <f t="shared" ca="1" si="128"/>
        <v>-1.0607882123572301E-3</v>
      </c>
      <c r="BU59" s="99">
        <f t="shared" ca="1" si="128"/>
        <v>0.18983252539307727</v>
      </c>
      <c r="BV59" s="99">
        <f t="shared" ca="1" si="128"/>
        <v>3.0986644012944986E-3</v>
      </c>
      <c r="BW59" s="99">
        <f t="shared" ca="1" si="128"/>
        <v>3.5255389128633588E-2</v>
      </c>
      <c r="BX59" s="99"/>
      <c r="BZ59" s="79">
        <f t="shared" si="35"/>
        <v>0</v>
      </c>
      <c r="CA59" s="121">
        <f t="shared" ca="1" si="102"/>
        <v>3.4910000000000001</v>
      </c>
      <c r="CB59" s="121">
        <f t="shared" ca="1" si="103"/>
        <v>3.2210000000000001</v>
      </c>
      <c r="CC59" s="121">
        <f t="shared" ca="1" si="36"/>
        <v>0</v>
      </c>
      <c r="CD59" s="121">
        <f t="shared" ca="1" si="37"/>
        <v>0</v>
      </c>
      <c r="CE59" s="183">
        <f t="shared" ca="1" si="104"/>
        <v>0.39750000000000002</v>
      </c>
      <c r="CF59" s="183">
        <f t="shared" ca="1" si="105"/>
        <v>0.39750000000000002</v>
      </c>
      <c r="CG59" s="96">
        <f t="shared" si="38"/>
        <v>0.99</v>
      </c>
      <c r="CH59" s="185">
        <f ca="1">IF(BZ59=0,0,_xll.SPRDOPT(CA59,CB59,$W59,$AM59,CE59,CF59,CG59,$D59,$D$20,0))</f>
        <v>0</v>
      </c>
      <c r="CI59" s="185">
        <f ca="1">IF(CA59=0,0,_xll.SPRDOPT(CA59,CB59,$W59,$AM59,CE59,CF59,CG59,$D59,$D$20,1))</f>
        <v>-0.13517748921548756</v>
      </c>
      <c r="CJ59" s="185">
        <f ca="1">IF(CB59=0,0,_xll.SPRDOPT(CA59,CB59,$W59,$AM59,CE59,CF59,CG59,$D59,$D$20,2))</f>
        <v>0.15229925697492241</v>
      </c>
      <c r="CK59" s="185">
        <f ca="1">IF(CC59=0,0,_xll.SPRDOPT(CA59,CB59,$W59,$AM59,CE59,CF59,CG59,$D59,$D$20,3)/100)</f>
        <v>0</v>
      </c>
      <c r="CL59" s="185">
        <f ca="1">IF(CD59=0,0,_xll.SPRDOPT(CA59,CB59,$W59,$AM59,CE59,CF59,CG59,$D59,$D$20,4)/100)</f>
        <v>0</v>
      </c>
      <c r="CM59" s="185">
        <f ca="1">IF(CE59=0,0,_xll.SPRDOPT(CA59,CB59,$W59,$AM59,CE59,CF59,CG59,$D59,$D$20,5)/100)</f>
        <v>7.2161515528975078E-4</v>
      </c>
      <c r="CN59" s="185">
        <f ca="1">IF(CF59=0,0,_xll.SPRDOPT(CA59,CB59,$W59,$AM59,CE59,CF59,CG59,$D59,$D$20,6)/100)</f>
        <v>7.2168473541126248E-4</v>
      </c>
      <c r="CO59" s="185">
        <f ca="1">IF(CG59=0,0,_xll.SPRDOPT(CA59,CB59,$W59,$AM59,CE59,CF59,CG59,$D59,$D$20,7)/100)</f>
        <v>-2.8685599005718886E-2</v>
      </c>
      <c r="CP59" s="185">
        <f ca="1">IF(CH59=0,0,_xll.SPRDOPT(CA59,CB59,$W59,$AM59,CE59,CF59,CG59,$D59,$D$20,9)/365)</f>
        <v>0</v>
      </c>
      <c r="CQ59" s="185">
        <f t="shared" ca="1" si="39"/>
        <v>1.7121767759434858E-2</v>
      </c>
      <c r="CR59" s="185">
        <f t="shared" ca="1" si="40"/>
        <v>0</v>
      </c>
      <c r="CS59" s="185">
        <f t="shared" ca="1" si="41"/>
        <v>1.4432998907010133E-3</v>
      </c>
      <c r="CT59" s="185">
        <f t="shared" si="42"/>
        <v>0</v>
      </c>
      <c r="CU59" s="165"/>
      <c r="CV59" s="99">
        <f t="shared" ca="1" si="43"/>
        <v>0</v>
      </c>
      <c r="CW59" s="99">
        <f t="shared" ca="1" si="44"/>
        <v>0</v>
      </c>
      <c r="CX59" s="99">
        <f t="shared" ca="1" si="45"/>
        <v>0</v>
      </c>
      <c r="CY59" s="99">
        <f t="shared" ca="1" si="46"/>
        <v>0</v>
      </c>
      <c r="CZ59" s="99">
        <f t="shared" ca="1" si="47"/>
        <v>0</v>
      </c>
      <c r="DA59" s="99">
        <f t="shared" ca="1" si="48"/>
        <v>0</v>
      </c>
      <c r="DB59" s="99">
        <f t="shared" ca="1" si="49"/>
        <v>0</v>
      </c>
      <c r="DC59" s="99">
        <f t="shared" ca="1" si="50"/>
        <v>0</v>
      </c>
      <c r="DD59" s="99">
        <f t="shared" ca="1" si="51"/>
        <v>0</v>
      </c>
      <c r="DE59" s="99">
        <f t="shared" ca="1" si="52"/>
        <v>0</v>
      </c>
      <c r="DF59" s="99">
        <f t="shared" ca="1" si="53"/>
        <v>0</v>
      </c>
      <c r="DG59" s="99">
        <f t="shared" ca="1" si="54"/>
        <v>0</v>
      </c>
      <c r="DI59" s="79">
        <f t="shared" si="55"/>
        <v>0</v>
      </c>
      <c r="DJ59" s="121">
        <f t="shared" ca="1" si="106"/>
        <v>2.7960000000000003</v>
      </c>
      <c r="DK59" s="121">
        <f t="shared" ca="1" si="107"/>
        <v>3.2210000000000001</v>
      </c>
      <c r="DL59" s="121">
        <f t="shared" ca="1" si="56"/>
        <v>0</v>
      </c>
      <c r="DM59" s="121">
        <f t="shared" ca="1" si="57"/>
        <v>0</v>
      </c>
      <c r="DN59" s="183">
        <f t="shared" ca="1" si="108"/>
        <v>0.39750000000000002</v>
      </c>
      <c r="DO59" s="183">
        <f t="shared" ca="1" si="109"/>
        <v>0.39750000000000002</v>
      </c>
      <c r="DP59" s="96">
        <f t="shared" si="110"/>
        <v>0.99</v>
      </c>
      <c r="DQ59" s="185">
        <f ca="1">IF(DI59=0,0,_xll.SPRDOPT(DJ59,DK59,$AD59,$AM59,DN59,DO59,DP59,$D59,$F$20,0))</f>
        <v>0</v>
      </c>
      <c r="DR59" s="185">
        <f ca="1">IF(DJ59=0,0,_xll.SPRDOPT(DJ59,DK59,$AD59,$AM59,DN59,DO59,DP59,$D59,$F$20,1))</f>
        <v>-0.34958386403898672</v>
      </c>
      <c r="DS59" s="185">
        <f ca="1">IF(DK59=0,0,_xll.SPRDOPT(DJ59,DK59,$AD59,$AM59,DN59,DO59,DP59,$D59,$F$20,2))</f>
        <v>0.36883886875795296</v>
      </c>
      <c r="DT59" s="185">
        <f ca="1">IF(DL59=0,0,_xll.SPRDOPT(DJ59,DK59,$AD59,$AM59,DN59,DO59,DP59,$D59,$F$20,3)/100)</f>
        <v>0</v>
      </c>
      <c r="DU59" s="185">
        <f ca="1">IF(DM59=0,0,_xll.SPRDOPT(DJ59,DK59,$AD59,$AM59,DN59,DO59,DP59,$D59,$F$20,4)/100)</f>
        <v>0</v>
      </c>
      <c r="DV59" s="185">
        <f ca="1">IF(DN59=0,0,_xll.SPRDOPT(DJ59,DK59,$AD59,$AM59,DN59,DO59,DP59,$D59,$F$20,5)/100)</f>
        <v>-9.3231682173161076E-3</v>
      </c>
      <c r="DW59" s="185">
        <f ca="1">IF(DO59=0,0,_xll.SPRDOPT(DJ59,DK59,$AD59,$AM59,DN59,DO59,DP59,$D59,$F$20,6)/100)</f>
        <v>1.2614182922216778E-2</v>
      </c>
      <c r="DX59" s="185">
        <f ca="1">IF(DP59=0,0,_xll.SPRDOPT(DJ59,DK59,$AD59,$AM59,DN59,DO59,DP59,$D59,$F$20,7)/100)</f>
        <v>-2.8783566493002136E-2</v>
      </c>
      <c r="DY59" s="185">
        <f ca="1">IF(DQ59=0,0,_xll.SPRDOPT(DJ59,DK59,$AD59,$AM59,DN59,DO59,DP59,$D59,$F$20,9)/365)</f>
        <v>0</v>
      </c>
      <c r="DZ59" s="185">
        <f t="shared" ca="1" si="58"/>
        <v>1.925500471896624E-2</v>
      </c>
      <c r="EA59" s="185">
        <f t="shared" ca="1" si="59"/>
        <v>0</v>
      </c>
      <c r="EB59" s="185">
        <f t="shared" ca="1" si="60"/>
        <v>3.2910147049006709E-3</v>
      </c>
      <c r="EC59" s="185">
        <f t="shared" si="61"/>
        <v>0</v>
      </c>
      <c r="ED59" s="185"/>
      <c r="EE59" s="99">
        <f t="shared" ca="1" si="62"/>
        <v>0</v>
      </c>
      <c r="EF59" s="99">
        <f t="shared" ca="1" si="63"/>
        <v>0</v>
      </c>
      <c r="EG59" s="99">
        <f t="shared" ca="1" si="64"/>
        <v>0</v>
      </c>
      <c r="EH59" s="99">
        <f t="shared" ca="1" si="65"/>
        <v>0</v>
      </c>
      <c r="EI59" s="99">
        <f t="shared" ca="1" si="66"/>
        <v>0</v>
      </c>
      <c r="EJ59" s="99">
        <f t="shared" ca="1" si="67"/>
        <v>0</v>
      </c>
      <c r="EK59" s="99">
        <f t="shared" ca="1" si="68"/>
        <v>0</v>
      </c>
      <c r="EL59" s="99">
        <f t="shared" ca="1" si="69"/>
        <v>0</v>
      </c>
      <c r="EM59" s="99">
        <f t="shared" ca="1" si="70"/>
        <v>0</v>
      </c>
      <c r="EN59" s="99">
        <f t="shared" ca="1" si="71"/>
        <v>0</v>
      </c>
      <c r="EO59" s="99">
        <f t="shared" ca="1" si="72"/>
        <v>0</v>
      </c>
      <c r="EP59" s="99">
        <f t="shared" ca="1" si="73"/>
        <v>0</v>
      </c>
      <c r="ER59" s="79">
        <f t="shared" si="74"/>
        <v>0</v>
      </c>
      <c r="ES59" s="121">
        <f t="shared" ca="1" si="111"/>
        <v>2.8560000000000003</v>
      </c>
      <c r="ET59" s="121">
        <f t="shared" ca="1" si="112"/>
        <v>3.2210000000000001</v>
      </c>
      <c r="EU59" s="121">
        <f t="shared" ca="1" si="75"/>
        <v>0</v>
      </c>
      <c r="EV59" s="121">
        <f t="shared" ca="1" si="76"/>
        <v>0</v>
      </c>
      <c r="EW59" s="183">
        <f t="shared" ca="1" si="113"/>
        <v>0.39750000000000002</v>
      </c>
      <c r="EX59" s="183">
        <f t="shared" ca="1" si="114"/>
        <v>0.39750000000000002</v>
      </c>
      <c r="EY59" s="96">
        <f t="shared" si="115"/>
        <v>0.99</v>
      </c>
      <c r="EZ59" s="185">
        <f ca="1">IF(ER59=0,0,_xll.SPRDOPT(ES59,ET59,$AK59,$AM59,EW59,EX59,EY59,$D59,$H$20,0))</f>
        <v>0</v>
      </c>
      <c r="FA59" s="185">
        <f ca="1">IF(ES59=0,0,_xll.SPRDOPT(ES59,ET59,$AK59,$AM59,EW59,EX59,EY59,$D59,$H$20,1))</f>
        <v>0.58154637041711577</v>
      </c>
      <c r="FB59" s="185">
        <f ca="1">IF(ET59=0,0,_xll.SPRDOPT(ES59,ET59,$AK59,$AM59,EW59,EX59,EY59,$D59,$H$20,2))</f>
        <v>-0.55926219355641837</v>
      </c>
      <c r="FC59" s="185">
        <f ca="1">IF(EU59=0,0,_xll.SPRDOPT(ES59,ET59,$AK59,$AM59,EW59,EX59,EY59,$D59,$H$20,3)/100)</f>
        <v>0</v>
      </c>
      <c r="FD59" s="185">
        <f ca="1">IF(EV59=0,0,_xll.SPRDOPT(ES59,ET59,$AK59,$AM59,EW59,EX59,EY59,$D59,$H$20,4)/100)</f>
        <v>0</v>
      </c>
      <c r="FE59" s="185">
        <f ca="1">IF(EW59=0,0,_xll.SPRDOPT(ES59,ET59,$AK59,$AM59,EW59,EX59,EY59,$D59,$H$20,5)/100)</f>
        <v>-8.8581205747299309E-3</v>
      </c>
      <c r="FF59" s="185">
        <f ca="1">IF(EX59=0,0,_xll.SPRDOPT(ES59,ET59,$AK59,$AM59,EW59,EX59,EY59,$D59,$H$20,6)/100)</f>
        <v>1.2017285807261253E-2</v>
      </c>
      <c r="FG59" s="185">
        <f ca="1">IF(EY59=0,0,_xll.SPRDOPT(ES59,ET59,$AK59,$AM59,EW59,EX59,EY59,$D59,$H$20,7)/100)</f>
        <v>-3.3702368075524805E-2</v>
      </c>
      <c r="FH59" s="185">
        <f ca="1">IF(EZ59=0,0,_xll.SPRDOPT(ES59,ET59,$AK59,$AM59,EW59,EX59,EY59,$D59,$H$20,9)/365)</f>
        <v>0</v>
      </c>
      <c r="FI59" s="185">
        <f t="shared" ca="1" si="77"/>
        <v>2.2284176860697391E-2</v>
      </c>
      <c r="FJ59" s="185">
        <f t="shared" ca="1" si="78"/>
        <v>0</v>
      </c>
      <c r="FK59" s="185">
        <f t="shared" ca="1" si="79"/>
        <v>3.1591652325313226E-3</v>
      </c>
      <c r="FL59" s="185">
        <f t="shared" si="80"/>
        <v>0</v>
      </c>
      <c r="FM59" s="185"/>
      <c r="FN59" s="99">
        <f t="shared" ca="1" si="129"/>
        <v>0</v>
      </c>
      <c r="FO59" s="99">
        <f t="shared" ca="1" si="129"/>
        <v>0</v>
      </c>
      <c r="FP59" s="99">
        <f t="shared" ca="1" si="129"/>
        <v>0</v>
      </c>
      <c r="FQ59" s="99">
        <f t="shared" ca="1" si="129"/>
        <v>0</v>
      </c>
      <c r="FR59" s="99">
        <f t="shared" ca="1" si="129"/>
        <v>0</v>
      </c>
      <c r="FS59" s="99">
        <f t="shared" ca="1" si="129"/>
        <v>0</v>
      </c>
      <c r="FT59" s="99">
        <f t="shared" ca="1" si="129"/>
        <v>0</v>
      </c>
      <c r="FU59" s="99">
        <f t="shared" ca="1" si="129"/>
        <v>0</v>
      </c>
      <c r="FV59" s="99">
        <f t="shared" ca="1" si="129"/>
        <v>0</v>
      </c>
      <c r="FW59" s="99">
        <f t="shared" ca="1" si="129"/>
        <v>0</v>
      </c>
      <c r="FX59" s="99">
        <f t="shared" ca="1" si="129"/>
        <v>0</v>
      </c>
      <c r="FY59" s="99">
        <f t="shared" ca="1" si="129"/>
        <v>0</v>
      </c>
      <c r="GA59" s="304">
        <f t="shared" ca="1" si="116"/>
        <v>30</v>
      </c>
      <c r="GB59" t="str">
        <f t="shared" si="117"/>
        <v>IF-NGPL/MIDCON30</v>
      </c>
      <c r="GC59" t="str">
        <f t="shared" si="118"/>
        <v>NGI-SOCAL30</v>
      </c>
      <c r="GD59" t="str">
        <f t="shared" si="119"/>
        <v>IF-NWPL_ROCKY_M30</v>
      </c>
      <c r="GE59" t="str">
        <f t="shared" si="120"/>
        <v>IF-NWPL_ROCKY_M30</v>
      </c>
      <c r="GG59" s="96" t="e">
        <f t="shared" ca="1" si="121"/>
        <v>#N/A</v>
      </c>
      <c r="GH59" s="96">
        <f t="shared" ca="1" si="122"/>
        <v>0</v>
      </c>
      <c r="GI59" s="96" t="e">
        <f t="shared" ca="1" si="123"/>
        <v>#N/A</v>
      </c>
      <c r="GJ59" s="96" t="e">
        <f t="shared" ca="1" si="124"/>
        <v>#N/A</v>
      </c>
    </row>
    <row r="60" spans="1:192" x14ac:dyDescent="0.2">
      <c r="A60" s="92">
        <f t="shared" si="82"/>
        <v>37926</v>
      </c>
      <c r="B60" s="93">
        <f t="shared" ca="1" si="83"/>
        <v>3.3610000000000002</v>
      </c>
      <c r="C60" s="77">
        <f t="shared" ca="1" si="4"/>
        <v>0.39500000000000002</v>
      </c>
      <c r="D60" s="95">
        <f t="shared" ca="1" si="5"/>
        <v>694</v>
      </c>
      <c r="E60" s="96">
        <f t="shared" ca="1" si="6"/>
        <v>-0.38873784495015729</v>
      </c>
      <c r="F60" s="96">
        <f t="shared" ca="1" si="7"/>
        <v>-0.17508946165694572</v>
      </c>
      <c r="G60" s="96">
        <f t="shared" ca="1" si="8"/>
        <v>-0.18757488499570787</v>
      </c>
      <c r="H60" s="96">
        <f t="shared" ca="1" si="9"/>
        <v>0.77446374015599528</v>
      </c>
      <c r="I60" s="94"/>
      <c r="J60" s="182"/>
      <c r="K60" s="93">
        <f t="shared" ca="1" si="10"/>
        <v>-0.15</v>
      </c>
      <c r="L60" s="93">
        <f t="shared" ca="1" si="84"/>
        <v>0</v>
      </c>
      <c r="M60" s="96">
        <f t="shared" ca="1" si="85"/>
        <v>1</v>
      </c>
      <c r="N60" s="96">
        <f t="shared" ca="1" si="86"/>
        <v>1</v>
      </c>
      <c r="O60" s="96">
        <f t="shared" ca="1" si="87"/>
        <v>0.99450000000000005</v>
      </c>
      <c r="P60" s="184">
        <f t="shared" si="11"/>
        <v>-0.2</v>
      </c>
      <c r="Q60" s="298">
        <f t="shared" si="88"/>
        <v>0</v>
      </c>
      <c r="R60" s="294">
        <f t="shared" ca="1" si="12"/>
        <v>0.24</v>
      </c>
      <c r="S60" s="93">
        <f t="shared" ca="1" si="13"/>
        <v>0</v>
      </c>
      <c r="T60" s="96">
        <f t="shared" ca="1" si="14"/>
        <v>1</v>
      </c>
      <c r="U60" s="96">
        <f t="shared" ca="1" si="89"/>
        <v>1</v>
      </c>
      <c r="V60" s="96">
        <f t="shared" ca="1" si="90"/>
        <v>0.99</v>
      </c>
      <c r="W60" s="184">
        <f t="shared" si="15"/>
        <v>0</v>
      </c>
      <c r="X60" s="298">
        <f t="shared" si="91"/>
        <v>0</v>
      </c>
      <c r="Y60" s="296">
        <f t="shared" ca="1" si="16"/>
        <v>-0.25</v>
      </c>
      <c r="Z60" s="93">
        <f t="shared" ca="1" si="17"/>
        <v>0</v>
      </c>
      <c r="AA60" s="96">
        <f t="shared" ca="1" si="126"/>
        <v>1</v>
      </c>
      <c r="AB60" s="96">
        <f t="shared" ca="1" si="92"/>
        <v>1</v>
      </c>
      <c r="AC60" s="96">
        <f t="shared" ca="1" si="93"/>
        <v>0.99</v>
      </c>
      <c r="AD60" s="184">
        <f t="shared" si="18"/>
        <v>-0.6</v>
      </c>
      <c r="AE60" s="298">
        <f t="shared" si="94"/>
        <v>0</v>
      </c>
      <c r="AF60" s="93">
        <f t="shared" ca="1" si="19"/>
        <v>-0.25</v>
      </c>
      <c r="AG60" s="93">
        <f t="shared" ca="1" si="20"/>
        <v>0</v>
      </c>
      <c r="AH60" s="96">
        <f t="shared" ca="1" si="21"/>
        <v>1</v>
      </c>
      <c r="AI60" s="96">
        <f t="shared" ca="1" si="95"/>
        <v>1</v>
      </c>
      <c r="AJ60" s="96">
        <f t="shared" ca="1" si="96"/>
        <v>0.99</v>
      </c>
      <c r="AK60" s="184">
        <f t="shared" si="22"/>
        <v>-0.45</v>
      </c>
      <c r="AL60" s="298">
        <f t="shared" si="97"/>
        <v>0</v>
      </c>
      <c r="AM60" s="77">
        <f t="shared" ca="1" si="23"/>
        <v>0</v>
      </c>
      <c r="AN60" s="145">
        <f t="shared" si="24"/>
        <v>30</v>
      </c>
      <c r="AO60" s="74">
        <f t="shared" si="125"/>
        <v>23</v>
      </c>
      <c r="AP60" s="79">
        <f t="shared" si="25"/>
        <v>30</v>
      </c>
      <c r="AQ60" s="121">
        <f t="shared" ca="1" si="98"/>
        <v>3.2110000000000003</v>
      </c>
      <c r="AR60" s="121">
        <f t="shared" ca="1" si="99"/>
        <v>3.3610000000000002</v>
      </c>
      <c r="AS60" s="121">
        <f t="shared" ca="1" si="26"/>
        <v>96.330000000000013</v>
      </c>
      <c r="AT60" s="121">
        <f t="shared" ca="1" si="27"/>
        <v>100.83000000000001</v>
      </c>
      <c r="AU60" s="183">
        <f t="shared" ca="1" si="100"/>
        <v>0.39500000000000002</v>
      </c>
      <c r="AV60" s="183">
        <f t="shared" ca="1" si="101"/>
        <v>0.39500000000000002</v>
      </c>
      <c r="AW60" s="96">
        <f t="shared" si="28"/>
        <v>0.999</v>
      </c>
      <c r="AX60" s="185">
        <f ca="1">IF(AP60=0,0,_xll.SPRDOPT(AQ60,AR60,$P60,$AM60,AU60,AV60,AW60,$D60,$B$20,0))</f>
        <v>2.9983092095031048E-2</v>
      </c>
      <c r="AY60" s="185">
        <f ca="1">IF(AQ60=0,0,_xll.SPRDOPT(AQ60,AR60,$P60,$AM60,AU60,AV60,AW60,$D60,$B$20,1))</f>
        <v>-0.38873784495015729</v>
      </c>
      <c r="AZ60" s="185">
        <f ca="1">IF(AR60=0,0,_xll.SPRDOPT(AQ60,AR60,$P60,$AM60,AU60,AV60,AW60,$D60,$B$20,2))</f>
        <v>0.39513055845782991</v>
      </c>
      <c r="BA60" s="185">
        <f ca="1">IF(AS60=0,0,_xll.SPRDOPT(AQ60,AR60,$P60,$AM60,AU60,AV60,AW60,$D60,$B$20,3)/100)</f>
        <v>3.2763496642495914E-2</v>
      </c>
      <c r="BB60" s="185">
        <f ca="1">IF(AT60=0,0,_xll.SPRDOPT(AQ60,AR60,$P60,$AM60,AU60,AV60,AW60,$D60,$B$20,4)/100)</f>
        <v>3.286105738481121E-2</v>
      </c>
      <c r="BC60" s="185">
        <f ca="1">IF(AU60=0,0,_xll.SPRDOPT(AQ60,AR60,$P60,$AM60,AU60,AV60,AW60,$D60,$B$20,5)/100)</f>
        <v>-1.1936038094510009E-2</v>
      </c>
      <c r="BD60" s="185">
        <f ca="1">IF(AV60=0,0,_xll.SPRDOPT(AQ60,AR60,$P60,$AM60,AU60,AV60,AW60,$D60,$B$20,6)/100)</f>
        <v>1.3131812079069738E-2</v>
      </c>
      <c r="BE60" s="185">
        <f ca="1">IF(AW60=0,0,_xll.SPRDOPT(AQ60,AR60,$P60,$AM60,AU60,AV60,AW60,$D60,$B$20,7)/100)</f>
        <v>-0.10496587771135987</v>
      </c>
      <c r="BF60" s="185">
        <f ca="1">IF(AX60=0,0,_xll.SPRDOPT(AQ60,AR60,$P60,$AM60,AU60,AV60,AW60,$D60,$B$20,9)/365)</f>
        <v>-3.4052910194093427E-5</v>
      </c>
      <c r="BG60" s="185">
        <f t="shared" ca="1" si="29"/>
        <v>6.3927135076726205E-3</v>
      </c>
      <c r="BH60" s="185">
        <f t="shared" ca="1" si="30"/>
        <v>9.7560742315296045E-5</v>
      </c>
      <c r="BI60" s="185">
        <f t="shared" ca="1" si="31"/>
        <v>1.1957739845597296E-3</v>
      </c>
      <c r="BJ60" s="185">
        <f t="shared" si="32"/>
        <v>29.97</v>
      </c>
      <c r="BK60" s="165"/>
      <c r="BL60" s="99">
        <f t="shared" ca="1" si="33"/>
        <v>0.89949276285093149</v>
      </c>
      <c r="BM60" s="99">
        <f t="shared" ca="1" si="128"/>
        <v>-11.662135348504719</v>
      </c>
      <c r="BN60" s="99">
        <f t="shared" ca="1" si="128"/>
        <v>11.853916753734897</v>
      </c>
      <c r="BO60" s="99">
        <f t="shared" ca="1" si="128"/>
        <v>0.98290489927487745</v>
      </c>
      <c r="BP60" s="99">
        <f t="shared" ca="1" si="128"/>
        <v>0.98583172154433629</v>
      </c>
      <c r="BQ60" s="99">
        <f t="shared" ca="1" si="128"/>
        <v>-0.35808114283530024</v>
      </c>
      <c r="BR60" s="99">
        <f t="shared" ca="1" si="128"/>
        <v>0.39395436237209214</v>
      </c>
      <c r="BS60" s="99">
        <f t="shared" ca="1" si="128"/>
        <v>-3.1489763313407964</v>
      </c>
      <c r="BT60" s="99">
        <f t="shared" ca="1" si="128"/>
        <v>-1.0215873058228029E-3</v>
      </c>
      <c r="BU60" s="99">
        <f t="shared" ca="1" si="128"/>
        <v>0.19178140523017861</v>
      </c>
      <c r="BV60" s="99">
        <f t="shared" ca="1" si="128"/>
        <v>2.9268222694588814E-3</v>
      </c>
      <c r="BW60" s="99">
        <f t="shared" ca="1" si="128"/>
        <v>3.5873219536791887E-2</v>
      </c>
      <c r="BX60" s="99"/>
      <c r="BZ60" s="79">
        <f t="shared" si="35"/>
        <v>0</v>
      </c>
      <c r="CA60" s="121">
        <f t="shared" ca="1" si="102"/>
        <v>3.601</v>
      </c>
      <c r="CB60" s="121">
        <f t="shared" ca="1" si="103"/>
        <v>3.3610000000000002</v>
      </c>
      <c r="CC60" s="121">
        <f t="shared" ca="1" si="36"/>
        <v>0</v>
      </c>
      <c r="CD60" s="121">
        <f t="shared" ca="1" si="37"/>
        <v>0</v>
      </c>
      <c r="CE60" s="183">
        <f t="shared" ca="1" si="104"/>
        <v>0.39500000000000002</v>
      </c>
      <c r="CF60" s="183">
        <f t="shared" ca="1" si="105"/>
        <v>0.39500000000000002</v>
      </c>
      <c r="CG60" s="96">
        <f t="shared" si="38"/>
        <v>0.99</v>
      </c>
      <c r="CH60" s="185">
        <f ca="1">IF(BZ60=0,0,_xll.SPRDOPT(CA60,CB60,$W60,$AM60,CE60,CF60,CG60,$D60,$D$20,0))</f>
        <v>0</v>
      </c>
      <c r="CI60" s="185">
        <f ca="1">IF(CA60=0,0,_xll.SPRDOPT(CA60,CB60,$W60,$AM60,CE60,CF60,CG60,$D60,$D$20,1))</f>
        <v>-0.17508946165694572</v>
      </c>
      <c r="CJ60" s="185">
        <f ca="1">IF(CB60=0,0,_xll.SPRDOPT(CA60,CB60,$W60,$AM60,CE60,CF60,CG60,$D60,$D$20,2))</f>
        <v>0.19565577176267457</v>
      </c>
      <c r="CK60" s="185">
        <f ca="1">IF(CC60=0,0,_xll.SPRDOPT(CA60,CB60,$W60,$AM60,CE60,CF60,CG60,$D60,$D$20,3)/100)</f>
        <v>0</v>
      </c>
      <c r="CL60" s="185">
        <f ca="1">IF(CD60=0,0,_xll.SPRDOPT(CA60,CB60,$W60,$AM60,CE60,CF60,CG60,$D60,$D$20,4)/100)</f>
        <v>0</v>
      </c>
      <c r="CM60" s="185">
        <f ca="1">IF(CE60=0,0,_xll.SPRDOPT(CA60,CB60,$W60,$AM60,CE60,CF60,CG60,$D60,$D$20,5)/100)</f>
        <v>9.0501559434634071E-4</v>
      </c>
      <c r="CN60" s="185">
        <f ca="1">IF(CF60=0,0,_xll.SPRDOPT(CA60,CB60,$W60,$AM60,CE60,CF60,CG60,$D60,$D$20,6)/100)</f>
        <v>9.0509914957570049E-4</v>
      </c>
      <c r="CO60" s="185">
        <f ca="1">IF(CG60=0,0,_xll.SPRDOPT(CA60,CB60,$W60,$AM60,CE60,CF60,CG60,$D60,$D$20,7)/100)</f>
        <v>-3.574978224490117E-2</v>
      </c>
      <c r="CP60" s="185">
        <f ca="1">IF(CH60=0,0,_xll.SPRDOPT(CA60,CB60,$W60,$AM60,CE60,CF60,CG60,$D60,$D$20,9)/365)</f>
        <v>0</v>
      </c>
      <c r="CQ60" s="185">
        <f t="shared" ca="1" si="39"/>
        <v>2.0566310105728847E-2</v>
      </c>
      <c r="CR60" s="185">
        <f t="shared" ca="1" si="40"/>
        <v>0</v>
      </c>
      <c r="CS60" s="185">
        <f t="shared" ca="1" si="41"/>
        <v>1.8101147439220412E-3</v>
      </c>
      <c r="CT60" s="185">
        <f t="shared" si="42"/>
        <v>0</v>
      </c>
      <c r="CU60" s="165"/>
      <c r="CV60" s="99">
        <f t="shared" ca="1" si="43"/>
        <v>0</v>
      </c>
      <c r="CW60" s="99">
        <f t="shared" ca="1" si="44"/>
        <v>0</v>
      </c>
      <c r="CX60" s="99">
        <f t="shared" ca="1" si="45"/>
        <v>0</v>
      </c>
      <c r="CY60" s="99">
        <f t="shared" ca="1" si="46"/>
        <v>0</v>
      </c>
      <c r="CZ60" s="99">
        <f t="shared" ca="1" si="47"/>
        <v>0</v>
      </c>
      <c r="DA60" s="99">
        <f t="shared" ca="1" si="48"/>
        <v>0</v>
      </c>
      <c r="DB60" s="99">
        <f t="shared" ca="1" si="49"/>
        <v>0</v>
      </c>
      <c r="DC60" s="99">
        <f t="shared" ca="1" si="50"/>
        <v>0</v>
      </c>
      <c r="DD60" s="99">
        <f t="shared" ca="1" si="51"/>
        <v>0</v>
      </c>
      <c r="DE60" s="99">
        <f t="shared" ca="1" si="52"/>
        <v>0</v>
      </c>
      <c r="DF60" s="99">
        <f t="shared" ca="1" si="53"/>
        <v>0</v>
      </c>
      <c r="DG60" s="99">
        <f t="shared" ca="1" si="54"/>
        <v>0</v>
      </c>
      <c r="DI60" s="79">
        <f t="shared" si="55"/>
        <v>0</v>
      </c>
      <c r="DJ60" s="121">
        <f t="shared" ca="1" si="106"/>
        <v>3.1110000000000002</v>
      </c>
      <c r="DK60" s="121">
        <f t="shared" ca="1" si="107"/>
        <v>3.3610000000000002</v>
      </c>
      <c r="DL60" s="121">
        <f t="shared" ca="1" si="56"/>
        <v>0</v>
      </c>
      <c r="DM60" s="121">
        <f t="shared" ca="1" si="57"/>
        <v>0</v>
      </c>
      <c r="DN60" s="183">
        <f t="shared" ca="1" si="108"/>
        <v>0.39500000000000002</v>
      </c>
      <c r="DO60" s="183">
        <f t="shared" ca="1" si="109"/>
        <v>0.39500000000000002</v>
      </c>
      <c r="DP60" s="96">
        <f t="shared" si="110"/>
        <v>0.99</v>
      </c>
      <c r="DQ60" s="185">
        <f ca="1">IF(DI60=0,0,_xll.SPRDOPT(DJ60,DK60,$AD60,$AM60,DN60,DO60,DP60,$D60,$F$20,0))</f>
        <v>0</v>
      </c>
      <c r="DR60" s="185">
        <f ca="1">IF(DJ60=0,0,_xll.SPRDOPT(DJ60,DK60,$AD60,$AM60,DN60,DO60,DP60,$D60,$F$20,1))</f>
        <v>-0.18757488499570787</v>
      </c>
      <c r="DS60" s="185">
        <f ca="1">IF(DK60=0,0,_xll.SPRDOPT(DJ60,DK60,$AD60,$AM60,DN60,DO60,DP60,$D60,$F$20,2))</f>
        <v>0.20367415883310774</v>
      </c>
      <c r="DT60" s="185">
        <f ca="1">IF(DL60=0,0,_xll.SPRDOPT(DJ60,DK60,$AD60,$AM60,DN60,DO60,DP60,$D60,$F$20,3)/100)</f>
        <v>0</v>
      </c>
      <c r="DU60" s="185">
        <f ca="1">IF(DM60=0,0,_xll.SPRDOPT(DJ60,DK60,$AD60,$AM60,DN60,DO60,DP60,$D60,$F$20,4)/100)</f>
        <v>0</v>
      </c>
      <c r="DV60" s="185">
        <f ca="1">IF(DN60=0,0,_xll.SPRDOPT(DJ60,DK60,$AD60,$AM60,DN60,DO60,DP60,$D60,$F$20,5)/100)</f>
        <v>-6.7372435604160707E-3</v>
      </c>
      <c r="DW60" s="185">
        <f ca="1">IF(DO60=0,0,_xll.SPRDOPT(DJ60,DK60,$AD60,$AM60,DN60,DO60,DP60,$D60,$F$20,6)/100)</f>
        <v>9.1353936435050603E-3</v>
      </c>
      <c r="DX60" s="185">
        <f ca="1">IF(DP60=0,0,_xll.SPRDOPT(DJ60,DK60,$AD60,$AM60,DN60,DO60,DP60,$D60,$F$20,7)/100)</f>
        <v>-2.5958757266554184E-2</v>
      </c>
      <c r="DY60" s="185">
        <f ca="1">IF(DQ60=0,0,_xll.SPRDOPT(DJ60,DK60,$AD60,$AM60,DN60,DO60,DP60,$D60,$F$20,9)/365)</f>
        <v>0</v>
      </c>
      <c r="DZ60" s="185">
        <f t="shared" ca="1" si="58"/>
        <v>1.6099273837399869E-2</v>
      </c>
      <c r="EA60" s="185">
        <f t="shared" ca="1" si="59"/>
        <v>0</v>
      </c>
      <c r="EB60" s="185">
        <f t="shared" ca="1" si="60"/>
        <v>2.3981500830889896E-3</v>
      </c>
      <c r="EC60" s="185">
        <f t="shared" si="61"/>
        <v>0</v>
      </c>
      <c r="ED60" s="185"/>
      <c r="EE60" s="99">
        <f t="shared" ca="1" si="62"/>
        <v>0</v>
      </c>
      <c r="EF60" s="99">
        <f t="shared" ca="1" si="63"/>
        <v>0</v>
      </c>
      <c r="EG60" s="99">
        <f t="shared" ca="1" si="64"/>
        <v>0</v>
      </c>
      <c r="EH60" s="99">
        <f t="shared" ca="1" si="65"/>
        <v>0</v>
      </c>
      <c r="EI60" s="99">
        <f t="shared" ca="1" si="66"/>
        <v>0</v>
      </c>
      <c r="EJ60" s="99">
        <f t="shared" ca="1" si="67"/>
        <v>0</v>
      </c>
      <c r="EK60" s="99">
        <f t="shared" ca="1" si="68"/>
        <v>0</v>
      </c>
      <c r="EL60" s="99">
        <f t="shared" ca="1" si="69"/>
        <v>0</v>
      </c>
      <c r="EM60" s="99">
        <f t="shared" ca="1" si="70"/>
        <v>0</v>
      </c>
      <c r="EN60" s="99">
        <f t="shared" ca="1" si="71"/>
        <v>0</v>
      </c>
      <c r="EO60" s="99">
        <f t="shared" ca="1" si="72"/>
        <v>0</v>
      </c>
      <c r="EP60" s="99">
        <f t="shared" ca="1" si="73"/>
        <v>0</v>
      </c>
      <c r="ER60" s="79">
        <f t="shared" si="74"/>
        <v>0</v>
      </c>
      <c r="ES60" s="121">
        <f t="shared" ca="1" si="111"/>
        <v>3.1710000000000003</v>
      </c>
      <c r="ET60" s="121">
        <f t="shared" ca="1" si="112"/>
        <v>3.3610000000000002</v>
      </c>
      <c r="EU60" s="121">
        <f t="shared" ca="1" si="75"/>
        <v>0</v>
      </c>
      <c r="EV60" s="121">
        <f t="shared" ca="1" si="76"/>
        <v>0</v>
      </c>
      <c r="EW60" s="183">
        <f t="shared" ca="1" si="113"/>
        <v>0.39500000000000002</v>
      </c>
      <c r="EX60" s="183">
        <f t="shared" ca="1" si="114"/>
        <v>0.39500000000000002</v>
      </c>
      <c r="EY60" s="96">
        <f t="shared" si="115"/>
        <v>0.99</v>
      </c>
      <c r="EZ60" s="185">
        <f ca="1">IF(ER60=0,0,_xll.SPRDOPT(ES60,ET60,$AK60,$AM60,EW60,EX60,EY60,$D60,$H$20,0))</f>
        <v>0</v>
      </c>
      <c r="FA60" s="185">
        <f ca="1">IF(ES60=0,0,_xll.SPRDOPT(ES60,ET60,$AK60,$AM60,EW60,EX60,EY60,$D60,$H$20,1))</f>
        <v>0.77446374015599528</v>
      </c>
      <c r="FB60" s="185">
        <f ca="1">IF(ET60=0,0,_xll.SPRDOPT(ES60,ET60,$AK60,$AM60,EW60,EX60,EY60,$D60,$H$20,2))</f>
        <v>-0.75516028835711058</v>
      </c>
      <c r="FC60" s="185">
        <f ca="1">IF(EU60=0,0,_xll.SPRDOPT(ES60,ET60,$AK60,$AM60,EW60,EX60,EY60,$D60,$H$20,3)/100)</f>
        <v>0</v>
      </c>
      <c r="FD60" s="185">
        <f ca="1">IF(EV60=0,0,_xll.SPRDOPT(ES60,ET60,$AK60,$AM60,EW60,EX60,EY60,$D60,$H$20,4)/100)</f>
        <v>0</v>
      </c>
      <c r="FE60" s="185">
        <f ca="1">IF(EW60=0,0,_xll.SPRDOPT(ES60,ET60,$AK60,$AM60,EW60,EX60,EY60,$D60,$H$20,5)/100)</f>
        <v>-6.5985380349721599E-3</v>
      </c>
      <c r="FF60" s="185">
        <f ca="1">IF(EX60=0,0,_xll.SPRDOPT(ES60,ET60,$AK60,$AM60,EW60,EX60,EY60,$D60,$H$20,6)/100)</f>
        <v>9.0848775725552392E-3</v>
      </c>
      <c r="FG60" s="185">
        <f ca="1">IF(EY60=0,0,_xll.SPRDOPT(ES60,ET60,$AK60,$AM60,EW60,EX60,EY60,$D60,$H$20,7)/100)</f>
        <v>-3.1445395615794479E-2</v>
      </c>
      <c r="FH60" s="185">
        <f ca="1">IF(EZ60=0,0,_xll.SPRDOPT(ES60,ET60,$AK60,$AM60,EW60,EX60,EY60,$D60,$H$20,9)/365)</f>
        <v>0</v>
      </c>
      <c r="FI60" s="185">
        <f t="shared" ca="1" si="77"/>
        <v>1.9303451798884708E-2</v>
      </c>
      <c r="FJ60" s="185">
        <f t="shared" ca="1" si="78"/>
        <v>0</v>
      </c>
      <c r="FK60" s="185">
        <f t="shared" ca="1" si="79"/>
        <v>2.4863395375830794E-3</v>
      </c>
      <c r="FL60" s="185">
        <f t="shared" si="80"/>
        <v>0</v>
      </c>
      <c r="FM60" s="185"/>
      <c r="FN60" s="99">
        <f t="shared" ca="1" si="129"/>
        <v>0</v>
      </c>
      <c r="FO60" s="99">
        <f t="shared" ca="1" si="129"/>
        <v>0</v>
      </c>
      <c r="FP60" s="99">
        <f t="shared" ca="1" si="129"/>
        <v>0</v>
      </c>
      <c r="FQ60" s="99">
        <f t="shared" ca="1" si="129"/>
        <v>0</v>
      </c>
      <c r="FR60" s="99">
        <f t="shared" ca="1" si="129"/>
        <v>0</v>
      </c>
      <c r="FS60" s="99">
        <f t="shared" ca="1" si="129"/>
        <v>0</v>
      </c>
      <c r="FT60" s="99">
        <f t="shared" ca="1" si="129"/>
        <v>0</v>
      </c>
      <c r="FU60" s="99">
        <f t="shared" ca="1" si="129"/>
        <v>0</v>
      </c>
      <c r="FV60" s="99">
        <f t="shared" ca="1" si="129"/>
        <v>0</v>
      </c>
      <c r="FW60" s="99">
        <f t="shared" ca="1" si="129"/>
        <v>0</v>
      </c>
      <c r="FX60" s="99">
        <f t="shared" ca="1" si="129"/>
        <v>0</v>
      </c>
      <c r="FY60" s="99">
        <f t="shared" ca="1" si="129"/>
        <v>0</v>
      </c>
      <c r="GA60" s="304">
        <f t="shared" ca="1" si="116"/>
        <v>31</v>
      </c>
      <c r="GB60" t="str">
        <f t="shared" si="117"/>
        <v>IF-NGPL/MIDCON31</v>
      </c>
      <c r="GC60" t="str">
        <f t="shared" si="118"/>
        <v>NGI-SOCAL31</v>
      </c>
      <c r="GD60" t="str">
        <f t="shared" si="119"/>
        <v>IF-NWPL_ROCKY_M31</v>
      </c>
      <c r="GE60" t="str">
        <f t="shared" si="120"/>
        <v>IF-NWPL_ROCKY_M31</v>
      </c>
      <c r="GG60" s="96" t="e">
        <f t="shared" ca="1" si="121"/>
        <v>#N/A</v>
      </c>
      <c r="GH60" s="96">
        <f t="shared" ca="1" si="122"/>
        <v>0</v>
      </c>
      <c r="GI60" s="96" t="e">
        <f t="shared" ca="1" si="123"/>
        <v>#N/A</v>
      </c>
      <c r="GJ60" s="96" t="e">
        <f t="shared" ca="1" si="124"/>
        <v>#N/A</v>
      </c>
    </row>
    <row r="61" spans="1:192" x14ac:dyDescent="0.2">
      <c r="A61" s="92">
        <f t="shared" ref="A61:A85" si="130">DATE(YEAR(A60),MONTH(A60)+1,1)</f>
        <v>37956</v>
      </c>
      <c r="B61" s="93">
        <f t="shared" ca="1" si="83"/>
        <v>3.5</v>
      </c>
      <c r="C61" s="77">
        <f t="shared" ref="C61:C85" ca="1" si="131">VLOOKUP(A61,STRADDLE,8,FALSE)</f>
        <v>0.39500000000000002</v>
      </c>
      <c r="D61" s="95">
        <f t="shared" ref="D61:D85" ca="1" si="132">VLOOKUP(A61,expiration,2,FALSE)-$B$2</f>
        <v>721</v>
      </c>
      <c r="E61" s="96">
        <f t="shared" ref="E61:E85" ca="1" si="133">AY61</f>
        <v>-0.40072583140045842</v>
      </c>
      <c r="F61" s="96">
        <f t="shared" ref="F61:F85" ca="1" si="134">CI61</f>
        <v>-0.18827182535483022</v>
      </c>
      <c r="G61" s="96">
        <f t="shared" ref="G61:G85" ca="1" si="135">DR61</f>
        <v>-0.1973947863211061</v>
      </c>
      <c r="H61" s="96">
        <f t="shared" ref="H61:H85" ca="1" si="136">FA61</f>
        <v>0.76464020622522477</v>
      </c>
      <c r="I61" s="94"/>
      <c r="J61" s="182"/>
      <c r="K61" s="93">
        <f t="shared" ca="1" si="10"/>
        <v>-0.1525</v>
      </c>
      <c r="L61" s="93">
        <f t="shared" ca="1" si="84"/>
        <v>0</v>
      </c>
      <c r="M61" s="96">
        <f t="shared" ca="1" si="85"/>
        <v>1</v>
      </c>
      <c r="N61" s="96">
        <f t="shared" ca="1" si="86"/>
        <v>1</v>
      </c>
      <c r="O61" s="96">
        <f t="shared" ca="1" si="87"/>
        <v>0.99450000000000005</v>
      </c>
      <c r="P61" s="184">
        <f t="shared" si="11"/>
        <v>-0.2</v>
      </c>
      <c r="Q61" s="298">
        <f t="shared" si="88"/>
        <v>0</v>
      </c>
      <c r="R61" s="294">
        <f t="shared" ca="1" si="12"/>
        <v>0.24</v>
      </c>
      <c r="S61" s="93">
        <f t="shared" ca="1" si="13"/>
        <v>0</v>
      </c>
      <c r="T61" s="96">
        <f t="shared" ca="1" si="14"/>
        <v>1</v>
      </c>
      <c r="U61" s="96">
        <f t="shared" ca="1" si="89"/>
        <v>1</v>
      </c>
      <c r="V61" s="96">
        <f t="shared" ca="1" si="90"/>
        <v>0.99</v>
      </c>
      <c r="W61" s="184">
        <f t="shared" si="15"/>
        <v>0</v>
      </c>
      <c r="X61" s="298">
        <f t="shared" si="91"/>
        <v>0</v>
      </c>
      <c r="Y61" s="296">
        <f t="shared" ca="1" si="16"/>
        <v>-0.25</v>
      </c>
      <c r="Z61" s="93">
        <f t="shared" ca="1" si="17"/>
        <v>0</v>
      </c>
      <c r="AA61" s="96">
        <f t="shared" ca="1" si="126"/>
        <v>1</v>
      </c>
      <c r="AB61" s="96">
        <f t="shared" ca="1" si="92"/>
        <v>1</v>
      </c>
      <c r="AC61" s="96">
        <f t="shared" ca="1" si="93"/>
        <v>0.99</v>
      </c>
      <c r="AD61" s="184">
        <f t="shared" si="18"/>
        <v>-0.6</v>
      </c>
      <c r="AE61" s="298">
        <f t="shared" si="94"/>
        <v>0</v>
      </c>
      <c r="AF61" s="93">
        <f t="shared" ca="1" si="19"/>
        <v>-0.25</v>
      </c>
      <c r="AG61" s="93">
        <f t="shared" ca="1" si="20"/>
        <v>0</v>
      </c>
      <c r="AH61" s="96">
        <f t="shared" ca="1" si="21"/>
        <v>1</v>
      </c>
      <c r="AI61" s="96">
        <f t="shared" ca="1" si="95"/>
        <v>1</v>
      </c>
      <c r="AJ61" s="96">
        <f t="shared" ca="1" si="96"/>
        <v>0.99</v>
      </c>
      <c r="AK61" s="184">
        <f t="shared" si="22"/>
        <v>-0.45</v>
      </c>
      <c r="AL61" s="298">
        <f t="shared" si="97"/>
        <v>0</v>
      </c>
      <c r="AM61" s="77">
        <f t="shared" ca="1" si="23"/>
        <v>0</v>
      </c>
      <c r="AN61" s="145">
        <f t="shared" si="24"/>
        <v>31</v>
      </c>
      <c r="AO61" s="74">
        <f t="shared" si="125"/>
        <v>24</v>
      </c>
      <c r="AP61" s="79">
        <f t="shared" ref="AP61:AP85" si="137">IF($A61&gt;=AR$32,IF($A61&lt;=AR$33,$AN61,0),0)</f>
        <v>31</v>
      </c>
      <c r="AQ61" s="121">
        <f t="shared" ca="1" si="98"/>
        <v>3.3475000000000001</v>
      </c>
      <c r="AR61" s="121">
        <f t="shared" ca="1" si="99"/>
        <v>3.5</v>
      </c>
      <c r="AS61" s="121">
        <f t="shared" ref="AS61:AS85" ca="1" si="138">AQ61*AP61</f>
        <v>103.77250000000001</v>
      </c>
      <c r="AT61" s="121">
        <f t="shared" ref="AT61:AT85" ca="1" si="139">AR61*AP61</f>
        <v>108.5</v>
      </c>
      <c r="AU61" s="183">
        <f t="shared" ca="1" si="100"/>
        <v>0.39500000000000002</v>
      </c>
      <c r="AV61" s="183">
        <f t="shared" ca="1" si="101"/>
        <v>0.39500000000000002</v>
      </c>
      <c r="AW61" s="96">
        <f t="shared" ref="AW61:AW85" si="140">O61+B$16</f>
        <v>0.999</v>
      </c>
      <c r="AX61" s="185">
        <f ca="1">IF(AP61=0,0,_xll.SPRDOPT(AQ61,AR61,$P61,$AM61,AU61,AV61,AW61,$D61,$B$20,0))</f>
        <v>3.2804513308366014E-2</v>
      </c>
      <c r="AY61" s="185">
        <f ca="1">IF(AQ61=0,0,_xll.SPRDOPT(AQ61,AR61,$P61,$AM61,AU61,AV61,AW61,$D61,$B$20,1))</f>
        <v>-0.40072583140045842</v>
      </c>
      <c r="AZ61" s="185">
        <f ca="1">IF(AR61=0,0,_xll.SPRDOPT(AQ61,AR61,$P61,$AM61,AU61,AV61,AW61,$D61,$B$20,2))</f>
        <v>0.40740296468780152</v>
      </c>
      <c r="BA61" s="185">
        <f ca="1">IF(AS61=0,0,_xll.SPRDOPT(AQ61,AR61,$P61,$AM61,AU61,AV61,AW61,$D61,$B$20,3)/100)</f>
        <v>3.1627168986405156E-2</v>
      </c>
      <c r="BB61" s="185">
        <f ca="1">IF(AT61=0,0,_xll.SPRDOPT(AQ61,AR61,$P61,$AM61,AU61,AV61,AW61,$D61,$B$20,4)/100)</f>
        <v>3.1695918523772064E-2</v>
      </c>
      <c r="BC61" s="185">
        <f ca="1">IF(AU61=0,0,_xll.SPRDOPT(AQ61,AR61,$P61,$AM61,AU61,AV61,AW61,$D61,$B$20,5)/100)</f>
        <v>-1.2573496279160667E-2</v>
      </c>
      <c r="BD61" s="185">
        <f ca="1">IF(AV61=0,0,_xll.SPRDOPT(AQ61,AR61,$P61,$AM61,AU61,AV61,AW61,$D61,$B$20,6)/100)</f>
        <v>1.3834806660618324E-2</v>
      </c>
      <c r="BE61" s="185">
        <f ca="1">IF(AW61=0,0,_xll.SPRDOPT(AQ61,AR61,$P61,$AM61,AU61,AV61,AW61,$D61,$B$20,7)/100)</f>
        <v>-0.11423505853204827</v>
      </c>
      <c r="BF61" s="185">
        <f ca="1">IF(AX61=0,0,_xll.SPRDOPT(AQ61,AR61,$P61,$AM61,AU61,AV61,AW61,$D61,$B$20,9)/365)</f>
        <v>-3.4574133788864202E-5</v>
      </c>
      <c r="BG61" s="185">
        <f t="shared" ref="BG61:BG85" ca="1" si="141">AY61+AZ61</f>
        <v>6.6771332873430955E-3</v>
      </c>
      <c r="BH61" s="185">
        <f t="shared" ref="BH61:BH85" ca="1" si="142">BB61-BA61</f>
        <v>6.8749537366907809E-5</v>
      </c>
      <c r="BI61" s="185">
        <f t="shared" ref="BI61:BI85" ca="1" si="143">((AU61/AV61)*BC61)+BD61</f>
        <v>1.261310381457657E-3</v>
      </c>
      <c r="BJ61" s="185">
        <f t="shared" ref="BJ61:BJ85" si="144">AW61*AP61</f>
        <v>30.969000000000001</v>
      </c>
      <c r="BK61" s="165"/>
      <c r="BL61" s="99">
        <f t="shared" ref="BL61:BL85" ca="1" si="145">$AP61*AX61</f>
        <v>1.0169399125593463</v>
      </c>
      <c r="BM61" s="99">
        <f t="shared" ref="BM61:BM85" ca="1" si="146">$AP61*AY61</f>
        <v>-12.42250077341421</v>
      </c>
      <c r="BN61" s="99">
        <f t="shared" ref="BN61:BN85" ca="1" si="147">$AP61*AZ61</f>
        <v>12.629491905321848</v>
      </c>
      <c r="BO61" s="99">
        <f t="shared" ref="BO61:BO85" ca="1" si="148">$AP61*BA61</f>
        <v>0.98044223857855983</v>
      </c>
      <c r="BP61" s="99">
        <f t="shared" ref="BP61:BP85" ca="1" si="149">$AP61*BB61</f>
        <v>0.98257347423693397</v>
      </c>
      <c r="BQ61" s="99">
        <f t="shared" ref="BQ61:BQ85" ca="1" si="150">$AP61*BC61</f>
        <v>-0.38977838465398068</v>
      </c>
      <c r="BR61" s="99">
        <f t="shared" ref="BR61:BR85" ca="1" si="151">$AP61*BD61</f>
        <v>0.42887900647916805</v>
      </c>
      <c r="BS61" s="99">
        <f t="shared" ref="BS61:BS85" ca="1" si="152">$AP61*BE61</f>
        <v>-3.5412868144934961</v>
      </c>
      <c r="BT61" s="99">
        <f t="shared" ref="BT61:BT85" ca="1" si="153">$AP61*BF61</f>
        <v>-1.0717981474547902E-3</v>
      </c>
      <c r="BU61" s="99">
        <f t="shared" ref="BU61:BU85" ca="1" si="154">$AP61*BG61</f>
        <v>0.20699113190763596</v>
      </c>
      <c r="BV61" s="99">
        <f t="shared" ref="BV61:BV85" ca="1" si="155">$AP61*BH61</f>
        <v>2.1312356583741421E-3</v>
      </c>
      <c r="BW61" s="99">
        <f t="shared" ref="BW61:BW85" ca="1" si="156">$AP61*BI61</f>
        <v>3.9100621825187365E-2</v>
      </c>
      <c r="BX61" s="99"/>
      <c r="BZ61" s="79">
        <f t="shared" ref="BZ61:BZ85" si="157">IF($A61&gt;=CB$32,IF($A61&lt;=CB$33,$AN61,0),0)</f>
        <v>0</v>
      </c>
      <c r="CA61" s="121">
        <f t="shared" ca="1" si="102"/>
        <v>3.74</v>
      </c>
      <c r="CB61" s="121">
        <f t="shared" ca="1" si="103"/>
        <v>3.5</v>
      </c>
      <c r="CC61" s="121">
        <f t="shared" ref="CC61:CC85" ca="1" si="158">CA61*BZ61</f>
        <v>0</v>
      </c>
      <c r="CD61" s="121">
        <f t="shared" ref="CD61:CD85" ca="1" si="159">CB61*BZ61</f>
        <v>0</v>
      </c>
      <c r="CE61" s="183">
        <f t="shared" ca="1" si="104"/>
        <v>0.39500000000000002</v>
      </c>
      <c r="CF61" s="183">
        <f t="shared" ca="1" si="105"/>
        <v>0.39500000000000002</v>
      </c>
      <c r="CG61" s="96">
        <f t="shared" ref="CG61:CG85" si="160">$V61+D$16</f>
        <v>0.99</v>
      </c>
      <c r="CH61" s="185">
        <f ca="1">IF(BZ61=0,0,_xll.SPRDOPT(CA61,CB61,$W61,$AM61,CE61,CF61,CG61,$D61,$D$20,0))</f>
        <v>0</v>
      </c>
      <c r="CI61" s="185">
        <f ca="1">IF(CA61=0,0,_xll.SPRDOPT(CA61,CB61,$W61,$AM61,CE61,CF61,CG61,$D61,$D$20,1))</f>
        <v>-0.18827182535483022</v>
      </c>
      <c r="CJ61" s="185">
        <f ca="1">IF(CB61=0,0,_xll.SPRDOPT(CA61,CB61,$W61,$AM61,CE61,CF61,CG61,$D61,$D$20,2))</f>
        <v>0.21017965303418129</v>
      </c>
      <c r="CK61" s="185">
        <f ca="1">IF(CC61=0,0,_xll.SPRDOPT(CA61,CB61,$W61,$AM61,CE61,CF61,CG61,$D61,$D$20,3)/100)</f>
        <v>0</v>
      </c>
      <c r="CL61" s="185">
        <f ca="1">IF(CD61=0,0,_xll.SPRDOPT(CA61,CB61,$W61,$AM61,CE61,CF61,CG61,$D61,$D$20,4)/100)</f>
        <v>0</v>
      </c>
      <c r="CM61" s="185">
        <f ca="1">IF(CE61=0,0,_xll.SPRDOPT(CA61,CB61,$W61,$AM61,CE61,CF61,CG61,$D61,$D$20,5)/100)</f>
        <v>1.0025934892414279E-3</v>
      </c>
      <c r="CN61" s="185">
        <f ca="1">IF(CF61=0,0,_xll.SPRDOPT(CA61,CB61,$W61,$AM61,CE61,CF61,CG61,$D61,$D$20,6)/100)</f>
        <v>1.0026710282106579E-3</v>
      </c>
      <c r="CO61" s="185">
        <f ca="1">IF(CG61=0,0,_xll.SPRDOPT(CA61,CB61,$W61,$AM61,CE61,CF61,CG61,$D61,$D$20,7)/100)</f>
        <v>-3.9603991132051791E-2</v>
      </c>
      <c r="CP61" s="185">
        <f ca="1">IF(CH61=0,0,_xll.SPRDOPT(CA61,CB61,$W61,$AM61,CE61,CF61,CG61,$D61,$D$20,9)/365)</f>
        <v>0</v>
      </c>
      <c r="CQ61" s="185">
        <f t="shared" ref="CQ61:CQ85" ca="1" si="161">CI61+CJ61</f>
        <v>2.1907827679351066E-2</v>
      </c>
      <c r="CR61" s="185">
        <f t="shared" ref="CR61:CR85" ca="1" si="162">CL61-CK61</f>
        <v>0</v>
      </c>
      <c r="CS61" s="185">
        <f t="shared" ref="CS61:CS85" ca="1" si="163">((CE61/CF61)*CM61)+CN61</f>
        <v>2.005264517452086E-3</v>
      </c>
      <c r="CT61" s="185">
        <f t="shared" ref="CT61:CT85" si="164">CG61*BZ61</f>
        <v>0</v>
      </c>
      <c r="CU61" s="165"/>
      <c r="CV61" s="99">
        <f t="shared" ref="CV61:CV85" ca="1" si="165">BZ61*CH61</f>
        <v>0</v>
      </c>
      <c r="CW61" s="99">
        <f t="shared" ref="CW61:CW85" ca="1" si="166">BZ61*CI61</f>
        <v>0</v>
      </c>
      <c r="CX61" s="99">
        <f t="shared" ref="CX61:CX85" ca="1" si="167">BZ61*CJ61</f>
        <v>0</v>
      </c>
      <c r="CY61" s="99">
        <f t="shared" ref="CY61:CY85" ca="1" si="168">BZ61*CK61</f>
        <v>0</v>
      </c>
      <c r="CZ61" s="99">
        <f t="shared" ref="CZ61:CZ85" ca="1" si="169">BZ61*CL61</f>
        <v>0</v>
      </c>
      <c r="DA61" s="99">
        <f t="shared" ref="DA61:DA85" ca="1" si="170">BZ61*CM61</f>
        <v>0</v>
      </c>
      <c r="DB61" s="99">
        <f t="shared" ref="DB61:DB85" ca="1" si="171">BZ61*CN61</f>
        <v>0</v>
      </c>
      <c r="DC61" s="99">
        <f t="shared" ref="DC61:DC85" ca="1" si="172">BZ61*CO61</f>
        <v>0</v>
      </c>
      <c r="DD61" s="99">
        <f t="shared" ref="DD61:DD85" ca="1" si="173">BZ61*CP61</f>
        <v>0</v>
      </c>
      <c r="DE61" s="99">
        <f t="shared" ref="DE61:DE85" ca="1" si="174">BZ61*CQ61</f>
        <v>0</v>
      </c>
      <c r="DF61" s="99">
        <f t="shared" ref="DF61:DF85" ca="1" si="175">BZ61*CR61</f>
        <v>0</v>
      </c>
      <c r="DG61" s="99">
        <f t="shared" ref="DG61:DG85" ca="1" si="176">BZ61*CS61</f>
        <v>0</v>
      </c>
      <c r="DI61" s="79">
        <f t="shared" ref="DI61:DI85" si="177">IF($A61&gt;=DK$32,IF($A61&lt;=DK$33,$AN61,0),0)</f>
        <v>0</v>
      </c>
      <c r="DJ61" s="121">
        <f t="shared" ca="1" si="106"/>
        <v>3.25</v>
      </c>
      <c r="DK61" s="121">
        <f t="shared" ca="1" si="107"/>
        <v>3.5</v>
      </c>
      <c r="DL61" s="121">
        <f t="shared" ref="DL61:DL85" ca="1" si="178">DJ61*DI61</f>
        <v>0</v>
      </c>
      <c r="DM61" s="121">
        <f t="shared" ref="DM61:DM85" ca="1" si="179">DK61*DI61</f>
        <v>0</v>
      </c>
      <c r="DN61" s="183">
        <f t="shared" ca="1" si="108"/>
        <v>0.39500000000000002</v>
      </c>
      <c r="DO61" s="183">
        <f t="shared" ca="1" si="109"/>
        <v>0.39500000000000002</v>
      </c>
      <c r="DP61" s="96">
        <f t="shared" si="110"/>
        <v>0.99</v>
      </c>
      <c r="DQ61" s="185">
        <f ca="1">IF(DI61=0,0,_xll.SPRDOPT(DJ61,DK61,$AD61,$AM61,DN61,DO61,DP61,$D61,$F$20,0))</f>
        <v>0</v>
      </c>
      <c r="DR61" s="185">
        <f ca="1">IF(DJ61=0,0,_xll.SPRDOPT(DJ61,DK61,$AD61,$AM61,DN61,DO61,DP61,$D61,$F$20,1))</f>
        <v>-0.1973947863211061</v>
      </c>
      <c r="DS61" s="185">
        <f ca="1">IF(DK61=0,0,_xll.SPRDOPT(DJ61,DK61,$AD61,$AM61,DN61,DO61,DP61,$D61,$F$20,2))</f>
        <v>0.2145350879861016</v>
      </c>
      <c r="DT61" s="185">
        <f ca="1">IF(DL61=0,0,_xll.SPRDOPT(DJ61,DK61,$AD61,$AM61,DN61,DO61,DP61,$D61,$F$20,3)/100)</f>
        <v>0</v>
      </c>
      <c r="DU61" s="185">
        <f ca="1">IF(DM61=0,0,_xll.SPRDOPT(DJ61,DK61,$AD61,$AM61,DN61,DO61,DP61,$D61,$F$20,4)/100)</f>
        <v>0</v>
      </c>
      <c r="DV61" s="185">
        <f ca="1">IF(DN61=0,0,_xll.SPRDOPT(DJ61,DK61,$AD61,$AM61,DN61,DO61,DP61,$D61,$F$20,5)/100)</f>
        <v>-7.2376097922514501E-3</v>
      </c>
      <c r="DW61" s="185">
        <f ca="1">IF(DO61=0,0,_xll.SPRDOPT(DJ61,DK61,$AD61,$AM61,DN61,DO61,DP61,$D61,$F$20,6)/100)</f>
        <v>9.835562446195734E-3</v>
      </c>
      <c r="DX61" s="185">
        <f ca="1">IF(DP61=0,0,_xll.SPRDOPT(DJ61,DK61,$AD61,$AM61,DN61,DO61,DP61,$D61,$F$20,7)/100)</f>
        <v>-2.8828928763965381E-2</v>
      </c>
      <c r="DY61" s="185">
        <f ca="1">IF(DQ61=0,0,_xll.SPRDOPT(DJ61,DK61,$AD61,$AM61,DN61,DO61,DP61,$D61,$F$20,9)/365)</f>
        <v>0</v>
      </c>
      <c r="DZ61" s="185">
        <f t="shared" ref="DZ61:DZ85" ca="1" si="180">DR61+DS61</f>
        <v>1.71403016649955E-2</v>
      </c>
      <c r="EA61" s="185">
        <f t="shared" ref="EA61:EA85" ca="1" si="181">DU61-DT61</f>
        <v>0</v>
      </c>
      <c r="EB61" s="185">
        <f t="shared" ref="EB61:EB85" ca="1" si="182">((DN61/DO61)*DV61)+DW61</f>
        <v>2.5979526539442839E-3</v>
      </c>
      <c r="EC61" s="185">
        <f t="shared" ref="EC61:EC85" si="183">DP61*DI61</f>
        <v>0</v>
      </c>
      <c r="ED61" s="185"/>
      <c r="EE61" s="99">
        <f t="shared" ref="EE61:EE85" ca="1" si="184">DI61*DQ61</f>
        <v>0</v>
      </c>
      <c r="EF61" s="99">
        <f t="shared" ref="EF61:EF85" ca="1" si="185">DI61*DR61</f>
        <v>0</v>
      </c>
      <c r="EG61" s="99">
        <f t="shared" ref="EG61:EG85" ca="1" si="186">DI61*DS61</f>
        <v>0</v>
      </c>
      <c r="EH61" s="99">
        <f t="shared" ref="EH61:EH85" ca="1" si="187">DI61*DT61</f>
        <v>0</v>
      </c>
      <c r="EI61" s="99">
        <f t="shared" ref="EI61:EI85" ca="1" si="188">DI61*DU61</f>
        <v>0</v>
      </c>
      <c r="EJ61" s="99">
        <f t="shared" ref="EJ61:EJ85" ca="1" si="189">DI61*DV61</f>
        <v>0</v>
      </c>
      <c r="EK61" s="99">
        <f t="shared" ref="EK61:EK85" ca="1" si="190">DI61*DW61</f>
        <v>0</v>
      </c>
      <c r="EL61" s="99">
        <f t="shared" ref="EL61:EL85" ca="1" si="191">DI61*DX61</f>
        <v>0</v>
      </c>
      <c r="EM61" s="99">
        <f t="shared" ref="EM61:EM85" ca="1" si="192">DI61*DY61</f>
        <v>0</v>
      </c>
      <c r="EN61" s="99">
        <f t="shared" ref="EN61:EN85" ca="1" si="193">DI61*DZ61</f>
        <v>0</v>
      </c>
      <c r="EO61" s="99">
        <f t="shared" ref="EO61:EO85" ca="1" si="194">DI61*EA61</f>
        <v>0</v>
      </c>
      <c r="EP61" s="99">
        <f t="shared" ref="EP61:EP85" ca="1" si="195">DI61*EB61</f>
        <v>0</v>
      </c>
      <c r="ER61" s="79">
        <f t="shared" ref="ER61:ER85" si="196">IF($A61&gt;=ET$32,IF($A61&lt;=ET$33,$AN61,0),0)</f>
        <v>0</v>
      </c>
      <c r="ES61" s="121">
        <f t="shared" ca="1" si="111"/>
        <v>3.31</v>
      </c>
      <c r="ET61" s="121">
        <f t="shared" ca="1" si="112"/>
        <v>3.5</v>
      </c>
      <c r="EU61" s="121">
        <f t="shared" ref="EU61:EU85" ca="1" si="197">ES61*ER61</f>
        <v>0</v>
      </c>
      <c r="EV61" s="121">
        <f t="shared" ref="EV61:EV85" ca="1" si="198">ET61*ER61</f>
        <v>0</v>
      </c>
      <c r="EW61" s="183">
        <f t="shared" ca="1" si="113"/>
        <v>0.39500000000000002</v>
      </c>
      <c r="EX61" s="183">
        <f t="shared" ca="1" si="114"/>
        <v>0.39500000000000002</v>
      </c>
      <c r="EY61" s="96">
        <f t="shared" si="115"/>
        <v>0.99</v>
      </c>
      <c r="EZ61" s="185">
        <f ca="1">IF(ER61=0,0,_xll.SPRDOPT(ES61,ET61,$AK61,$AM61,EW61,EX61,EY61,$D61,$H$20,0))</f>
        <v>0</v>
      </c>
      <c r="FA61" s="185">
        <f ca="1">IF(ES61=0,0,_xll.SPRDOPT(ES61,ET61,$AK61,$AM61,EW61,EX61,EY61,$D61,$H$20,1))</f>
        <v>0.76464020622522477</v>
      </c>
      <c r="FB61" s="185">
        <f ca="1">IF(ET61=0,0,_xll.SPRDOPT(ES61,ET61,$AK61,$AM61,EW61,EX61,EY61,$D61,$H$20,2))</f>
        <v>-0.74429629515622864</v>
      </c>
      <c r="FC61" s="185">
        <f ca="1">IF(EU61=0,0,_xll.SPRDOPT(ES61,ET61,$AK61,$AM61,EW61,EX61,EY61,$D61,$H$20,3)/100)</f>
        <v>0</v>
      </c>
      <c r="FD61" s="185">
        <f ca="1">IF(EV61=0,0,_xll.SPRDOPT(ES61,ET61,$AK61,$AM61,EW61,EX61,EY61,$D61,$H$20,4)/100)</f>
        <v>0</v>
      </c>
      <c r="FE61" s="185">
        <f ca="1">IF(EW61=0,0,_xll.SPRDOPT(ES61,ET61,$AK61,$AM61,EW61,EX61,EY61,$D61,$H$20,5)/100)</f>
        <v>-7.0025847907097963E-3</v>
      </c>
      <c r="FF61" s="185">
        <f ca="1">IF(EX61=0,0,_xll.SPRDOPT(ES61,ET61,$AK61,$AM61,EW61,EX61,EY61,$D61,$H$20,6)/100)</f>
        <v>9.6811768745516287E-3</v>
      </c>
      <c r="FG61" s="185">
        <f ca="1">IF(EY61=0,0,_xll.SPRDOPT(ES61,ET61,$AK61,$AM61,EW61,EX61,EY61,$D61,$H$20,7)/100)</f>
        <v>-3.4553985574523251E-2</v>
      </c>
      <c r="FH61" s="185">
        <f ca="1">IF(EZ61=0,0,_xll.SPRDOPT(ES61,ET61,$AK61,$AM61,EW61,EX61,EY61,$D61,$H$20,9)/365)</f>
        <v>0</v>
      </c>
      <c r="FI61" s="185">
        <f t="shared" ref="FI61:FI85" ca="1" si="199">FA61+FB61</f>
        <v>2.0343911068996134E-2</v>
      </c>
      <c r="FJ61" s="185">
        <f t="shared" ref="FJ61:FJ85" ca="1" si="200">FD61-FC61</f>
        <v>0</v>
      </c>
      <c r="FK61" s="185">
        <f t="shared" ref="FK61:FK85" ca="1" si="201">((EW61/EX61)*FE61)+FF61</f>
        <v>2.6785920838418324E-3</v>
      </c>
      <c r="FL61" s="185">
        <f t="shared" ref="FL61:FL85" si="202">EY61*ER61</f>
        <v>0</v>
      </c>
      <c r="FM61" s="185"/>
      <c r="FN61" s="99">
        <f t="shared" ref="FN61:FN85" ca="1" si="203">$ER61*EZ61</f>
        <v>0</v>
      </c>
      <c r="FO61" s="99">
        <f t="shared" ref="FO61:FO85" ca="1" si="204">$ER61*FA61</f>
        <v>0</v>
      </c>
      <c r="FP61" s="99">
        <f t="shared" ref="FP61:FP85" ca="1" si="205">$ER61*FB61</f>
        <v>0</v>
      </c>
      <c r="FQ61" s="99">
        <f t="shared" ref="FQ61:FQ85" ca="1" si="206">$ER61*FC61</f>
        <v>0</v>
      </c>
      <c r="FR61" s="99">
        <f t="shared" ref="FR61:FR85" ca="1" si="207">$ER61*FD61</f>
        <v>0</v>
      </c>
      <c r="FS61" s="99">
        <f t="shared" ref="FS61:FS85" ca="1" si="208">$ER61*FE61</f>
        <v>0</v>
      </c>
      <c r="FT61" s="99">
        <f t="shared" ref="FT61:FT85" ca="1" si="209">$ER61*FF61</f>
        <v>0</v>
      </c>
      <c r="FU61" s="99">
        <f t="shared" ref="FU61:FU85" ca="1" si="210">$ER61*FG61</f>
        <v>0</v>
      </c>
      <c r="FV61" s="99">
        <f t="shared" ref="FV61:FV85" ca="1" si="211">$ER61*FH61</f>
        <v>0</v>
      </c>
      <c r="FW61" s="99">
        <f t="shared" ref="FW61:FW85" ca="1" si="212">$ER61*FI61</f>
        <v>0</v>
      </c>
      <c r="FX61" s="99">
        <f t="shared" ref="FX61:FX85" ca="1" si="213">$ER61*FJ61</f>
        <v>0</v>
      </c>
      <c r="FY61" s="99">
        <f t="shared" ref="FY61:FY85" ca="1" si="214">$ER61*FK61</f>
        <v>0</v>
      </c>
      <c r="GA61" s="304">
        <f t="shared" ca="1" si="116"/>
        <v>32</v>
      </c>
      <c r="GB61" t="str">
        <f t="shared" si="117"/>
        <v>IF-NGPL/MIDCON32</v>
      </c>
      <c r="GC61" t="str">
        <f t="shared" si="118"/>
        <v>NGI-SOCAL32</v>
      </c>
      <c r="GD61" t="str">
        <f t="shared" si="119"/>
        <v>IF-NWPL_ROCKY_M32</v>
      </c>
      <c r="GE61" t="str">
        <f t="shared" si="120"/>
        <v>IF-NWPL_ROCKY_M32</v>
      </c>
      <c r="GG61" s="96" t="e">
        <f t="shared" ca="1" si="121"/>
        <v>#N/A</v>
      </c>
      <c r="GH61" s="96">
        <f t="shared" ca="1" si="122"/>
        <v>0</v>
      </c>
      <c r="GI61" s="96" t="e">
        <f t="shared" ca="1" si="123"/>
        <v>#N/A</v>
      </c>
      <c r="GJ61" s="96" t="e">
        <f t="shared" ca="1" si="124"/>
        <v>#N/A</v>
      </c>
    </row>
    <row r="62" spans="1:192" x14ac:dyDescent="0.2">
      <c r="A62" s="92">
        <f t="shared" si="130"/>
        <v>37987</v>
      </c>
      <c r="B62" s="93">
        <f t="shared" ca="1" si="83"/>
        <v>3.5649999999999999</v>
      </c>
      <c r="C62" s="77">
        <f t="shared" ca="1" si="131"/>
        <v>0.39500000000000002</v>
      </c>
      <c r="D62" s="95">
        <f t="shared" ca="1" si="132"/>
        <v>755</v>
      </c>
      <c r="E62" s="96">
        <f t="shared" ca="1" si="133"/>
        <v>-0.41253590572716231</v>
      </c>
      <c r="F62" s="96">
        <f t="shared" ca="1" si="134"/>
        <v>-0.19728079254179964</v>
      </c>
      <c r="G62" s="96">
        <f t="shared" ca="1" si="135"/>
        <v>-0.22689152111504346</v>
      </c>
      <c r="H62" s="96">
        <f t="shared" ca="1" si="136"/>
        <v>0.73434088486386573</v>
      </c>
      <c r="I62" s="94"/>
      <c r="J62" s="182"/>
      <c r="K62" s="93">
        <f t="shared" ca="1" si="10"/>
        <v>-0.155</v>
      </c>
      <c r="L62" s="93">
        <f t="shared" ca="1" si="84"/>
        <v>0</v>
      </c>
      <c r="M62" s="96">
        <f t="shared" ca="1" si="85"/>
        <v>1</v>
      </c>
      <c r="N62" s="96">
        <f t="shared" ca="1" si="86"/>
        <v>1</v>
      </c>
      <c r="O62" s="96">
        <f t="shared" ca="1" si="87"/>
        <v>0.99450000000000005</v>
      </c>
      <c r="P62" s="184">
        <f t="shared" si="11"/>
        <v>-0.2</v>
      </c>
      <c r="Q62" s="298">
        <f t="shared" si="88"/>
        <v>0</v>
      </c>
      <c r="R62" s="294">
        <f t="shared" ca="1" si="12"/>
        <v>0.24</v>
      </c>
      <c r="S62" s="93">
        <f t="shared" ca="1" si="13"/>
        <v>0</v>
      </c>
      <c r="T62" s="96">
        <f t="shared" ca="1" si="14"/>
        <v>1</v>
      </c>
      <c r="U62" s="96">
        <f t="shared" ca="1" si="89"/>
        <v>1</v>
      </c>
      <c r="V62" s="96">
        <f t="shared" ca="1" si="90"/>
        <v>0.99</v>
      </c>
      <c r="W62" s="184">
        <f t="shared" si="15"/>
        <v>0</v>
      </c>
      <c r="X62" s="298">
        <f t="shared" si="91"/>
        <v>0</v>
      </c>
      <c r="Y62" s="296">
        <f t="shared" ca="1" si="16"/>
        <v>-0.25</v>
      </c>
      <c r="Z62" s="93">
        <f t="shared" ca="1" si="17"/>
        <v>0</v>
      </c>
      <c r="AA62" s="96">
        <f t="shared" ca="1" si="126"/>
        <v>1</v>
      </c>
      <c r="AB62" s="96">
        <f t="shared" ca="1" si="92"/>
        <v>1</v>
      </c>
      <c r="AC62" s="96">
        <f t="shared" ca="1" si="93"/>
        <v>0.98499999999999999</v>
      </c>
      <c r="AD62" s="184">
        <f t="shared" si="18"/>
        <v>-0.6</v>
      </c>
      <c r="AE62" s="298">
        <f t="shared" si="94"/>
        <v>0</v>
      </c>
      <c r="AF62" s="93">
        <f t="shared" ca="1" si="19"/>
        <v>-0.25</v>
      </c>
      <c r="AG62" s="93">
        <f t="shared" ca="1" si="20"/>
        <v>0</v>
      </c>
      <c r="AH62" s="96">
        <f t="shared" ca="1" si="21"/>
        <v>1</v>
      </c>
      <c r="AI62" s="96">
        <f t="shared" ca="1" si="95"/>
        <v>1</v>
      </c>
      <c r="AJ62" s="96">
        <f t="shared" ca="1" si="96"/>
        <v>0.98499999999999999</v>
      </c>
      <c r="AK62" s="184">
        <f t="shared" si="22"/>
        <v>-0.45</v>
      </c>
      <c r="AL62" s="298">
        <f t="shared" si="97"/>
        <v>0</v>
      </c>
      <c r="AM62" s="77">
        <f t="shared" ca="1" si="23"/>
        <v>0</v>
      </c>
      <c r="AN62" s="145">
        <f t="shared" si="24"/>
        <v>31</v>
      </c>
      <c r="AO62" s="74">
        <f t="shared" si="125"/>
        <v>25</v>
      </c>
      <c r="AP62" s="79">
        <f t="shared" si="137"/>
        <v>31</v>
      </c>
      <c r="AQ62" s="121">
        <f t="shared" ca="1" si="98"/>
        <v>3.41</v>
      </c>
      <c r="AR62" s="121">
        <f t="shared" ca="1" si="99"/>
        <v>3.5649999999999999</v>
      </c>
      <c r="AS62" s="121">
        <f t="shared" ca="1" si="138"/>
        <v>105.71000000000001</v>
      </c>
      <c r="AT62" s="121">
        <f t="shared" ca="1" si="139"/>
        <v>110.515</v>
      </c>
      <c r="AU62" s="183">
        <f t="shared" ca="1" si="100"/>
        <v>0.39500000000000002</v>
      </c>
      <c r="AV62" s="183">
        <f t="shared" ca="1" si="101"/>
        <v>0.39500000000000002</v>
      </c>
      <c r="AW62" s="96">
        <f t="shared" si="140"/>
        <v>0.999</v>
      </c>
      <c r="AX62" s="185">
        <f ca="1">IF(AP62=0,0,_xll.SPRDOPT(AQ62,AR62,$P62,$AM62,AU62,AV62,AW62,$D62,$B$20,0))</f>
        <v>3.5436974632472633E-2</v>
      </c>
      <c r="AY62" s="185">
        <f ca="1">IF(AQ62=0,0,_xll.SPRDOPT(AQ62,AR62,$P62,$AM62,AU62,AV62,AW62,$D62,$B$20,1))</f>
        <v>-0.41253590572716231</v>
      </c>
      <c r="AZ62" s="185">
        <f ca="1">IF(AR62=0,0,_xll.SPRDOPT(AQ62,AR62,$P62,$AM62,AU62,AV62,AW62,$D62,$B$20,2))</f>
        <v>0.4194612098816724</v>
      </c>
      <c r="BA62" s="185">
        <f ca="1">IF(AS62=0,0,_xll.SPRDOPT(AQ62,AR62,$P62,$AM62,AU62,AV62,AW62,$D62,$B$20,3)/100)</f>
        <v>3.0769136588054535E-2</v>
      </c>
      <c r="BB62" s="185">
        <f ca="1">IF(AT62=0,0,_xll.SPRDOPT(AQ62,AR62,$P62,$AM62,AU62,AV62,AW62,$D62,$B$20,4)/100)</f>
        <v>3.0803746981836518E-2</v>
      </c>
      <c r="BC62" s="185">
        <f ca="1">IF(AU62=0,0,_xll.SPRDOPT(AQ62,AR62,$P62,$AM62,AU62,AV62,AW62,$D62,$B$20,5)/100)</f>
        <v>-1.3101012339974133E-2</v>
      </c>
      <c r="BD62" s="185">
        <f ca="1">IF(AV62=0,0,_xll.SPRDOPT(AQ62,AR62,$P62,$AM62,AU62,AV62,AW62,$D62,$B$20,6)/100)</f>
        <v>1.4419146206697478E-2</v>
      </c>
      <c r="BE62" s="185">
        <f ca="1">IF(AW62=0,0,_xll.SPRDOPT(AQ62,AR62,$P62,$AM62,AU62,AV62,AW62,$D62,$B$20,7)/100)</f>
        <v>-0.12068742922132909</v>
      </c>
      <c r="BF62" s="185">
        <f ca="1">IF(AX62=0,0,_xll.SPRDOPT(AQ62,AR62,$P62,$AM62,AU62,AV62,AW62,$D62,$B$20,9)/365)</f>
        <v>-3.4504613231361043E-5</v>
      </c>
      <c r="BG62" s="185">
        <f t="shared" ca="1" si="141"/>
        <v>6.9253041545100924E-3</v>
      </c>
      <c r="BH62" s="185">
        <f t="shared" ca="1" si="142"/>
        <v>3.4610393781983606E-5</v>
      </c>
      <c r="BI62" s="185">
        <f t="shared" ca="1" si="143"/>
        <v>1.318133866723345E-3</v>
      </c>
      <c r="BJ62" s="185">
        <f t="shared" si="144"/>
        <v>30.969000000000001</v>
      </c>
      <c r="BK62" s="165"/>
      <c r="BL62" s="99">
        <f t="shared" ca="1" si="145"/>
        <v>1.0985462136066517</v>
      </c>
      <c r="BM62" s="99">
        <f t="shared" ca="1" si="146"/>
        <v>-12.788613077542031</v>
      </c>
      <c r="BN62" s="99">
        <f t="shared" ca="1" si="147"/>
        <v>13.003297506331844</v>
      </c>
      <c r="BO62" s="99">
        <f t="shared" ca="1" si="148"/>
        <v>0.95384323422969053</v>
      </c>
      <c r="BP62" s="99">
        <f t="shared" ca="1" si="149"/>
        <v>0.95491615643693206</v>
      </c>
      <c r="BQ62" s="99">
        <f t="shared" ca="1" si="150"/>
        <v>-0.40613138253919812</v>
      </c>
      <c r="BR62" s="99">
        <f t="shared" ca="1" si="151"/>
        <v>0.4469935324076218</v>
      </c>
      <c r="BS62" s="99">
        <f t="shared" ca="1" si="152"/>
        <v>-3.7413103058612021</v>
      </c>
      <c r="BT62" s="99">
        <f t="shared" ca="1" si="153"/>
        <v>-1.0696430101721924E-3</v>
      </c>
      <c r="BU62" s="99">
        <f t="shared" ca="1" si="154"/>
        <v>0.21468442878981286</v>
      </c>
      <c r="BV62" s="99">
        <f t="shared" ca="1" si="155"/>
        <v>1.0729222072414918E-3</v>
      </c>
      <c r="BW62" s="99">
        <f t="shared" ca="1" si="156"/>
        <v>4.0862149868423694E-2</v>
      </c>
      <c r="BX62" s="99"/>
      <c r="BZ62" s="79">
        <f t="shared" si="157"/>
        <v>0</v>
      </c>
      <c r="CA62" s="121">
        <f t="shared" ca="1" si="102"/>
        <v>3.8049999999999997</v>
      </c>
      <c r="CB62" s="121">
        <f t="shared" ca="1" si="103"/>
        <v>3.5649999999999999</v>
      </c>
      <c r="CC62" s="121">
        <f t="shared" ca="1" si="158"/>
        <v>0</v>
      </c>
      <c r="CD62" s="121">
        <f t="shared" ca="1" si="159"/>
        <v>0</v>
      </c>
      <c r="CE62" s="183">
        <f t="shared" ca="1" si="104"/>
        <v>0.39500000000000002</v>
      </c>
      <c r="CF62" s="183">
        <f t="shared" ca="1" si="105"/>
        <v>0.39500000000000002</v>
      </c>
      <c r="CG62" s="96">
        <f t="shared" si="160"/>
        <v>0.99</v>
      </c>
      <c r="CH62" s="185">
        <f ca="1">IF(BZ62=0,0,_xll.SPRDOPT(CA62,CB62,$W62,$AM62,CE62,CF62,CG62,$D62,$D$20,0))</f>
        <v>0</v>
      </c>
      <c r="CI62" s="185">
        <f ca="1">IF(CA62=0,0,_xll.SPRDOPT(CA62,CB62,$W62,$AM62,CE62,CF62,CG62,$D62,$D$20,1))</f>
        <v>-0.19728079254179964</v>
      </c>
      <c r="CJ62" s="185">
        <f ca="1">IF(CB62=0,0,_xll.SPRDOPT(CA62,CB62,$W62,$AM62,CE62,CF62,CG62,$D62,$D$20,2))</f>
        <v>0.22033561868432283</v>
      </c>
      <c r="CK62" s="185">
        <f ca="1">IF(CC62=0,0,_xll.SPRDOPT(CA62,CB62,$W62,$AM62,CE62,CF62,CG62,$D62,$D$20,3)/100)</f>
        <v>0</v>
      </c>
      <c r="CL62" s="185">
        <f ca="1">IF(CD62=0,0,_xll.SPRDOPT(CA62,CB62,$W62,$AM62,CE62,CF62,CG62,$D62,$D$20,4)/100)</f>
        <v>0</v>
      </c>
      <c r="CM62" s="185">
        <f ca="1">IF(CE62=0,0,_xll.SPRDOPT(CA62,CB62,$W62,$AM62,CE62,CF62,CG62,$D62,$D$20,5)/100)</f>
        <v>1.0740393304149479E-3</v>
      </c>
      <c r="CN62" s="185">
        <f ca="1">IF(CF62=0,0,_xll.SPRDOPT(CA62,CB62,$W62,$AM62,CE62,CF62,CG62,$D62,$D$20,6)/100)</f>
        <v>1.0741074729073194E-3</v>
      </c>
      <c r="CO62" s="185">
        <f ca="1">IF(CG62=0,0,_xll.SPRDOPT(CA62,CB62,$W62,$AM62,CE62,CF62,CG62,$D62,$D$20,7)/100)</f>
        <v>-4.2425916445831893E-2</v>
      </c>
      <c r="CP62" s="185">
        <f ca="1">IF(CH62=0,0,_xll.SPRDOPT(CA62,CB62,$W62,$AM62,CE62,CF62,CG62,$D62,$D$20,9)/365)</f>
        <v>0</v>
      </c>
      <c r="CQ62" s="185">
        <f t="shared" ca="1" si="161"/>
        <v>2.3054826142523188E-2</v>
      </c>
      <c r="CR62" s="185">
        <f t="shared" ca="1" si="162"/>
        <v>0</v>
      </c>
      <c r="CS62" s="185">
        <f t="shared" ca="1" si="163"/>
        <v>2.1481468033222673E-3</v>
      </c>
      <c r="CT62" s="185">
        <f t="shared" si="164"/>
        <v>0</v>
      </c>
      <c r="CU62" s="165"/>
      <c r="CV62" s="99">
        <f t="shared" ca="1" si="165"/>
        <v>0</v>
      </c>
      <c r="CW62" s="99">
        <f t="shared" ca="1" si="166"/>
        <v>0</v>
      </c>
      <c r="CX62" s="99">
        <f t="shared" ca="1" si="167"/>
        <v>0</v>
      </c>
      <c r="CY62" s="99">
        <f t="shared" ca="1" si="168"/>
        <v>0</v>
      </c>
      <c r="CZ62" s="99">
        <f t="shared" ca="1" si="169"/>
        <v>0</v>
      </c>
      <c r="DA62" s="99">
        <f t="shared" ca="1" si="170"/>
        <v>0</v>
      </c>
      <c r="DB62" s="99">
        <f t="shared" ca="1" si="171"/>
        <v>0</v>
      </c>
      <c r="DC62" s="99">
        <f t="shared" ca="1" si="172"/>
        <v>0</v>
      </c>
      <c r="DD62" s="99">
        <f t="shared" ca="1" si="173"/>
        <v>0</v>
      </c>
      <c r="DE62" s="99">
        <f t="shared" ca="1" si="174"/>
        <v>0</v>
      </c>
      <c r="DF62" s="99">
        <f t="shared" ca="1" si="175"/>
        <v>0</v>
      </c>
      <c r="DG62" s="99">
        <f t="shared" ca="1" si="176"/>
        <v>0</v>
      </c>
      <c r="DI62" s="79">
        <f t="shared" si="177"/>
        <v>0</v>
      </c>
      <c r="DJ62" s="121">
        <f t="shared" ca="1" si="106"/>
        <v>3.3149999999999999</v>
      </c>
      <c r="DK62" s="121">
        <f t="shared" ca="1" si="107"/>
        <v>3.5649999999999999</v>
      </c>
      <c r="DL62" s="121">
        <f t="shared" ca="1" si="178"/>
        <v>0</v>
      </c>
      <c r="DM62" s="121">
        <f t="shared" ca="1" si="179"/>
        <v>0</v>
      </c>
      <c r="DN62" s="183">
        <f t="shared" ca="1" si="108"/>
        <v>0.39500000000000002</v>
      </c>
      <c r="DO62" s="183">
        <f t="shared" ca="1" si="109"/>
        <v>0.39500000000000002</v>
      </c>
      <c r="DP62" s="96">
        <f t="shared" si="110"/>
        <v>0.98499999999999999</v>
      </c>
      <c r="DQ62" s="185">
        <f ca="1">IF(DI62=0,0,_xll.SPRDOPT(DJ62,DK62,$AD62,$AM62,DN62,DO62,DP62,$D62,$F$20,0))</f>
        <v>0</v>
      </c>
      <c r="DR62" s="185">
        <f ca="1">IF(DJ62=0,0,_xll.SPRDOPT(DJ62,DK62,$AD62,$AM62,DN62,DO62,DP62,$D62,$F$20,1))</f>
        <v>-0.22689152111504346</v>
      </c>
      <c r="DS62" s="185">
        <f ca="1">IF(DK62=0,0,_xll.SPRDOPT(DJ62,DK62,$AD62,$AM62,DN62,DO62,DP62,$D62,$F$20,2))</f>
        <v>0.25165855895489381</v>
      </c>
      <c r="DT62" s="185">
        <f ca="1">IF(DL62=0,0,_xll.SPRDOPT(DJ62,DK62,$AD62,$AM62,DN62,DO62,DP62,$D62,$F$20,3)/100)</f>
        <v>0</v>
      </c>
      <c r="DU62" s="185">
        <f ca="1">IF(DM62=0,0,_xll.SPRDOPT(DJ62,DK62,$AD62,$AM62,DN62,DO62,DP62,$D62,$F$20,4)/100)</f>
        <v>0</v>
      </c>
      <c r="DV62" s="185">
        <f ca="1">IF(DN62=0,0,_xll.SPRDOPT(DJ62,DK62,$AD62,$AM62,DN62,DO62,DP62,$D62,$F$20,5)/100)</f>
        <v>-7.0811858185668907E-3</v>
      </c>
      <c r="DW62" s="185">
        <f ca="1">IF(DO62=0,0,_xll.SPRDOPT(DJ62,DK62,$AD62,$AM62,DN62,DO62,DP62,$D62,$F$20,6)/100)</f>
        <v>1.048579346418773E-2</v>
      </c>
      <c r="DX62" s="185">
        <f ca="1">IF(DP62=0,0,_xll.SPRDOPT(DJ62,DK62,$AD62,$AM62,DN62,DO62,DP62,$D62,$F$20,7)/100)</f>
        <v>-2.8290085237934207E-2</v>
      </c>
      <c r="DY62" s="185">
        <f ca="1">IF(DQ62=0,0,_xll.SPRDOPT(DJ62,DK62,$AD62,$AM62,DN62,DO62,DP62,$D62,$F$20,9)/365)</f>
        <v>0</v>
      </c>
      <c r="DZ62" s="185">
        <f t="shared" ca="1" si="180"/>
        <v>2.4767037839850348E-2</v>
      </c>
      <c r="EA62" s="185">
        <f t="shared" ca="1" si="181"/>
        <v>0</v>
      </c>
      <c r="EB62" s="185">
        <f t="shared" ca="1" si="182"/>
        <v>3.4046076456208394E-3</v>
      </c>
      <c r="EC62" s="185">
        <f t="shared" si="183"/>
        <v>0</v>
      </c>
      <c r="ED62" s="185"/>
      <c r="EE62" s="99">
        <f t="shared" ca="1" si="184"/>
        <v>0</v>
      </c>
      <c r="EF62" s="99">
        <f t="shared" ca="1" si="185"/>
        <v>0</v>
      </c>
      <c r="EG62" s="99">
        <f t="shared" ca="1" si="186"/>
        <v>0</v>
      </c>
      <c r="EH62" s="99">
        <f t="shared" ca="1" si="187"/>
        <v>0</v>
      </c>
      <c r="EI62" s="99">
        <f t="shared" ca="1" si="188"/>
        <v>0</v>
      </c>
      <c r="EJ62" s="99">
        <f t="shared" ca="1" si="189"/>
        <v>0</v>
      </c>
      <c r="EK62" s="99">
        <f t="shared" ca="1" si="190"/>
        <v>0</v>
      </c>
      <c r="EL62" s="99">
        <f t="shared" ca="1" si="191"/>
        <v>0</v>
      </c>
      <c r="EM62" s="99">
        <f t="shared" ca="1" si="192"/>
        <v>0</v>
      </c>
      <c r="EN62" s="99">
        <f t="shared" ca="1" si="193"/>
        <v>0</v>
      </c>
      <c r="EO62" s="99">
        <f t="shared" ca="1" si="194"/>
        <v>0</v>
      </c>
      <c r="EP62" s="99">
        <f t="shared" ca="1" si="195"/>
        <v>0</v>
      </c>
      <c r="ER62" s="79">
        <f t="shared" si="196"/>
        <v>0</v>
      </c>
      <c r="ES62" s="121">
        <f t="shared" ca="1" si="111"/>
        <v>3.375</v>
      </c>
      <c r="ET62" s="121">
        <f t="shared" ca="1" si="112"/>
        <v>3.5649999999999999</v>
      </c>
      <c r="EU62" s="121">
        <f t="shared" ca="1" si="197"/>
        <v>0</v>
      </c>
      <c r="EV62" s="121">
        <f t="shared" ca="1" si="198"/>
        <v>0</v>
      </c>
      <c r="EW62" s="183">
        <f t="shared" ca="1" si="113"/>
        <v>0.39500000000000002</v>
      </c>
      <c r="EX62" s="183">
        <f t="shared" ca="1" si="114"/>
        <v>0.39500000000000002</v>
      </c>
      <c r="EY62" s="96">
        <f t="shared" si="115"/>
        <v>0.98499999999999999</v>
      </c>
      <c r="EZ62" s="185">
        <f ca="1">IF(ER62=0,0,_xll.SPRDOPT(ES62,ET62,$AK62,$AM62,EW62,EX62,EY62,$D62,$H$20,0))</f>
        <v>0</v>
      </c>
      <c r="FA62" s="185">
        <f ca="1">IF(ES62=0,0,_xll.SPRDOPT(ES62,ET62,$AK62,$AM62,EW62,EX62,EY62,$D62,$H$20,1))</f>
        <v>0.73434088486386573</v>
      </c>
      <c r="FB62" s="185">
        <f ca="1">IF(ET62=0,0,_xll.SPRDOPT(ES62,ET62,$AK62,$AM62,EW62,EX62,EY62,$D62,$H$20,2))</f>
        <v>-0.70582033863467508</v>
      </c>
      <c r="FC62" s="185">
        <f ca="1">IF(EU62=0,0,_xll.SPRDOPT(ES62,ET62,$AK62,$AM62,EW62,EX62,EY62,$D62,$H$20,3)/100)</f>
        <v>0</v>
      </c>
      <c r="FD62" s="185">
        <f ca="1">IF(EV62=0,0,_xll.SPRDOPT(ES62,ET62,$AK62,$AM62,EW62,EX62,EY62,$D62,$H$20,4)/100)</f>
        <v>0</v>
      </c>
      <c r="FE62" s="185">
        <f ca="1">IF(EW62=0,0,_xll.SPRDOPT(ES62,ET62,$AK62,$AM62,EW62,EX62,EY62,$D62,$H$20,5)/100)</f>
        <v>-6.5340442790559625E-3</v>
      </c>
      <c r="FF62" s="185">
        <f ca="1">IF(EX62=0,0,_xll.SPRDOPT(ES62,ET62,$AK62,$AM62,EW62,EX62,EY62,$D62,$H$20,6)/100)</f>
        <v>1.001652895530606E-2</v>
      </c>
      <c r="FG62" s="185">
        <f ca="1">IF(EY62=0,0,_xll.SPRDOPT(ES62,ET62,$AK62,$AM62,EW62,EX62,EY62,$D62,$H$20,7)/100)</f>
        <v>-3.2895876668403684E-2</v>
      </c>
      <c r="FH62" s="185">
        <f ca="1">IF(EZ62=0,0,_xll.SPRDOPT(ES62,ET62,$AK62,$AM62,EW62,EX62,EY62,$D62,$H$20,9)/365)</f>
        <v>0</v>
      </c>
      <c r="FI62" s="185">
        <f t="shared" ca="1" si="199"/>
        <v>2.8520546229190646E-2</v>
      </c>
      <c r="FJ62" s="185">
        <f t="shared" ca="1" si="200"/>
        <v>0</v>
      </c>
      <c r="FK62" s="185">
        <f t="shared" ca="1" si="201"/>
        <v>3.4824846762500977E-3</v>
      </c>
      <c r="FL62" s="185">
        <f t="shared" si="202"/>
        <v>0</v>
      </c>
      <c r="FM62" s="185"/>
      <c r="FN62" s="99">
        <f t="shared" ca="1" si="203"/>
        <v>0</v>
      </c>
      <c r="FO62" s="99">
        <f t="shared" ca="1" si="204"/>
        <v>0</v>
      </c>
      <c r="FP62" s="99">
        <f t="shared" ca="1" si="205"/>
        <v>0</v>
      </c>
      <c r="FQ62" s="99">
        <f t="shared" ca="1" si="206"/>
        <v>0</v>
      </c>
      <c r="FR62" s="99">
        <f t="shared" ca="1" si="207"/>
        <v>0</v>
      </c>
      <c r="FS62" s="99">
        <f t="shared" ca="1" si="208"/>
        <v>0</v>
      </c>
      <c r="FT62" s="99">
        <f t="shared" ca="1" si="209"/>
        <v>0</v>
      </c>
      <c r="FU62" s="99">
        <f t="shared" ca="1" si="210"/>
        <v>0</v>
      </c>
      <c r="FV62" s="99">
        <f t="shared" ca="1" si="211"/>
        <v>0</v>
      </c>
      <c r="FW62" s="99">
        <f t="shared" ca="1" si="212"/>
        <v>0</v>
      </c>
      <c r="FX62" s="99">
        <f t="shared" ca="1" si="213"/>
        <v>0</v>
      </c>
      <c r="FY62" s="99">
        <f t="shared" ca="1" si="214"/>
        <v>0</v>
      </c>
      <c r="GA62" s="304">
        <f t="shared" ca="1" si="116"/>
        <v>33</v>
      </c>
      <c r="GB62" t="str">
        <f t="shared" si="117"/>
        <v>IF-NGPL/MIDCON33</v>
      </c>
      <c r="GC62" t="str">
        <f t="shared" si="118"/>
        <v>NGI-SOCAL33</v>
      </c>
      <c r="GD62" t="str">
        <f t="shared" si="119"/>
        <v>IF-NWPL_ROCKY_M33</v>
      </c>
      <c r="GE62" t="str">
        <f t="shared" si="120"/>
        <v>IF-NWPL_ROCKY_M33</v>
      </c>
      <c r="GG62" s="96" t="e">
        <f t="shared" ca="1" si="121"/>
        <v>#N/A</v>
      </c>
      <c r="GH62" s="96">
        <f t="shared" ca="1" si="122"/>
        <v>0</v>
      </c>
      <c r="GI62" s="96" t="e">
        <f t="shared" ca="1" si="123"/>
        <v>#N/A</v>
      </c>
      <c r="GJ62" s="96" t="e">
        <f t="shared" ca="1" si="124"/>
        <v>#N/A</v>
      </c>
    </row>
    <row r="63" spans="1:192" x14ac:dyDescent="0.2">
      <c r="A63" s="92">
        <f t="shared" si="130"/>
        <v>38018</v>
      </c>
      <c r="B63" s="93">
        <f t="shared" ca="1" si="83"/>
        <v>3.48</v>
      </c>
      <c r="C63" s="77">
        <f t="shared" ca="1" si="131"/>
        <v>0.38750000000000001</v>
      </c>
      <c r="D63" s="95">
        <f t="shared" ca="1" si="132"/>
        <v>785</v>
      </c>
      <c r="E63" s="96">
        <f t="shared" ca="1" si="133"/>
        <v>-0.38915937833699843</v>
      </c>
      <c r="F63" s="96">
        <f t="shared" ca="1" si="134"/>
        <v>-0.19206974689127776</v>
      </c>
      <c r="G63" s="96">
        <f t="shared" ca="1" si="135"/>
        <v>-0.22397376779525638</v>
      </c>
      <c r="H63" s="96">
        <f t="shared" ca="1" si="136"/>
        <v>0.73736841432785272</v>
      </c>
      <c r="I63" s="94"/>
      <c r="J63" s="182"/>
      <c r="K63" s="93">
        <f t="shared" ca="1" si="10"/>
        <v>-0.14749999999999999</v>
      </c>
      <c r="L63" s="93">
        <f t="shared" ca="1" si="84"/>
        <v>0</v>
      </c>
      <c r="M63" s="96">
        <f t="shared" ca="1" si="85"/>
        <v>1</v>
      </c>
      <c r="N63" s="96">
        <f t="shared" ca="1" si="86"/>
        <v>1</v>
      </c>
      <c r="O63" s="96">
        <f t="shared" ca="1" si="87"/>
        <v>0.99450000000000005</v>
      </c>
      <c r="P63" s="184">
        <f t="shared" si="11"/>
        <v>-0.2</v>
      </c>
      <c r="Q63" s="298">
        <f t="shared" si="88"/>
        <v>0</v>
      </c>
      <c r="R63" s="294">
        <f t="shared" ca="1" si="12"/>
        <v>0.24</v>
      </c>
      <c r="S63" s="93">
        <f t="shared" ca="1" si="13"/>
        <v>0</v>
      </c>
      <c r="T63" s="96">
        <f t="shared" ca="1" si="14"/>
        <v>1</v>
      </c>
      <c r="U63" s="96">
        <f t="shared" ca="1" si="89"/>
        <v>1</v>
      </c>
      <c r="V63" s="96">
        <f t="shared" ca="1" si="90"/>
        <v>0.99</v>
      </c>
      <c r="W63" s="184">
        <f t="shared" si="15"/>
        <v>0</v>
      </c>
      <c r="X63" s="298">
        <f t="shared" si="91"/>
        <v>0</v>
      </c>
      <c r="Y63" s="296">
        <f t="shared" ca="1" si="16"/>
        <v>-0.25</v>
      </c>
      <c r="Z63" s="93">
        <f t="shared" ca="1" si="17"/>
        <v>0</v>
      </c>
      <c r="AA63" s="96">
        <f t="shared" ca="1" si="126"/>
        <v>1</v>
      </c>
      <c r="AB63" s="96">
        <f t="shared" ca="1" si="92"/>
        <v>1</v>
      </c>
      <c r="AC63" s="96">
        <f t="shared" ca="1" si="93"/>
        <v>0.98499999999999999</v>
      </c>
      <c r="AD63" s="184">
        <f t="shared" si="18"/>
        <v>-0.6</v>
      </c>
      <c r="AE63" s="298">
        <f t="shared" si="94"/>
        <v>0</v>
      </c>
      <c r="AF63" s="93">
        <f t="shared" ca="1" si="19"/>
        <v>-0.25</v>
      </c>
      <c r="AG63" s="93">
        <f t="shared" ca="1" si="20"/>
        <v>0</v>
      </c>
      <c r="AH63" s="96">
        <f t="shared" ca="1" si="21"/>
        <v>1</v>
      </c>
      <c r="AI63" s="96">
        <f t="shared" ca="1" si="95"/>
        <v>1</v>
      </c>
      <c r="AJ63" s="96">
        <f t="shared" ca="1" si="96"/>
        <v>0.98499999999999999</v>
      </c>
      <c r="AK63" s="184">
        <f t="shared" si="22"/>
        <v>-0.45</v>
      </c>
      <c r="AL63" s="298">
        <f t="shared" si="97"/>
        <v>0</v>
      </c>
      <c r="AM63" s="77">
        <f t="shared" ca="1" si="23"/>
        <v>0</v>
      </c>
      <c r="AN63" s="145">
        <f t="shared" si="24"/>
        <v>29</v>
      </c>
      <c r="AO63" s="74">
        <f t="shared" si="125"/>
        <v>26</v>
      </c>
      <c r="AP63" s="79">
        <f t="shared" si="137"/>
        <v>29</v>
      </c>
      <c r="AQ63" s="121">
        <f t="shared" ca="1" si="98"/>
        <v>3.3325</v>
      </c>
      <c r="AR63" s="121">
        <f t="shared" ca="1" si="99"/>
        <v>3.48</v>
      </c>
      <c r="AS63" s="121">
        <f t="shared" ca="1" si="138"/>
        <v>96.642499999999998</v>
      </c>
      <c r="AT63" s="121">
        <f t="shared" ca="1" si="139"/>
        <v>100.92</v>
      </c>
      <c r="AU63" s="183">
        <f t="shared" ca="1" si="100"/>
        <v>0.38750000000000001</v>
      </c>
      <c r="AV63" s="183">
        <f t="shared" ca="1" si="101"/>
        <v>0.38750000000000001</v>
      </c>
      <c r="AW63" s="96">
        <f t="shared" si="140"/>
        <v>0.999</v>
      </c>
      <c r="AX63" s="185">
        <f ca="1">IF(AP63=0,0,_xll.SPRDOPT(AQ63,AR63,$P63,$AM63,AU63,AV63,AW63,$D63,$B$20,0))</f>
        <v>3.1861520543546962E-2</v>
      </c>
      <c r="AY63" s="185">
        <f ca="1">IF(AQ63=0,0,_xll.SPRDOPT(AQ63,AR63,$P63,$AM63,AU63,AV63,AW63,$D63,$B$20,1))</f>
        <v>-0.38915937833699843</v>
      </c>
      <c r="AZ63" s="185">
        <f ca="1">IF(AR63=0,0,_xll.SPRDOPT(AQ63,AR63,$P63,$AM63,AU63,AV63,AW63,$D63,$B$20,2))</f>
        <v>0.39598923043238682</v>
      </c>
      <c r="BA63" s="185">
        <f ca="1">IF(AS63=0,0,_xll.SPRDOPT(AQ63,AR63,$P63,$AM63,AU63,AV63,AW63,$D63,$B$20,3)/100)</f>
        <v>3.101460120594238E-2</v>
      </c>
      <c r="BB63" s="185">
        <f ca="1">IF(AT63=0,0,_xll.SPRDOPT(AQ63,AR63,$P63,$AM63,AU63,AV63,AW63,$D63,$B$20,4)/100)</f>
        <v>3.1118467899504201E-2</v>
      </c>
      <c r="BC63" s="185">
        <f ca="1">IF(AU63=0,0,_xll.SPRDOPT(AQ63,AR63,$P63,$AM63,AU63,AV63,AW63,$D63,$B$20,5)/100)</f>
        <v>-1.2854863595739029E-2</v>
      </c>
      <c r="BD63" s="185">
        <f ca="1">IF(AV63=0,0,_xll.SPRDOPT(AQ63,AR63,$P63,$AM63,AU63,AV63,AW63,$D63,$B$20,6)/100)</f>
        <v>1.4147377780486725E-2</v>
      </c>
      <c r="BE63" s="185">
        <f ca="1">IF(AW63=0,0,_xll.SPRDOPT(AQ63,AR63,$P63,$AM63,AU63,AV63,AW63,$D63,$B$20,7)/100)</f>
        <v>-0.11625264222077462</v>
      </c>
      <c r="BF63" s="185">
        <f ca="1">IF(AX63=0,0,_xll.SPRDOPT(AQ63,AR63,$P63,$AM63,AU63,AV63,AW63,$D63,$B$20,9)/365)</f>
        <v>-3.1923087560331448E-5</v>
      </c>
      <c r="BG63" s="185">
        <f t="shared" ca="1" si="141"/>
        <v>6.829852095388389E-3</v>
      </c>
      <c r="BH63" s="185">
        <f t="shared" ca="1" si="142"/>
        <v>1.0386669356182016E-4</v>
      </c>
      <c r="BI63" s="185">
        <f t="shared" ca="1" si="143"/>
        <v>1.2925141847476961E-3</v>
      </c>
      <c r="BJ63" s="185">
        <f t="shared" si="144"/>
        <v>28.971</v>
      </c>
      <c r="BK63" s="165"/>
      <c r="BL63" s="99">
        <f t="shared" ca="1" si="145"/>
        <v>0.92398409576286189</v>
      </c>
      <c r="BM63" s="99">
        <f t="shared" ca="1" si="146"/>
        <v>-11.285621971772954</v>
      </c>
      <c r="BN63" s="99">
        <f t="shared" ca="1" si="147"/>
        <v>11.483687682539218</v>
      </c>
      <c r="BO63" s="99">
        <f t="shared" ca="1" si="148"/>
        <v>0.89942343497232902</v>
      </c>
      <c r="BP63" s="99">
        <f t="shared" ca="1" si="149"/>
        <v>0.90243556908562184</v>
      </c>
      <c r="BQ63" s="99">
        <f t="shared" ca="1" si="150"/>
        <v>-0.37279104427643184</v>
      </c>
      <c r="BR63" s="99">
        <f t="shared" ca="1" si="151"/>
        <v>0.41027395563411501</v>
      </c>
      <c r="BS63" s="99">
        <f t="shared" ca="1" si="152"/>
        <v>-3.3713266244024642</v>
      </c>
      <c r="BT63" s="99">
        <f t="shared" ca="1" si="153"/>
        <v>-9.2576953924961198E-4</v>
      </c>
      <c r="BU63" s="99">
        <f t="shared" ca="1" si="154"/>
        <v>0.19806571076626328</v>
      </c>
      <c r="BV63" s="99">
        <f t="shared" ca="1" si="155"/>
        <v>3.0121341132927845E-3</v>
      </c>
      <c r="BW63" s="99">
        <f t="shared" ca="1" si="156"/>
        <v>3.7482911357683189E-2</v>
      </c>
      <c r="BX63" s="99"/>
      <c r="BZ63" s="79">
        <f t="shared" si="157"/>
        <v>0</v>
      </c>
      <c r="CA63" s="121">
        <f t="shared" ca="1" si="102"/>
        <v>3.7199999999999998</v>
      </c>
      <c r="CB63" s="121">
        <f t="shared" ca="1" si="103"/>
        <v>3.48</v>
      </c>
      <c r="CC63" s="121">
        <f t="shared" ca="1" si="158"/>
        <v>0</v>
      </c>
      <c r="CD63" s="121">
        <f t="shared" ca="1" si="159"/>
        <v>0</v>
      </c>
      <c r="CE63" s="183">
        <f t="shared" ca="1" si="104"/>
        <v>0.38750000000000001</v>
      </c>
      <c r="CF63" s="183">
        <f t="shared" ca="1" si="105"/>
        <v>0.38750000000000001</v>
      </c>
      <c r="CG63" s="96">
        <f t="shared" si="160"/>
        <v>0.99</v>
      </c>
      <c r="CH63" s="185">
        <f ca="1">IF(BZ63=0,0,_xll.SPRDOPT(CA63,CB63,$W63,$AM63,CE63,CF63,CG63,$D63,$D$20,0))</f>
        <v>0</v>
      </c>
      <c r="CI63" s="185">
        <f ca="1">IF(CA63=0,0,_xll.SPRDOPT(CA63,CB63,$W63,$AM63,CE63,CF63,CG63,$D63,$D$20,1))</f>
        <v>-0.19206974689127776</v>
      </c>
      <c r="CJ63" s="185">
        <f ca="1">IF(CB63=0,0,_xll.SPRDOPT(CA63,CB63,$W63,$AM63,CE63,CF63,CG63,$D63,$D$20,2))</f>
        <v>0.21477688081694835</v>
      </c>
      <c r="CK63" s="185">
        <f ca="1">IF(CC63=0,0,_xll.SPRDOPT(CA63,CB63,$W63,$AM63,CE63,CF63,CG63,$D63,$D$20,3)/100)</f>
        <v>0</v>
      </c>
      <c r="CL63" s="185">
        <f ca="1">IF(CD63=0,0,_xll.SPRDOPT(CA63,CB63,$W63,$AM63,CE63,CF63,CG63,$D63,$D$20,4)/100)</f>
        <v>0</v>
      </c>
      <c r="CM63" s="185">
        <f ca="1">IF(CE63=0,0,_xll.SPRDOPT(CA63,CB63,$W63,$AM63,CE63,CF63,CG63,$D63,$D$20,5)/100)</f>
        <v>1.0534024553822514E-3</v>
      </c>
      <c r="CN63" s="185">
        <f ca="1">IF(CF63=0,0,_xll.SPRDOPT(CA63,CB63,$W63,$AM63,CE63,CF63,CG63,$D63,$D$20,6)/100)</f>
        <v>1.0534779821068433E-3</v>
      </c>
      <c r="CO63" s="185">
        <f ca="1">IF(CG63=0,0,_xll.SPRDOPT(CA63,CB63,$W63,$AM63,CE63,CF63,CG63,$D63,$D$20,7)/100)</f>
        <v>-4.0820826528449039E-2</v>
      </c>
      <c r="CP63" s="185">
        <f ca="1">IF(CH63=0,0,_xll.SPRDOPT(CA63,CB63,$W63,$AM63,CE63,CF63,CG63,$D63,$D$20,9)/365)</f>
        <v>0</v>
      </c>
      <c r="CQ63" s="185">
        <f t="shared" ca="1" si="161"/>
        <v>2.2707133925670586E-2</v>
      </c>
      <c r="CR63" s="185">
        <f t="shared" ca="1" si="162"/>
        <v>0</v>
      </c>
      <c r="CS63" s="185">
        <f t="shared" ca="1" si="163"/>
        <v>2.1068804374890946E-3</v>
      </c>
      <c r="CT63" s="185">
        <f t="shared" si="164"/>
        <v>0</v>
      </c>
      <c r="CU63" s="165"/>
      <c r="CV63" s="99">
        <f t="shared" ca="1" si="165"/>
        <v>0</v>
      </c>
      <c r="CW63" s="99">
        <f t="shared" ca="1" si="166"/>
        <v>0</v>
      </c>
      <c r="CX63" s="99">
        <f t="shared" ca="1" si="167"/>
        <v>0</v>
      </c>
      <c r="CY63" s="99">
        <f t="shared" ca="1" si="168"/>
        <v>0</v>
      </c>
      <c r="CZ63" s="99">
        <f t="shared" ca="1" si="169"/>
        <v>0</v>
      </c>
      <c r="DA63" s="99">
        <f t="shared" ca="1" si="170"/>
        <v>0</v>
      </c>
      <c r="DB63" s="99">
        <f t="shared" ca="1" si="171"/>
        <v>0</v>
      </c>
      <c r="DC63" s="99">
        <f t="shared" ca="1" si="172"/>
        <v>0</v>
      </c>
      <c r="DD63" s="99">
        <f t="shared" ca="1" si="173"/>
        <v>0</v>
      </c>
      <c r="DE63" s="99">
        <f t="shared" ca="1" si="174"/>
        <v>0</v>
      </c>
      <c r="DF63" s="99">
        <f t="shared" ca="1" si="175"/>
        <v>0</v>
      </c>
      <c r="DG63" s="99">
        <f t="shared" ca="1" si="176"/>
        <v>0</v>
      </c>
      <c r="DI63" s="79">
        <f t="shared" si="177"/>
        <v>0</v>
      </c>
      <c r="DJ63" s="121">
        <f t="shared" ca="1" si="106"/>
        <v>3.23</v>
      </c>
      <c r="DK63" s="121">
        <f t="shared" ca="1" si="107"/>
        <v>3.48</v>
      </c>
      <c r="DL63" s="121">
        <f t="shared" ca="1" si="178"/>
        <v>0</v>
      </c>
      <c r="DM63" s="121">
        <f t="shared" ca="1" si="179"/>
        <v>0</v>
      </c>
      <c r="DN63" s="183">
        <f t="shared" ca="1" si="108"/>
        <v>0.38750000000000001</v>
      </c>
      <c r="DO63" s="183">
        <f t="shared" ca="1" si="109"/>
        <v>0.38750000000000001</v>
      </c>
      <c r="DP63" s="96">
        <f t="shared" si="110"/>
        <v>0.98499999999999999</v>
      </c>
      <c r="DQ63" s="185">
        <f ca="1">IF(DI63=0,0,_xll.SPRDOPT(DJ63,DK63,$AD63,$AM63,DN63,DO63,DP63,$D63,$F$20,0))</f>
        <v>0</v>
      </c>
      <c r="DR63" s="185">
        <f ca="1">IF(DJ63=0,0,_xll.SPRDOPT(DJ63,DK63,$AD63,$AM63,DN63,DO63,DP63,$D63,$F$20,1))</f>
        <v>-0.22397376779525638</v>
      </c>
      <c r="DS63" s="185">
        <f ca="1">IF(DK63=0,0,_xll.SPRDOPT(DJ63,DK63,$AD63,$AM63,DN63,DO63,DP63,$D63,$F$20,2))</f>
        <v>0.24843203479012996</v>
      </c>
      <c r="DT63" s="185">
        <f ca="1">IF(DL63=0,0,_xll.SPRDOPT(DJ63,DK63,$AD63,$AM63,DN63,DO63,DP63,$D63,$F$20,3)/100)</f>
        <v>0</v>
      </c>
      <c r="DU63" s="185">
        <f ca="1">IF(DM63=0,0,_xll.SPRDOPT(DJ63,DK63,$AD63,$AM63,DN63,DO63,DP63,$D63,$F$20,4)/100)</f>
        <v>0</v>
      </c>
      <c r="DV63" s="185">
        <f ca="1">IF(DN63=0,0,_xll.SPRDOPT(DJ63,DK63,$AD63,$AM63,DN63,DO63,DP63,$D63,$F$20,5)/100)</f>
        <v>-7.0826611372227857E-3</v>
      </c>
      <c r="DW63" s="185">
        <f ca="1">IF(DO63=0,0,_xll.SPRDOPT(DJ63,DK63,$AD63,$AM63,DN63,DO63,DP63,$D63,$F$20,6)/100)</f>
        <v>1.0466006882512067E-2</v>
      </c>
      <c r="DX63" s="185">
        <f ca="1">IF(DP63=0,0,_xll.SPRDOPT(DJ63,DK63,$AD63,$AM63,DN63,DO63,DP63,$D63,$F$20,7)/100)</f>
        <v>-2.7244063412646295E-2</v>
      </c>
      <c r="DY63" s="185">
        <f ca="1">IF(DQ63=0,0,_xll.SPRDOPT(DJ63,DK63,$AD63,$AM63,DN63,DO63,DP63,$D63,$F$20,9)/365)</f>
        <v>0</v>
      </c>
      <c r="DZ63" s="185">
        <f t="shared" ca="1" si="180"/>
        <v>2.4458266994873579E-2</v>
      </c>
      <c r="EA63" s="185">
        <f t="shared" ca="1" si="181"/>
        <v>0</v>
      </c>
      <c r="EB63" s="185">
        <f t="shared" ca="1" si="182"/>
        <v>3.3833457452892811E-3</v>
      </c>
      <c r="EC63" s="185">
        <f t="shared" si="183"/>
        <v>0</v>
      </c>
      <c r="ED63" s="185"/>
      <c r="EE63" s="99">
        <f t="shared" ca="1" si="184"/>
        <v>0</v>
      </c>
      <c r="EF63" s="99">
        <f t="shared" ca="1" si="185"/>
        <v>0</v>
      </c>
      <c r="EG63" s="99">
        <f t="shared" ca="1" si="186"/>
        <v>0</v>
      </c>
      <c r="EH63" s="99">
        <f t="shared" ca="1" si="187"/>
        <v>0</v>
      </c>
      <c r="EI63" s="99">
        <f t="shared" ca="1" si="188"/>
        <v>0</v>
      </c>
      <c r="EJ63" s="99">
        <f t="shared" ca="1" si="189"/>
        <v>0</v>
      </c>
      <c r="EK63" s="99">
        <f t="shared" ca="1" si="190"/>
        <v>0</v>
      </c>
      <c r="EL63" s="99">
        <f t="shared" ca="1" si="191"/>
        <v>0</v>
      </c>
      <c r="EM63" s="99">
        <f t="shared" ca="1" si="192"/>
        <v>0</v>
      </c>
      <c r="EN63" s="99">
        <f t="shared" ca="1" si="193"/>
        <v>0</v>
      </c>
      <c r="EO63" s="99">
        <f t="shared" ca="1" si="194"/>
        <v>0</v>
      </c>
      <c r="EP63" s="99">
        <f t="shared" ca="1" si="195"/>
        <v>0</v>
      </c>
      <c r="ER63" s="79">
        <f t="shared" si="196"/>
        <v>0</v>
      </c>
      <c r="ES63" s="121">
        <f t="shared" ca="1" si="111"/>
        <v>3.29</v>
      </c>
      <c r="ET63" s="121">
        <f t="shared" ca="1" si="112"/>
        <v>3.48</v>
      </c>
      <c r="EU63" s="121">
        <f t="shared" ca="1" si="197"/>
        <v>0</v>
      </c>
      <c r="EV63" s="121">
        <f t="shared" ca="1" si="198"/>
        <v>0</v>
      </c>
      <c r="EW63" s="183">
        <f t="shared" ca="1" si="113"/>
        <v>0.38750000000000001</v>
      </c>
      <c r="EX63" s="183">
        <f t="shared" ca="1" si="114"/>
        <v>0.38750000000000001</v>
      </c>
      <c r="EY63" s="96">
        <f t="shared" si="115"/>
        <v>0.98499999999999999</v>
      </c>
      <c r="EZ63" s="185">
        <f ca="1">IF(ER63=0,0,_xll.SPRDOPT(ES63,ET63,$AK63,$AM63,EW63,EX63,EY63,$D63,$H$20,0))</f>
        <v>0</v>
      </c>
      <c r="FA63" s="185">
        <f ca="1">IF(ES63=0,0,_xll.SPRDOPT(ES63,ET63,$AK63,$AM63,EW63,EX63,EY63,$D63,$H$20,1))</f>
        <v>0.73736841432785272</v>
      </c>
      <c r="FB63" s="185">
        <f ca="1">IF(ET63=0,0,_xll.SPRDOPT(ES63,ET63,$AK63,$AM63,EW63,EX63,EY63,$D63,$H$20,2))</f>
        <v>-0.70912461816767647</v>
      </c>
      <c r="FC63" s="185">
        <f ca="1">IF(EU63=0,0,_xll.SPRDOPT(ES63,ET63,$AK63,$AM63,EW63,EX63,EY63,$D63,$H$20,3)/100)</f>
        <v>0</v>
      </c>
      <c r="FD63" s="185">
        <f ca="1">IF(EV63=0,0,_xll.SPRDOPT(ES63,ET63,$AK63,$AM63,EW63,EX63,EY63,$D63,$H$20,4)/100)</f>
        <v>0</v>
      </c>
      <c r="FE63" s="185">
        <f ca="1">IF(EW63=0,0,_xll.SPRDOPT(ES63,ET63,$AK63,$AM63,EW63,EX63,EY63,$D63,$H$20,5)/100)</f>
        <v>-6.5658969976588946E-3</v>
      </c>
      <c r="FF63" s="185">
        <f ca="1">IF(EX63=0,0,_xll.SPRDOPT(ES63,ET63,$AK63,$AM63,EW63,EX63,EY63,$D63,$H$20,6)/100)</f>
        <v>1.002860222939469E-2</v>
      </c>
      <c r="FG63" s="185">
        <f ca="1">IF(EY63=0,0,_xll.SPRDOPT(ES63,ET63,$AK63,$AM63,EW63,EX63,EY63,$D63,$H$20,7)/100)</f>
        <v>-3.1776325919118255E-2</v>
      </c>
      <c r="FH63" s="185">
        <f ca="1">IF(EZ63=0,0,_xll.SPRDOPT(ES63,ET63,$AK63,$AM63,EW63,EX63,EY63,$D63,$H$20,9)/365)</f>
        <v>0</v>
      </c>
      <c r="FI63" s="185">
        <f t="shared" ca="1" si="199"/>
        <v>2.8243796160176249E-2</v>
      </c>
      <c r="FJ63" s="185">
        <f t="shared" ca="1" si="200"/>
        <v>0</v>
      </c>
      <c r="FK63" s="185">
        <f t="shared" ca="1" si="201"/>
        <v>3.4627052317357954E-3</v>
      </c>
      <c r="FL63" s="185">
        <f t="shared" si="202"/>
        <v>0</v>
      </c>
      <c r="FM63" s="185"/>
      <c r="FN63" s="99">
        <f t="shared" ca="1" si="203"/>
        <v>0</v>
      </c>
      <c r="FO63" s="99">
        <f t="shared" ca="1" si="204"/>
        <v>0</v>
      </c>
      <c r="FP63" s="99">
        <f t="shared" ca="1" si="205"/>
        <v>0</v>
      </c>
      <c r="FQ63" s="99">
        <f t="shared" ca="1" si="206"/>
        <v>0</v>
      </c>
      <c r="FR63" s="99">
        <f t="shared" ca="1" si="207"/>
        <v>0</v>
      </c>
      <c r="FS63" s="99">
        <f t="shared" ca="1" si="208"/>
        <v>0</v>
      </c>
      <c r="FT63" s="99">
        <f t="shared" ca="1" si="209"/>
        <v>0</v>
      </c>
      <c r="FU63" s="99">
        <f t="shared" ca="1" si="210"/>
        <v>0</v>
      </c>
      <c r="FV63" s="99">
        <f t="shared" ca="1" si="211"/>
        <v>0</v>
      </c>
      <c r="FW63" s="99">
        <f t="shared" ca="1" si="212"/>
        <v>0</v>
      </c>
      <c r="FX63" s="99">
        <f t="shared" ca="1" si="213"/>
        <v>0</v>
      </c>
      <c r="FY63" s="99">
        <f t="shared" ca="1" si="214"/>
        <v>0</v>
      </c>
      <c r="GA63" s="304">
        <f t="shared" ca="1" si="116"/>
        <v>34</v>
      </c>
      <c r="GB63" t="str">
        <f t="shared" si="117"/>
        <v>IF-NGPL/MIDCON34</v>
      </c>
      <c r="GC63" t="str">
        <f t="shared" si="118"/>
        <v>NGI-SOCAL34</v>
      </c>
      <c r="GD63" t="str">
        <f t="shared" si="119"/>
        <v>IF-NWPL_ROCKY_M34</v>
      </c>
      <c r="GE63" t="str">
        <f t="shared" si="120"/>
        <v>IF-NWPL_ROCKY_M34</v>
      </c>
      <c r="GG63" s="96" t="e">
        <f t="shared" ca="1" si="121"/>
        <v>#N/A</v>
      </c>
      <c r="GH63" s="96">
        <f t="shared" ca="1" si="122"/>
        <v>0</v>
      </c>
      <c r="GI63" s="96" t="e">
        <f t="shared" ca="1" si="123"/>
        <v>#N/A</v>
      </c>
      <c r="GJ63" s="96" t="e">
        <f t="shared" ca="1" si="124"/>
        <v>#N/A</v>
      </c>
    </row>
    <row r="64" spans="1:192" x14ac:dyDescent="0.2">
      <c r="A64" s="92">
        <f t="shared" si="130"/>
        <v>38047</v>
      </c>
      <c r="B64" s="93">
        <f t="shared" ca="1" si="83"/>
        <v>3.35</v>
      </c>
      <c r="C64" s="77">
        <f t="shared" ca="1" si="131"/>
        <v>0.37</v>
      </c>
      <c r="D64" s="95">
        <f t="shared" ca="1" si="132"/>
        <v>813</v>
      </c>
      <c r="E64" s="96">
        <f t="shared" ca="1" si="133"/>
        <v>-0.37504507737734261</v>
      </c>
      <c r="F64" s="96">
        <f t="shared" ca="1" si="134"/>
        <v>-0.17739223454402209</v>
      </c>
      <c r="G64" s="96">
        <f t="shared" ca="1" si="135"/>
        <v>-0.21216459774558641</v>
      </c>
      <c r="H64" s="96">
        <f t="shared" ca="1" si="136"/>
        <v>0.74846106117425393</v>
      </c>
      <c r="I64" s="94"/>
      <c r="J64" s="182"/>
      <c r="K64" s="93">
        <f t="shared" ca="1" si="10"/>
        <v>-0.14499999999999999</v>
      </c>
      <c r="L64" s="93">
        <f t="shared" ca="1" si="84"/>
        <v>0</v>
      </c>
      <c r="M64" s="96">
        <f t="shared" ca="1" si="85"/>
        <v>1</v>
      </c>
      <c r="N64" s="96">
        <f t="shared" ca="1" si="86"/>
        <v>1</v>
      </c>
      <c r="O64" s="96">
        <f t="shared" ca="1" si="87"/>
        <v>0.99450000000000005</v>
      </c>
      <c r="P64" s="184">
        <f t="shared" si="11"/>
        <v>-0.2</v>
      </c>
      <c r="Q64" s="298">
        <f t="shared" si="88"/>
        <v>0</v>
      </c>
      <c r="R64" s="294">
        <f t="shared" ca="1" si="12"/>
        <v>0.24</v>
      </c>
      <c r="S64" s="93">
        <f t="shared" ca="1" si="13"/>
        <v>0</v>
      </c>
      <c r="T64" s="96">
        <f t="shared" ca="1" si="14"/>
        <v>1</v>
      </c>
      <c r="U64" s="96">
        <f t="shared" ca="1" si="89"/>
        <v>1</v>
      </c>
      <c r="V64" s="96">
        <f t="shared" ca="1" si="90"/>
        <v>0.99</v>
      </c>
      <c r="W64" s="184">
        <f t="shared" si="15"/>
        <v>0</v>
      </c>
      <c r="X64" s="298">
        <f t="shared" si="91"/>
        <v>0</v>
      </c>
      <c r="Y64" s="296">
        <f t="shared" ca="1" si="16"/>
        <v>-0.25</v>
      </c>
      <c r="Z64" s="93">
        <f t="shared" ca="1" si="17"/>
        <v>0</v>
      </c>
      <c r="AA64" s="96">
        <f t="shared" ca="1" si="126"/>
        <v>1</v>
      </c>
      <c r="AB64" s="96">
        <f t="shared" ca="1" si="92"/>
        <v>1</v>
      </c>
      <c r="AC64" s="96">
        <f t="shared" ca="1" si="93"/>
        <v>0.98499999999999999</v>
      </c>
      <c r="AD64" s="184">
        <f t="shared" si="18"/>
        <v>-0.6</v>
      </c>
      <c r="AE64" s="298">
        <f t="shared" si="94"/>
        <v>0</v>
      </c>
      <c r="AF64" s="93">
        <f t="shared" ca="1" si="19"/>
        <v>-0.25</v>
      </c>
      <c r="AG64" s="93">
        <f t="shared" ca="1" si="20"/>
        <v>0</v>
      </c>
      <c r="AH64" s="96">
        <f t="shared" ca="1" si="21"/>
        <v>1</v>
      </c>
      <c r="AI64" s="96">
        <f t="shared" ca="1" si="95"/>
        <v>1</v>
      </c>
      <c r="AJ64" s="96">
        <f t="shared" ca="1" si="96"/>
        <v>0.98499999999999999</v>
      </c>
      <c r="AK64" s="184">
        <f t="shared" si="22"/>
        <v>-0.45</v>
      </c>
      <c r="AL64" s="298">
        <f t="shared" si="97"/>
        <v>0</v>
      </c>
      <c r="AM64" s="77">
        <f t="shared" ca="1" si="23"/>
        <v>0</v>
      </c>
      <c r="AN64" s="145">
        <f t="shared" si="24"/>
        <v>31</v>
      </c>
      <c r="AO64" s="74">
        <f t="shared" si="125"/>
        <v>27</v>
      </c>
      <c r="AP64" s="79">
        <f t="shared" si="137"/>
        <v>31</v>
      </c>
      <c r="AQ64" s="121">
        <f t="shared" ca="1" si="98"/>
        <v>3.2050000000000001</v>
      </c>
      <c r="AR64" s="121">
        <f t="shared" ca="1" si="99"/>
        <v>3.35</v>
      </c>
      <c r="AS64" s="121">
        <f t="shared" ca="1" si="138"/>
        <v>99.355000000000004</v>
      </c>
      <c r="AT64" s="121">
        <f t="shared" ca="1" si="139"/>
        <v>103.85000000000001</v>
      </c>
      <c r="AU64" s="183">
        <f t="shared" ca="1" si="100"/>
        <v>0.37</v>
      </c>
      <c r="AV64" s="183">
        <f t="shared" ca="1" si="101"/>
        <v>0.37</v>
      </c>
      <c r="AW64" s="96">
        <f t="shared" si="140"/>
        <v>0.999</v>
      </c>
      <c r="AX64" s="185">
        <f ca="1">IF(AP64=0,0,_xll.SPRDOPT(AQ64,AR64,$P64,$AM64,AU64,AV64,AW64,$D64,$B$20,0))</f>
        <v>2.8650392938262628E-2</v>
      </c>
      <c r="AY64" s="185">
        <f ca="1">IF(AQ64=0,0,_xll.SPRDOPT(AQ64,AR64,$P64,$AM64,AU64,AV64,AW64,$D64,$B$20,1))</f>
        <v>-0.37504507737734261</v>
      </c>
      <c r="AZ64" s="185">
        <f ca="1">IF(AR64=0,0,_xll.SPRDOPT(AQ64,AR64,$P64,$AM64,AU64,AV64,AW64,$D64,$B$20,2))</f>
        <v>0.38150893990485268</v>
      </c>
      <c r="BA64" s="185">
        <f ca="1">IF(AS64=0,0,_xll.SPRDOPT(AQ64,AR64,$P64,$AM64,AU64,AV64,AW64,$D64,$B$20,3)/100)</f>
        <v>3.2290666851115042E-2</v>
      </c>
      <c r="BB64" s="185">
        <f ca="1">IF(AT64=0,0,_xll.SPRDOPT(AQ64,AR64,$P64,$AM64,AU64,AV64,AW64,$D64,$B$20,4)/100)</f>
        <v>3.2431714604751263E-2</v>
      </c>
      <c r="BC64" s="185">
        <f ca="1">IF(AU64=0,0,_xll.SPRDOPT(AQ64,AR64,$P64,$AM64,AU64,AV64,AW64,$D64,$B$20,5)/100)</f>
        <v>-1.2655835287408237E-2</v>
      </c>
      <c r="BD64" s="185">
        <f ca="1">IF(AV64=0,0,_xll.SPRDOPT(AQ64,AR64,$P64,$AM64,AU64,AV64,AW64,$D64,$B$20,6)/100)</f>
        <v>1.3924401995455336E-2</v>
      </c>
      <c r="BE64" s="185">
        <f ca="1">IF(AW64=0,0,_xll.SPRDOPT(AQ64,AR64,$P64,$AM64,AU64,AV64,AW64,$D64,$B$20,7)/100)</f>
        <v>-0.10586196004855628</v>
      </c>
      <c r="BF64" s="185">
        <f ca="1">IF(AX64=0,0,_xll.SPRDOPT(AQ64,AR64,$P64,$AM64,AU64,AV64,AW64,$D64,$B$20,9)/365)</f>
        <v>-2.8886307259106038E-5</v>
      </c>
      <c r="BG64" s="185">
        <f t="shared" ca="1" si="141"/>
        <v>6.4638625275100781E-3</v>
      </c>
      <c r="BH64" s="185">
        <f t="shared" ca="1" si="142"/>
        <v>1.4104775363622118E-4</v>
      </c>
      <c r="BI64" s="185">
        <f t="shared" ca="1" si="143"/>
        <v>1.2685667080470989E-3</v>
      </c>
      <c r="BJ64" s="185">
        <f t="shared" si="144"/>
        <v>30.969000000000001</v>
      </c>
      <c r="BK64" s="165"/>
      <c r="BL64" s="99">
        <f t="shared" ca="1" si="145"/>
        <v>0.88816218108614142</v>
      </c>
      <c r="BM64" s="99">
        <f t="shared" ca="1" si="146"/>
        <v>-11.626397398697621</v>
      </c>
      <c r="BN64" s="99">
        <f t="shared" ca="1" si="147"/>
        <v>11.826777137050433</v>
      </c>
      <c r="BO64" s="99">
        <f t="shared" ca="1" si="148"/>
        <v>1.0010106723845662</v>
      </c>
      <c r="BP64" s="99">
        <f t="shared" ca="1" si="149"/>
        <v>1.0053831527472892</v>
      </c>
      <c r="BQ64" s="99">
        <f t="shared" ca="1" si="150"/>
        <v>-0.39233089390965536</v>
      </c>
      <c r="BR64" s="99">
        <f t="shared" ca="1" si="151"/>
        <v>0.43165646185911538</v>
      </c>
      <c r="BS64" s="99">
        <f t="shared" ca="1" si="152"/>
        <v>-3.2817207615052446</v>
      </c>
      <c r="BT64" s="99">
        <f t="shared" ca="1" si="153"/>
        <v>-8.9547552503228714E-4</v>
      </c>
      <c r="BU64" s="99">
        <f t="shared" ca="1" si="154"/>
        <v>0.20037973835281242</v>
      </c>
      <c r="BV64" s="99">
        <f t="shared" ca="1" si="155"/>
        <v>4.3724803627228567E-3</v>
      </c>
      <c r="BW64" s="99">
        <f t="shared" ca="1" si="156"/>
        <v>3.9325567949460065E-2</v>
      </c>
      <c r="BX64" s="99"/>
      <c r="BZ64" s="79">
        <f t="shared" si="157"/>
        <v>0</v>
      </c>
      <c r="CA64" s="121">
        <f t="shared" ca="1" si="102"/>
        <v>3.59</v>
      </c>
      <c r="CB64" s="121">
        <f t="shared" ca="1" si="103"/>
        <v>3.35</v>
      </c>
      <c r="CC64" s="121">
        <f t="shared" ca="1" si="158"/>
        <v>0</v>
      </c>
      <c r="CD64" s="121">
        <f t="shared" ca="1" si="159"/>
        <v>0</v>
      </c>
      <c r="CE64" s="183">
        <f t="shared" ca="1" si="104"/>
        <v>0.37</v>
      </c>
      <c r="CF64" s="183">
        <f t="shared" ca="1" si="105"/>
        <v>0.37</v>
      </c>
      <c r="CG64" s="96">
        <f t="shared" si="160"/>
        <v>0.99</v>
      </c>
      <c r="CH64" s="185">
        <f ca="1">IF(BZ64=0,0,_xll.SPRDOPT(CA64,CB64,$W64,$AM64,CE64,CF64,CG64,$D64,$D$20,0))</f>
        <v>0</v>
      </c>
      <c r="CI64" s="185">
        <f ca="1">IF(CA64=0,0,_xll.SPRDOPT(CA64,CB64,$W64,$AM64,CE64,CF64,CG64,$D64,$D$20,1))</f>
        <v>-0.17739223454402209</v>
      </c>
      <c r="CJ64" s="185">
        <f ca="1">IF(CB64=0,0,_xll.SPRDOPT(CA64,CB64,$W64,$AM64,CE64,CF64,CG64,$D64,$D$20,2))</f>
        <v>0.19841896978579876</v>
      </c>
      <c r="CK64" s="185">
        <f ca="1">IF(CC64=0,0,_xll.SPRDOPT(CA64,CB64,$W64,$AM64,CE64,CF64,CG64,$D64,$D$20,3)/100)</f>
        <v>0</v>
      </c>
      <c r="CL64" s="185">
        <f ca="1">IF(CD64=0,0,_xll.SPRDOPT(CA64,CB64,$W64,$AM64,CE64,CF64,CG64,$D64,$D$20,4)/100)</f>
        <v>0</v>
      </c>
      <c r="CM64" s="185">
        <f ca="1">IF(CE64=0,0,_xll.SPRDOPT(CA64,CB64,$W64,$AM64,CE64,CF64,CG64,$D64,$D$20,5)/100)</f>
        <v>9.8465651539543747E-4</v>
      </c>
      <c r="CN64" s="185">
        <f ca="1">IF(CF64=0,0,_xll.SPRDOPT(CA64,CB64,$W64,$AM64,CE64,CF64,CG64,$D64,$D$20,6)/100)</f>
        <v>9.8474528084895475E-4</v>
      </c>
      <c r="CO64" s="185">
        <f ca="1">IF(CG64=0,0,_xll.SPRDOPT(CA64,CB64,$W64,$AM64,CE64,CF64,CG64,$D64,$D$20,7)/100)</f>
        <v>-3.6433949754615426E-2</v>
      </c>
      <c r="CP64" s="185">
        <f ca="1">IF(CH64=0,0,_xll.SPRDOPT(CA64,CB64,$W64,$AM64,CE64,CF64,CG64,$D64,$D$20,9)/365)</f>
        <v>0</v>
      </c>
      <c r="CQ64" s="185">
        <f t="shared" ca="1" si="161"/>
        <v>2.1026735241776673E-2</v>
      </c>
      <c r="CR64" s="185">
        <f t="shared" ca="1" si="162"/>
        <v>0</v>
      </c>
      <c r="CS64" s="185">
        <f t="shared" ca="1" si="163"/>
        <v>1.9694017962443924E-3</v>
      </c>
      <c r="CT64" s="185">
        <f t="shared" si="164"/>
        <v>0</v>
      </c>
      <c r="CU64" s="165"/>
      <c r="CV64" s="99">
        <f t="shared" ca="1" si="165"/>
        <v>0</v>
      </c>
      <c r="CW64" s="99">
        <f t="shared" ca="1" si="166"/>
        <v>0</v>
      </c>
      <c r="CX64" s="99">
        <f t="shared" ca="1" si="167"/>
        <v>0</v>
      </c>
      <c r="CY64" s="99">
        <f t="shared" ca="1" si="168"/>
        <v>0</v>
      </c>
      <c r="CZ64" s="99">
        <f t="shared" ca="1" si="169"/>
        <v>0</v>
      </c>
      <c r="DA64" s="99">
        <f t="shared" ca="1" si="170"/>
        <v>0</v>
      </c>
      <c r="DB64" s="99">
        <f t="shared" ca="1" si="171"/>
        <v>0</v>
      </c>
      <c r="DC64" s="99">
        <f t="shared" ca="1" si="172"/>
        <v>0</v>
      </c>
      <c r="DD64" s="99">
        <f t="shared" ca="1" si="173"/>
        <v>0</v>
      </c>
      <c r="DE64" s="99">
        <f t="shared" ca="1" si="174"/>
        <v>0</v>
      </c>
      <c r="DF64" s="99">
        <f t="shared" ca="1" si="175"/>
        <v>0</v>
      </c>
      <c r="DG64" s="99">
        <f t="shared" ca="1" si="176"/>
        <v>0</v>
      </c>
      <c r="DI64" s="79">
        <f t="shared" si="177"/>
        <v>0</v>
      </c>
      <c r="DJ64" s="121">
        <f t="shared" ca="1" si="106"/>
        <v>3.1</v>
      </c>
      <c r="DK64" s="121">
        <f t="shared" ca="1" si="107"/>
        <v>3.35</v>
      </c>
      <c r="DL64" s="121">
        <f t="shared" ca="1" si="178"/>
        <v>0</v>
      </c>
      <c r="DM64" s="121">
        <f t="shared" ca="1" si="179"/>
        <v>0</v>
      </c>
      <c r="DN64" s="183">
        <f t="shared" ca="1" si="108"/>
        <v>0.37</v>
      </c>
      <c r="DO64" s="183">
        <f t="shared" ca="1" si="109"/>
        <v>0.37</v>
      </c>
      <c r="DP64" s="96">
        <f t="shared" si="110"/>
        <v>0.98499999999999999</v>
      </c>
      <c r="DQ64" s="185">
        <f ca="1">IF(DI64=0,0,_xll.SPRDOPT(DJ64,DK64,$AD64,$AM64,DN64,DO64,DP64,$D64,$F$20,0))</f>
        <v>0</v>
      </c>
      <c r="DR64" s="185">
        <f ca="1">IF(DJ64=0,0,_xll.SPRDOPT(DJ64,DK64,$AD64,$AM64,DN64,DO64,DP64,$D64,$F$20,1))</f>
        <v>-0.21216459774558641</v>
      </c>
      <c r="DS64" s="185">
        <f ca="1">IF(DK64=0,0,_xll.SPRDOPT(DJ64,DK64,$AD64,$AM64,DN64,DO64,DP64,$D64,$F$20,2))</f>
        <v>0.23496809485823186</v>
      </c>
      <c r="DT64" s="185">
        <f ca="1">IF(DL64=0,0,_xll.SPRDOPT(DJ64,DK64,$AD64,$AM64,DN64,DO64,DP64,$D64,$F$20,3)/100)</f>
        <v>0</v>
      </c>
      <c r="DU64" s="185">
        <f ca="1">IF(DM64=0,0,_xll.SPRDOPT(DJ64,DK64,$AD64,$AM64,DN64,DO64,DP64,$D64,$F$20,4)/100)</f>
        <v>0</v>
      </c>
      <c r="DV64" s="185">
        <f ca="1">IF(DN64=0,0,_xll.SPRDOPT(DJ64,DK64,$AD64,$AM64,DN64,DO64,DP64,$D64,$F$20,5)/100)</f>
        <v>-6.8841195777822614E-3</v>
      </c>
      <c r="DW64" s="185">
        <f ca="1">IF(DO64=0,0,_xll.SPRDOPT(DJ64,DK64,$AD64,$AM64,DN64,DO64,DP64,$D64,$F$20,6)/100)</f>
        <v>1.0124452370642632E-2</v>
      </c>
      <c r="DX64" s="185">
        <f ca="1">IF(DP64=0,0,_xll.SPRDOPT(DJ64,DK64,$AD64,$AM64,DN64,DO64,DP64,$D64,$F$20,7)/100)</f>
        <v>-2.4413216887920766E-2</v>
      </c>
      <c r="DY64" s="185">
        <f ca="1">IF(DQ64=0,0,_xll.SPRDOPT(DJ64,DK64,$AD64,$AM64,DN64,DO64,DP64,$D64,$F$20,9)/365)</f>
        <v>0</v>
      </c>
      <c r="DZ64" s="185">
        <f t="shared" ca="1" si="180"/>
        <v>2.2803497112645454E-2</v>
      </c>
      <c r="EA64" s="185">
        <f t="shared" ca="1" si="181"/>
        <v>0</v>
      </c>
      <c r="EB64" s="185">
        <f t="shared" ca="1" si="182"/>
        <v>3.2403327928603705E-3</v>
      </c>
      <c r="EC64" s="185">
        <f t="shared" si="183"/>
        <v>0</v>
      </c>
      <c r="ED64" s="185"/>
      <c r="EE64" s="99">
        <f t="shared" ca="1" si="184"/>
        <v>0</v>
      </c>
      <c r="EF64" s="99">
        <f t="shared" ca="1" si="185"/>
        <v>0</v>
      </c>
      <c r="EG64" s="99">
        <f t="shared" ca="1" si="186"/>
        <v>0</v>
      </c>
      <c r="EH64" s="99">
        <f t="shared" ca="1" si="187"/>
        <v>0</v>
      </c>
      <c r="EI64" s="99">
        <f t="shared" ca="1" si="188"/>
        <v>0</v>
      </c>
      <c r="EJ64" s="99">
        <f t="shared" ca="1" si="189"/>
        <v>0</v>
      </c>
      <c r="EK64" s="99">
        <f t="shared" ca="1" si="190"/>
        <v>0</v>
      </c>
      <c r="EL64" s="99">
        <f t="shared" ca="1" si="191"/>
        <v>0</v>
      </c>
      <c r="EM64" s="99">
        <f t="shared" ca="1" si="192"/>
        <v>0</v>
      </c>
      <c r="EN64" s="99">
        <f t="shared" ca="1" si="193"/>
        <v>0</v>
      </c>
      <c r="EO64" s="99">
        <f t="shared" ca="1" si="194"/>
        <v>0</v>
      </c>
      <c r="EP64" s="99">
        <f t="shared" ca="1" si="195"/>
        <v>0</v>
      </c>
      <c r="ER64" s="79">
        <f t="shared" si="196"/>
        <v>0</v>
      </c>
      <c r="ES64" s="121">
        <f t="shared" ca="1" si="111"/>
        <v>3.16</v>
      </c>
      <c r="ET64" s="121">
        <f t="shared" ca="1" si="112"/>
        <v>3.35</v>
      </c>
      <c r="EU64" s="121">
        <f t="shared" ca="1" si="197"/>
        <v>0</v>
      </c>
      <c r="EV64" s="121">
        <f t="shared" ca="1" si="198"/>
        <v>0</v>
      </c>
      <c r="EW64" s="183">
        <f t="shared" ca="1" si="113"/>
        <v>0.37</v>
      </c>
      <c r="EX64" s="183">
        <f t="shared" ca="1" si="114"/>
        <v>0.37</v>
      </c>
      <c r="EY64" s="96">
        <f t="shared" si="115"/>
        <v>0.98499999999999999</v>
      </c>
      <c r="EZ64" s="185">
        <f ca="1">IF(ER64=0,0,_xll.SPRDOPT(ES64,ET64,$AK64,$AM64,EW64,EX64,EY64,$D64,$H$20,0))</f>
        <v>0</v>
      </c>
      <c r="FA64" s="185">
        <f ca="1">IF(ES64=0,0,_xll.SPRDOPT(ES64,ET64,$AK64,$AM64,EW64,EX64,EY64,$D64,$H$20,1))</f>
        <v>0.74846106117425393</v>
      </c>
      <c r="FB64" s="185">
        <f ca="1">IF(ET64=0,0,_xll.SPRDOPT(ES64,ET64,$AK64,$AM64,EW64,EX64,EY64,$D64,$H$20,2))</f>
        <v>-0.72182815439681702</v>
      </c>
      <c r="FC64" s="185">
        <f ca="1">IF(EU64=0,0,_xll.SPRDOPT(ES64,ET64,$AK64,$AM64,EW64,EX64,EY64,$D64,$H$20,3)/100)</f>
        <v>0</v>
      </c>
      <c r="FD64" s="185">
        <f ca="1">IF(EV64=0,0,_xll.SPRDOPT(ES64,ET64,$AK64,$AM64,EW64,EX64,EY64,$D64,$H$20,4)/100)</f>
        <v>0</v>
      </c>
      <c r="FE64" s="185">
        <f ca="1">IF(EW64=0,0,_xll.SPRDOPT(ES64,ET64,$AK64,$AM64,EW64,EX64,EY64,$D64,$H$20,5)/100)</f>
        <v>-6.4722233788416786E-3</v>
      </c>
      <c r="FF64" s="185">
        <f ca="1">IF(EX64=0,0,_xll.SPRDOPT(ES64,ET64,$AK64,$AM64,EW64,EX64,EY64,$D64,$H$20,6)/100)</f>
        <v>9.812367133364917E-3</v>
      </c>
      <c r="FG64" s="185">
        <f ca="1">IF(EY64=0,0,_xll.SPRDOPT(ES64,ET64,$AK64,$AM64,EW64,EX64,EY64,$D64,$H$20,7)/100)</f>
        <v>-2.8811078285309818E-2</v>
      </c>
      <c r="FH64" s="185">
        <f ca="1">IF(EZ64=0,0,_xll.SPRDOPT(ES64,ET64,$AK64,$AM64,EW64,EX64,EY64,$D64,$H$20,9)/365)</f>
        <v>0</v>
      </c>
      <c r="FI64" s="185">
        <f t="shared" ca="1" si="199"/>
        <v>2.6632906777436904E-2</v>
      </c>
      <c r="FJ64" s="185">
        <f t="shared" ca="1" si="200"/>
        <v>0</v>
      </c>
      <c r="FK64" s="185">
        <f t="shared" ca="1" si="201"/>
        <v>3.3401437545232384E-3</v>
      </c>
      <c r="FL64" s="185">
        <f t="shared" si="202"/>
        <v>0</v>
      </c>
      <c r="FM64" s="185"/>
      <c r="FN64" s="99">
        <f t="shared" ca="1" si="203"/>
        <v>0</v>
      </c>
      <c r="FO64" s="99">
        <f t="shared" ca="1" si="204"/>
        <v>0</v>
      </c>
      <c r="FP64" s="99">
        <f t="shared" ca="1" si="205"/>
        <v>0</v>
      </c>
      <c r="FQ64" s="99">
        <f t="shared" ca="1" si="206"/>
        <v>0</v>
      </c>
      <c r="FR64" s="99">
        <f t="shared" ca="1" si="207"/>
        <v>0</v>
      </c>
      <c r="FS64" s="99">
        <f t="shared" ca="1" si="208"/>
        <v>0</v>
      </c>
      <c r="FT64" s="99">
        <f t="shared" ca="1" si="209"/>
        <v>0</v>
      </c>
      <c r="FU64" s="99">
        <f t="shared" ca="1" si="210"/>
        <v>0</v>
      </c>
      <c r="FV64" s="99">
        <f t="shared" ca="1" si="211"/>
        <v>0</v>
      </c>
      <c r="FW64" s="99">
        <f t="shared" ca="1" si="212"/>
        <v>0</v>
      </c>
      <c r="FX64" s="99">
        <f t="shared" ca="1" si="213"/>
        <v>0</v>
      </c>
      <c r="FY64" s="99">
        <f t="shared" ca="1" si="214"/>
        <v>0</v>
      </c>
      <c r="GA64" s="304">
        <f t="shared" ca="1" si="116"/>
        <v>35</v>
      </c>
      <c r="GB64" t="str">
        <f t="shared" si="117"/>
        <v>IF-NGPL/MIDCON35</v>
      </c>
      <c r="GC64" t="str">
        <f t="shared" si="118"/>
        <v>NGI-SOCAL35</v>
      </c>
      <c r="GD64" t="str">
        <f t="shared" si="119"/>
        <v>IF-NWPL_ROCKY_M35</v>
      </c>
      <c r="GE64" t="str">
        <f t="shared" si="120"/>
        <v>IF-NWPL_ROCKY_M35</v>
      </c>
      <c r="GG64" s="96" t="e">
        <f t="shared" ca="1" si="121"/>
        <v>#N/A</v>
      </c>
      <c r="GH64" s="96">
        <f t="shared" ca="1" si="122"/>
        <v>0</v>
      </c>
      <c r="GI64" s="96" t="e">
        <f t="shared" ca="1" si="123"/>
        <v>#N/A</v>
      </c>
      <c r="GJ64" s="96" t="e">
        <f t="shared" ca="1" si="124"/>
        <v>#N/A</v>
      </c>
    </row>
    <row r="65" spans="1:192" x14ac:dyDescent="0.2">
      <c r="A65" s="92">
        <f t="shared" si="130"/>
        <v>38078</v>
      </c>
      <c r="B65" s="93">
        <f t="shared" ca="1" si="83"/>
        <v>3.165</v>
      </c>
      <c r="C65" s="77">
        <f t="shared" ca="1" si="131"/>
        <v>0.33500000000000002</v>
      </c>
      <c r="D65" s="95">
        <f t="shared" ca="1" si="132"/>
        <v>846</v>
      </c>
      <c r="E65" s="96">
        <f t="shared" ca="1" si="133"/>
        <v>-0.3750840078470648</v>
      </c>
      <c r="F65" s="96">
        <f t="shared" ca="1" si="134"/>
        <v>-0.20462055675367763</v>
      </c>
      <c r="G65" s="96">
        <f t="shared" ca="1" si="135"/>
        <v>-0.31857628206043648</v>
      </c>
      <c r="H65" s="96">
        <f t="shared" ca="1" si="136"/>
        <v>0.6168372388510831</v>
      </c>
      <c r="I65" s="94"/>
      <c r="J65" s="182"/>
      <c r="K65" s="93">
        <f t="shared" ca="1" si="10"/>
        <v>-0.15</v>
      </c>
      <c r="L65" s="93">
        <f t="shared" ca="1" si="84"/>
        <v>0</v>
      </c>
      <c r="M65" s="96">
        <f t="shared" ca="1" si="85"/>
        <v>1</v>
      </c>
      <c r="N65" s="96">
        <f t="shared" ca="1" si="86"/>
        <v>1</v>
      </c>
      <c r="O65" s="96">
        <f t="shared" ca="1" si="87"/>
        <v>0.99450000000000005</v>
      </c>
      <c r="P65" s="184">
        <f t="shared" si="11"/>
        <v>-0.2</v>
      </c>
      <c r="Q65" s="298">
        <f t="shared" si="88"/>
        <v>0</v>
      </c>
      <c r="R65" s="294">
        <f t="shared" ca="1" si="12"/>
        <v>0.26</v>
      </c>
      <c r="S65" s="93">
        <f t="shared" ca="1" si="13"/>
        <v>0</v>
      </c>
      <c r="T65" s="96">
        <f t="shared" ca="1" si="14"/>
        <v>1</v>
      </c>
      <c r="U65" s="96">
        <f t="shared" ca="1" si="89"/>
        <v>1</v>
      </c>
      <c r="V65" s="96">
        <f t="shared" ca="1" si="90"/>
        <v>0.98</v>
      </c>
      <c r="W65" s="184">
        <f t="shared" si="15"/>
        <v>0</v>
      </c>
      <c r="X65" s="298">
        <f t="shared" si="91"/>
        <v>0</v>
      </c>
      <c r="Y65" s="296">
        <f t="shared" ca="1" si="16"/>
        <v>-0.4</v>
      </c>
      <c r="Z65" s="93">
        <f t="shared" ca="1" si="17"/>
        <v>0</v>
      </c>
      <c r="AA65" s="96">
        <f t="shared" ca="1" si="126"/>
        <v>1</v>
      </c>
      <c r="AB65" s="96">
        <f t="shared" ca="1" si="92"/>
        <v>1</v>
      </c>
      <c r="AC65" s="96">
        <f t="shared" ca="1" si="93"/>
        <v>0.98499999999999999</v>
      </c>
      <c r="AD65" s="184">
        <f t="shared" si="18"/>
        <v>-0.6</v>
      </c>
      <c r="AE65" s="298">
        <f t="shared" si="94"/>
        <v>0</v>
      </c>
      <c r="AF65" s="93">
        <f t="shared" ca="1" si="19"/>
        <v>-0.4</v>
      </c>
      <c r="AG65" s="93">
        <f t="shared" ca="1" si="20"/>
        <v>0</v>
      </c>
      <c r="AH65" s="96">
        <f t="shared" ca="1" si="21"/>
        <v>1</v>
      </c>
      <c r="AI65" s="96">
        <f t="shared" ca="1" si="95"/>
        <v>1</v>
      </c>
      <c r="AJ65" s="96">
        <f t="shared" ca="1" si="96"/>
        <v>0.98499999999999999</v>
      </c>
      <c r="AK65" s="184">
        <f t="shared" si="22"/>
        <v>-0.45</v>
      </c>
      <c r="AL65" s="298">
        <f t="shared" si="97"/>
        <v>0</v>
      </c>
      <c r="AM65" s="77">
        <f t="shared" ca="1" si="23"/>
        <v>0</v>
      </c>
      <c r="AN65" s="145">
        <f t="shared" si="24"/>
        <v>30</v>
      </c>
      <c r="AO65" s="74">
        <f t="shared" si="125"/>
        <v>28</v>
      </c>
      <c r="AP65" s="79">
        <f t="shared" si="137"/>
        <v>30</v>
      </c>
      <c r="AQ65" s="121">
        <f t="shared" ca="1" si="98"/>
        <v>3.0150000000000001</v>
      </c>
      <c r="AR65" s="121">
        <f t="shared" ca="1" si="99"/>
        <v>3.165</v>
      </c>
      <c r="AS65" s="121">
        <f t="shared" ca="1" si="138"/>
        <v>90.45</v>
      </c>
      <c r="AT65" s="121">
        <f t="shared" ca="1" si="139"/>
        <v>94.95</v>
      </c>
      <c r="AU65" s="183">
        <f t="shared" ca="1" si="100"/>
        <v>0.33500000000000002</v>
      </c>
      <c r="AV65" s="183">
        <f t="shared" ca="1" si="101"/>
        <v>0.33500000000000002</v>
      </c>
      <c r="AW65" s="96">
        <f t="shared" si="140"/>
        <v>0.999</v>
      </c>
      <c r="AX65" s="185">
        <f ca="1">IF(AP65=0,0,_xll.SPRDOPT(AQ65,AR65,$P65,$AM65,AU65,AV65,AW65,$D65,$B$20,0))</f>
        <v>2.5853684288327673E-2</v>
      </c>
      <c r="AY65" s="185">
        <f ca="1">IF(AQ65=0,0,_xll.SPRDOPT(AQ65,AR65,$P65,$AM65,AU65,AV65,AW65,$D65,$B$20,1))</f>
        <v>-0.3750840078470648</v>
      </c>
      <c r="AZ65" s="185">
        <f ca="1">IF(AR65=0,0,_xll.SPRDOPT(AQ65,AR65,$P65,$AM65,AU65,AV65,AW65,$D65,$B$20,2))</f>
        <v>0.38080577212009609</v>
      </c>
      <c r="BA65" s="185">
        <f ca="1">IF(AS65=0,0,_xll.SPRDOPT(AQ65,AR65,$P65,$AM65,AU65,AV65,AW65,$D65,$B$20,3)/100)</f>
        <v>3.5554969065896926E-2</v>
      </c>
      <c r="BB65" s="185">
        <f ca="1">IF(AT65=0,0,_xll.SPRDOPT(AQ65,AR65,$P65,$AM65,AU65,AV65,AW65,$D65,$B$20,4)/100)</f>
        <v>3.5683133245885366E-2</v>
      </c>
      <c r="BC65" s="185">
        <f ca="1">IF(AU65=0,0,_xll.SPRDOPT(AQ65,AR65,$P65,$AM65,AU65,AV65,AW65,$D65,$B$20,5)/100)</f>
        <v>-1.2652770403608649E-2</v>
      </c>
      <c r="BD65" s="185">
        <f ca="1">IF(AV65=0,0,_xll.SPRDOPT(AQ65,AR65,$P65,$AM65,AU65,AV65,AW65,$D65,$B$20,6)/100)</f>
        <v>1.3917767364097895E-2</v>
      </c>
      <c r="BE65" s="185">
        <f ca="1">IF(AW65=0,0,_xll.SPRDOPT(AQ65,AR65,$P65,$AM65,AU65,AV65,AW65,$D65,$B$20,7)/100)</f>
        <v>-8.8339675029046882E-2</v>
      </c>
      <c r="BF65" s="185">
        <f ca="1">IF(AX65=0,0,_xll.SPRDOPT(AQ65,AR65,$P65,$AM65,AU65,AV65,AW65,$D65,$B$20,9)/365)</f>
        <v>-2.5062909440307975E-5</v>
      </c>
      <c r="BG65" s="185">
        <f t="shared" ca="1" si="141"/>
        <v>5.7217642730312823E-3</v>
      </c>
      <c r="BH65" s="185">
        <f t="shared" ca="1" si="142"/>
        <v>1.2816417998844087E-4</v>
      </c>
      <c r="BI65" s="185">
        <f t="shared" ca="1" si="143"/>
        <v>1.2649969604892463E-3</v>
      </c>
      <c r="BJ65" s="185">
        <f t="shared" si="144"/>
        <v>29.97</v>
      </c>
      <c r="BK65" s="165"/>
      <c r="BL65" s="99">
        <f t="shared" ca="1" si="145"/>
        <v>0.77561052864983016</v>
      </c>
      <c r="BM65" s="99">
        <f t="shared" ca="1" si="146"/>
        <v>-11.252520235411945</v>
      </c>
      <c r="BN65" s="99">
        <f t="shared" ca="1" si="147"/>
        <v>11.424173163602882</v>
      </c>
      <c r="BO65" s="99">
        <f t="shared" ca="1" si="148"/>
        <v>1.0666490719769077</v>
      </c>
      <c r="BP65" s="99">
        <f t="shared" ca="1" si="149"/>
        <v>1.070493997376561</v>
      </c>
      <c r="BQ65" s="99">
        <f t="shared" ca="1" si="150"/>
        <v>-0.37958311210825946</v>
      </c>
      <c r="BR65" s="99">
        <f t="shared" ca="1" si="151"/>
        <v>0.41753302092293687</v>
      </c>
      <c r="BS65" s="99">
        <f t="shared" ca="1" si="152"/>
        <v>-2.6501902508714066</v>
      </c>
      <c r="BT65" s="99">
        <f t="shared" ca="1" si="153"/>
        <v>-7.5188728320923928E-4</v>
      </c>
      <c r="BU65" s="99">
        <f t="shared" ca="1" si="154"/>
        <v>0.17165292819093847</v>
      </c>
      <c r="BV65" s="99">
        <f t="shared" ca="1" si="155"/>
        <v>3.8449253996532262E-3</v>
      </c>
      <c r="BW65" s="99">
        <f t="shared" ca="1" si="156"/>
        <v>3.7949908814677386E-2</v>
      </c>
      <c r="BX65" s="99"/>
      <c r="BZ65" s="79">
        <f t="shared" si="157"/>
        <v>0</v>
      </c>
      <c r="CA65" s="121">
        <f t="shared" ca="1" si="102"/>
        <v>3.4249999999999998</v>
      </c>
      <c r="CB65" s="121">
        <f t="shared" ca="1" si="103"/>
        <v>3.165</v>
      </c>
      <c r="CC65" s="121">
        <f t="shared" ca="1" si="158"/>
        <v>0</v>
      </c>
      <c r="CD65" s="121">
        <f t="shared" ca="1" si="159"/>
        <v>0</v>
      </c>
      <c r="CE65" s="183">
        <f t="shared" ca="1" si="104"/>
        <v>0.33500000000000002</v>
      </c>
      <c r="CF65" s="183">
        <f t="shared" ca="1" si="105"/>
        <v>0.33500000000000002</v>
      </c>
      <c r="CG65" s="96">
        <f t="shared" si="160"/>
        <v>0.98</v>
      </c>
      <c r="CH65" s="185">
        <f ca="1">IF(BZ65=0,0,_xll.SPRDOPT(CA65,CB65,$W65,$AM65,CE65,CF65,CG65,$D65,$D$20,0))</f>
        <v>0</v>
      </c>
      <c r="CI65" s="185">
        <f ca="1">IF(CA65=0,0,_xll.SPRDOPT(CA65,CB65,$W65,$AM65,CE65,CF65,CG65,$D65,$D$20,1))</f>
        <v>-0.20462055675367763</v>
      </c>
      <c r="CJ65" s="185">
        <f ca="1">IF(CB65=0,0,_xll.SPRDOPT(CA65,CB65,$W65,$AM65,CE65,CF65,CG65,$D65,$D$20,2))</f>
        <v>0.23475961860474281</v>
      </c>
      <c r="CK65" s="185">
        <f ca="1">IF(CC65=0,0,_xll.SPRDOPT(CA65,CB65,$W65,$AM65,CE65,CF65,CG65,$D65,$D$20,3)/100)</f>
        <v>0</v>
      </c>
      <c r="CL65" s="185">
        <f ca="1">IF(CD65=0,0,_xll.SPRDOPT(CA65,CB65,$W65,$AM65,CE65,CF65,CG65,$D65,$D$20,4)/100)</f>
        <v>0</v>
      </c>
      <c r="CM65" s="185">
        <f ca="1">IF(CE65=0,0,_xll.SPRDOPT(CA65,CB65,$W65,$AM65,CE65,CF65,CG65,$D65,$D$20,5)/100)</f>
        <v>1.4793731398193757E-3</v>
      </c>
      <c r="CN65" s="185">
        <f ca="1">IF(CF65=0,0,_xll.SPRDOPT(CA65,CB65,$W65,$AM65,CE65,CF65,CG65,$D65,$D$20,6)/100)</f>
        <v>1.4794228118996744E-3</v>
      </c>
      <c r="CO65" s="185">
        <f ca="1">IF(CG65=0,0,_xll.SPRDOPT(CA65,CB65,$W65,$AM65,CE65,CF65,CG65,$D65,$D$20,7)/100)</f>
        <v>-2.4779925102794795E-2</v>
      </c>
      <c r="CP65" s="185">
        <f ca="1">IF(CH65=0,0,_xll.SPRDOPT(CA65,CB65,$W65,$AM65,CE65,CF65,CG65,$D65,$D$20,9)/365)</f>
        <v>0</v>
      </c>
      <c r="CQ65" s="185">
        <f t="shared" ca="1" si="161"/>
        <v>3.0139061851065185E-2</v>
      </c>
      <c r="CR65" s="185">
        <f t="shared" ca="1" si="162"/>
        <v>0</v>
      </c>
      <c r="CS65" s="185">
        <f t="shared" ca="1" si="163"/>
        <v>2.9587959517190501E-3</v>
      </c>
      <c r="CT65" s="185">
        <f t="shared" si="164"/>
        <v>0</v>
      </c>
      <c r="CU65" s="165"/>
      <c r="CV65" s="99">
        <f t="shared" ca="1" si="165"/>
        <v>0</v>
      </c>
      <c r="CW65" s="99">
        <f t="shared" ca="1" si="166"/>
        <v>0</v>
      </c>
      <c r="CX65" s="99">
        <f t="shared" ca="1" si="167"/>
        <v>0</v>
      </c>
      <c r="CY65" s="99">
        <f t="shared" ca="1" si="168"/>
        <v>0</v>
      </c>
      <c r="CZ65" s="99">
        <f t="shared" ca="1" si="169"/>
        <v>0</v>
      </c>
      <c r="DA65" s="99">
        <f t="shared" ca="1" si="170"/>
        <v>0</v>
      </c>
      <c r="DB65" s="99">
        <f t="shared" ca="1" si="171"/>
        <v>0</v>
      </c>
      <c r="DC65" s="99">
        <f t="shared" ca="1" si="172"/>
        <v>0</v>
      </c>
      <c r="DD65" s="99">
        <f t="shared" ca="1" si="173"/>
        <v>0</v>
      </c>
      <c r="DE65" s="99">
        <f t="shared" ca="1" si="174"/>
        <v>0</v>
      </c>
      <c r="DF65" s="99">
        <f t="shared" ca="1" si="175"/>
        <v>0</v>
      </c>
      <c r="DG65" s="99">
        <f t="shared" ca="1" si="176"/>
        <v>0</v>
      </c>
      <c r="DI65" s="79">
        <f t="shared" si="177"/>
        <v>0</v>
      </c>
      <c r="DJ65" s="121">
        <f t="shared" ca="1" si="106"/>
        <v>2.7650000000000001</v>
      </c>
      <c r="DK65" s="121">
        <f t="shared" ca="1" si="107"/>
        <v>3.165</v>
      </c>
      <c r="DL65" s="121">
        <f t="shared" ca="1" si="178"/>
        <v>0</v>
      </c>
      <c r="DM65" s="121">
        <f t="shared" ca="1" si="179"/>
        <v>0</v>
      </c>
      <c r="DN65" s="183">
        <f t="shared" ca="1" si="108"/>
        <v>0.33500000000000002</v>
      </c>
      <c r="DO65" s="183">
        <f t="shared" ca="1" si="109"/>
        <v>0.33500000000000002</v>
      </c>
      <c r="DP65" s="96">
        <f t="shared" si="110"/>
        <v>0.98499999999999999</v>
      </c>
      <c r="DQ65" s="185">
        <f ca="1">IF(DI65=0,0,_xll.SPRDOPT(DJ65,DK65,$AD65,$AM65,DN65,DO65,DP65,$D65,$F$20,0))</f>
        <v>0</v>
      </c>
      <c r="DR65" s="185">
        <f ca="1">IF(DJ65=0,0,_xll.SPRDOPT(DJ65,DK65,$AD65,$AM65,DN65,DO65,DP65,$D65,$F$20,1))</f>
        <v>-0.31857628206043648</v>
      </c>
      <c r="DS65" s="185">
        <f ca="1">IF(DK65=0,0,_xll.SPRDOPT(DJ65,DK65,$AD65,$AM65,DN65,DO65,DP65,$D65,$F$20,2))</f>
        <v>0.34229145458954541</v>
      </c>
      <c r="DT65" s="185">
        <f ca="1">IF(DL65=0,0,_xll.SPRDOPT(DJ65,DK65,$AD65,$AM65,DN65,DO65,DP65,$D65,$F$20,3)/100)</f>
        <v>0</v>
      </c>
      <c r="DU65" s="185">
        <f ca="1">IF(DM65=0,0,_xll.SPRDOPT(DJ65,DK65,$AD65,$AM65,DN65,DO65,DP65,$D65,$F$20,4)/100)</f>
        <v>0</v>
      </c>
      <c r="DV65" s="185">
        <f ca="1">IF(DN65=0,0,_xll.SPRDOPT(DJ65,DK65,$AD65,$AM65,DN65,DO65,DP65,$D65,$F$20,5)/100)</f>
        <v>-8.8645650017318365E-3</v>
      </c>
      <c r="DW65" s="185">
        <f ca="1">IF(DO65=0,0,_xll.SPRDOPT(DJ65,DK65,$AD65,$AM65,DN65,DO65,DP65,$D65,$F$20,6)/100)</f>
        <v>1.2838613732824848E-2</v>
      </c>
      <c r="DX65" s="185">
        <f ca="1">IF(DP65=0,0,_xll.SPRDOPT(DJ65,DK65,$AD65,$AM65,DN65,DO65,DP65,$D65,$F$20,7)/100)</f>
        <v>-2.3287752261928682E-2</v>
      </c>
      <c r="DY65" s="185">
        <f ca="1">IF(DQ65=0,0,_xll.SPRDOPT(DJ65,DK65,$AD65,$AM65,DN65,DO65,DP65,$D65,$F$20,9)/365)</f>
        <v>0</v>
      </c>
      <c r="DZ65" s="185">
        <f t="shared" ca="1" si="180"/>
        <v>2.371517252910893E-2</v>
      </c>
      <c r="EA65" s="185">
        <f t="shared" ca="1" si="181"/>
        <v>0</v>
      </c>
      <c r="EB65" s="185">
        <f t="shared" ca="1" si="182"/>
        <v>3.9740487310930116E-3</v>
      </c>
      <c r="EC65" s="185">
        <f t="shared" si="183"/>
        <v>0</v>
      </c>
      <c r="ED65" s="185"/>
      <c r="EE65" s="99">
        <f t="shared" ca="1" si="184"/>
        <v>0</v>
      </c>
      <c r="EF65" s="99">
        <f t="shared" ca="1" si="185"/>
        <v>0</v>
      </c>
      <c r="EG65" s="99">
        <f t="shared" ca="1" si="186"/>
        <v>0</v>
      </c>
      <c r="EH65" s="99">
        <f t="shared" ca="1" si="187"/>
        <v>0</v>
      </c>
      <c r="EI65" s="99">
        <f t="shared" ca="1" si="188"/>
        <v>0</v>
      </c>
      <c r="EJ65" s="99">
        <f t="shared" ca="1" si="189"/>
        <v>0</v>
      </c>
      <c r="EK65" s="99">
        <f t="shared" ca="1" si="190"/>
        <v>0</v>
      </c>
      <c r="EL65" s="99">
        <f t="shared" ca="1" si="191"/>
        <v>0</v>
      </c>
      <c r="EM65" s="99">
        <f t="shared" ca="1" si="192"/>
        <v>0</v>
      </c>
      <c r="EN65" s="99">
        <f t="shared" ca="1" si="193"/>
        <v>0</v>
      </c>
      <c r="EO65" s="99">
        <f t="shared" ca="1" si="194"/>
        <v>0</v>
      </c>
      <c r="EP65" s="99">
        <f t="shared" ca="1" si="195"/>
        <v>0</v>
      </c>
      <c r="ER65" s="79">
        <f t="shared" si="196"/>
        <v>0</v>
      </c>
      <c r="ES65" s="121">
        <f t="shared" ca="1" si="111"/>
        <v>2.8250000000000002</v>
      </c>
      <c r="ET65" s="121">
        <f t="shared" ca="1" si="112"/>
        <v>3.165</v>
      </c>
      <c r="EU65" s="121">
        <f t="shared" ca="1" si="197"/>
        <v>0</v>
      </c>
      <c r="EV65" s="121">
        <f t="shared" ca="1" si="198"/>
        <v>0</v>
      </c>
      <c r="EW65" s="183">
        <f t="shared" ca="1" si="113"/>
        <v>0.33500000000000002</v>
      </c>
      <c r="EX65" s="183">
        <f t="shared" ca="1" si="114"/>
        <v>0.33500000000000002</v>
      </c>
      <c r="EY65" s="96">
        <f t="shared" si="115"/>
        <v>0.98499999999999999</v>
      </c>
      <c r="EZ65" s="185">
        <f ca="1">IF(ER65=0,0,_xll.SPRDOPT(ES65,ET65,$AK65,$AM65,EW65,EX65,EY65,$D65,$H$20,0))</f>
        <v>0</v>
      </c>
      <c r="FA65" s="185">
        <f ca="1">IF(ES65=0,0,_xll.SPRDOPT(ES65,ET65,$AK65,$AM65,EW65,EX65,EY65,$D65,$H$20,1))</f>
        <v>0.6168372388510831</v>
      </c>
      <c r="FB65" s="185">
        <f ca="1">IF(ET65=0,0,_xll.SPRDOPT(ES65,ET65,$AK65,$AM65,EW65,EX65,EY65,$D65,$H$20,2))</f>
        <v>-0.58944787896603201</v>
      </c>
      <c r="FC65" s="185">
        <f ca="1">IF(EU65=0,0,_xll.SPRDOPT(ES65,ET65,$AK65,$AM65,EW65,EX65,EY65,$D65,$H$20,3)/100)</f>
        <v>0</v>
      </c>
      <c r="FD65" s="185">
        <f ca="1">IF(EV65=0,0,_xll.SPRDOPT(ES65,ET65,$AK65,$AM65,EW65,EX65,EY65,$D65,$H$20,4)/100)</f>
        <v>0</v>
      </c>
      <c r="FE65" s="185">
        <f ca="1">IF(EW65=0,0,_xll.SPRDOPT(ES65,ET65,$AK65,$AM65,EW65,EX65,EY65,$D65,$H$20,5)/100)</f>
        <v>-8.2886646354602238E-3</v>
      </c>
      <c r="FF65" s="185">
        <f ca="1">IF(EX65=0,0,_xll.SPRDOPT(ES65,ET65,$AK65,$AM65,EW65,EX65,EY65,$D65,$H$20,6)/100)</f>
        <v>1.2203511869075976E-2</v>
      </c>
      <c r="FG65" s="185">
        <f ca="1">IF(EY65=0,0,_xll.SPRDOPT(ES65,ET65,$AK65,$AM65,EW65,EX65,EY65,$D65,$H$20,7)/100)</f>
        <v>-2.721729672231088E-2</v>
      </c>
      <c r="FH65" s="185">
        <f ca="1">IF(EZ65=0,0,_xll.SPRDOPT(ES65,ET65,$AK65,$AM65,EW65,EX65,EY65,$D65,$H$20,9)/365)</f>
        <v>0</v>
      </c>
      <c r="FI65" s="185">
        <f t="shared" ca="1" si="199"/>
        <v>2.738935988505109E-2</v>
      </c>
      <c r="FJ65" s="185">
        <f t="shared" ca="1" si="200"/>
        <v>0</v>
      </c>
      <c r="FK65" s="185">
        <f t="shared" ca="1" si="201"/>
        <v>3.9148472336157526E-3</v>
      </c>
      <c r="FL65" s="185">
        <f t="shared" si="202"/>
        <v>0</v>
      </c>
      <c r="FM65" s="185"/>
      <c r="FN65" s="99">
        <f t="shared" ca="1" si="203"/>
        <v>0</v>
      </c>
      <c r="FO65" s="99">
        <f t="shared" ca="1" si="204"/>
        <v>0</v>
      </c>
      <c r="FP65" s="99">
        <f t="shared" ca="1" si="205"/>
        <v>0</v>
      </c>
      <c r="FQ65" s="99">
        <f t="shared" ca="1" si="206"/>
        <v>0</v>
      </c>
      <c r="FR65" s="99">
        <f t="shared" ca="1" si="207"/>
        <v>0</v>
      </c>
      <c r="FS65" s="99">
        <f t="shared" ca="1" si="208"/>
        <v>0</v>
      </c>
      <c r="FT65" s="99">
        <f t="shared" ca="1" si="209"/>
        <v>0</v>
      </c>
      <c r="FU65" s="99">
        <f t="shared" ca="1" si="210"/>
        <v>0</v>
      </c>
      <c r="FV65" s="99">
        <f t="shared" ca="1" si="211"/>
        <v>0</v>
      </c>
      <c r="FW65" s="99">
        <f t="shared" ca="1" si="212"/>
        <v>0</v>
      </c>
      <c r="FX65" s="99">
        <f t="shared" ca="1" si="213"/>
        <v>0</v>
      </c>
      <c r="FY65" s="99">
        <f t="shared" ca="1" si="214"/>
        <v>0</v>
      </c>
      <c r="GA65" s="304">
        <f t="shared" ca="1" si="116"/>
        <v>36</v>
      </c>
      <c r="GB65" t="str">
        <f t="shared" si="117"/>
        <v>IF-NGPL/MIDCON36</v>
      </c>
      <c r="GC65" t="str">
        <f t="shared" si="118"/>
        <v>NGI-SOCAL36</v>
      </c>
      <c r="GD65" t="str">
        <f t="shared" si="119"/>
        <v>IF-NWPL_ROCKY_M36</v>
      </c>
      <c r="GE65" t="str">
        <f t="shared" si="120"/>
        <v>IF-NWPL_ROCKY_M36</v>
      </c>
      <c r="GG65" s="96" t="e">
        <f t="shared" ca="1" si="121"/>
        <v>#N/A</v>
      </c>
      <c r="GH65" s="96">
        <f t="shared" ca="1" si="122"/>
        <v>0</v>
      </c>
      <c r="GI65" s="96" t="e">
        <f t="shared" ca="1" si="123"/>
        <v>#N/A</v>
      </c>
      <c r="GJ65" s="96" t="e">
        <f t="shared" ca="1" si="124"/>
        <v>#N/A</v>
      </c>
    </row>
    <row r="66" spans="1:192" x14ac:dyDescent="0.2">
      <c r="A66" s="92">
        <f t="shared" si="130"/>
        <v>38108</v>
      </c>
      <c r="B66" s="93">
        <f t="shared" ca="1" si="83"/>
        <v>3.165</v>
      </c>
      <c r="C66" s="77">
        <f t="shared" ca="1" si="131"/>
        <v>0.33</v>
      </c>
      <c r="D66" s="95">
        <f t="shared" ca="1" si="132"/>
        <v>876</v>
      </c>
      <c r="E66" s="96">
        <f t="shared" ca="1" si="133"/>
        <v>-0.37555821173848675</v>
      </c>
      <c r="F66" s="96">
        <f t="shared" ca="1" si="134"/>
        <v>-0.20510990922998606</v>
      </c>
      <c r="G66" s="96">
        <f t="shared" ca="1" si="135"/>
        <v>-0.3190594422969123</v>
      </c>
      <c r="H66" s="96">
        <f t="shared" ca="1" si="136"/>
        <v>0.61652715077107934</v>
      </c>
      <c r="I66" s="94"/>
      <c r="J66" s="182"/>
      <c r="K66" s="93">
        <f t="shared" ca="1" si="10"/>
        <v>-0.15</v>
      </c>
      <c r="L66" s="93">
        <f t="shared" ca="1" si="84"/>
        <v>0</v>
      </c>
      <c r="M66" s="96">
        <f t="shared" ca="1" si="85"/>
        <v>1</v>
      </c>
      <c r="N66" s="96">
        <f t="shared" ca="1" si="86"/>
        <v>1</v>
      </c>
      <c r="O66" s="96">
        <f t="shared" ca="1" si="87"/>
        <v>0.99450000000000005</v>
      </c>
      <c r="P66" s="184">
        <f t="shared" si="11"/>
        <v>-0.2</v>
      </c>
      <c r="Q66" s="298">
        <f t="shared" si="88"/>
        <v>0</v>
      </c>
      <c r="R66" s="294">
        <f t="shared" ca="1" si="12"/>
        <v>0.26</v>
      </c>
      <c r="S66" s="93">
        <f t="shared" ca="1" si="13"/>
        <v>0</v>
      </c>
      <c r="T66" s="96">
        <f t="shared" ca="1" si="14"/>
        <v>1</v>
      </c>
      <c r="U66" s="96">
        <f t="shared" ca="1" si="89"/>
        <v>1</v>
      </c>
      <c r="V66" s="96">
        <f t="shared" ca="1" si="90"/>
        <v>0.98</v>
      </c>
      <c r="W66" s="184">
        <f t="shared" si="15"/>
        <v>0</v>
      </c>
      <c r="X66" s="298">
        <f t="shared" si="91"/>
        <v>0</v>
      </c>
      <c r="Y66" s="296">
        <f t="shared" ca="1" si="16"/>
        <v>-0.4</v>
      </c>
      <c r="Z66" s="93">
        <f t="shared" ca="1" si="17"/>
        <v>0</v>
      </c>
      <c r="AA66" s="96">
        <f t="shared" ca="1" si="126"/>
        <v>1</v>
      </c>
      <c r="AB66" s="96">
        <f t="shared" ca="1" si="92"/>
        <v>1</v>
      </c>
      <c r="AC66" s="96">
        <f t="shared" ca="1" si="93"/>
        <v>0.98499999999999999</v>
      </c>
      <c r="AD66" s="184">
        <f t="shared" si="18"/>
        <v>-0.6</v>
      </c>
      <c r="AE66" s="298">
        <f t="shared" si="94"/>
        <v>0</v>
      </c>
      <c r="AF66" s="93">
        <f t="shared" ca="1" si="19"/>
        <v>-0.4</v>
      </c>
      <c r="AG66" s="93">
        <f t="shared" ca="1" si="20"/>
        <v>0</v>
      </c>
      <c r="AH66" s="96">
        <f t="shared" ca="1" si="21"/>
        <v>1</v>
      </c>
      <c r="AI66" s="96">
        <f t="shared" ca="1" si="95"/>
        <v>1</v>
      </c>
      <c r="AJ66" s="96">
        <f t="shared" ca="1" si="96"/>
        <v>0.98499999999999999</v>
      </c>
      <c r="AK66" s="184">
        <f t="shared" si="22"/>
        <v>-0.45</v>
      </c>
      <c r="AL66" s="298">
        <f t="shared" si="97"/>
        <v>0</v>
      </c>
      <c r="AM66" s="77">
        <f t="shared" ca="1" si="23"/>
        <v>0</v>
      </c>
      <c r="AN66" s="145">
        <f t="shared" si="24"/>
        <v>31</v>
      </c>
      <c r="AO66" s="74">
        <f t="shared" si="125"/>
        <v>29</v>
      </c>
      <c r="AP66" s="79">
        <f t="shared" si="137"/>
        <v>31</v>
      </c>
      <c r="AQ66" s="121">
        <f t="shared" ca="1" si="98"/>
        <v>3.0150000000000001</v>
      </c>
      <c r="AR66" s="121">
        <f t="shared" ca="1" si="99"/>
        <v>3.165</v>
      </c>
      <c r="AS66" s="121">
        <f t="shared" ca="1" si="138"/>
        <v>93.465000000000003</v>
      </c>
      <c r="AT66" s="121">
        <f t="shared" ca="1" si="139"/>
        <v>98.114999999999995</v>
      </c>
      <c r="AU66" s="183">
        <f t="shared" ca="1" si="100"/>
        <v>0.33</v>
      </c>
      <c r="AV66" s="183">
        <f t="shared" ca="1" si="101"/>
        <v>0.33</v>
      </c>
      <c r="AW66" s="96">
        <f t="shared" si="140"/>
        <v>0.999</v>
      </c>
      <c r="AX66" s="185">
        <f ca="1">IF(AP66=0,0,_xll.SPRDOPT(AQ66,AR66,$P66,$AM66,AU66,AV66,AW66,$D66,$B$20,0))</f>
        <v>2.5954916127347853E-2</v>
      </c>
      <c r="AY66" s="185">
        <f ca="1">IF(AQ66=0,0,_xll.SPRDOPT(AQ66,AR66,$P66,$AM66,AU66,AV66,AW66,$D66,$B$20,1))</f>
        <v>-0.37555821173848675</v>
      </c>
      <c r="AZ66" s="185">
        <f ca="1">IF(AR66=0,0,_xll.SPRDOPT(AQ66,AR66,$P66,$AM66,AU66,AV66,AW66,$D66,$B$20,2))</f>
        <v>0.38129696054566176</v>
      </c>
      <c r="BA66" s="185">
        <f ca="1">IF(AS66=0,0,_xll.SPRDOPT(AQ66,AR66,$P66,$AM66,AU66,AV66,AW66,$D66,$B$20,3)/100)</f>
        <v>3.549148255818229E-2</v>
      </c>
      <c r="BB66" s="185">
        <f ca="1">IF(AT66=0,0,_xll.SPRDOPT(AQ66,AR66,$P66,$AM66,AU66,AV66,AW66,$D66,$B$20,4)/100)</f>
        <v>3.5618037459486065E-2</v>
      </c>
      <c r="BC66" s="185">
        <f ca="1">IF(AU66=0,0,_xll.SPRDOPT(AQ66,AR66,$P66,$AM66,AU66,AV66,AW66,$D66,$B$20,5)/100)</f>
        <v>-1.2877516453681152E-2</v>
      </c>
      <c r="BD66" s="185">
        <f ca="1">IF(AV66=0,0,_xll.SPRDOPT(AQ66,AR66,$P66,$AM66,AU66,AV66,AW66,$D66,$B$20,6)/100)</f>
        <v>1.4165263631964423E-2</v>
      </c>
      <c r="BE66" s="185">
        <f ca="1">IF(AW66=0,0,_xll.SPRDOPT(AQ66,AR66,$P66,$AM66,AU66,AV66,AW66,$D66,$B$20,7)/100)</f>
        <v>-8.8601887582939881E-2</v>
      </c>
      <c r="BF66" s="185">
        <f ca="1">IF(AX66=0,0,_xll.SPRDOPT(AQ66,AR66,$P66,$AM66,AU66,AV66,AW66,$D66,$B$20,9)/365)</f>
        <v>-2.4272136513246095E-5</v>
      </c>
      <c r="BG66" s="185">
        <f t="shared" ca="1" si="141"/>
        <v>5.7387488071750092E-3</v>
      </c>
      <c r="BH66" s="185">
        <f t="shared" ca="1" si="142"/>
        <v>1.2655490130377561E-4</v>
      </c>
      <c r="BI66" s="185">
        <f t="shared" ca="1" si="143"/>
        <v>1.2877471782832706E-3</v>
      </c>
      <c r="BJ66" s="185">
        <f t="shared" si="144"/>
        <v>30.969000000000001</v>
      </c>
      <c r="BK66" s="165"/>
      <c r="BL66" s="99">
        <f t="shared" ca="1" si="145"/>
        <v>0.80460239994778338</v>
      </c>
      <c r="BM66" s="99">
        <f t="shared" ca="1" si="146"/>
        <v>-11.64230456389309</v>
      </c>
      <c r="BN66" s="99">
        <f t="shared" ca="1" si="147"/>
        <v>11.820205776915515</v>
      </c>
      <c r="BO66" s="99">
        <f t="shared" ca="1" si="148"/>
        <v>1.100235959303651</v>
      </c>
      <c r="BP66" s="99">
        <f t="shared" ca="1" si="149"/>
        <v>1.104159161244068</v>
      </c>
      <c r="BQ66" s="99">
        <f t="shared" ca="1" si="150"/>
        <v>-0.39920301006411574</v>
      </c>
      <c r="BR66" s="99">
        <f t="shared" ca="1" si="151"/>
        <v>0.43912317259089712</v>
      </c>
      <c r="BS66" s="99">
        <f t="shared" ca="1" si="152"/>
        <v>-2.7466585150711365</v>
      </c>
      <c r="BT66" s="99">
        <f t="shared" ca="1" si="153"/>
        <v>-7.5243623191062893E-4</v>
      </c>
      <c r="BU66" s="99">
        <f t="shared" ca="1" si="154"/>
        <v>0.17790121302242529</v>
      </c>
      <c r="BV66" s="99">
        <f t="shared" ca="1" si="155"/>
        <v>3.923201940417044E-3</v>
      </c>
      <c r="BW66" s="99">
        <f t="shared" ca="1" si="156"/>
        <v>3.9920162526781391E-2</v>
      </c>
      <c r="BX66" s="99"/>
      <c r="BZ66" s="79">
        <f t="shared" si="157"/>
        <v>0</v>
      </c>
      <c r="CA66" s="121">
        <f t="shared" ca="1" si="102"/>
        <v>3.4249999999999998</v>
      </c>
      <c r="CB66" s="121">
        <f t="shared" ca="1" si="103"/>
        <v>3.165</v>
      </c>
      <c r="CC66" s="121">
        <f t="shared" ca="1" si="158"/>
        <v>0</v>
      </c>
      <c r="CD66" s="121">
        <f t="shared" ca="1" si="159"/>
        <v>0</v>
      </c>
      <c r="CE66" s="183">
        <f t="shared" ca="1" si="104"/>
        <v>0.33</v>
      </c>
      <c r="CF66" s="183">
        <f t="shared" ca="1" si="105"/>
        <v>0.33</v>
      </c>
      <c r="CG66" s="96">
        <f t="shared" si="160"/>
        <v>0.98</v>
      </c>
      <c r="CH66" s="185">
        <f ca="1">IF(BZ66=0,0,_xll.SPRDOPT(CA66,CB66,$W66,$AM66,CE66,CF66,CG66,$D66,$D$20,0))</f>
        <v>0</v>
      </c>
      <c r="CI66" s="185">
        <f ca="1">IF(CA66=0,0,_xll.SPRDOPT(CA66,CB66,$W66,$AM66,CE66,CF66,CG66,$D66,$D$20,1))</f>
        <v>-0.20510990922998606</v>
      </c>
      <c r="CJ66" s="185">
        <f ca="1">IF(CB66=0,0,_xll.SPRDOPT(CA66,CB66,$W66,$AM66,CE66,CF66,CG66,$D66,$D$20,2))</f>
        <v>0.23536402061068507</v>
      </c>
      <c r="CK66" s="185">
        <f ca="1">IF(CC66=0,0,_xll.SPRDOPT(CA66,CB66,$W66,$AM66,CE66,CF66,CG66,$D66,$D$20,3)/100)</f>
        <v>0</v>
      </c>
      <c r="CL66" s="185">
        <f ca="1">IF(CD66=0,0,_xll.SPRDOPT(CA66,CB66,$W66,$AM66,CE66,CF66,CG66,$D66,$D$20,4)/100)</f>
        <v>0</v>
      </c>
      <c r="CM66" s="185">
        <f ca="1">IF(CE66=0,0,_xll.SPRDOPT(CA66,CB66,$W66,$AM66,CE66,CF66,CG66,$D66,$D$20,5)/100)</f>
        <v>1.5075151479168735E-3</v>
      </c>
      <c r="CN66" s="185">
        <f ca="1">IF(CF66=0,0,_xll.SPRDOPT(CA66,CB66,$W66,$AM66,CE66,CF66,CG66,$D66,$D$20,6)/100)</f>
        <v>1.5075642640441196E-3</v>
      </c>
      <c r="CO66" s="185">
        <f ca="1">IF(CG66=0,0,_xll.SPRDOPT(CA66,CB66,$W66,$AM66,CE66,CF66,CG66,$D66,$D$20,7)/100)</f>
        <v>-2.4874414025144728E-2</v>
      </c>
      <c r="CP66" s="185">
        <f ca="1">IF(CH66=0,0,_xll.SPRDOPT(CA66,CB66,$W66,$AM66,CE66,CF66,CG66,$D66,$D$20,9)/365)</f>
        <v>0</v>
      </c>
      <c r="CQ66" s="185">
        <f t="shared" ca="1" si="161"/>
        <v>3.0254111380699E-2</v>
      </c>
      <c r="CR66" s="185">
        <f t="shared" ca="1" si="162"/>
        <v>0</v>
      </c>
      <c r="CS66" s="185">
        <f t="shared" ca="1" si="163"/>
        <v>3.015079411960993E-3</v>
      </c>
      <c r="CT66" s="185">
        <f t="shared" si="164"/>
        <v>0</v>
      </c>
      <c r="CU66" s="165"/>
      <c r="CV66" s="99">
        <f t="shared" ca="1" si="165"/>
        <v>0</v>
      </c>
      <c r="CW66" s="99">
        <f t="shared" ca="1" si="166"/>
        <v>0</v>
      </c>
      <c r="CX66" s="99">
        <f t="shared" ca="1" si="167"/>
        <v>0</v>
      </c>
      <c r="CY66" s="99">
        <f t="shared" ca="1" si="168"/>
        <v>0</v>
      </c>
      <c r="CZ66" s="99">
        <f t="shared" ca="1" si="169"/>
        <v>0</v>
      </c>
      <c r="DA66" s="99">
        <f t="shared" ca="1" si="170"/>
        <v>0</v>
      </c>
      <c r="DB66" s="99">
        <f t="shared" ca="1" si="171"/>
        <v>0</v>
      </c>
      <c r="DC66" s="99">
        <f t="shared" ca="1" si="172"/>
        <v>0</v>
      </c>
      <c r="DD66" s="99">
        <f t="shared" ca="1" si="173"/>
        <v>0</v>
      </c>
      <c r="DE66" s="99">
        <f t="shared" ca="1" si="174"/>
        <v>0</v>
      </c>
      <c r="DF66" s="99">
        <f t="shared" ca="1" si="175"/>
        <v>0</v>
      </c>
      <c r="DG66" s="99">
        <f t="shared" ca="1" si="176"/>
        <v>0</v>
      </c>
      <c r="DI66" s="79">
        <f t="shared" si="177"/>
        <v>0</v>
      </c>
      <c r="DJ66" s="121">
        <f t="shared" ca="1" si="106"/>
        <v>2.7650000000000001</v>
      </c>
      <c r="DK66" s="121">
        <f t="shared" ca="1" si="107"/>
        <v>3.165</v>
      </c>
      <c r="DL66" s="121">
        <f t="shared" ca="1" si="178"/>
        <v>0</v>
      </c>
      <c r="DM66" s="121">
        <f t="shared" ca="1" si="179"/>
        <v>0</v>
      </c>
      <c r="DN66" s="183">
        <f t="shared" ca="1" si="108"/>
        <v>0.33</v>
      </c>
      <c r="DO66" s="183">
        <f t="shared" ca="1" si="109"/>
        <v>0.33</v>
      </c>
      <c r="DP66" s="96">
        <f t="shared" si="110"/>
        <v>0.98499999999999999</v>
      </c>
      <c r="DQ66" s="185">
        <f ca="1">IF(DI66=0,0,_xll.SPRDOPT(DJ66,DK66,$AD66,$AM66,DN66,DO66,DP66,$D66,$F$20,0))</f>
        <v>0</v>
      </c>
      <c r="DR66" s="185">
        <f ca="1">IF(DJ66=0,0,_xll.SPRDOPT(DJ66,DK66,$AD66,$AM66,DN66,DO66,DP66,$D66,$F$20,1))</f>
        <v>-0.3190594422969123</v>
      </c>
      <c r="DS66" s="185">
        <f ca="1">IF(DK66=0,0,_xll.SPRDOPT(DJ66,DK66,$AD66,$AM66,DN66,DO66,DP66,$D66,$F$20,2))</f>
        <v>0.34284930142238335</v>
      </c>
      <c r="DT66" s="185">
        <f ca="1">IF(DL66=0,0,_xll.SPRDOPT(DJ66,DK66,$AD66,$AM66,DN66,DO66,DP66,$D66,$F$20,3)/100)</f>
        <v>0</v>
      </c>
      <c r="DU66" s="185">
        <f ca="1">IF(DM66=0,0,_xll.SPRDOPT(DJ66,DK66,$AD66,$AM66,DN66,DO66,DP66,$D66,$F$20,4)/100)</f>
        <v>0</v>
      </c>
      <c r="DV66" s="185">
        <f ca="1">IF(DN66=0,0,_xll.SPRDOPT(DJ66,DK66,$AD66,$AM66,DN66,DO66,DP66,$D66,$F$20,5)/100)</f>
        <v>-9.0233437950958742E-3</v>
      </c>
      <c r="DW66" s="185">
        <f ca="1">IF(DO66=0,0,_xll.SPRDOPT(DJ66,DK66,$AD66,$AM66,DN66,DO66,DP66,$D66,$F$20,6)/100)</f>
        <v>1.3069915741515736E-2</v>
      </c>
      <c r="DX66" s="185">
        <f ca="1">IF(DP66=0,0,_xll.SPRDOPT(DJ66,DK66,$AD66,$AM66,DN66,DO66,DP66,$D66,$F$20,7)/100)</f>
        <v>-2.3361026971118685E-2</v>
      </c>
      <c r="DY66" s="185">
        <f ca="1">IF(DQ66=0,0,_xll.SPRDOPT(DJ66,DK66,$AD66,$AM66,DN66,DO66,DP66,$D66,$F$20,9)/365)</f>
        <v>0</v>
      </c>
      <c r="DZ66" s="185">
        <f t="shared" ca="1" si="180"/>
        <v>2.3789859125471047E-2</v>
      </c>
      <c r="EA66" s="185">
        <f t="shared" ca="1" si="181"/>
        <v>0</v>
      </c>
      <c r="EB66" s="185">
        <f t="shared" ca="1" si="182"/>
        <v>4.0465719464198614E-3</v>
      </c>
      <c r="EC66" s="185">
        <f t="shared" si="183"/>
        <v>0</v>
      </c>
      <c r="ED66" s="185"/>
      <c r="EE66" s="99">
        <f t="shared" ca="1" si="184"/>
        <v>0</v>
      </c>
      <c r="EF66" s="99">
        <f t="shared" ca="1" si="185"/>
        <v>0</v>
      </c>
      <c r="EG66" s="99">
        <f t="shared" ca="1" si="186"/>
        <v>0</v>
      </c>
      <c r="EH66" s="99">
        <f t="shared" ca="1" si="187"/>
        <v>0</v>
      </c>
      <c r="EI66" s="99">
        <f t="shared" ca="1" si="188"/>
        <v>0</v>
      </c>
      <c r="EJ66" s="99">
        <f t="shared" ca="1" si="189"/>
        <v>0</v>
      </c>
      <c r="EK66" s="99">
        <f t="shared" ca="1" si="190"/>
        <v>0</v>
      </c>
      <c r="EL66" s="99">
        <f t="shared" ca="1" si="191"/>
        <v>0</v>
      </c>
      <c r="EM66" s="99">
        <f t="shared" ca="1" si="192"/>
        <v>0</v>
      </c>
      <c r="EN66" s="99">
        <f t="shared" ca="1" si="193"/>
        <v>0</v>
      </c>
      <c r="EO66" s="99">
        <f t="shared" ca="1" si="194"/>
        <v>0</v>
      </c>
      <c r="EP66" s="99">
        <f t="shared" ca="1" si="195"/>
        <v>0</v>
      </c>
      <c r="ER66" s="79">
        <f t="shared" si="196"/>
        <v>0</v>
      </c>
      <c r="ES66" s="121">
        <f t="shared" ca="1" si="111"/>
        <v>2.8250000000000002</v>
      </c>
      <c r="ET66" s="121">
        <f t="shared" ca="1" si="112"/>
        <v>3.165</v>
      </c>
      <c r="EU66" s="121">
        <f t="shared" ca="1" si="197"/>
        <v>0</v>
      </c>
      <c r="EV66" s="121">
        <f t="shared" ca="1" si="198"/>
        <v>0</v>
      </c>
      <c r="EW66" s="183">
        <f t="shared" ca="1" si="113"/>
        <v>0.33</v>
      </c>
      <c r="EX66" s="183">
        <f t="shared" ca="1" si="114"/>
        <v>0.33</v>
      </c>
      <c r="EY66" s="96">
        <f t="shared" si="115"/>
        <v>0.98499999999999999</v>
      </c>
      <c r="EZ66" s="185">
        <f ca="1">IF(ER66=0,0,_xll.SPRDOPT(ES66,ET66,$AK66,$AM66,EW66,EX66,EY66,$D66,$H$20,0))</f>
        <v>0</v>
      </c>
      <c r="FA66" s="185">
        <f ca="1">IF(ES66=0,0,_xll.SPRDOPT(ES66,ET66,$AK66,$AM66,EW66,EX66,EY66,$D66,$H$20,1))</f>
        <v>0.61652715077107934</v>
      </c>
      <c r="FB66" s="185">
        <f ca="1">IF(ET66=0,0,_xll.SPRDOPT(ES66,ET66,$AK66,$AM66,EW66,EX66,EY66,$D66,$H$20,2))</f>
        <v>-0.58906349930417812</v>
      </c>
      <c r="FC66" s="185">
        <f ca="1">IF(EU66=0,0,_xll.SPRDOPT(ES66,ET66,$AK66,$AM66,EW66,EX66,EY66,$D66,$H$20,3)/100)</f>
        <v>0</v>
      </c>
      <c r="FD66" s="185">
        <f ca="1">IF(EV66=0,0,_xll.SPRDOPT(ES66,ET66,$AK66,$AM66,EW66,EX66,EY66,$D66,$H$20,4)/100)</f>
        <v>0</v>
      </c>
      <c r="FE66" s="185">
        <f ca="1">IF(EW66=0,0,_xll.SPRDOPT(ES66,ET66,$AK66,$AM66,EW66,EX66,EY66,$D66,$H$20,5)/100)</f>
        <v>-8.4334258031265423E-3</v>
      </c>
      <c r="FF66" s="185">
        <f ca="1">IF(EX66=0,0,_xll.SPRDOPT(ES66,ET66,$AK66,$AM66,EW66,EX66,EY66,$D66,$H$20,6)/100)</f>
        <v>1.2418221540348408E-2</v>
      </c>
      <c r="FG66" s="185">
        <f ca="1">IF(EY66=0,0,_xll.SPRDOPT(ES66,ET66,$AK66,$AM66,EW66,EX66,EY66,$D66,$H$20,7)/100)</f>
        <v>-2.7291031841545431E-2</v>
      </c>
      <c r="FH66" s="185">
        <f ca="1">IF(EZ66=0,0,_xll.SPRDOPT(ES66,ET66,$AK66,$AM66,EW66,EX66,EY66,$D66,$H$20,9)/365)</f>
        <v>0</v>
      </c>
      <c r="FI66" s="185">
        <f t="shared" ca="1" si="199"/>
        <v>2.7463651466901218E-2</v>
      </c>
      <c r="FJ66" s="185">
        <f t="shared" ca="1" si="200"/>
        <v>0</v>
      </c>
      <c r="FK66" s="185">
        <f t="shared" ca="1" si="201"/>
        <v>3.9847957372218662E-3</v>
      </c>
      <c r="FL66" s="185">
        <f t="shared" si="202"/>
        <v>0</v>
      </c>
      <c r="FM66" s="185"/>
      <c r="FN66" s="99">
        <f t="shared" ca="1" si="203"/>
        <v>0</v>
      </c>
      <c r="FO66" s="99">
        <f t="shared" ca="1" si="204"/>
        <v>0</v>
      </c>
      <c r="FP66" s="99">
        <f t="shared" ca="1" si="205"/>
        <v>0</v>
      </c>
      <c r="FQ66" s="99">
        <f t="shared" ca="1" si="206"/>
        <v>0</v>
      </c>
      <c r="FR66" s="99">
        <f t="shared" ca="1" si="207"/>
        <v>0</v>
      </c>
      <c r="FS66" s="99">
        <f t="shared" ca="1" si="208"/>
        <v>0</v>
      </c>
      <c r="FT66" s="99">
        <f t="shared" ca="1" si="209"/>
        <v>0</v>
      </c>
      <c r="FU66" s="99">
        <f t="shared" ca="1" si="210"/>
        <v>0</v>
      </c>
      <c r="FV66" s="99">
        <f t="shared" ca="1" si="211"/>
        <v>0</v>
      </c>
      <c r="FW66" s="99">
        <f t="shared" ca="1" si="212"/>
        <v>0</v>
      </c>
      <c r="FX66" s="99">
        <f t="shared" ca="1" si="213"/>
        <v>0</v>
      </c>
      <c r="FY66" s="99">
        <f t="shared" ca="1" si="214"/>
        <v>0</v>
      </c>
      <c r="GA66" s="304">
        <f t="shared" ca="1" si="116"/>
        <v>37</v>
      </c>
      <c r="GB66" t="str">
        <f t="shared" si="117"/>
        <v>IF-NGPL/MIDCON37</v>
      </c>
      <c r="GC66" t="str">
        <f t="shared" si="118"/>
        <v>NGI-SOCAL37</v>
      </c>
      <c r="GD66" t="str">
        <f t="shared" si="119"/>
        <v>IF-NWPL_ROCKY_M37</v>
      </c>
      <c r="GE66" t="str">
        <f t="shared" si="120"/>
        <v>IF-NWPL_ROCKY_M37</v>
      </c>
      <c r="GG66" s="96" t="e">
        <f t="shared" ca="1" si="121"/>
        <v>#N/A</v>
      </c>
      <c r="GH66" s="96">
        <f t="shared" ca="1" si="122"/>
        <v>0</v>
      </c>
      <c r="GI66" s="96" t="e">
        <f t="shared" ca="1" si="123"/>
        <v>#N/A</v>
      </c>
      <c r="GJ66" s="96" t="e">
        <f t="shared" ca="1" si="124"/>
        <v>#N/A</v>
      </c>
    </row>
    <row r="67" spans="1:192" x14ac:dyDescent="0.2">
      <c r="A67" s="92">
        <f t="shared" si="130"/>
        <v>38139</v>
      </c>
      <c r="B67" s="93">
        <f t="shared" ca="1" si="83"/>
        <v>3.2</v>
      </c>
      <c r="C67" s="77">
        <f t="shared" ca="1" si="131"/>
        <v>0.33</v>
      </c>
      <c r="D67" s="95">
        <f t="shared" ca="1" si="132"/>
        <v>904</v>
      </c>
      <c r="E67" s="96">
        <f t="shared" ca="1" si="133"/>
        <v>-0.3788593628751018</v>
      </c>
      <c r="F67" s="96">
        <f t="shared" ca="1" si="134"/>
        <v>-0.21062302076194039</v>
      </c>
      <c r="G67" s="96">
        <f t="shared" ca="1" si="135"/>
        <v>-0.32286448038428872</v>
      </c>
      <c r="H67" s="96">
        <f t="shared" ca="1" si="136"/>
        <v>0.61407867282269635</v>
      </c>
      <c r="I67" s="94"/>
      <c r="J67" s="182"/>
      <c r="K67" s="93">
        <f t="shared" ca="1" si="10"/>
        <v>-0.15</v>
      </c>
      <c r="L67" s="93">
        <f t="shared" ca="1" si="84"/>
        <v>0</v>
      </c>
      <c r="M67" s="96">
        <f t="shared" ca="1" si="85"/>
        <v>1</v>
      </c>
      <c r="N67" s="96">
        <f t="shared" ca="1" si="86"/>
        <v>1</v>
      </c>
      <c r="O67" s="96">
        <f t="shared" ca="1" si="87"/>
        <v>0.99450000000000005</v>
      </c>
      <c r="P67" s="184">
        <f t="shared" si="11"/>
        <v>-0.2</v>
      </c>
      <c r="Q67" s="298">
        <f t="shared" si="88"/>
        <v>0</v>
      </c>
      <c r="R67" s="294">
        <f t="shared" ca="1" si="12"/>
        <v>0.26</v>
      </c>
      <c r="S67" s="93">
        <f t="shared" ca="1" si="13"/>
        <v>0</v>
      </c>
      <c r="T67" s="96">
        <f t="shared" ca="1" si="14"/>
        <v>1</v>
      </c>
      <c r="U67" s="96">
        <f t="shared" ca="1" si="89"/>
        <v>1</v>
      </c>
      <c r="V67" s="96">
        <f t="shared" ca="1" si="90"/>
        <v>0.98</v>
      </c>
      <c r="W67" s="184">
        <f t="shared" si="15"/>
        <v>0</v>
      </c>
      <c r="X67" s="298">
        <f t="shared" si="91"/>
        <v>0</v>
      </c>
      <c r="Y67" s="296">
        <f t="shared" ca="1" si="16"/>
        <v>-0.4</v>
      </c>
      <c r="Z67" s="93">
        <f t="shared" ca="1" si="17"/>
        <v>0</v>
      </c>
      <c r="AA67" s="96">
        <f t="shared" ca="1" si="126"/>
        <v>1</v>
      </c>
      <c r="AB67" s="96">
        <f t="shared" ca="1" si="92"/>
        <v>1</v>
      </c>
      <c r="AC67" s="96">
        <f t="shared" ca="1" si="93"/>
        <v>0.98499999999999999</v>
      </c>
      <c r="AD67" s="184">
        <f t="shared" si="18"/>
        <v>-0.6</v>
      </c>
      <c r="AE67" s="298">
        <f t="shared" si="94"/>
        <v>0</v>
      </c>
      <c r="AF67" s="93">
        <f t="shared" ca="1" si="19"/>
        <v>-0.4</v>
      </c>
      <c r="AG67" s="93">
        <f t="shared" ca="1" si="20"/>
        <v>0</v>
      </c>
      <c r="AH67" s="96">
        <f t="shared" ca="1" si="21"/>
        <v>1</v>
      </c>
      <c r="AI67" s="96">
        <f t="shared" ca="1" si="95"/>
        <v>1</v>
      </c>
      <c r="AJ67" s="96">
        <f t="shared" ca="1" si="96"/>
        <v>0.98499999999999999</v>
      </c>
      <c r="AK67" s="184">
        <f t="shared" si="22"/>
        <v>-0.45</v>
      </c>
      <c r="AL67" s="298">
        <f t="shared" si="97"/>
        <v>0</v>
      </c>
      <c r="AM67" s="77">
        <f t="shared" ca="1" si="23"/>
        <v>0</v>
      </c>
      <c r="AN67" s="145">
        <f t="shared" si="24"/>
        <v>30</v>
      </c>
      <c r="AO67" s="74">
        <f t="shared" si="125"/>
        <v>30</v>
      </c>
      <c r="AP67" s="79">
        <f t="shared" si="137"/>
        <v>30</v>
      </c>
      <c r="AQ67" s="121">
        <f t="shared" ca="1" si="98"/>
        <v>3.0500000000000003</v>
      </c>
      <c r="AR67" s="121">
        <f t="shared" ca="1" si="99"/>
        <v>3.2</v>
      </c>
      <c r="AS67" s="121">
        <f t="shared" ca="1" si="138"/>
        <v>91.500000000000014</v>
      </c>
      <c r="AT67" s="121">
        <f t="shared" ca="1" si="139"/>
        <v>96</v>
      </c>
      <c r="AU67" s="183">
        <f t="shared" ca="1" si="100"/>
        <v>0.33</v>
      </c>
      <c r="AV67" s="183">
        <f t="shared" ca="1" si="101"/>
        <v>0.33</v>
      </c>
      <c r="AW67" s="96">
        <f t="shared" si="140"/>
        <v>0.999</v>
      </c>
      <c r="AX67" s="185">
        <f ca="1">IF(AP67=0,0,_xll.SPRDOPT(AQ67,AR67,$P67,$AM67,AU67,AV67,AW67,$D67,$B$20,0))</f>
        <v>2.6835006453499101E-2</v>
      </c>
      <c r="AY67" s="185">
        <f ca="1">IF(AQ67=0,0,_xll.SPRDOPT(AQ67,AR67,$P67,$AM67,AU67,AV67,AW67,$D67,$B$20,1))</f>
        <v>-0.3788593628751018</v>
      </c>
      <c r="AZ67" s="185">
        <f ca="1">IF(AR67=0,0,_xll.SPRDOPT(AQ67,AR67,$P67,$AM67,AU67,AV67,AW67,$D67,$B$20,2))</f>
        <v>0.3847443753219969</v>
      </c>
      <c r="BA67" s="185">
        <f ca="1">IF(AS67=0,0,_xll.SPRDOPT(AQ67,AR67,$P67,$AM67,AU67,AV67,AW67,$D67,$B$20,3)/100)</f>
        <v>3.4876815839226291E-2</v>
      </c>
      <c r="BB67" s="185">
        <f ca="1">IF(AT67=0,0,_xll.SPRDOPT(AQ67,AR67,$P67,$AM67,AU67,AV67,AW67,$D67,$B$20,4)/100)</f>
        <v>3.4995094612829437E-2</v>
      </c>
      <c r="BC67" s="185">
        <f ca="1">IF(AU67=0,0,_xll.SPRDOPT(AQ67,AR67,$P67,$AM67,AU67,AV67,AW67,$D67,$B$20,5)/100)</f>
        <v>-1.3187715227947301E-2</v>
      </c>
      <c r="BD67" s="185">
        <f ca="1">IF(AV67=0,0,_xll.SPRDOPT(AQ67,AR67,$P67,$AM67,AU67,AV67,AW67,$D67,$B$20,6)/100)</f>
        <v>1.4506975988323909E-2</v>
      </c>
      <c r="BE67" s="185">
        <f ca="1">IF(AW67=0,0,_xll.SPRDOPT(AQ67,AR67,$P67,$AM67,AU67,AV67,AW67,$D67,$B$20,7)/100)</f>
        <v>-9.1890377281870494E-2</v>
      </c>
      <c r="BF67" s="185">
        <f ca="1">IF(AX67=0,0,_xll.SPRDOPT(AQ67,AR67,$P67,$AM67,AU67,AV67,AW67,$D67,$B$20,9)/365)</f>
        <v>-2.4095931444740177E-5</v>
      </c>
      <c r="BG67" s="185">
        <f t="shared" ca="1" si="141"/>
        <v>5.8850124468950993E-3</v>
      </c>
      <c r="BH67" s="185">
        <f t="shared" ca="1" si="142"/>
        <v>1.1827877360314626E-4</v>
      </c>
      <c r="BI67" s="185">
        <f t="shared" ca="1" si="143"/>
        <v>1.3192607603766081E-3</v>
      </c>
      <c r="BJ67" s="185">
        <f t="shared" si="144"/>
        <v>29.97</v>
      </c>
      <c r="BK67" s="165"/>
      <c r="BL67" s="99">
        <f t="shared" ca="1" si="145"/>
        <v>0.80505019360497299</v>
      </c>
      <c r="BM67" s="99">
        <f t="shared" ca="1" si="146"/>
        <v>-11.365780886253054</v>
      </c>
      <c r="BN67" s="99">
        <f t="shared" ca="1" si="147"/>
        <v>11.542331259659907</v>
      </c>
      <c r="BO67" s="99">
        <f t="shared" ca="1" si="148"/>
        <v>1.0463044751767887</v>
      </c>
      <c r="BP67" s="99">
        <f t="shared" ca="1" si="149"/>
        <v>1.0498528383848831</v>
      </c>
      <c r="BQ67" s="99">
        <f t="shared" ca="1" si="150"/>
        <v>-0.39563145683841905</v>
      </c>
      <c r="BR67" s="99">
        <f t="shared" ca="1" si="151"/>
        <v>0.43520927964971728</v>
      </c>
      <c r="BS67" s="99">
        <f t="shared" ca="1" si="152"/>
        <v>-2.7567113184561149</v>
      </c>
      <c r="BT67" s="99">
        <f t="shared" ca="1" si="153"/>
        <v>-7.2287794334220537E-4</v>
      </c>
      <c r="BU67" s="99">
        <f t="shared" ca="1" si="154"/>
        <v>0.17655037340685298</v>
      </c>
      <c r="BV67" s="99">
        <f t="shared" ca="1" si="155"/>
        <v>3.5483632080943878E-3</v>
      </c>
      <c r="BW67" s="99">
        <f t="shared" ca="1" si="156"/>
        <v>3.9577822811298242E-2</v>
      </c>
      <c r="BX67" s="99"/>
      <c r="BZ67" s="79">
        <f t="shared" si="157"/>
        <v>0</v>
      </c>
      <c r="CA67" s="121">
        <f t="shared" ca="1" si="102"/>
        <v>3.46</v>
      </c>
      <c r="CB67" s="121">
        <f t="shared" ca="1" si="103"/>
        <v>3.2</v>
      </c>
      <c r="CC67" s="121">
        <f t="shared" ca="1" si="158"/>
        <v>0</v>
      </c>
      <c r="CD67" s="121">
        <f t="shared" ca="1" si="159"/>
        <v>0</v>
      </c>
      <c r="CE67" s="183">
        <f t="shared" ca="1" si="104"/>
        <v>0.33</v>
      </c>
      <c r="CF67" s="183">
        <f t="shared" ca="1" si="105"/>
        <v>0.33</v>
      </c>
      <c r="CG67" s="96">
        <f t="shared" si="160"/>
        <v>0.98</v>
      </c>
      <c r="CH67" s="185">
        <f ca="1">IF(BZ67=0,0,_xll.SPRDOPT(CA67,CB67,$W67,$AM67,CE67,CF67,CG67,$D67,$D$20,0))</f>
        <v>0</v>
      </c>
      <c r="CI67" s="185">
        <f ca="1">IF(CA67=0,0,_xll.SPRDOPT(CA67,CB67,$W67,$AM67,CE67,CF67,CG67,$D67,$D$20,1))</f>
        <v>-0.21062302076194039</v>
      </c>
      <c r="CJ67" s="185">
        <f ca="1">IF(CB67=0,0,_xll.SPRDOPT(CA67,CB67,$W67,$AM67,CE67,CF67,CG67,$D67,$D$20,2))</f>
        <v>0.24182977578362841</v>
      </c>
      <c r="CK67" s="185">
        <f ca="1">IF(CC67=0,0,_xll.SPRDOPT(CA67,CB67,$W67,$AM67,CE67,CF67,CG67,$D67,$D$20,3)/100)</f>
        <v>0</v>
      </c>
      <c r="CL67" s="185">
        <f ca="1">IF(CD67=0,0,_xll.SPRDOPT(CA67,CB67,$W67,$AM67,CE67,CF67,CG67,$D67,$D$20,4)/100)</f>
        <v>0</v>
      </c>
      <c r="CM67" s="185">
        <f ca="1">IF(CE67=0,0,_xll.SPRDOPT(CA67,CB67,$W67,$AM67,CE67,CF67,CG67,$D67,$D$20,5)/100)</f>
        <v>1.5715004575704153E-3</v>
      </c>
      <c r="CN67" s="185">
        <f ca="1">IF(CF67=0,0,_xll.SPRDOPT(CA67,CB67,$W67,$AM67,CE67,CF67,CG67,$D67,$D$20,6)/100)</f>
        <v>1.5715338305476534E-3</v>
      </c>
      <c r="CO67" s="185">
        <f ca="1">IF(CG67=0,0,_xll.SPRDOPT(CA67,CB67,$W67,$AM67,CE67,CF67,CG67,$D67,$D$20,7)/100)</f>
        <v>-2.5930040872432704E-2</v>
      </c>
      <c r="CP67" s="185">
        <f ca="1">IF(CH67=0,0,_xll.SPRDOPT(CA67,CB67,$W67,$AM67,CE67,CF67,CG67,$D67,$D$20,9)/365)</f>
        <v>0</v>
      </c>
      <c r="CQ67" s="185">
        <f t="shared" ca="1" si="161"/>
        <v>3.1206755021688015E-2</v>
      </c>
      <c r="CR67" s="185">
        <f t="shared" ca="1" si="162"/>
        <v>0</v>
      </c>
      <c r="CS67" s="185">
        <f t="shared" ca="1" si="163"/>
        <v>3.1430342881180687E-3</v>
      </c>
      <c r="CT67" s="185">
        <f t="shared" si="164"/>
        <v>0</v>
      </c>
      <c r="CU67" s="165"/>
      <c r="CV67" s="99">
        <f t="shared" ca="1" si="165"/>
        <v>0</v>
      </c>
      <c r="CW67" s="99">
        <f t="shared" ca="1" si="166"/>
        <v>0</v>
      </c>
      <c r="CX67" s="99">
        <f t="shared" ca="1" si="167"/>
        <v>0</v>
      </c>
      <c r="CY67" s="99">
        <f t="shared" ca="1" si="168"/>
        <v>0</v>
      </c>
      <c r="CZ67" s="99">
        <f t="shared" ca="1" si="169"/>
        <v>0</v>
      </c>
      <c r="DA67" s="99">
        <f t="shared" ca="1" si="170"/>
        <v>0</v>
      </c>
      <c r="DB67" s="99">
        <f t="shared" ca="1" si="171"/>
        <v>0</v>
      </c>
      <c r="DC67" s="99">
        <f t="shared" ca="1" si="172"/>
        <v>0</v>
      </c>
      <c r="DD67" s="99">
        <f t="shared" ca="1" si="173"/>
        <v>0</v>
      </c>
      <c r="DE67" s="99">
        <f t="shared" ca="1" si="174"/>
        <v>0</v>
      </c>
      <c r="DF67" s="99">
        <f t="shared" ca="1" si="175"/>
        <v>0</v>
      </c>
      <c r="DG67" s="99">
        <f t="shared" ca="1" si="176"/>
        <v>0</v>
      </c>
      <c r="DI67" s="79">
        <f t="shared" si="177"/>
        <v>0</v>
      </c>
      <c r="DJ67" s="121">
        <f t="shared" ca="1" si="106"/>
        <v>2.8000000000000003</v>
      </c>
      <c r="DK67" s="121">
        <f t="shared" ca="1" si="107"/>
        <v>3.2</v>
      </c>
      <c r="DL67" s="121">
        <f t="shared" ca="1" si="178"/>
        <v>0</v>
      </c>
      <c r="DM67" s="121">
        <f t="shared" ca="1" si="179"/>
        <v>0</v>
      </c>
      <c r="DN67" s="183">
        <f t="shared" ca="1" si="108"/>
        <v>0.33</v>
      </c>
      <c r="DO67" s="183">
        <f t="shared" ca="1" si="109"/>
        <v>0.33</v>
      </c>
      <c r="DP67" s="96">
        <f t="shared" si="110"/>
        <v>0.98499999999999999</v>
      </c>
      <c r="DQ67" s="185">
        <f ca="1">IF(DI67=0,0,_xll.SPRDOPT(DJ67,DK67,$AD67,$AM67,DN67,DO67,DP67,$D67,$F$20,0))</f>
        <v>0</v>
      </c>
      <c r="DR67" s="185">
        <f ca="1">IF(DJ67=0,0,_xll.SPRDOPT(DJ67,DK67,$AD67,$AM67,DN67,DO67,DP67,$D67,$F$20,1))</f>
        <v>-0.32286448038428872</v>
      </c>
      <c r="DS67" s="185">
        <f ca="1">IF(DK67=0,0,_xll.SPRDOPT(DJ67,DK67,$AD67,$AM67,DN67,DO67,DP67,$D67,$F$20,2))</f>
        <v>0.34727284024663263</v>
      </c>
      <c r="DT67" s="185">
        <f ca="1">IF(DL67=0,0,_xll.SPRDOPT(DJ67,DK67,$AD67,$AM67,DN67,DO67,DP67,$D67,$F$20,3)/100)</f>
        <v>0</v>
      </c>
      <c r="DU67" s="185">
        <f ca="1">IF(DM67=0,0,_xll.SPRDOPT(DJ67,DK67,$AD67,$AM67,DN67,DO67,DP67,$D67,$F$20,4)/100)</f>
        <v>0</v>
      </c>
      <c r="DV67" s="185">
        <f ca="1">IF(DN67=0,0,_xll.SPRDOPT(DJ67,DK67,$AD67,$AM67,DN67,DO67,DP67,$D67,$F$20,5)/100)</f>
        <v>-9.2486533619628216E-3</v>
      </c>
      <c r="DW67" s="185">
        <f ca="1">IF(DO67=0,0,_xll.SPRDOPT(DJ67,DK67,$AD67,$AM67,DN67,DO67,DP67,$D67,$F$20,6)/100)</f>
        <v>1.3410821815606631E-2</v>
      </c>
      <c r="DX67" s="185">
        <f ca="1">IF(DP67=0,0,_xll.SPRDOPT(DJ67,DK67,$AD67,$AM67,DN67,DO67,DP67,$D67,$F$20,7)/100)</f>
        <v>-2.4253657654072103E-2</v>
      </c>
      <c r="DY67" s="185">
        <f ca="1">IF(DQ67=0,0,_xll.SPRDOPT(DJ67,DK67,$AD67,$AM67,DN67,DO67,DP67,$D67,$F$20,9)/365)</f>
        <v>0</v>
      </c>
      <c r="DZ67" s="185">
        <f t="shared" ca="1" si="180"/>
        <v>2.4408359862343909E-2</v>
      </c>
      <c r="EA67" s="185">
        <f t="shared" ca="1" si="181"/>
        <v>0</v>
      </c>
      <c r="EB67" s="185">
        <f t="shared" ca="1" si="182"/>
        <v>4.1621684536438091E-3</v>
      </c>
      <c r="EC67" s="185">
        <f t="shared" si="183"/>
        <v>0</v>
      </c>
      <c r="ED67" s="185"/>
      <c r="EE67" s="99">
        <f t="shared" ca="1" si="184"/>
        <v>0</v>
      </c>
      <c r="EF67" s="99">
        <f t="shared" ca="1" si="185"/>
        <v>0</v>
      </c>
      <c r="EG67" s="99">
        <f t="shared" ca="1" si="186"/>
        <v>0</v>
      </c>
      <c r="EH67" s="99">
        <f t="shared" ca="1" si="187"/>
        <v>0</v>
      </c>
      <c r="EI67" s="99">
        <f t="shared" ca="1" si="188"/>
        <v>0</v>
      </c>
      <c r="EJ67" s="99">
        <f t="shared" ca="1" si="189"/>
        <v>0</v>
      </c>
      <c r="EK67" s="99">
        <f t="shared" ca="1" si="190"/>
        <v>0</v>
      </c>
      <c r="EL67" s="99">
        <f t="shared" ca="1" si="191"/>
        <v>0</v>
      </c>
      <c r="EM67" s="99">
        <f t="shared" ca="1" si="192"/>
        <v>0</v>
      </c>
      <c r="EN67" s="99">
        <f t="shared" ca="1" si="193"/>
        <v>0</v>
      </c>
      <c r="EO67" s="99">
        <f t="shared" ca="1" si="194"/>
        <v>0</v>
      </c>
      <c r="EP67" s="99">
        <f t="shared" ca="1" si="195"/>
        <v>0</v>
      </c>
      <c r="ER67" s="79">
        <f t="shared" si="196"/>
        <v>0</v>
      </c>
      <c r="ES67" s="121">
        <f t="shared" ca="1" si="111"/>
        <v>2.8600000000000003</v>
      </c>
      <c r="ET67" s="121">
        <f t="shared" ca="1" si="112"/>
        <v>3.2</v>
      </c>
      <c r="EU67" s="121">
        <f t="shared" ca="1" si="197"/>
        <v>0</v>
      </c>
      <c r="EV67" s="121">
        <f t="shared" ca="1" si="198"/>
        <v>0</v>
      </c>
      <c r="EW67" s="183">
        <f t="shared" ca="1" si="113"/>
        <v>0.33</v>
      </c>
      <c r="EX67" s="183">
        <f t="shared" ca="1" si="114"/>
        <v>0.33</v>
      </c>
      <c r="EY67" s="96">
        <f t="shared" si="115"/>
        <v>0.98499999999999999</v>
      </c>
      <c r="EZ67" s="185">
        <f ca="1">IF(ER67=0,0,_xll.SPRDOPT(ES67,ET67,$AK67,$AM67,EW67,EX67,EY67,$D67,$H$20,0))</f>
        <v>0</v>
      </c>
      <c r="FA67" s="185">
        <f ca="1">IF(ES67=0,0,_xll.SPRDOPT(ES67,ET67,$AK67,$AM67,EW67,EX67,EY67,$D67,$H$20,1))</f>
        <v>0.61407867282269635</v>
      </c>
      <c r="FB67" s="185">
        <f ca="1">IF(ET67=0,0,_xll.SPRDOPT(ES67,ET67,$AK67,$AM67,EW67,EX67,EY67,$D67,$H$20,2))</f>
        <v>-0.58601785339285817</v>
      </c>
      <c r="FC67" s="185">
        <f ca="1">IF(EU67=0,0,_xll.SPRDOPT(ES67,ET67,$AK67,$AM67,EW67,EX67,EY67,$D67,$H$20,3)/100)</f>
        <v>0</v>
      </c>
      <c r="FD67" s="185">
        <f ca="1">IF(EV67=0,0,_xll.SPRDOPT(ES67,ET67,$AK67,$AM67,EW67,EX67,EY67,$D67,$H$20,4)/100)</f>
        <v>0</v>
      </c>
      <c r="FE67" s="185">
        <f ca="1">IF(EW67=0,0,_xll.SPRDOPT(ES67,ET67,$AK67,$AM67,EW67,EX67,EY67,$D67,$H$20,5)/100)</f>
        <v>-8.6004258481924781E-3</v>
      </c>
      <c r="FF67" s="185">
        <f ca="1">IF(EX67=0,0,_xll.SPRDOPT(ES67,ET67,$AK67,$AM67,EW67,EX67,EY67,$D67,$H$20,6)/100)</f>
        <v>1.268957624498181E-2</v>
      </c>
      <c r="FG67" s="185">
        <f ca="1">IF(EY67=0,0,_xll.SPRDOPT(ES67,ET67,$AK67,$AM67,EW67,EX67,EY67,$D67,$H$20,7)/100)</f>
        <v>-2.8211967763281959E-2</v>
      </c>
      <c r="FH67" s="185">
        <f ca="1">IF(EZ67=0,0,_xll.SPRDOPT(ES67,ET67,$AK67,$AM67,EW67,EX67,EY67,$D67,$H$20,9)/365)</f>
        <v>0</v>
      </c>
      <c r="FI67" s="185">
        <f t="shared" ca="1" si="199"/>
        <v>2.806081942983818E-2</v>
      </c>
      <c r="FJ67" s="185">
        <f t="shared" ca="1" si="200"/>
        <v>0</v>
      </c>
      <c r="FK67" s="185">
        <f t="shared" ca="1" si="201"/>
        <v>4.089150396789332E-3</v>
      </c>
      <c r="FL67" s="185">
        <f t="shared" si="202"/>
        <v>0</v>
      </c>
      <c r="FM67" s="185"/>
      <c r="FN67" s="99">
        <f t="shared" ca="1" si="203"/>
        <v>0</v>
      </c>
      <c r="FO67" s="99">
        <f t="shared" ca="1" si="204"/>
        <v>0</v>
      </c>
      <c r="FP67" s="99">
        <f t="shared" ca="1" si="205"/>
        <v>0</v>
      </c>
      <c r="FQ67" s="99">
        <f t="shared" ca="1" si="206"/>
        <v>0</v>
      </c>
      <c r="FR67" s="99">
        <f t="shared" ca="1" si="207"/>
        <v>0</v>
      </c>
      <c r="FS67" s="99">
        <f t="shared" ca="1" si="208"/>
        <v>0</v>
      </c>
      <c r="FT67" s="99">
        <f t="shared" ca="1" si="209"/>
        <v>0</v>
      </c>
      <c r="FU67" s="99">
        <f t="shared" ca="1" si="210"/>
        <v>0</v>
      </c>
      <c r="FV67" s="99">
        <f t="shared" ca="1" si="211"/>
        <v>0</v>
      </c>
      <c r="FW67" s="99">
        <f t="shared" ca="1" si="212"/>
        <v>0</v>
      </c>
      <c r="FX67" s="99">
        <f t="shared" ca="1" si="213"/>
        <v>0</v>
      </c>
      <c r="FY67" s="99">
        <f t="shared" ca="1" si="214"/>
        <v>0</v>
      </c>
      <c r="GA67" s="304">
        <f t="shared" ca="1" si="116"/>
        <v>38</v>
      </c>
      <c r="GB67" t="str">
        <f t="shared" si="117"/>
        <v>IF-NGPL/MIDCON38</v>
      </c>
      <c r="GC67" t="str">
        <f t="shared" si="118"/>
        <v>NGI-SOCAL38</v>
      </c>
      <c r="GD67" t="str">
        <f t="shared" si="119"/>
        <v>IF-NWPL_ROCKY_M38</v>
      </c>
      <c r="GE67" t="str">
        <f t="shared" si="120"/>
        <v>IF-NWPL_ROCKY_M38</v>
      </c>
      <c r="GG67" s="96" t="e">
        <f t="shared" ca="1" si="121"/>
        <v>#N/A</v>
      </c>
      <c r="GH67" s="96">
        <f t="shared" ca="1" si="122"/>
        <v>0</v>
      </c>
      <c r="GI67" s="96" t="e">
        <f t="shared" ca="1" si="123"/>
        <v>#N/A</v>
      </c>
      <c r="GJ67" s="96" t="e">
        <f t="shared" ca="1" si="124"/>
        <v>#N/A</v>
      </c>
    </row>
    <row r="68" spans="1:192" x14ac:dyDescent="0.2">
      <c r="A68" s="92">
        <f t="shared" si="130"/>
        <v>38169</v>
      </c>
      <c r="B68" s="93">
        <f t="shared" ca="1" si="83"/>
        <v>3.24</v>
      </c>
      <c r="C68" s="77">
        <f t="shared" ca="1" si="131"/>
        <v>0.33</v>
      </c>
      <c r="D68" s="95">
        <f t="shared" ca="1" si="132"/>
        <v>937</v>
      </c>
      <c r="E68" s="96">
        <f t="shared" ca="1" si="133"/>
        <v>-0.38255109720883035</v>
      </c>
      <c r="F68" s="96">
        <f t="shared" ca="1" si="134"/>
        <v>-0.21679788582092974</v>
      </c>
      <c r="G68" s="96">
        <f t="shared" ca="1" si="135"/>
        <v>-0.32711140951003437</v>
      </c>
      <c r="H68" s="96">
        <f t="shared" ca="1" si="136"/>
        <v>0.61136460010057636</v>
      </c>
      <c r="I68" s="94"/>
      <c r="J68" s="182"/>
      <c r="K68" s="93">
        <f t="shared" ca="1" si="10"/>
        <v>-0.15</v>
      </c>
      <c r="L68" s="93">
        <f t="shared" ca="1" si="84"/>
        <v>0</v>
      </c>
      <c r="M68" s="96">
        <f t="shared" ca="1" si="85"/>
        <v>1</v>
      </c>
      <c r="N68" s="96">
        <f t="shared" ca="1" si="86"/>
        <v>1</v>
      </c>
      <c r="O68" s="96">
        <f t="shared" ca="1" si="87"/>
        <v>0.99450000000000005</v>
      </c>
      <c r="P68" s="184">
        <f t="shared" si="11"/>
        <v>-0.2</v>
      </c>
      <c r="Q68" s="298">
        <f t="shared" si="88"/>
        <v>0</v>
      </c>
      <c r="R68" s="294">
        <f t="shared" ca="1" si="12"/>
        <v>0.26</v>
      </c>
      <c r="S68" s="93">
        <f t="shared" ca="1" si="13"/>
        <v>0</v>
      </c>
      <c r="T68" s="96">
        <f t="shared" ca="1" si="14"/>
        <v>1</v>
      </c>
      <c r="U68" s="96">
        <f t="shared" ca="1" si="89"/>
        <v>1</v>
      </c>
      <c r="V68" s="96">
        <f t="shared" ca="1" si="90"/>
        <v>0.98</v>
      </c>
      <c r="W68" s="184">
        <f t="shared" si="15"/>
        <v>0</v>
      </c>
      <c r="X68" s="298">
        <f t="shared" si="91"/>
        <v>0</v>
      </c>
      <c r="Y68" s="296">
        <f t="shared" ca="1" si="16"/>
        <v>-0.4</v>
      </c>
      <c r="Z68" s="93">
        <f t="shared" ca="1" si="17"/>
        <v>0</v>
      </c>
      <c r="AA68" s="96">
        <f t="shared" ca="1" si="126"/>
        <v>1</v>
      </c>
      <c r="AB68" s="96">
        <f t="shared" ca="1" si="92"/>
        <v>1</v>
      </c>
      <c r="AC68" s="96">
        <f t="shared" ca="1" si="93"/>
        <v>0.98499999999999999</v>
      </c>
      <c r="AD68" s="184">
        <f t="shared" si="18"/>
        <v>-0.6</v>
      </c>
      <c r="AE68" s="298">
        <f t="shared" si="94"/>
        <v>0</v>
      </c>
      <c r="AF68" s="93">
        <f t="shared" ca="1" si="19"/>
        <v>-0.4</v>
      </c>
      <c r="AG68" s="93">
        <f t="shared" ca="1" si="20"/>
        <v>0</v>
      </c>
      <c r="AH68" s="96">
        <f t="shared" ca="1" si="21"/>
        <v>1</v>
      </c>
      <c r="AI68" s="96">
        <f t="shared" ca="1" si="95"/>
        <v>1</v>
      </c>
      <c r="AJ68" s="96">
        <f t="shared" ca="1" si="96"/>
        <v>0.98499999999999999</v>
      </c>
      <c r="AK68" s="184">
        <f t="shared" si="22"/>
        <v>-0.45</v>
      </c>
      <c r="AL68" s="298">
        <f t="shared" si="97"/>
        <v>0</v>
      </c>
      <c r="AM68" s="77">
        <f t="shared" ca="1" si="23"/>
        <v>0</v>
      </c>
      <c r="AN68" s="145">
        <f t="shared" si="24"/>
        <v>31</v>
      </c>
      <c r="AO68" s="74">
        <f t="shared" si="125"/>
        <v>31</v>
      </c>
      <c r="AP68" s="79">
        <f t="shared" si="137"/>
        <v>31</v>
      </c>
      <c r="AQ68" s="121">
        <f t="shared" ca="1" si="98"/>
        <v>3.0900000000000003</v>
      </c>
      <c r="AR68" s="121">
        <f t="shared" ca="1" si="99"/>
        <v>3.24</v>
      </c>
      <c r="AS68" s="121">
        <f t="shared" ca="1" si="138"/>
        <v>95.79</v>
      </c>
      <c r="AT68" s="121">
        <f t="shared" ca="1" si="139"/>
        <v>100.44000000000001</v>
      </c>
      <c r="AU68" s="183">
        <f t="shared" ca="1" si="100"/>
        <v>0.33</v>
      </c>
      <c r="AV68" s="183">
        <f t="shared" ca="1" si="101"/>
        <v>0.33</v>
      </c>
      <c r="AW68" s="96">
        <f t="shared" si="140"/>
        <v>0.999</v>
      </c>
      <c r="AX68" s="185">
        <f ca="1">IF(AP68=0,0,_xll.SPRDOPT(AQ68,AR68,$P68,$AM68,AU68,AV68,AW68,$D68,$B$20,0))</f>
        <v>2.7865058208116189E-2</v>
      </c>
      <c r="AY68" s="185">
        <f ca="1">IF(AQ68=0,0,_xll.SPRDOPT(AQ68,AR68,$P68,$AM68,AU68,AV68,AW68,$D68,$B$20,1))</f>
        <v>-0.38255109720883035</v>
      </c>
      <c r="AZ68" s="185">
        <f ca="1">IF(AR68=0,0,_xll.SPRDOPT(AQ68,AR68,$P68,$AM68,AU68,AV68,AW68,$D68,$B$20,2))</f>
        <v>0.38860567043856376</v>
      </c>
      <c r="BA68" s="185">
        <f ca="1">IF(AS68=0,0,_xll.SPRDOPT(AQ68,AR68,$P68,$AM68,AU68,AV68,AW68,$D68,$B$20,3)/100)</f>
        <v>3.4183990306739527E-2</v>
      </c>
      <c r="BB68" s="185">
        <f ca="1">IF(AT68=0,0,_xll.SPRDOPT(AQ68,AR68,$P68,$AM68,AU68,AV68,AW68,$D68,$B$20,4)/100)</f>
        <v>3.4292980411198569E-2</v>
      </c>
      <c r="BC68" s="185">
        <f ca="1">IF(AU68=0,0,_xll.SPRDOPT(AQ68,AR68,$P68,$AM68,AU68,AV68,AW68,$D68,$B$20,5)/100)</f>
        <v>-1.354519473768977E-2</v>
      </c>
      <c r="BD68" s="185">
        <f ca="1">IF(AV68=0,0,_xll.SPRDOPT(AQ68,AR68,$P68,$AM68,AU68,AV68,AW68,$D68,$B$20,6)/100)</f>
        <v>1.4901126948363265E-2</v>
      </c>
      <c r="BE68" s="185">
        <f ca="1">IF(AW68=0,0,_xll.SPRDOPT(AQ68,AR68,$P68,$AM68,AU68,AV68,AW68,$D68,$B$20,7)/100)</f>
        <v>-9.57493227284726E-2</v>
      </c>
      <c r="BF68" s="185">
        <f ca="1">IF(AX68=0,0,_xll.SPRDOPT(AQ68,AR68,$P68,$AM68,AU68,AV68,AW68,$D68,$B$20,9)/365)</f>
        <v>-2.3893506593444169E-5</v>
      </c>
      <c r="BG68" s="185">
        <f t="shared" ca="1" si="141"/>
        <v>6.0545732297334065E-3</v>
      </c>
      <c r="BH68" s="185">
        <f t="shared" ca="1" si="142"/>
        <v>1.0899010445904189E-4</v>
      </c>
      <c r="BI68" s="185">
        <f t="shared" ca="1" si="143"/>
        <v>1.3559322106734949E-3</v>
      </c>
      <c r="BJ68" s="185">
        <f t="shared" si="144"/>
        <v>30.969000000000001</v>
      </c>
      <c r="BK68" s="165"/>
      <c r="BL68" s="99">
        <f t="shared" ca="1" si="145"/>
        <v>0.86381680445160192</v>
      </c>
      <c r="BM68" s="99">
        <f t="shared" ca="1" si="146"/>
        <v>-11.859084013473741</v>
      </c>
      <c r="BN68" s="99">
        <f t="shared" ca="1" si="147"/>
        <v>12.046775783595477</v>
      </c>
      <c r="BO68" s="99">
        <f t="shared" ca="1" si="148"/>
        <v>1.0597036995089253</v>
      </c>
      <c r="BP68" s="99">
        <f t="shared" ca="1" si="149"/>
        <v>1.0630823927471555</v>
      </c>
      <c r="BQ68" s="99">
        <f t="shared" ca="1" si="150"/>
        <v>-0.41990103686838287</v>
      </c>
      <c r="BR68" s="99">
        <f t="shared" ca="1" si="151"/>
        <v>0.46193493539926123</v>
      </c>
      <c r="BS68" s="99">
        <f t="shared" ca="1" si="152"/>
        <v>-2.9682290045826507</v>
      </c>
      <c r="BT68" s="99">
        <f t="shared" ca="1" si="153"/>
        <v>-7.4069870439676924E-4</v>
      </c>
      <c r="BU68" s="99">
        <f t="shared" ca="1" si="154"/>
        <v>0.1876917701217356</v>
      </c>
      <c r="BV68" s="99">
        <f t="shared" ca="1" si="155"/>
        <v>3.3786932382302987E-3</v>
      </c>
      <c r="BW68" s="99">
        <f t="shared" ca="1" si="156"/>
        <v>4.2033898530878341E-2</v>
      </c>
      <c r="BX68" s="99"/>
      <c r="BZ68" s="79">
        <f t="shared" si="157"/>
        <v>0</v>
      </c>
      <c r="CA68" s="121">
        <f t="shared" ca="1" si="102"/>
        <v>3.5</v>
      </c>
      <c r="CB68" s="121">
        <f t="shared" ca="1" si="103"/>
        <v>3.24</v>
      </c>
      <c r="CC68" s="121">
        <f t="shared" ca="1" si="158"/>
        <v>0</v>
      </c>
      <c r="CD68" s="121">
        <f t="shared" ca="1" si="159"/>
        <v>0</v>
      </c>
      <c r="CE68" s="183">
        <f t="shared" ca="1" si="104"/>
        <v>0.33</v>
      </c>
      <c r="CF68" s="183">
        <f t="shared" ca="1" si="105"/>
        <v>0.33</v>
      </c>
      <c r="CG68" s="96">
        <f t="shared" si="160"/>
        <v>0.98</v>
      </c>
      <c r="CH68" s="185">
        <f ca="1">IF(BZ68=0,0,_xll.SPRDOPT(CA68,CB68,$W68,$AM68,CE68,CF68,CG68,$D68,$D$20,0))</f>
        <v>0</v>
      </c>
      <c r="CI68" s="185">
        <f ca="1">IF(CA68=0,0,_xll.SPRDOPT(CA68,CB68,$W68,$AM68,CE68,CF68,CG68,$D68,$D$20,1))</f>
        <v>-0.21679788582092974</v>
      </c>
      <c r="CJ68" s="185">
        <f ca="1">IF(CB68=0,0,_xll.SPRDOPT(CA68,CB68,$W68,$AM68,CE68,CF68,CG68,$D68,$D$20,2))</f>
        <v>0.2490943037130734</v>
      </c>
      <c r="CK68" s="185">
        <f ca="1">IF(CC68=0,0,_xll.SPRDOPT(CA68,CB68,$W68,$AM68,CE68,CF68,CG68,$D68,$D$20,3)/100)</f>
        <v>0</v>
      </c>
      <c r="CL68" s="185">
        <f ca="1">IF(CD68=0,0,_xll.SPRDOPT(CA68,CB68,$W68,$AM68,CE68,CF68,CG68,$D68,$D$20,4)/100)</f>
        <v>0</v>
      </c>
      <c r="CM68" s="185">
        <f ca="1">IF(CE68=0,0,_xll.SPRDOPT(CA68,CB68,$W68,$AM68,CE68,CF68,CG68,$D68,$D$20,5)/100)</f>
        <v>1.6459058434195092E-3</v>
      </c>
      <c r="CN68" s="185">
        <f ca="1">IF(CF68=0,0,_xll.SPRDOPT(CA68,CB68,$W68,$AM68,CE68,CF68,CG68,$D68,$D$20,6)/100)</f>
        <v>1.6459185863441804E-3</v>
      </c>
      <c r="CO68" s="185">
        <f ca="1">IF(CG68=0,0,_xll.SPRDOPT(CA68,CB68,$W68,$AM68,CE68,CF68,CG68,$D68,$D$20,7)/100)</f>
        <v>-2.7157557644060807E-2</v>
      </c>
      <c r="CP68" s="185">
        <f ca="1">IF(CH68=0,0,_xll.SPRDOPT(CA68,CB68,$W68,$AM68,CE68,CF68,CG68,$D68,$D$20,9)/365)</f>
        <v>0</v>
      </c>
      <c r="CQ68" s="185">
        <f t="shared" ca="1" si="161"/>
        <v>3.2296417892143658E-2</v>
      </c>
      <c r="CR68" s="185">
        <f t="shared" ca="1" si="162"/>
        <v>0</v>
      </c>
      <c r="CS68" s="185">
        <f t="shared" ca="1" si="163"/>
        <v>3.2918244297636895E-3</v>
      </c>
      <c r="CT68" s="185">
        <f t="shared" si="164"/>
        <v>0</v>
      </c>
      <c r="CU68" s="165"/>
      <c r="CV68" s="99">
        <f t="shared" ca="1" si="165"/>
        <v>0</v>
      </c>
      <c r="CW68" s="99">
        <f t="shared" ca="1" si="166"/>
        <v>0</v>
      </c>
      <c r="CX68" s="99">
        <f t="shared" ca="1" si="167"/>
        <v>0</v>
      </c>
      <c r="CY68" s="99">
        <f t="shared" ca="1" si="168"/>
        <v>0</v>
      </c>
      <c r="CZ68" s="99">
        <f t="shared" ca="1" si="169"/>
        <v>0</v>
      </c>
      <c r="DA68" s="99">
        <f t="shared" ca="1" si="170"/>
        <v>0</v>
      </c>
      <c r="DB68" s="99">
        <f t="shared" ca="1" si="171"/>
        <v>0</v>
      </c>
      <c r="DC68" s="99">
        <f t="shared" ca="1" si="172"/>
        <v>0</v>
      </c>
      <c r="DD68" s="99">
        <f t="shared" ca="1" si="173"/>
        <v>0</v>
      </c>
      <c r="DE68" s="99">
        <f t="shared" ca="1" si="174"/>
        <v>0</v>
      </c>
      <c r="DF68" s="99">
        <f t="shared" ca="1" si="175"/>
        <v>0</v>
      </c>
      <c r="DG68" s="99">
        <f t="shared" ca="1" si="176"/>
        <v>0</v>
      </c>
      <c r="DI68" s="79">
        <f t="shared" si="177"/>
        <v>0</v>
      </c>
      <c r="DJ68" s="121">
        <f t="shared" ca="1" si="106"/>
        <v>2.8400000000000003</v>
      </c>
      <c r="DK68" s="121">
        <f t="shared" ca="1" si="107"/>
        <v>3.24</v>
      </c>
      <c r="DL68" s="121">
        <f t="shared" ca="1" si="178"/>
        <v>0</v>
      </c>
      <c r="DM68" s="121">
        <f t="shared" ca="1" si="179"/>
        <v>0</v>
      </c>
      <c r="DN68" s="183">
        <f t="shared" ca="1" si="108"/>
        <v>0.33</v>
      </c>
      <c r="DO68" s="183">
        <f t="shared" ca="1" si="109"/>
        <v>0.33</v>
      </c>
      <c r="DP68" s="96">
        <f t="shared" si="110"/>
        <v>0.98499999999999999</v>
      </c>
      <c r="DQ68" s="185">
        <f ca="1">IF(DI68=0,0,_xll.SPRDOPT(DJ68,DK68,$AD68,$AM68,DN68,DO68,DP68,$D68,$F$20,0))</f>
        <v>0</v>
      </c>
      <c r="DR68" s="185">
        <f ca="1">IF(DJ68=0,0,_xll.SPRDOPT(DJ68,DK68,$AD68,$AM68,DN68,DO68,DP68,$D68,$F$20,1))</f>
        <v>-0.32711140951003437</v>
      </c>
      <c r="DS68" s="185">
        <f ca="1">IF(DK68=0,0,_xll.SPRDOPT(DJ68,DK68,$AD68,$AM68,DN68,DO68,DP68,$D68,$F$20,2))</f>
        <v>0.35223447799090918</v>
      </c>
      <c r="DT68" s="185">
        <f ca="1">IF(DL68=0,0,_xll.SPRDOPT(DJ68,DK68,$AD68,$AM68,DN68,DO68,DP68,$D68,$F$20,3)/100)</f>
        <v>0</v>
      </c>
      <c r="DU68" s="185">
        <f ca="1">IF(DM68=0,0,_xll.SPRDOPT(DJ68,DK68,$AD68,$AM68,DN68,DO68,DP68,$D68,$F$20,4)/100)</f>
        <v>0</v>
      </c>
      <c r="DV68" s="185">
        <f ca="1">IF(DN68=0,0,_xll.SPRDOPT(DJ68,DK68,$AD68,$AM68,DN68,DO68,DP68,$D68,$F$20,5)/100)</f>
        <v>-9.5072737964481593E-3</v>
      </c>
      <c r="DW68" s="185">
        <f ca="1">IF(DO68=0,0,_xll.SPRDOPT(DJ68,DK68,$AD68,$AM68,DN68,DO68,DP68,$D68,$F$20,6)/100)</f>
        <v>1.3803975128927956E-2</v>
      </c>
      <c r="DX68" s="185">
        <f ca="1">IF(DP68=0,0,_xll.SPRDOPT(DJ68,DK68,$AD68,$AM68,DN68,DO68,DP68,$D68,$F$20,7)/100)</f>
        <v>-2.5299335814106875E-2</v>
      </c>
      <c r="DY68" s="185">
        <f ca="1">IF(DQ68=0,0,_xll.SPRDOPT(DJ68,DK68,$AD68,$AM68,DN68,DO68,DP68,$D68,$F$20,9)/365)</f>
        <v>0</v>
      </c>
      <c r="DZ68" s="185">
        <f t="shared" ca="1" si="180"/>
        <v>2.5123068480874811E-2</v>
      </c>
      <c r="EA68" s="185">
        <f t="shared" ca="1" si="181"/>
        <v>0</v>
      </c>
      <c r="EB68" s="185">
        <f t="shared" ca="1" si="182"/>
        <v>4.2967013324797972E-3</v>
      </c>
      <c r="EC68" s="185">
        <f t="shared" si="183"/>
        <v>0</v>
      </c>
      <c r="ED68" s="185"/>
      <c r="EE68" s="99">
        <f t="shared" ca="1" si="184"/>
        <v>0</v>
      </c>
      <c r="EF68" s="99">
        <f t="shared" ca="1" si="185"/>
        <v>0</v>
      </c>
      <c r="EG68" s="99">
        <f t="shared" ca="1" si="186"/>
        <v>0</v>
      </c>
      <c r="EH68" s="99">
        <f t="shared" ca="1" si="187"/>
        <v>0</v>
      </c>
      <c r="EI68" s="99">
        <f t="shared" ca="1" si="188"/>
        <v>0</v>
      </c>
      <c r="EJ68" s="99">
        <f t="shared" ca="1" si="189"/>
        <v>0</v>
      </c>
      <c r="EK68" s="99">
        <f t="shared" ca="1" si="190"/>
        <v>0</v>
      </c>
      <c r="EL68" s="99">
        <f t="shared" ca="1" si="191"/>
        <v>0</v>
      </c>
      <c r="EM68" s="99">
        <f t="shared" ca="1" si="192"/>
        <v>0</v>
      </c>
      <c r="EN68" s="99">
        <f t="shared" ca="1" si="193"/>
        <v>0</v>
      </c>
      <c r="EO68" s="99">
        <f t="shared" ca="1" si="194"/>
        <v>0</v>
      </c>
      <c r="EP68" s="99">
        <f t="shared" ca="1" si="195"/>
        <v>0</v>
      </c>
      <c r="ER68" s="79">
        <f t="shared" si="196"/>
        <v>0</v>
      </c>
      <c r="ES68" s="121">
        <f t="shared" ca="1" si="111"/>
        <v>2.9000000000000004</v>
      </c>
      <c r="ET68" s="121">
        <f t="shared" ca="1" si="112"/>
        <v>3.24</v>
      </c>
      <c r="EU68" s="121">
        <f t="shared" ca="1" si="197"/>
        <v>0</v>
      </c>
      <c r="EV68" s="121">
        <f t="shared" ca="1" si="198"/>
        <v>0</v>
      </c>
      <c r="EW68" s="183">
        <f t="shared" ca="1" si="113"/>
        <v>0.33</v>
      </c>
      <c r="EX68" s="183">
        <f t="shared" ca="1" si="114"/>
        <v>0.33</v>
      </c>
      <c r="EY68" s="96">
        <f t="shared" si="115"/>
        <v>0.98499999999999999</v>
      </c>
      <c r="EZ68" s="185">
        <f ca="1">IF(ER68=0,0,_xll.SPRDOPT(ES68,ET68,$AK68,$AM68,EW68,EX68,EY68,$D68,$H$20,0))</f>
        <v>0</v>
      </c>
      <c r="FA68" s="185">
        <f ca="1">IF(ES68=0,0,_xll.SPRDOPT(ES68,ET68,$AK68,$AM68,EW68,EX68,EY68,$D68,$H$20,1))</f>
        <v>0.61136460010057636</v>
      </c>
      <c r="FB68" s="185">
        <f ca="1">IF(ET68=0,0,_xll.SPRDOPT(ES68,ET68,$AK68,$AM68,EW68,EX68,EY68,$D68,$H$20,2))</f>
        <v>-0.58261355835476836</v>
      </c>
      <c r="FC68" s="185">
        <f ca="1">IF(EU68=0,0,_xll.SPRDOPT(ES68,ET68,$AK68,$AM68,EW68,EX68,EY68,$D68,$H$20,3)/100)</f>
        <v>0</v>
      </c>
      <c r="FD68" s="185">
        <f ca="1">IF(EV68=0,0,_xll.SPRDOPT(ES68,ET68,$AK68,$AM68,EW68,EX68,EY68,$D68,$H$20,4)/100)</f>
        <v>0</v>
      </c>
      <c r="FE68" s="185">
        <f ca="1">IF(EW68=0,0,_xll.SPRDOPT(ES68,ET68,$AK68,$AM68,EW68,EX68,EY68,$D68,$H$20,5)/100)</f>
        <v>-8.7918029136913184E-3</v>
      </c>
      <c r="FF68" s="185">
        <f ca="1">IF(EX68=0,0,_xll.SPRDOPT(ES68,ET68,$AK68,$AM68,EW68,EX68,EY68,$D68,$H$20,6)/100)</f>
        <v>1.3002674220370412E-2</v>
      </c>
      <c r="FG68" s="185">
        <f ca="1">IF(EY68=0,0,_xll.SPRDOPT(ES68,ET68,$AK68,$AM68,EW68,EX68,EY68,$D68,$H$20,7)/100)</f>
        <v>-2.9289352690582152E-2</v>
      </c>
      <c r="FH68" s="185">
        <f ca="1">IF(EZ68=0,0,_xll.SPRDOPT(ES68,ET68,$AK68,$AM68,EW68,EX68,EY68,$D68,$H$20,9)/365)</f>
        <v>0</v>
      </c>
      <c r="FI68" s="185">
        <f t="shared" ca="1" si="199"/>
        <v>2.8751041745808004E-2</v>
      </c>
      <c r="FJ68" s="185">
        <f t="shared" ca="1" si="200"/>
        <v>0</v>
      </c>
      <c r="FK68" s="185">
        <f t="shared" ca="1" si="201"/>
        <v>4.2108713066790933E-3</v>
      </c>
      <c r="FL68" s="185">
        <f t="shared" si="202"/>
        <v>0</v>
      </c>
      <c r="FM68" s="185"/>
      <c r="FN68" s="99">
        <f t="shared" ca="1" si="203"/>
        <v>0</v>
      </c>
      <c r="FO68" s="99">
        <f t="shared" ca="1" si="204"/>
        <v>0</v>
      </c>
      <c r="FP68" s="99">
        <f t="shared" ca="1" si="205"/>
        <v>0</v>
      </c>
      <c r="FQ68" s="99">
        <f t="shared" ca="1" si="206"/>
        <v>0</v>
      </c>
      <c r="FR68" s="99">
        <f t="shared" ca="1" si="207"/>
        <v>0</v>
      </c>
      <c r="FS68" s="99">
        <f t="shared" ca="1" si="208"/>
        <v>0</v>
      </c>
      <c r="FT68" s="99">
        <f t="shared" ca="1" si="209"/>
        <v>0</v>
      </c>
      <c r="FU68" s="99">
        <f t="shared" ca="1" si="210"/>
        <v>0</v>
      </c>
      <c r="FV68" s="99">
        <f t="shared" ca="1" si="211"/>
        <v>0</v>
      </c>
      <c r="FW68" s="99">
        <f t="shared" ca="1" si="212"/>
        <v>0</v>
      </c>
      <c r="FX68" s="99">
        <f t="shared" ca="1" si="213"/>
        <v>0</v>
      </c>
      <c r="FY68" s="99">
        <f t="shared" ca="1" si="214"/>
        <v>0</v>
      </c>
      <c r="GA68" s="304">
        <f t="shared" ca="1" si="116"/>
        <v>39</v>
      </c>
      <c r="GB68" t="str">
        <f t="shared" si="117"/>
        <v>IF-NGPL/MIDCON39</v>
      </c>
      <c r="GC68" t="str">
        <f t="shared" si="118"/>
        <v>NGI-SOCAL39</v>
      </c>
      <c r="GD68" t="str">
        <f t="shared" si="119"/>
        <v>IF-NWPL_ROCKY_M39</v>
      </c>
      <c r="GE68" t="str">
        <f t="shared" si="120"/>
        <v>IF-NWPL_ROCKY_M39</v>
      </c>
      <c r="GG68" s="96" t="e">
        <f t="shared" ca="1" si="121"/>
        <v>#N/A</v>
      </c>
      <c r="GH68" s="96">
        <f t="shared" ca="1" si="122"/>
        <v>0</v>
      </c>
      <c r="GI68" s="96" t="e">
        <f t="shared" ca="1" si="123"/>
        <v>#N/A</v>
      </c>
      <c r="GJ68" s="96" t="e">
        <f t="shared" ca="1" si="124"/>
        <v>#N/A</v>
      </c>
    </row>
    <row r="69" spans="1:192" x14ac:dyDescent="0.2">
      <c r="A69" s="92">
        <f t="shared" si="130"/>
        <v>38200</v>
      </c>
      <c r="B69" s="93">
        <f t="shared" ca="1" si="83"/>
        <v>3.28</v>
      </c>
      <c r="C69" s="77">
        <f t="shared" ca="1" si="131"/>
        <v>0.33</v>
      </c>
      <c r="D69" s="95">
        <f t="shared" ca="1" si="132"/>
        <v>967</v>
      </c>
      <c r="E69" s="96">
        <f t="shared" ca="1" si="133"/>
        <v>-0.38575664435547835</v>
      </c>
      <c r="F69" s="96">
        <f t="shared" ca="1" si="134"/>
        <v>-0.22242254682523288</v>
      </c>
      <c r="G69" s="96">
        <f t="shared" ca="1" si="135"/>
        <v>-0.33084606681184325</v>
      </c>
      <c r="H69" s="96">
        <f t="shared" ca="1" si="136"/>
        <v>0.60899332361022585</v>
      </c>
      <c r="I69" s="94"/>
      <c r="J69" s="182"/>
      <c r="K69" s="93">
        <f t="shared" ca="1" si="10"/>
        <v>-0.15</v>
      </c>
      <c r="L69" s="93">
        <f t="shared" ca="1" si="84"/>
        <v>0</v>
      </c>
      <c r="M69" s="96">
        <f t="shared" ca="1" si="85"/>
        <v>1</v>
      </c>
      <c r="N69" s="96">
        <f t="shared" ca="1" si="86"/>
        <v>1</v>
      </c>
      <c r="O69" s="96">
        <f t="shared" ca="1" si="87"/>
        <v>0.99450000000000005</v>
      </c>
      <c r="P69" s="184">
        <f t="shared" si="11"/>
        <v>-0.2</v>
      </c>
      <c r="Q69" s="298">
        <f t="shared" si="88"/>
        <v>0</v>
      </c>
      <c r="R69" s="294">
        <f t="shared" ca="1" si="12"/>
        <v>0.26</v>
      </c>
      <c r="S69" s="93">
        <f t="shared" ca="1" si="13"/>
        <v>0</v>
      </c>
      <c r="T69" s="96">
        <f t="shared" ca="1" si="14"/>
        <v>1</v>
      </c>
      <c r="U69" s="96">
        <f t="shared" ca="1" si="89"/>
        <v>1</v>
      </c>
      <c r="V69" s="96">
        <f t="shared" ca="1" si="90"/>
        <v>0.98</v>
      </c>
      <c r="W69" s="184">
        <f t="shared" si="15"/>
        <v>0</v>
      </c>
      <c r="X69" s="298">
        <f t="shared" si="91"/>
        <v>0</v>
      </c>
      <c r="Y69" s="296">
        <f t="shared" ca="1" si="16"/>
        <v>-0.4</v>
      </c>
      <c r="Z69" s="93">
        <f t="shared" ca="1" si="17"/>
        <v>0</v>
      </c>
      <c r="AA69" s="96">
        <f t="shared" ca="1" si="126"/>
        <v>1</v>
      </c>
      <c r="AB69" s="96">
        <f t="shared" ca="1" si="92"/>
        <v>1</v>
      </c>
      <c r="AC69" s="96">
        <f t="shared" ca="1" si="93"/>
        <v>0.98499999999999999</v>
      </c>
      <c r="AD69" s="184">
        <f t="shared" si="18"/>
        <v>-0.6</v>
      </c>
      <c r="AE69" s="298">
        <f t="shared" si="94"/>
        <v>0</v>
      </c>
      <c r="AF69" s="93">
        <f t="shared" ca="1" si="19"/>
        <v>-0.4</v>
      </c>
      <c r="AG69" s="93">
        <f t="shared" ca="1" si="20"/>
        <v>0</v>
      </c>
      <c r="AH69" s="96">
        <f t="shared" ca="1" si="21"/>
        <v>1</v>
      </c>
      <c r="AI69" s="96">
        <f t="shared" ca="1" si="95"/>
        <v>1</v>
      </c>
      <c r="AJ69" s="96">
        <f t="shared" ca="1" si="96"/>
        <v>0.98499999999999999</v>
      </c>
      <c r="AK69" s="184">
        <f t="shared" si="22"/>
        <v>-0.45</v>
      </c>
      <c r="AL69" s="298">
        <f t="shared" si="97"/>
        <v>0</v>
      </c>
      <c r="AM69" s="77">
        <f t="shared" ca="1" si="23"/>
        <v>0</v>
      </c>
      <c r="AN69" s="145">
        <f t="shared" si="24"/>
        <v>31</v>
      </c>
      <c r="AO69" s="74">
        <f t="shared" si="125"/>
        <v>32</v>
      </c>
      <c r="AP69" s="79">
        <f t="shared" si="137"/>
        <v>31</v>
      </c>
      <c r="AQ69" s="121">
        <f t="shared" ca="1" si="98"/>
        <v>3.13</v>
      </c>
      <c r="AR69" s="121">
        <f t="shared" ca="1" si="99"/>
        <v>3.28</v>
      </c>
      <c r="AS69" s="121">
        <f t="shared" ca="1" si="138"/>
        <v>97.03</v>
      </c>
      <c r="AT69" s="121">
        <f t="shared" ca="1" si="139"/>
        <v>101.67999999999999</v>
      </c>
      <c r="AU69" s="183">
        <f t="shared" ca="1" si="100"/>
        <v>0.33</v>
      </c>
      <c r="AV69" s="183">
        <f t="shared" ca="1" si="101"/>
        <v>0.33</v>
      </c>
      <c r="AW69" s="96">
        <f t="shared" si="140"/>
        <v>0.999</v>
      </c>
      <c r="AX69" s="185">
        <f ca="1">IF(AP69=0,0,_xll.SPRDOPT(AQ69,AR69,$P69,$AM69,AU69,AV69,AW69,$D69,$B$20,0))</f>
        <v>2.8824255122532325E-2</v>
      </c>
      <c r="AY69" s="185">
        <f ca="1">IF(AQ69=0,0,_xll.SPRDOPT(AQ69,AR69,$P69,$AM69,AU69,AV69,AW69,$D69,$B$20,1))</f>
        <v>-0.38575664435547835</v>
      </c>
      <c r="AZ69" s="185">
        <f ca="1">IF(AR69=0,0,_xll.SPRDOPT(AQ69,AR69,$P69,$AM69,AU69,AV69,AW69,$D69,$B$20,2))</f>
        <v>0.39196728047934332</v>
      </c>
      <c r="BA69" s="185">
        <f ca="1">IF(AS69=0,0,_xll.SPRDOPT(AQ69,AR69,$P69,$AM69,AU69,AV69,AW69,$D69,$B$20,3)/100)</f>
        <v>3.3556099819546249E-2</v>
      </c>
      <c r="BB69" s="185">
        <f ca="1">IF(AT69=0,0,_xll.SPRDOPT(AQ69,AR69,$P69,$AM69,AU69,AV69,AW69,$D69,$B$20,4)/100)</f>
        <v>3.3657374242494299E-2</v>
      </c>
      <c r="BC69" s="185">
        <f ca="1">IF(AU69=0,0,_xll.SPRDOPT(AQ69,AR69,$P69,$AM69,AU69,AV69,AW69,$D69,$B$20,5)/100)</f>
        <v>-1.3875198625877433E-2</v>
      </c>
      <c r="BD69" s="185">
        <f ca="1">IF(AV69=0,0,_xll.SPRDOPT(AQ69,AR69,$P69,$AM69,AU69,AV69,AW69,$D69,$B$20,6)/100)</f>
        <v>1.5265141445355214E-2</v>
      </c>
      <c r="BE69" s="185">
        <f ca="1">IF(AW69=0,0,_xll.SPRDOPT(AQ69,AR69,$P69,$AM69,AU69,AV69,AW69,$D69,$B$20,7)/100)</f>
        <v>-9.9459943796227468E-2</v>
      </c>
      <c r="BF69" s="185">
        <f ca="1">IF(AX69=0,0,_xll.SPRDOPT(AQ69,AR69,$P69,$AM69,AU69,AV69,AW69,$D69,$B$20,9)/365)</f>
        <v>-2.3732963162262524E-5</v>
      </c>
      <c r="BG69" s="185">
        <f t="shared" ca="1" si="141"/>
        <v>6.2106361238649654E-3</v>
      </c>
      <c r="BH69" s="185">
        <f t="shared" ca="1" si="142"/>
        <v>1.0127442294805E-4</v>
      </c>
      <c r="BI69" s="185">
        <f t="shared" ca="1" si="143"/>
        <v>1.3899428194777807E-3</v>
      </c>
      <c r="BJ69" s="185">
        <f t="shared" si="144"/>
        <v>30.969000000000001</v>
      </c>
      <c r="BK69" s="165"/>
      <c r="BL69" s="99">
        <f t="shared" ca="1" si="145"/>
        <v>0.8935519087985021</v>
      </c>
      <c r="BM69" s="99">
        <f t="shared" ca="1" si="146"/>
        <v>-11.958455975019829</v>
      </c>
      <c r="BN69" s="99">
        <f t="shared" ca="1" si="147"/>
        <v>12.150985694859642</v>
      </c>
      <c r="BO69" s="99">
        <f t="shared" ca="1" si="148"/>
        <v>1.0402390944059337</v>
      </c>
      <c r="BP69" s="99">
        <f t="shared" ca="1" si="149"/>
        <v>1.0433786015173232</v>
      </c>
      <c r="BQ69" s="99">
        <f t="shared" ca="1" si="150"/>
        <v>-0.43013115740220043</v>
      </c>
      <c r="BR69" s="99">
        <f t="shared" ca="1" si="151"/>
        <v>0.47321938480601161</v>
      </c>
      <c r="BS69" s="99">
        <f t="shared" ca="1" si="152"/>
        <v>-3.0832582576830516</v>
      </c>
      <c r="BT69" s="99">
        <f t="shared" ca="1" si="153"/>
        <v>-7.357218580301382E-4</v>
      </c>
      <c r="BU69" s="99">
        <f t="shared" ca="1" si="154"/>
        <v>0.19252971983981393</v>
      </c>
      <c r="BV69" s="99">
        <f t="shared" ca="1" si="155"/>
        <v>3.1395071113895501E-3</v>
      </c>
      <c r="BW69" s="99">
        <f t="shared" ca="1" si="156"/>
        <v>4.30882274038112E-2</v>
      </c>
      <c r="BX69" s="99"/>
      <c r="BZ69" s="79">
        <f t="shared" si="157"/>
        <v>0</v>
      </c>
      <c r="CA69" s="121">
        <f t="shared" ca="1" si="102"/>
        <v>3.54</v>
      </c>
      <c r="CB69" s="121">
        <f t="shared" ca="1" si="103"/>
        <v>3.28</v>
      </c>
      <c r="CC69" s="121">
        <f t="shared" ca="1" si="158"/>
        <v>0</v>
      </c>
      <c r="CD69" s="121">
        <f t="shared" ca="1" si="159"/>
        <v>0</v>
      </c>
      <c r="CE69" s="183">
        <f t="shared" ca="1" si="104"/>
        <v>0.33</v>
      </c>
      <c r="CF69" s="183">
        <f t="shared" ca="1" si="105"/>
        <v>0.33</v>
      </c>
      <c r="CG69" s="96">
        <f t="shared" si="160"/>
        <v>0.98</v>
      </c>
      <c r="CH69" s="185">
        <f ca="1">IF(BZ69=0,0,_xll.SPRDOPT(CA69,CB69,$W69,$AM69,CE69,CF69,CG69,$D69,$D$20,0))</f>
        <v>0</v>
      </c>
      <c r="CI69" s="185">
        <f ca="1">IF(CA69=0,0,_xll.SPRDOPT(CA69,CB69,$W69,$AM69,CE69,CF69,CG69,$D69,$D$20,1))</f>
        <v>-0.22242254682523288</v>
      </c>
      <c r="CJ69" s="185">
        <f ca="1">IF(CB69=0,0,_xll.SPRDOPT(CA69,CB69,$W69,$AM69,CE69,CF69,CG69,$D69,$D$20,2))</f>
        <v>0.25570381787636709</v>
      </c>
      <c r="CK69" s="185">
        <f ca="1">IF(CC69=0,0,_xll.SPRDOPT(CA69,CB69,$W69,$AM69,CE69,CF69,CG69,$D69,$D$20,3)/100)</f>
        <v>0</v>
      </c>
      <c r="CL69" s="185">
        <f ca="1">IF(CD69=0,0,_xll.SPRDOPT(CA69,CB69,$W69,$AM69,CE69,CF69,CG69,$D69,$D$20,4)/100)</f>
        <v>0</v>
      </c>
      <c r="CM69" s="185">
        <f ca="1">IF(CE69=0,0,_xll.SPRDOPT(CA69,CB69,$W69,$AM69,CE69,CF69,CG69,$D69,$D$20,5)/100)</f>
        <v>1.7162274456950022E-3</v>
      </c>
      <c r="CN69" s="185">
        <f ca="1">IF(CF69=0,0,_xll.SPRDOPT(CA69,CB69,$W69,$AM69,CE69,CF69,CG69,$D69,$D$20,6)/100)</f>
        <v>1.7162186649146241E-3</v>
      </c>
      <c r="CO69" s="185">
        <f ca="1">IF(CG69=0,0,_xll.SPRDOPT(CA69,CB69,$W69,$AM69,CE69,CF69,CG69,$D69,$D$20,7)/100)</f>
        <v>-2.831768434709335E-2</v>
      </c>
      <c r="CP69" s="185">
        <f ca="1">IF(CH69=0,0,_xll.SPRDOPT(CA69,CB69,$W69,$AM69,CE69,CF69,CG69,$D69,$D$20,9)/365)</f>
        <v>0</v>
      </c>
      <c r="CQ69" s="185">
        <f t="shared" ca="1" si="161"/>
        <v>3.3281271051134209E-2</v>
      </c>
      <c r="CR69" s="185">
        <f t="shared" ca="1" si="162"/>
        <v>0</v>
      </c>
      <c r="CS69" s="185">
        <f t="shared" ca="1" si="163"/>
        <v>3.4324461106096261E-3</v>
      </c>
      <c r="CT69" s="185">
        <f t="shared" si="164"/>
        <v>0</v>
      </c>
      <c r="CU69" s="165"/>
      <c r="CV69" s="99">
        <f t="shared" ca="1" si="165"/>
        <v>0</v>
      </c>
      <c r="CW69" s="99">
        <f t="shared" ca="1" si="166"/>
        <v>0</v>
      </c>
      <c r="CX69" s="99">
        <f t="shared" ca="1" si="167"/>
        <v>0</v>
      </c>
      <c r="CY69" s="99">
        <f t="shared" ca="1" si="168"/>
        <v>0</v>
      </c>
      <c r="CZ69" s="99">
        <f t="shared" ca="1" si="169"/>
        <v>0</v>
      </c>
      <c r="DA69" s="99">
        <f t="shared" ca="1" si="170"/>
        <v>0</v>
      </c>
      <c r="DB69" s="99">
        <f t="shared" ca="1" si="171"/>
        <v>0</v>
      </c>
      <c r="DC69" s="99">
        <f t="shared" ca="1" si="172"/>
        <v>0</v>
      </c>
      <c r="DD69" s="99">
        <f t="shared" ca="1" si="173"/>
        <v>0</v>
      </c>
      <c r="DE69" s="99">
        <f t="shared" ca="1" si="174"/>
        <v>0</v>
      </c>
      <c r="DF69" s="99">
        <f t="shared" ca="1" si="175"/>
        <v>0</v>
      </c>
      <c r="DG69" s="99">
        <f t="shared" ca="1" si="176"/>
        <v>0</v>
      </c>
      <c r="DI69" s="79">
        <f t="shared" si="177"/>
        <v>0</v>
      </c>
      <c r="DJ69" s="121">
        <f t="shared" ca="1" si="106"/>
        <v>2.88</v>
      </c>
      <c r="DK69" s="121">
        <f t="shared" ca="1" si="107"/>
        <v>3.28</v>
      </c>
      <c r="DL69" s="121">
        <f t="shared" ca="1" si="178"/>
        <v>0</v>
      </c>
      <c r="DM69" s="121">
        <f t="shared" ca="1" si="179"/>
        <v>0</v>
      </c>
      <c r="DN69" s="183">
        <f t="shared" ca="1" si="108"/>
        <v>0.33</v>
      </c>
      <c r="DO69" s="183">
        <f t="shared" ca="1" si="109"/>
        <v>0.33</v>
      </c>
      <c r="DP69" s="96">
        <f t="shared" si="110"/>
        <v>0.98499999999999999</v>
      </c>
      <c r="DQ69" s="185">
        <f ca="1">IF(DI69=0,0,_xll.SPRDOPT(DJ69,DK69,$AD69,$AM69,DN69,DO69,DP69,$D69,$F$20,0))</f>
        <v>0</v>
      </c>
      <c r="DR69" s="185">
        <f ca="1">IF(DJ69=0,0,_xll.SPRDOPT(DJ69,DK69,$AD69,$AM69,DN69,DO69,DP69,$D69,$F$20,1))</f>
        <v>-0.33084606681184325</v>
      </c>
      <c r="DS69" s="185">
        <f ca="1">IF(DK69=0,0,_xll.SPRDOPT(DJ69,DK69,$AD69,$AM69,DN69,DO69,DP69,$D69,$F$20,2))</f>
        <v>0.35662227921576711</v>
      </c>
      <c r="DT69" s="185">
        <f ca="1">IF(DL69=0,0,_xll.SPRDOPT(DJ69,DK69,$AD69,$AM69,DN69,DO69,DP69,$D69,$F$20,3)/100)</f>
        <v>0</v>
      </c>
      <c r="DU69" s="185">
        <f ca="1">IF(DM69=0,0,_xll.SPRDOPT(DJ69,DK69,$AD69,$AM69,DN69,DO69,DP69,$D69,$F$20,4)/100)</f>
        <v>0</v>
      </c>
      <c r="DV69" s="185">
        <f ca="1">IF(DN69=0,0,_xll.SPRDOPT(DJ69,DK69,$AD69,$AM69,DN69,DO69,DP69,$D69,$F$20,5)/100)</f>
        <v>-9.7446060255728679E-3</v>
      </c>
      <c r="DW69" s="185">
        <f ca="1">IF(DO69=0,0,_xll.SPRDOPT(DJ69,DK69,$AD69,$AM69,DN69,DO69,DP69,$D69,$F$20,6)/100)</f>
        <v>1.416683759828931E-2</v>
      </c>
      <c r="DX69" s="185">
        <f ca="1">IF(DP69=0,0,_xll.SPRDOPT(DJ69,DK69,$AD69,$AM69,DN69,DO69,DP69,$D69,$F$20,7)/100)</f>
        <v>-2.6301278433659779E-2</v>
      </c>
      <c r="DY69" s="185">
        <f ca="1">IF(DQ69=0,0,_xll.SPRDOPT(DJ69,DK69,$AD69,$AM69,DN69,DO69,DP69,$D69,$F$20,9)/365)</f>
        <v>0</v>
      </c>
      <c r="DZ69" s="185">
        <f t="shared" ca="1" si="180"/>
        <v>2.5776212403923859E-2</v>
      </c>
      <c r="EA69" s="185">
        <f t="shared" ca="1" si="181"/>
        <v>0</v>
      </c>
      <c r="EB69" s="185">
        <f t="shared" ca="1" si="182"/>
        <v>4.4222315727164424E-3</v>
      </c>
      <c r="EC69" s="185">
        <f t="shared" si="183"/>
        <v>0</v>
      </c>
      <c r="ED69" s="185"/>
      <c r="EE69" s="99">
        <f t="shared" ca="1" si="184"/>
        <v>0</v>
      </c>
      <c r="EF69" s="99">
        <f t="shared" ca="1" si="185"/>
        <v>0</v>
      </c>
      <c r="EG69" s="99">
        <f t="shared" ca="1" si="186"/>
        <v>0</v>
      </c>
      <c r="EH69" s="99">
        <f t="shared" ca="1" si="187"/>
        <v>0</v>
      </c>
      <c r="EI69" s="99">
        <f t="shared" ca="1" si="188"/>
        <v>0</v>
      </c>
      <c r="EJ69" s="99">
        <f t="shared" ca="1" si="189"/>
        <v>0</v>
      </c>
      <c r="EK69" s="99">
        <f t="shared" ca="1" si="190"/>
        <v>0</v>
      </c>
      <c r="EL69" s="99">
        <f t="shared" ca="1" si="191"/>
        <v>0</v>
      </c>
      <c r="EM69" s="99">
        <f t="shared" ca="1" si="192"/>
        <v>0</v>
      </c>
      <c r="EN69" s="99">
        <f t="shared" ca="1" si="193"/>
        <v>0</v>
      </c>
      <c r="EO69" s="99">
        <f t="shared" ca="1" si="194"/>
        <v>0</v>
      </c>
      <c r="EP69" s="99">
        <f t="shared" ca="1" si="195"/>
        <v>0</v>
      </c>
      <c r="ER69" s="79">
        <f t="shared" si="196"/>
        <v>0</v>
      </c>
      <c r="ES69" s="121">
        <f t="shared" ca="1" si="111"/>
        <v>2.94</v>
      </c>
      <c r="ET69" s="121">
        <f t="shared" ca="1" si="112"/>
        <v>3.28</v>
      </c>
      <c r="EU69" s="121">
        <f t="shared" ca="1" si="197"/>
        <v>0</v>
      </c>
      <c r="EV69" s="121">
        <f t="shared" ca="1" si="198"/>
        <v>0</v>
      </c>
      <c r="EW69" s="183">
        <f t="shared" ca="1" si="113"/>
        <v>0.33</v>
      </c>
      <c r="EX69" s="183">
        <f t="shared" ca="1" si="114"/>
        <v>0.33</v>
      </c>
      <c r="EY69" s="96">
        <f t="shared" si="115"/>
        <v>0.98499999999999999</v>
      </c>
      <c r="EZ69" s="185">
        <f ca="1">IF(ER69=0,0,_xll.SPRDOPT(ES69,ET69,$AK69,$AM69,EW69,EX69,EY69,$D69,$H$20,0))</f>
        <v>0</v>
      </c>
      <c r="FA69" s="185">
        <f ca="1">IF(ES69=0,0,_xll.SPRDOPT(ES69,ET69,$AK69,$AM69,EW69,EX69,EY69,$D69,$H$20,1))</f>
        <v>0.60899332361022585</v>
      </c>
      <c r="FB69" s="185">
        <f ca="1">IF(ET69=0,0,_xll.SPRDOPT(ES69,ET69,$AK69,$AM69,EW69,EX69,EY69,$D69,$H$20,2))</f>
        <v>-0.57961341139328137</v>
      </c>
      <c r="FC69" s="185">
        <f ca="1">IF(EU69=0,0,_xll.SPRDOPT(ES69,ET69,$AK69,$AM69,EW69,EX69,EY69,$D69,$H$20,3)/100)</f>
        <v>0</v>
      </c>
      <c r="FD69" s="185">
        <f ca="1">IF(EV69=0,0,_xll.SPRDOPT(ES69,ET69,$AK69,$AM69,EW69,EX69,EY69,$D69,$H$20,4)/100)</f>
        <v>0</v>
      </c>
      <c r="FE69" s="185">
        <f ca="1">IF(EW69=0,0,_xll.SPRDOPT(ES69,ET69,$AK69,$AM69,EW69,EX69,EY69,$D69,$H$20,5)/100)</f>
        <v>-8.9661613312842434E-3</v>
      </c>
      <c r="FF69" s="185">
        <f ca="1">IF(EX69=0,0,_xll.SPRDOPT(ES69,ET69,$AK69,$AM69,EW69,EX69,EY69,$D69,$H$20,6)/100)</f>
        <v>1.3291284306998039E-2</v>
      </c>
      <c r="FG69" s="185">
        <f ca="1">IF(EY69=0,0,_xll.SPRDOPT(ES69,ET69,$AK69,$AM69,EW69,EX69,EY69,$D69,$H$20,7)/100)</f>
        <v>-3.0321848918694942E-2</v>
      </c>
      <c r="FH69" s="185">
        <f ca="1">IF(EZ69=0,0,_xll.SPRDOPT(ES69,ET69,$AK69,$AM69,EW69,EX69,EY69,$D69,$H$20,9)/365)</f>
        <v>0</v>
      </c>
      <c r="FI69" s="185">
        <f t="shared" ca="1" si="199"/>
        <v>2.937991221694447E-2</v>
      </c>
      <c r="FJ69" s="185">
        <f t="shared" ca="1" si="200"/>
        <v>0</v>
      </c>
      <c r="FK69" s="185">
        <f t="shared" ca="1" si="201"/>
        <v>4.3251229757137952E-3</v>
      </c>
      <c r="FL69" s="185">
        <f t="shared" si="202"/>
        <v>0</v>
      </c>
      <c r="FM69" s="185"/>
      <c r="FN69" s="99">
        <f t="shared" ca="1" si="203"/>
        <v>0</v>
      </c>
      <c r="FO69" s="99">
        <f t="shared" ca="1" si="204"/>
        <v>0</v>
      </c>
      <c r="FP69" s="99">
        <f t="shared" ca="1" si="205"/>
        <v>0</v>
      </c>
      <c r="FQ69" s="99">
        <f t="shared" ca="1" si="206"/>
        <v>0</v>
      </c>
      <c r="FR69" s="99">
        <f t="shared" ca="1" si="207"/>
        <v>0</v>
      </c>
      <c r="FS69" s="99">
        <f t="shared" ca="1" si="208"/>
        <v>0</v>
      </c>
      <c r="FT69" s="99">
        <f t="shared" ca="1" si="209"/>
        <v>0</v>
      </c>
      <c r="FU69" s="99">
        <f t="shared" ca="1" si="210"/>
        <v>0</v>
      </c>
      <c r="FV69" s="99">
        <f t="shared" ca="1" si="211"/>
        <v>0</v>
      </c>
      <c r="FW69" s="99">
        <f t="shared" ca="1" si="212"/>
        <v>0</v>
      </c>
      <c r="FX69" s="99">
        <f t="shared" ca="1" si="213"/>
        <v>0</v>
      </c>
      <c r="FY69" s="99">
        <f t="shared" ca="1" si="214"/>
        <v>0</v>
      </c>
      <c r="GA69" s="304">
        <f t="shared" ca="1" si="116"/>
        <v>40</v>
      </c>
      <c r="GB69" t="str">
        <f t="shared" si="117"/>
        <v>IF-NGPL/MIDCON40</v>
      </c>
      <c r="GC69" t="str">
        <f t="shared" si="118"/>
        <v>NGI-SOCAL40</v>
      </c>
      <c r="GD69" t="str">
        <f t="shared" si="119"/>
        <v>IF-NWPL_ROCKY_M40</v>
      </c>
      <c r="GE69" t="str">
        <f t="shared" si="120"/>
        <v>IF-NWPL_ROCKY_M40</v>
      </c>
      <c r="GG69" s="96" t="e">
        <f t="shared" ca="1" si="121"/>
        <v>#N/A</v>
      </c>
      <c r="GH69" s="96">
        <f t="shared" ca="1" si="122"/>
        <v>0</v>
      </c>
      <c r="GI69" s="96" t="e">
        <f t="shared" ca="1" si="123"/>
        <v>#N/A</v>
      </c>
      <c r="GJ69" s="96" t="e">
        <f t="shared" ca="1" si="124"/>
        <v>#N/A</v>
      </c>
    </row>
    <row r="70" spans="1:192" x14ac:dyDescent="0.2">
      <c r="A70" s="92">
        <f t="shared" si="130"/>
        <v>38231</v>
      </c>
      <c r="B70" s="93">
        <f t="shared" ca="1" si="83"/>
        <v>3.2629999999999999</v>
      </c>
      <c r="C70" s="77">
        <f t="shared" ca="1" si="131"/>
        <v>0.33</v>
      </c>
      <c r="D70" s="95">
        <f t="shared" ca="1" si="132"/>
        <v>997</v>
      </c>
      <c r="E70" s="96">
        <f t="shared" ca="1" si="133"/>
        <v>-0.3885759101519386</v>
      </c>
      <c r="F70" s="96">
        <f t="shared" ca="1" si="134"/>
        <v>-0.22434422192454939</v>
      </c>
      <c r="G70" s="96">
        <f t="shared" ca="1" si="135"/>
        <v>-0.33348346991020894</v>
      </c>
      <c r="H70" s="96">
        <f t="shared" ca="1" si="136"/>
        <v>0.60733564693244468</v>
      </c>
      <c r="I70" s="94"/>
      <c r="J70" s="182"/>
      <c r="K70" s="93">
        <f t="shared" ca="1" si="10"/>
        <v>-0.15</v>
      </c>
      <c r="L70" s="93">
        <f t="shared" ca="1" si="84"/>
        <v>0</v>
      </c>
      <c r="M70" s="96">
        <f t="shared" ca="1" si="85"/>
        <v>1</v>
      </c>
      <c r="N70" s="96">
        <f t="shared" ca="1" si="86"/>
        <v>1</v>
      </c>
      <c r="O70" s="96">
        <f t="shared" ca="1" si="87"/>
        <v>0.99450000000000005</v>
      </c>
      <c r="P70" s="184">
        <f t="shared" si="11"/>
        <v>-0.2</v>
      </c>
      <c r="Q70" s="298">
        <f t="shared" si="88"/>
        <v>0</v>
      </c>
      <c r="R70" s="294">
        <f t="shared" ca="1" si="12"/>
        <v>0.26</v>
      </c>
      <c r="S70" s="93">
        <f t="shared" ca="1" si="13"/>
        <v>0</v>
      </c>
      <c r="T70" s="96">
        <f t="shared" ca="1" si="14"/>
        <v>1</v>
      </c>
      <c r="U70" s="96">
        <f t="shared" ca="1" si="89"/>
        <v>1</v>
      </c>
      <c r="V70" s="96">
        <f t="shared" ca="1" si="90"/>
        <v>0.98</v>
      </c>
      <c r="W70" s="184">
        <f t="shared" si="15"/>
        <v>0</v>
      </c>
      <c r="X70" s="298">
        <f t="shared" si="91"/>
        <v>0</v>
      </c>
      <c r="Y70" s="296">
        <f t="shared" ca="1" si="16"/>
        <v>-0.4</v>
      </c>
      <c r="Z70" s="93">
        <f t="shared" ca="1" si="17"/>
        <v>0</v>
      </c>
      <c r="AA70" s="96">
        <f t="shared" ca="1" si="126"/>
        <v>1</v>
      </c>
      <c r="AB70" s="96">
        <f t="shared" ca="1" si="92"/>
        <v>1</v>
      </c>
      <c r="AC70" s="96">
        <f t="shared" ca="1" si="93"/>
        <v>0.98499999999999999</v>
      </c>
      <c r="AD70" s="184">
        <f t="shared" si="18"/>
        <v>-0.6</v>
      </c>
      <c r="AE70" s="298">
        <f t="shared" si="94"/>
        <v>0</v>
      </c>
      <c r="AF70" s="93">
        <f t="shared" ca="1" si="19"/>
        <v>-0.4</v>
      </c>
      <c r="AG70" s="93">
        <f t="shared" ca="1" si="20"/>
        <v>0</v>
      </c>
      <c r="AH70" s="96">
        <f t="shared" ca="1" si="21"/>
        <v>1</v>
      </c>
      <c r="AI70" s="96">
        <f t="shared" ca="1" si="95"/>
        <v>1</v>
      </c>
      <c r="AJ70" s="96">
        <f t="shared" ca="1" si="96"/>
        <v>0.98499999999999999</v>
      </c>
      <c r="AK70" s="184">
        <f t="shared" si="22"/>
        <v>-0.45</v>
      </c>
      <c r="AL70" s="298">
        <f t="shared" si="97"/>
        <v>0</v>
      </c>
      <c r="AM70" s="77">
        <f t="shared" ca="1" si="23"/>
        <v>0</v>
      </c>
      <c r="AN70" s="145">
        <f t="shared" si="24"/>
        <v>30</v>
      </c>
      <c r="AO70" s="74">
        <f t="shared" si="125"/>
        <v>33</v>
      </c>
      <c r="AP70" s="79">
        <f t="shared" si="137"/>
        <v>30</v>
      </c>
      <c r="AQ70" s="121">
        <f t="shared" ca="1" si="98"/>
        <v>3.113</v>
      </c>
      <c r="AR70" s="121">
        <f t="shared" ca="1" si="99"/>
        <v>3.2629999999999999</v>
      </c>
      <c r="AS70" s="121">
        <f t="shared" ca="1" si="138"/>
        <v>93.39</v>
      </c>
      <c r="AT70" s="121">
        <f t="shared" ca="1" si="139"/>
        <v>97.89</v>
      </c>
      <c r="AU70" s="183">
        <f t="shared" ca="1" si="100"/>
        <v>0.33</v>
      </c>
      <c r="AV70" s="183">
        <f t="shared" ca="1" si="101"/>
        <v>0.33</v>
      </c>
      <c r="AW70" s="96">
        <f t="shared" si="140"/>
        <v>0.999</v>
      </c>
      <c r="AX70" s="185">
        <f ca="1">IF(AP70=0,0,_xll.SPRDOPT(AQ70,AR70,$P70,$AM70,AU70,AV70,AW70,$D70,$B$20,0))</f>
        <v>2.9423678252522893E-2</v>
      </c>
      <c r="AY70" s="185">
        <f ca="1">IF(AQ70=0,0,_xll.SPRDOPT(AQ70,AR70,$P70,$AM70,AU70,AV70,AW70,$D70,$B$20,1))</f>
        <v>-0.3885759101519386</v>
      </c>
      <c r="AZ70" s="185">
        <f ca="1">IF(AR70=0,0,_xll.SPRDOPT(AQ70,AR70,$P70,$AM70,AU70,AV70,AW70,$D70,$B$20,2))</f>
        <v>0.39488740970298508</v>
      </c>
      <c r="BA70" s="185">
        <f ca="1">IF(AS70=0,0,_xll.SPRDOPT(AQ70,AR70,$P70,$AM70,AU70,AV70,AW70,$D70,$B$20,3)/100)</f>
        <v>3.325657454829363E-2</v>
      </c>
      <c r="BB70" s="185">
        <f ca="1">IF(AT70=0,0,_xll.SPRDOPT(AQ70,AR70,$P70,$AM70,AU70,AV70,AW70,$D70,$B$20,4)/100)</f>
        <v>3.3346633655914684E-2</v>
      </c>
      <c r="BC70" s="185">
        <f ca="1">IF(AU70=0,0,_xll.SPRDOPT(AQ70,AR70,$P70,$AM70,AU70,AV70,AW70,$D70,$B$20,5)/100)</f>
        <v>-1.4051992073322601E-2</v>
      </c>
      <c r="BD70" s="185">
        <f ca="1">IF(AV70=0,0,_xll.SPRDOPT(AQ70,AR70,$P70,$AM70,AU70,AV70,AW70,$D70,$B$20,6)/100)</f>
        <v>1.5462485759222782E-2</v>
      </c>
      <c r="BE70" s="185">
        <f ca="1">IF(AW70=0,0,_xll.SPRDOPT(AQ70,AR70,$P70,$AM70,AU70,AV70,AW70,$D70,$B$20,7)/100)</f>
        <v>-0.1005383853635229</v>
      </c>
      <c r="BF70" s="185">
        <f ca="1">IF(AX70=0,0,_xll.SPRDOPT(AQ70,AR70,$P70,$AM70,AU70,AV70,AW70,$D70,$B$20,9)/365)</f>
        <v>-2.3359174384210036E-5</v>
      </c>
      <c r="BG70" s="185">
        <f t="shared" ca="1" si="141"/>
        <v>6.3114995510464844E-3</v>
      </c>
      <c r="BH70" s="185">
        <f t="shared" ca="1" si="142"/>
        <v>9.0059107621054402E-5</v>
      </c>
      <c r="BI70" s="185">
        <f t="shared" ca="1" si="143"/>
        <v>1.4104936859001809E-3</v>
      </c>
      <c r="BJ70" s="185">
        <f t="shared" si="144"/>
        <v>29.97</v>
      </c>
      <c r="BK70" s="165"/>
      <c r="BL70" s="99">
        <f t="shared" ca="1" si="145"/>
        <v>0.88271034757568678</v>
      </c>
      <c r="BM70" s="99">
        <f t="shared" ca="1" si="146"/>
        <v>-11.657277304558157</v>
      </c>
      <c r="BN70" s="99">
        <f t="shared" ca="1" si="147"/>
        <v>11.846622291089552</v>
      </c>
      <c r="BO70" s="99">
        <f t="shared" ca="1" si="148"/>
        <v>0.99769723644880892</v>
      </c>
      <c r="BP70" s="99">
        <f t="shared" ca="1" si="149"/>
        <v>1.0003990096774404</v>
      </c>
      <c r="BQ70" s="99">
        <f t="shared" ca="1" si="150"/>
        <v>-0.421559762199678</v>
      </c>
      <c r="BR70" s="99">
        <f t="shared" ca="1" si="151"/>
        <v>0.46387457277668342</v>
      </c>
      <c r="BS70" s="99">
        <f t="shared" ca="1" si="152"/>
        <v>-3.016151560905687</v>
      </c>
      <c r="BT70" s="99">
        <f t="shared" ca="1" si="153"/>
        <v>-7.0077523152630111E-4</v>
      </c>
      <c r="BU70" s="99">
        <f t="shared" ca="1" si="154"/>
        <v>0.18934498653139453</v>
      </c>
      <c r="BV70" s="99">
        <f t="shared" ca="1" si="155"/>
        <v>2.7017732286316321E-3</v>
      </c>
      <c r="BW70" s="99">
        <f t="shared" ca="1" si="156"/>
        <v>4.2314810577005424E-2</v>
      </c>
      <c r="BX70" s="99"/>
      <c r="BZ70" s="79">
        <f t="shared" si="157"/>
        <v>0</v>
      </c>
      <c r="CA70" s="121">
        <f t="shared" ca="1" si="102"/>
        <v>3.5229999999999997</v>
      </c>
      <c r="CB70" s="121">
        <f t="shared" ca="1" si="103"/>
        <v>3.2629999999999999</v>
      </c>
      <c r="CC70" s="121">
        <f t="shared" ca="1" si="158"/>
        <v>0</v>
      </c>
      <c r="CD70" s="121">
        <f t="shared" ca="1" si="159"/>
        <v>0</v>
      </c>
      <c r="CE70" s="183">
        <f t="shared" ca="1" si="104"/>
        <v>0.33</v>
      </c>
      <c r="CF70" s="183">
        <f t="shared" ca="1" si="105"/>
        <v>0.33</v>
      </c>
      <c r="CG70" s="96">
        <f t="shared" si="160"/>
        <v>0.98</v>
      </c>
      <c r="CH70" s="185">
        <f ca="1">IF(BZ70=0,0,_xll.SPRDOPT(CA70,CB70,$W70,$AM70,CE70,CF70,CG70,$D70,$D$20,0))</f>
        <v>0</v>
      </c>
      <c r="CI70" s="185">
        <f ca="1">IF(CA70=0,0,_xll.SPRDOPT(CA70,CB70,$W70,$AM70,CE70,CF70,CG70,$D70,$D$20,1))</f>
        <v>-0.22434422192454939</v>
      </c>
      <c r="CJ70" s="185">
        <f ca="1">IF(CB70=0,0,_xll.SPRDOPT(CA70,CB70,$W70,$AM70,CE70,CF70,CG70,$D70,$D$20,2))</f>
        <v>0.25831122149319252</v>
      </c>
      <c r="CK70" s="185">
        <f ca="1">IF(CC70=0,0,_xll.SPRDOPT(CA70,CB70,$W70,$AM70,CE70,CF70,CG70,$D70,$D$20,3)/100)</f>
        <v>0</v>
      </c>
      <c r="CL70" s="185">
        <f ca="1">IF(CD70=0,0,_xll.SPRDOPT(CA70,CB70,$W70,$AM70,CE70,CF70,CG70,$D70,$D$20,4)/100)</f>
        <v>0</v>
      </c>
      <c r="CM70" s="185">
        <f ca="1">IF(CE70=0,0,_xll.SPRDOPT(CA70,CB70,$W70,$AM70,CE70,CF70,CG70,$D70,$D$20,5)/100)</f>
        <v>1.7427915220643178E-3</v>
      </c>
      <c r="CN70" s="185">
        <f ca="1">IF(CF70=0,0,_xll.SPRDOPT(CA70,CB70,$W70,$AM70,CE70,CF70,CG70,$D70,$D$20,6)/100)</f>
        <v>1.7427741992720202E-3</v>
      </c>
      <c r="CO70" s="185">
        <f ca="1">IF(CG70=0,0,_xll.SPRDOPT(CA70,CB70,$W70,$AM70,CE70,CF70,CG70,$D70,$D$20,7)/100)</f>
        <v>-2.8755921172933976E-2</v>
      </c>
      <c r="CP70" s="185">
        <f ca="1">IF(CH70=0,0,_xll.SPRDOPT(CA70,CB70,$W70,$AM70,CE70,CF70,CG70,$D70,$D$20,9)/365)</f>
        <v>0</v>
      </c>
      <c r="CQ70" s="185">
        <f t="shared" ca="1" si="161"/>
        <v>3.396699956864313E-2</v>
      </c>
      <c r="CR70" s="185">
        <f t="shared" ca="1" si="162"/>
        <v>0</v>
      </c>
      <c r="CS70" s="185">
        <f t="shared" ca="1" si="163"/>
        <v>3.4855657213363382E-3</v>
      </c>
      <c r="CT70" s="185">
        <f t="shared" si="164"/>
        <v>0</v>
      </c>
      <c r="CU70" s="165"/>
      <c r="CV70" s="99">
        <f t="shared" ca="1" si="165"/>
        <v>0</v>
      </c>
      <c r="CW70" s="99">
        <f t="shared" ca="1" si="166"/>
        <v>0</v>
      </c>
      <c r="CX70" s="99">
        <f t="shared" ca="1" si="167"/>
        <v>0</v>
      </c>
      <c r="CY70" s="99">
        <f t="shared" ca="1" si="168"/>
        <v>0</v>
      </c>
      <c r="CZ70" s="99">
        <f t="shared" ca="1" si="169"/>
        <v>0</v>
      </c>
      <c r="DA70" s="99">
        <f t="shared" ca="1" si="170"/>
        <v>0</v>
      </c>
      <c r="DB70" s="99">
        <f t="shared" ca="1" si="171"/>
        <v>0</v>
      </c>
      <c r="DC70" s="99">
        <f t="shared" ca="1" si="172"/>
        <v>0</v>
      </c>
      <c r="DD70" s="99">
        <f t="shared" ca="1" si="173"/>
        <v>0</v>
      </c>
      <c r="DE70" s="99">
        <f t="shared" ca="1" si="174"/>
        <v>0</v>
      </c>
      <c r="DF70" s="99">
        <f t="shared" ca="1" si="175"/>
        <v>0</v>
      </c>
      <c r="DG70" s="99">
        <f t="shared" ca="1" si="176"/>
        <v>0</v>
      </c>
      <c r="DI70" s="79">
        <f t="shared" si="177"/>
        <v>0</v>
      </c>
      <c r="DJ70" s="121">
        <f t="shared" ca="1" si="106"/>
        <v>2.863</v>
      </c>
      <c r="DK70" s="121">
        <f t="shared" ca="1" si="107"/>
        <v>3.2629999999999999</v>
      </c>
      <c r="DL70" s="121">
        <f t="shared" ca="1" si="178"/>
        <v>0</v>
      </c>
      <c r="DM70" s="121">
        <f t="shared" ca="1" si="179"/>
        <v>0</v>
      </c>
      <c r="DN70" s="183">
        <f t="shared" ca="1" si="108"/>
        <v>0.33</v>
      </c>
      <c r="DO70" s="183">
        <f t="shared" ca="1" si="109"/>
        <v>0.33</v>
      </c>
      <c r="DP70" s="96">
        <f t="shared" si="110"/>
        <v>0.98499999999999999</v>
      </c>
      <c r="DQ70" s="185">
        <f ca="1">IF(DI70=0,0,_xll.SPRDOPT(DJ70,DK70,$AD70,$AM70,DN70,DO70,DP70,$D70,$F$20,0))</f>
        <v>0</v>
      </c>
      <c r="DR70" s="185">
        <f ca="1">IF(DJ70=0,0,_xll.SPRDOPT(DJ70,DK70,$AD70,$AM70,DN70,DO70,DP70,$D70,$F$20,1))</f>
        <v>-0.33348346991020894</v>
      </c>
      <c r="DS70" s="185">
        <f ca="1">IF(DK70=0,0,_xll.SPRDOPT(DJ70,DK70,$AD70,$AM70,DN70,DO70,DP70,$D70,$F$20,2))</f>
        <v>0.35971060010103068</v>
      </c>
      <c r="DT70" s="185">
        <f ca="1">IF(DL70=0,0,_xll.SPRDOPT(DJ70,DK70,$AD70,$AM70,DN70,DO70,DP70,$D70,$F$20,3)/100)</f>
        <v>0</v>
      </c>
      <c r="DU70" s="185">
        <f ca="1">IF(DM70=0,0,_xll.SPRDOPT(DJ70,DK70,$AD70,$AM70,DN70,DO70,DP70,$D70,$F$20,4)/100)</f>
        <v>0</v>
      </c>
      <c r="DV70" s="185">
        <f ca="1">IF(DN70=0,0,_xll.SPRDOPT(DJ70,DK70,$AD70,$AM70,DN70,DO70,DP70,$D70,$F$20,5)/100)</f>
        <v>-9.8762188871225134E-3</v>
      </c>
      <c r="DW70" s="185">
        <f ca="1">IF(DO70=0,0,_xll.SPRDOPT(DJ70,DK70,$AD70,$AM70,DN70,DO70,DP70,$D70,$F$20,6)/100)</f>
        <v>1.436572438700622E-2</v>
      </c>
      <c r="DX70" s="185">
        <f ca="1">IF(DP70=0,0,_xll.SPRDOPT(DJ70,DK70,$AD70,$AM70,DN70,DO70,DP70,$D70,$F$20,7)/100)</f>
        <v>-2.6611739982047383E-2</v>
      </c>
      <c r="DY70" s="185">
        <f ca="1">IF(DQ70=0,0,_xll.SPRDOPT(DJ70,DK70,$AD70,$AM70,DN70,DO70,DP70,$D70,$F$20,9)/365)</f>
        <v>0</v>
      </c>
      <c r="DZ70" s="185">
        <f t="shared" ca="1" si="180"/>
        <v>2.6227130190821735E-2</v>
      </c>
      <c r="EA70" s="185">
        <f t="shared" ca="1" si="181"/>
        <v>0</v>
      </c>
      <c r="EB70" s="185">
        <f t="shared" ca="1" si="182"/>
        <v>4.4895054998837069E-3</v>
      </c>
      <c r="EC70" s="185">
        <f t="shared" si="183"/>
        <v>0</v>
      </c>
      <c r="ED70" s="185"/>
      <c r="EE70" s="99">
        <f t="shared" ca="1" si="184"/>
        <v>0</v>
      </c>
      <c r="EF70" s="99">
        <f t="shared" ca="1" si="185"/>
        <v>0</v>
      </c>
      <c r="EG70" s="99">
        <f t="shared" ca="1" si="186"/>
        <v>0</v>
      </c>
      <c r="EH70" s="99">
        <f t="shared" ca="1" si="187"/>
        <v>0</v>
      </c>
      <c r="EI70" s="99">
        <f t="shared" ca="1" si="188"/>
        <v>0</v>
      </c>
      <c r="EJ70" s="99">
        <f t="shared" ca="1" si="189"/>
        <v>0</v>
      </c>
      <c r="EK70" s="99">
        <f t="shared" ca="1" si="190"/>
        <v>0</v>
      </c>
      <c r="EL70" s="99">
        <f t="shared" ca="1" si="191"/>
        <v>0</v>
      </c>
      <c r="EM70" s="99">
        <f t="shared" ca="1" si="192"/>
        <v>0</v>
      </c>
      <c r="EN70" s="99">
        <f t="shared" ca="1" si="193"/>
        <v>0</v>
      </c>
      <c r="EO70" s="99">
        <f t="shared" ca="1" si="194"/>
        <v>0</v>
      </c>
      <c r="EP70" s="99">
        <f t="shared" ca="1" si="195"/>
        <v>0</v>
      </c>
      <c r="ER70" s="79">
        <f t="shared" si="196"/>
        <v>0</v>
      </c>
      <c r="ES70" s="121">
        <f t="shared" ca="1" si="111"/>
        <v>2.923</v>
      </c>
      <c r="ET70" s="121">
        <f t="shared" ca="1" si="112"/>
        <v>3.2629999999999999</v>
      </c>
      <c r="EU70" s="121">
        <f t="shared" ca="1" si="197"/>
        <v>0</v>
      </c>
      <c r="EV70" s="121">
        <f t="shared" ca="1" si="198"/>
        <v>0</v>
      </c>
      <c r="EW70" s="183">
        <f t="shared" ca="1" si="113"/>
        <v>0.33</v>
      </c>
      <c r="EX70" s="183">
        <f t="shared" ca="1" si="114"/>
        <v>0.33</v>
      </c>
      <c r="EY70" s="96">
        <f t="shared" si="115"/>
        <v>0.98499999999999999</v>
      </c>
      <c r="EZ70" s="185">
        <f ca="1">IF(ER70=0,0,_xll.SPRDOPT(ES70,ET70,$AK70,$AM70,EW70,EX70,EY70,$D70,$H$20,0))</f>
        <v>0</v>
      </c>
      <c r="FA70" s="185">
        <f ca="1">IF(ES70=0,0,_xll.SPRDOPT(ES70,ET70,$AK70,$AM70,EW70,EX70,EY70,$D70,$H$20,1))</f>
        <v>0.60733564693244468</v>
      </c>
      <c r="FB70" s="185">
        <f ca="1">IF(ET70=0,0,_xll.SPRDOPT(ES70,ET70,$AK70,$AM70,EW70,EX70,EY70,$D70,$H$20,2))</f>
        <v>-0.57749724411252723</v>
      </c>
      <c r="FC70" s="185">
        <f ca="1">IF(EU70=0,0,_xll.SPRDOPT(ES70,ET70,$AK70,$AM70,EW70,EX70,EY70,$D70,$H$20,3)/100)</f>
        <v>0</v>
      </c>
      <c r="FD70" s="185">
        <f ca="1">IF(EV70=0,0,_xll.SPRDOPT(ES70,ET70,$AK70,$AM70,EW70,EX70,EY70,$D70,$H$20,4)/100)</f>
        <v>0</v>
      </c>
      <c r="FE70" s="185">
        <f ca="1">IF(EW70=0,0,_xll.SPRDOPT(ES70,ET70,$AK70,$AM70,EW70,EX70,EY70,$D70,$H$20,5)/100)</f>
        <v>-9.074145408938963E-3</v>
      </c>
      <c r="FF70" s="185">
        <f ca="1">IF(EX70=0,0,_xll.SPRDOPT(ES70,ET70,$AK70,$AM70,EW70,EX70,EY70,$D70,$H$20,6)/100)</f>
        <v>1.3455816749774229E-2</v>
      </c>
      <c r="FG70" s="185">
        <f ca="1">IF(EY70=0,0,_xll.SPRDOPT(ES70,ET70,$AK70,$AM70,EW70,EX70,EY70,$D70,$H$20,7)/100)</f>
        <v>-3.0624875889736926E-2</v>
      </c>
      <c r="FH70" s="185">
        <f ca="1">IF(EZ70=0,0,_xll.SPRDOPT(ES70,ET70,$AK70,$AM70,EW70,EX70,EY70,$D70,$H$20,9)/365)</f>
        <v>0</v>
      </c>
      <c r="FI70" s="185">
        <f t="shared" ca="1" si="199"/>
        <v>2.9838402819917453E-2</v>
      </c>
      <c r="FJ70" s="185">
        <f t="shared" ca="1" si="200"/>
        <v>0</v>
      </c>
      <c r="FK70" s="185">
        <f t="shared" ca="1" si="201"/>
        <v>4.3816713408352664E-3</v>
      </c>
      <c r="FL70" s="185">
        <f t="shared" si="202"/>
        <v>0</v>
      </c>
      <c r="FM70" s="185"/>
      <c r="FN70" s="99">
        <f t="shared" ca="1" si="203"/>
        <v>0</v>
      </c>
      <c r="FO70" s="99">
        <f t="shared" ca="1" si="204"/>
        <v>0</v>
      </c>
      <c r="FP70" s="99">
        <f t="shared" ca="1" si="205"/>
        <v>0</v>
      </c>
      <c r="FQ70" s="99">
        <f t="shared" ca="1" si="206"/>
        <v>0</v>
      </c>
      <c r="FR70" s="99">
        <f t="shared" ca="1" si="207"/>
        <v>0</v>
      </c>
      <c r="FS70" s="99">
        <f t="shared" ca="1" si="208"/>
        <v>0</v>
      </c>
      <c r="FT70" s="99">
        <f t="shared" ca="1" si="209"/>
        <v>0</v>
      </c>
      <c r="FU70" s="99">
        <f t="shared" ca="1" si="210"/>
        <v>0</v>
      </c>
      <c r="FV70" s="99">
        <f t="shared" ca="1" si="211"/>
        <v>0</v>
      </c>
      <c r="FW70" s="99">
        <f t="shared" ca="1" si="212"/>
        <v>0</v>
      </c>
      <c r="FX70" s="99">
        <f t="shared" ca="1" si="213"/>
        <v>0</v>
      </c>
      <c r="FY70" s="99">
        <f t="shared" ca="1" si="214"/>
        <v>0</v>
      </c>
      <c r="GA70" s="304">
        <f t="shared" ca="1" si="116"/>
        <v>41</v>
      </c>
      <c r="GB70" t="str">
        <f t="shared" si="117"/>
        <v>IF-NGPL/MIDCON41</v>
      </c>
      <c r="GC70" t="str">
        <f t="shared" si="118"/>
        <v>NGI-SOCAL41</v>
      </c>
      <c r="GD70" t="str">
        <f t="shared" si="119"/>
        <v>IF-NWPL_ROCKY_M41</v>
      </c>
      <c r="GE70" t="str">
        <f t="shared" si="120"/>
        <v>IF-NWPL_ROCKY_M41</v>
      </c>
      <c r="GG70" s="96" t="e">
        <f t="shared" ca="1" si="121"/>
        <v>#N/A</v>
      </c>
      <c r="GH70" s="96">
        <f t="shared" ca="1" si="122"/>
        <v>0</v>
      </c>
      <c r="GI70" s="96" t="e">
        <f t="shared" ca="1" si="123"/>
        <v>#N/A</v>
      </c>
      <c r="GJ70" s="96" t="e">
        <f t="shared" ca="1" si="124"/>
        <v>#N/A</v>
      </c>
    </row>
    <row r="71" spans="1:192" x14ac:dyDescent="0.2">
      <c r="A71" s="92">
        <f t="shared" si="130"/>
        <v>38261</v>
      </c>
      <c r="B71" s="93">
        <f t="shared" ca="1" si="83"/>
        <v>3.2879999999999998</v>
      </c>
      <c r="C71" s="77">
        <f t="shared" ca="1" si="131"/>
        <v>0.33</v>
      </c>
      <c r="D71" s="95">
        <f t="shared" ca="1" si="132"/>
        <v>1029</v>
      </c>
      <c r="E71" s="96">
        <f t="shared" ca="1" si="133"/>
        <v>-0.39163584176294924</v>
      </c>
      <c r="F71" s="96">
        <f t="shared" ca="1" si="134"/>
        <v>-0.22892673947086528</v>
      </c>
      <c r="G71" s="96">
        <f t="shared" ca="1" si="135"/>
        <v>-0.33686701023155891</v>
      </c>
      <c r="H71" s="96">
        <f t="shared" ca="1" si="136"/>
        <v>0.60520971718137195</v>
      </c>
      <c r="I71" s="94"/>
      <c r="J71" s="182"/>
      <c r="K71" s="93">
        <f t="shared" ca="1" si="10"/>
        <v>-0.15</v>
      </c>
      <c r="L71" s="93">
        <f t="shared" ca="1" si="84"/>
        <v>0</v>
      </c>
      <c r="M71" s="96">
        <f t="shared" ca="1" si="85"/>
        <v>1</v>
      </c>
      <c r="N71" s="96">
        <f t="shared" ca="1" si="86"/>
        <v>1</v>
      </c>
      <c r="O71" s="96">
        <f t="shared" ca="1" si="87"/>
        <v>0.99450000000000005</v>
      </c>
      <c r="P71" s="184">
        <f t="shared" si="11"/>
        <v>-0.2</v>
      </c>
      <c r="Q71" s="298">
        <f t="shared" si="88"/>
        <v>0</v>
      </c>
      <c r="R71" s="294">
        <f t="shared" ca="1" si="12"/>
        <v>0.26</v>
      </c>
      <c r="S71" s="93">
        <f t="shared" ca="1" si="13"/>
        <v>0</v>
      </c>
      <c r="T71" s="96">
        <f t="shared" ca="1" si="14"/>
        <v>1</v>
      </c>
      <c r="U71" s="96">
        <f t="shared" ca="1" si="89"/>
        <v>1</v>
      </c>
      <c r="V71" s="96">
        <f t="shared" ca="1" si="90"/>
        <v>0.98</v>
      </c>
      <c r="W71" s="184">
        <f t="shared" si="15"/>
        <v>0</v>
      </c>
      <c r="X71" s="298">
        <f t="shared" si="91"/>
        <v>0</v>
      </c>
      <c r="Y71" s="296">
        <f t="shared" ca="1" si="16"/>
        <v>-0.4</v>
      </c>
      <c r="Z71" s="93">
        <f t="shared" ca="1" si="17"/>
        <v>0</v>
      </c>
      <c r="AA71" s="96">
        <f t="shared" ca="1" si="126"/>
        <v>1</v>
      </c>
      <c r="AB71" s="96">
        <f t="shared" ca="1" si="92"/>
        <v>1</v>
      </c>
      <c r="AC71" s="96">
        <f t="shared" ca="1" si="93"/>
        <v>0.98499999999999999</v>
      </c>
      <c r="AD71" s="184">
        <f t="shared" si="18"/>
        <v>-0.6</v>
      </c>
      <c r="AE71" s="298">
        <f t="shared" si="94"/>
        <v>0</v>
      </c>
      <c r="AF71" s="93">
        <f t="shared" ca="1" si="19"/>
        <v>-0.4</v>
      </c>
      <c r="AG71" s="93">
        <f t="shared" ca="1" si="20"/>
        <v>0</v>
      </c>
      <c r="AH71" s="96">
        <f t="shared" ca="1" si="21"/>
        <v>1</v>
      </c>
      <c r="AI71" s="96">
        <f t="shared" ca="1" si="95"/>
        <v>1</v>
      </c>
      <c r="AJ71" s="96">
        <f t="shared" ca="1" si="96"/>
        <v>0.98499999999999999</v>
      </c>
      <c r="AK71" s="184">
        <f t="shared" si="22"/>
        <v>-0.45</v>
      </c>
      <c r="AL71" s="298">
        <f t="shared" si="97"/>
        <v>0</v>
      </c>
      <c r="AM71" s="77">
        <f t="shared" ca="1" si="23"/>
        <v>0</v>
      </c>
      <c r="AN71" s="145">
        <f t="shared" si="24"/>
        <v>31</v>
      </c>
      <c r="AO71" s="74">
        <f t="shared" si="125"/>
        <v>34</v>
      </c>
      <c r="AP71" s="79">
        <f t="shared" si="137"/>
        <v>31</v>
      </c>
      <c r="AQ71" s="121">
        <f t="shared" ca="1" si="98"/>
        <v>3.1379999999999999</v>
      </c>
      <c r="AR71" s="121">
        <f t="shared" ca="1" si="99"/>
        <v>3.2879999999999998</v>
      </c>
      <c r="AS71" s="121">
        <f t="shared" ca="1" si="138"/>
        <v>97.277999999999992</v>
      </c>
      <c r="AT71" s="121">
        <f t="shared" ca="1" si="139"/>
        <v>101.928</v>
      </c>
      <c r="AU71" s="183">
        <f t="shared" ca="1" si="100"/>
        <v>0.33</v>
      </c>
      <c r="AV71" s="183">
        <f t="shared" ca="1" si="101"/>
        <v>0.33</v>
      </c>
      <c r="AW71" s="96">
        <f t="shared" si="140"/>
        <v>0.999</v>
      </c>
      <c r="AX71" s="185">
        <f ca="1">IF(AP71=0,0,_xll.SPRDOPT(AQ71,AR71,$P71,$AM71,AU71,AV71,AW71,$D71,$B$20,0))</f>
        <v>3.032674828477383E-2</v>
      </c>
      <c r="AY71" s="185">
        <f ca="1">IF(AQ71=0,0,_xll.SPRDOPT(AQ71,AR71,$P71,$AM71,AU71,AV71,AW71,$D71,$B$20,1))</f>
        <v>-0.39163584176294924</v>
      </c>
      <c r="AZ71" s="185">
        <f ca="1">IF(AR71=0,0,_xll.SPRDOPT(AQ71,AR71,$P71,$AM71,AU71,AV71,AW71,$D71,$B$20,2))</f>
        <v>0.39809423631554675</v>
      </c>
      <c r="BA71" s="185">
        <f ca="1">IF(AS71=0,0,_xll.SPRDOPT(AQ71,AR71,$P71,$AM71,AU71,AV71,AW71,$D71,$B$20,3)/100)</f>
        <v>3.2719364285234434E-2</v>
      </c>
      <c r="BB71" s="185">
        <f ca="1">IF(AT71=0,0,_xll.SPRDOPT(AQ71,AR71,$P71,$AM71,AU71,AV71,AW71,$D71,$B$20,4)/100)</f>
        <v>3.2800836831041368E-2</v>
      </c>
      <c r="BC71" s="185">
        <f ca="1">IF(AU71=0,0,_xll.SPRDOPT(AQ71,AR71,$P71,$AM71,AU71,AV71,AW71,$D71,$B$20,5)/100)</f>
        <v>-1.4348799802418219E-2</v>
      </c>
      <c r="BD71" s="185">
        <f ca="1">IF(AV71=0,0,_xll.SPRDOPT(AQ71,AR71,$P71,$AM71,AU71,AV71,AW71,$D71,$B$20,6)/100)</f>
        <v>1.579087303368203E-2</v>
      </c>
      <c r="BE71" s="185">
        <f ca="1">IF(AW71=0,0,_xll.SPRDOPT(AQ71,AR71,$P71,$AM71,AU71,AV71,AW71,$D71,$B$20,7)/100)</f>
        <v>-0.10368586860424457</v>
      </c>
      <c r="BF71" s="185">
        <f ca="1">IF(AX71=0,0,_xll.SPRDOPT(AQ71,AR71,$P71,$AM71,AU71,AV71,AW71,$D71,$B$20,9)/365)</f>
        <v>-2.3139471777179189E-5</v>
      </c>
      <c r="BG71" s="185">
        <f t="shared" ca="1" si="141"/>
        <v>6.4583945525975017E-3</v>
      </c>
      <c r="BH71" s="185">
        <f t="shared" ca="1" si="142"/>
        <v>8.1472545806933472E-5</v>
      </c>
      <c r="BI71" s="185">
        <f t="shared" ca="1" si="143"/>
        <v>1.4420732312638105E-3</v>
      </c>
      <c r="BJ71" s="185">
        <f t="shared" si="144"/>
        <v>30.969000000000001</v>
      </c>
      <c r="BK71" s="165"/>
      <c r="BL71" s="99">
        <f t="shared" ca="1" si="145"/>
        <v>0.94012919682798879</v>
      </c>
      <c r="BM71" s="99">
        <f t="shared" ca="1" si="146"/>
        <v>-12.140711094651426</v>
      </c>
      <c r="BN71" s="99">
        <f t="shared" ca="1" si="147"/>
        <v>12.340921325781949</v>
      </c>
      <c r="BO71" s="99">
        <f t="shared" ca="1" si="148"/>
        <v>1.0143002928422675</v>
      </c>
      <c r="BP71" s="99">
        <f t="shared" ca="1" si="149"/>
        <v>1.0168259417622825</v>
      </c>
      <c r="BQ71" s="99">
        <f t="shared" ca="1" si="150"/>
        <v>-0.44481279387496481</v>
      </c>
      <c r="BR71" s="99">
        <f t="shared" ca="1" si="151"/>
        <v>0.48951706404414291</v>
      </c>
      <c r="BS71" s="99">
        <f t="shared" ca="1" si="152"/>
        <v>-3.2142619267315817</v>
      </c>
      <c r="BT71" s="99">
        <f t="shared" ca="1" si="153"/>
        <v>-7.1732362509255483E-4</v>
      </c>
      <c r="BU71" s="99">
        <f t="shared" ca="1" si="154"/>
        <v>0.20021023113052255</v>
      </c>
      <c r="BV71" s="99">
        <f t="shared" ca="1" si="155"/>
        <v>2.5256489200149376E-3</v>
      </c>
      <c r="BW71" s="99">
        <f t="shared" ca="1" si="156"/>
        <v>4.4704270169178127E-2</v>
      </c>
      <c r="BX71" s="99"/>
      <c r="BZ71" s="79">
        <f t="shared" si="157"/>
        <v>0</v>
      </c>
      <c r="CA71" s="121">
        <f t="shared" ca="1" si="102"/>
        <v>3.548</v>
      </c>
      <c r="CB71" s="121">
        <f t="shared" ca="1" si="103"/>
        <v>3.2879999999999998</v>
      </c>
      <c r="CC71" s="121">
        <f t="shared" ca="1" si="158"/>
        <v>0</v>
      </c>
      <c r="CD71" s="121">
        <f t="shared" ca="1" si="159"/>
        <v>0</v>
      </c>
      <c r="CE71" s="183">
        <f t="shared" ca="1" si="104"/>
        <v>0.33</v>
      </c>
      <c r="CF71" s="183">
        <f t="shared" ca="1" si="105"/>
        <v>0.33</v>
      </c>
      <c r="CG71" s="96">
        <f t="shared" si="160"/>
        <v>0.98</v>
      </c>
      <c r="CH71" s="185">
        <f ca="1">IF(BZ71=0,0,_xll.SPRDOPT(CA71,CB71,$W71,$AM71,CE71,CF71,CG71,$D71,$D$20,0))</f>
        <v>0</v>
      </c>
      <c r="CI71" s="185">
        <f ca="1">IF(CA71=0,0,_xll.SPRDOPT(CA71,CB71,$W71,$AM71,CE71,CF71,CG71,$D71,$D$20,1))</f>
        <v>-0.22892673947086528</v>
      </c>
      <c r="CJ71" s="185">
        <f ca="1">IF(CB71=0,0,_xll.SPRDOPT(CA71,CB71,$W71,$AM71,CE71,CF71,CG71,$D71,$D$20,2))</f>
        <v>0.26382182612324356</v>
      </c>
      <c r="CK71" s="185">
        <f ca="1">IF(CC71=0,0,_xll.SPRDOPT(CA71,CB71,$W71,$AM71,CE71,CF71,CG71,$D71,$D$20,3)/100)</f>
        <v>0</v>
      </c>
      <c r="CL71" s="185">
        <f ca="1">IF(CD71=0,0,_xll.SPRDOPT(CA71,CB71,$W71,$AM71,CE71,CF71,CG71,$D71,$D$20,4)/100)</f>
        <v>0</v>
      </c>
      <c r="CM71" s="185">
        <f ca="1">IF(CE71=0,0,_xll.SPRDOPT(CA71,CB71,$W71,$AM71,CE71,CF71,CG71,$D71,$D$20,5)/100)</f>
        <v>1.8035800448500592E-3</v>
      </c>
      <c r="CN71" s="185">
        <f ca="1">IF(CF71=0,0,_xll.SPRDOPT(CA71,CB71,$W71,$AM71,CE71,CF71,CG71,$D71,$D$20,6)/100)</f>
        <v>1.8035422845819216E-3</v>
      </c>
      <c r="CO71" s="185">
        <f ca="1">IF(CG71=0,0,_xll.SPRDOPT(CA71,CB71,$W71,$AM71,CE71,CF71,CG71,$D71,$D$20,7)/100)</f>
        <v>-2.9758762634598757E-2</v>
      </c>
      <c r="CP71" s="185">
        <f ca="1">IF(CH71=0,0,_xll.SPRDOPT(CA71,CB71,$W71,$AM71,CE71,CF71,CG71,$D71,$D$20,9)/365)</f>
        <v>0</v>
      </c>
      <c r="CQ71" s="185">
        <f t="shared" ca="1" si="161"/>
        <v>3.4895086652378282E-2</v>
      </c>
      <c r="CR71" s="185">
        <f t="shared" ca="1" si="162"/>
        <v>0</v>
      </c>
      <c r="CS71" s="185">
        <f t="shared" ca="1" si="163"/>
        <v>3.6071223294319808E-3</v>
      </c>
      <c r="CT71" s="185">
        <f t="shared" si="164"/>
        <v>0</v>
      </c>
      <c r="CU71" s="165"/>
      <c r="CV71" s="99">
        <f t="shared" ca="1" si="165"/>
        <v>0</v>
      </c>
      <c r="CW71" s="99">
        <f t="shared" ca="1" si="166"/>
        <v>0</v>
      </c>
      <c r="CX71" s="99">
        <f t="shared" ca="1" si="167"/>
        <v>0</v>
      </c>
      <c r="CY71" s="99">
        <f t="shared" ca="1" si="168"/>
        <v>0</v>
      </c>
      <c r="CZ71" s="99">
        <f t="shared" ca="1" si="169"/>
        <v>0</v>
      </c>
      <c r="DA71" s="99">
        <f t="shared" ca="1" si="170"/>
        <v>0</v>
      </c>
      <c r="DB71" s="99">
        <f t="shared" ca="1" si="171"/>
        <v>0</v>
      </c>
      <c r="DC71" s="99">
        <f t="shared" ca="1" si="172"/>
        <v>0</v>
      </c>
      <c r="DD71" s="99">
        <f t="shared" ca="1" si="173"/>
        <v>0</v>
      </c>
      <c r="DE71" s="99">
        <f t="shared" ca="1" si="174"/>
        <v>0</v>
      </c>
      <c r="DF71" s="99">
        <f t="shared" ca="1" si="175"/>
        <v>0</v>
      </c>
      <c r="DG71" s="99">
        <f t="shared" ca="1" si="176"/>
        <v>0</v>
      </c>
      <c r="DI71" s="79">
        <f t="shared" si="177"/>
        <v>0</v>
      </c>
      <c r="DJ71" s="121">
        <f t="shared" ca="1" si="106"/>
        <v>2.8879999999999999</v>
      </c>
      <c r="DK71" s="121">
        <f t="shared" ca="1" si="107"/>
        <v>3.2879999999999998</v>
      </c>
      <c r="DL71" s="121">
        <f t="shared" ca="1" si="178"/>
        <v>0</v>
      </c>
      <c r="DM71" s="121">
        <f t="shared" ca="1" si="179"/>
        <v>0</v>
      </c>
      <c r="DN71" s="183">
        <f t="shared" ca="1" si="108"/>
        <v>0.33</v>
      </c>
      <c r="DO71" s="183">
        <f t="shared" ca="1" si="109"/>
        <v>0.33</v>
      </c>
      <c r="DP71" s="96">
        <f t="shared" si="110"/>
        <v>0.98499999999999999</v>
      </c>
      <c r="DQ71" s="185">
        <f ca="1">IF(DI71=0,0,_xll.SPRDOPT(DJ71,DK71,$AD71,$AM71,DN71,DO71,DP71,$D71,$F$20,0))</f>
        <v>0</v>
      </c>
      <c r="DR71" s="185">
        <f ca="1">IF(DJ71=0,0,_xll.SPRDOPT(DJ71,DK71,$AD71,$AM71,DN71,DO71,DP71,$D71,$F$20,1))</f>
        <v>-0.33686701023155891</v>
      </c>
      <c r="DS71" s="185">
        <f ca="1">IF(DK71=0,0,_xll.SPRDOPT(DJ71,DK71,$AD71,$AM71,DN71,DO71,DP71,$D71,$F$20,2))</f>
        <v>0.36371458102652005</v>
      </c>
      <c r="DT71" s="185">
        <f ca="1">IF(DL71=0,0,_xll.SPRDOPT(DJ71,DK71,$AD71,$AM71,DN71,DO71,DP71,$D71,$F$20,3)/100)</f>
        <v>0</v>
      </c>
      <c r="DU71" s="185">
        <f ca="1">IF(DM71=0,0,_xll.SPRDOPT(DJ71,DK71,$AD71,$AM71,DN71,DO71,DP71,$D71,$F$20,4)/100)</f>
        <v>0</v>
      </c>
      <c r="DV71" s="185">
        <f ca="1">IF(DN71=0,0,_xll.SPRDOPT(DJ71,DK71,$AD71,$AM71,DN71,DO71,DP71,$D71,$F$20,5)/100)</f>
        <v>-1.008988739757934E-2</v>
      </c>
      <c r="DW71" s="185">
        <f ca="1">IF(DO71=0,0,_xll.SPRDOPT(DJ71,DK71,$AD71,$AM71,DN71,DO71,DP71,$D71,$F$20,6)/100)</f>
        <v>1.4693583252782276E-2</v>
      </c>
      <c r="DX71" s="185">
        <f ca="1">IF(DP71=0,0,_xll.SPRDOPT(DJ71,DK71,$AD71,$AM71,DN71,DO71,DP71,$D71,$F$20,7)/100)</f>
        <v>-2.7465075349273893E-2</v>
      </c>
      <c r="DY71" s="185">
        <f ca="1">IF(DQ71=0,0,_xll.SPRDOPT(DJ71,DK71,$AD71,$AM71,DN71,DO71,DP71,$D71,$F$20,9)/365)</f>
        <v>0</v>
      </c>
      <c r="DZ71" s="185">
        <f t="shared" ca="1" si="180"/>
        <v>2.684757079496114E-2</v>
      </c>
      <c r="EA71" s="185">
        <f t="shared" ca="1" si="181"/>
        <v>0</v>
      </c>
      <c r="EB71" s="185">
        <f t="shared" ca="1" si="182"/>
        <v>4.6036958552029359E-3</v>
      </c>
      <c r="EC71" s="185">
        <f t="shared" si="183"/>
        <v>0</v>
      </c>
      <c r="ED71" s="185"/>
      <c r="EE71" s="99">
        <f t="shared" ca="1" si="184"/>
        <v>0</v>
      </c>
      <c r="EF71" s="99">
        <f t="shared" ca="1" si="185"/>
        <v>0</v>
      </c>
      <c r="EG71" s="99">
        <f t="shared" ca="1" si="186"/>
        <v>0</v>
      </c>
      <c r="EH71" s="99">
        <f t="shared" ca="1" si="187"/>
        <v>0</v>
      </c>
      <c r="EI71" s="99">
        <f t="shared" ca="1" si="188"/>
        <v>0</v>
      </c>
      <c r="EJ71" s="99">
        <f t="shared" ca="1" si="189"/>
        <v>0</v>
      </c>
      <c r="EK71" s="99">
        <f t="shared" ca="1" si="190"/>
        <v>0</v>
      </c>
      <c r="EL71" s="99">
        <f t="shared" ca="1" si="191"/>
        <v>0</v>
      </c>
      <c r="EM71" s="99">
        <f t="shared" ca="1" si="192"/>
        <v>0</v>
      </c>
      <c r="EN71" s="99">
        <f t="shared" ca="1" si="193"/>
        <v>0</v>
      </c>
      <c r="EO71" s="99">
        <f t="shared" ca="1" si="194"/>
        <v>0</v>
      </c>
      <c r="EP71" s="99">
        <f t="shared" ca="1" si="195"/>
        <v>0</v>
      </c>
      <c r="ER71" s="79">
        <f t="shared" si="196"/>
        <v>0</v>
      </c>
      <c r="ES71" s="121">
        <f t="shared" ca="1" si="111"/>
        <v>2.948</v>
      </c>
      <c r="ET71" s="121">
        <f t="shared" ca="1" si="112"/>
        <v>3.2879999999999998</v>
      </c>
      <c r="EU71" s="121">
        <f t="shared" ca="1" si="197"/>
        <v>0</v>
      </c>
      <c r="EV71" s="121">
        <f t="shared" ca="1" si="198"/>
        <v>0</v>
      </c>
      <c r="EW71" s="183">
        <f t="shared" ca="1" si="113"/>
        <v>0.33</v>
      </c>
      <c r="EX71" s="183">
        <f t="shared" ca="1" si="114"/>
        <v>0.33</v>
      </c>
      <c r="EY71" s="96">
        <f t="shared" si="115"/>
        <v>0.98499999999999999</v>
      </c>
      <c r="EZ71" s="185">
        <f ca="1">IF(ER71=0,0,_xll.SPRDOPT(ES71,ET71,$AK71,$AM71,EW71,EX71,EY71,$D71,$H$20,0))</f>
        <v>0</v>
      </c>
      <c r="FA71" s="185">
        <f ca="1">IF(ES71=0,0,_xll.SPRDOPT(ES71,ET71,$AK71,$AM71,EW71,EX71,EY71,$D71,$H$20,1))</f>
        <v>0.60520971718137195</v>
      </c>
      <c r="FB71" s="185">
        <f ca="1">IF(ET71=0,0,_xll.SPRDOPT(ES71,ET71,$AK71,$AM71,EW71,EX71,EY71,$D71,$H$20,2))</f>
        <v>-0.57476655398446552</v>
      </c>
      <c r="FC71" s="185">
        <f ca="1">IF(EU71=0,0,_xll.SPRDOPT(ES71,ET71,$AK71,$AM71,EW71,EX71,EY71,$D71,$H$20,3)/100)</f>
        <v>0</v>
      </c>
      <c r="FD71" s="185">
        <f ca="1">IF(EV71=0,0,_xll.SPRDOPT(ES71,ET71,$AK71,$AM71,EW71,EX71,EY71,$D71,$H$20,4)/100)</f>
        <v>0</v>
      </c>
      <c r="FE71" s="185">
        <f ca="1">IF(EW71=0,0,_xll.SPRDOPT(ES71,ET71,$AK71,$AM71,EW71,EX71,EY71,$D71,$H$20,5)/100)</f>
        <v>-9.2341624358529377E-3</v>
      </c>
      <c r="FF71" s="185">
        <f ca="1">IF(EX71=0,0,_xll.SPRDOPT(ES71,ET71,$AK71,$AM71,EW71,EX71,EY71,$D71,$H$20,6)/100)</f>
        <v>1.3718765104526225E-2</v>
      </c>
      <c r="FG71" s="185">
        <f ca="1">IF(EY71=0,0,_xll.SPRDOPT(ES71,ET71,$AK71,$AM71,EW71,EX71,EY71,$D71,$H$20,7)/100)</f>
        <v>-3.1498994679846494E-2</v>
      </c>
      <c r="FH71" s="185">
        <f ca="1">IF(EZ71=0,0,_xll.SPRDOPT(ES71,ET71,$AK71,$AM71,EW71,EX71,EY71,$D71,$H$20,9)/365)</f>
        <v>0</v>
      </c>
      <c r="FI71" s="185">
        <f t="shared" ca="1" si="199"/>
        <v>3.0443163196906431E-2</v>
      </c>
      <c r="FJ71" s="185">
        <f t="shared" ca="1" si="200"/>
        <v>0</v>
      </c>
      <c r="FK71" s="185">
        <f t="shared" ca="1" si="201"/>
        <v>4.4846026686732876E-3</v>
      </c>
      <c r="FL71" s="185">
        <f t="shared" si="202"/>
        <v>0</v>
      </c>
      <c r="FM71" s="185"/>
      <c r="FN71" s="99">
        <f t="shared" ca="1" si="203"/>
        <v>0</v>
      </c>
      <c r="FO71" s="99">
        <f t="shared" ca="1" si="204"/>
        <v>0</v>
      </c>
      <c r="FP71" s="99">
        <f t="shared" ca="1" si="205"/>
        <v>0</v>
      </c>
      <c r="FQ71" s="99">
        <f t="shared" ca="1" si="206"/>
        <v>0</v>
      </c>
      <c r="FR71" s="99">
        <f t="shared" ca="1" si="207"/>
        <v>0</v>
      </c>
      <c r="FS71" s="99">
        <f t="shared" ca="1" si="208"/>
        <v>0</v>
      </c>
      <c r="FT71" s="99">
        <f t="shared" ca="1" si="209"/>
        <v>0</v>
      </c>
      <c r="FU71" s="99">
        <f t="shared" ca="1" si="210"/>
        <v>0</v>
      </c>
      <c r="FV71" s="99">
        <f t="shared" ca="1" si="211"/>
        <v>0</v>
      </c>
      <c r="FW71" s="99">
        <f t="shared" ca="1" si="212"/>
        <v>0</v>
      </c>
      <c r="FX71" s="99">
        <f t="shared" ca="1" si="213"/>
        <v>0</v>
      </c>
      <c r="FY71" s="99">
        <f t="shared" ca="1" si="214"/>
        <v>0</v>
      </c>
      <c r="GA71" s="304">
        <f t="shared" ca="1" si="116"/>
        <v>42</v>
      </c>
      <c r="GB71" t="str">
        <f t="shared" si="117"/>
        <v>IF-NGPL/MIDCON42</v>
      </c>
      <c r="GC71" t="str">
        <f t="shared" si="118"/>
        <v>NGI-SOCAL42</v>
      </c>
      <c r="GD71" t="str">
        <f t="shared" si="119"/>
        <v>IF-NWPL_ROCKY_M42</v>
      </c>
      <c r="GE71" t="str">
        <f t="shared" si="120"/>
        <v>IF-NWPL_ROCKY_M42</v>
      </c>
      <c r="GG71" s="96" t="e">
        <f t="shared" ca="1" si="121"/>
        <v>#N/A</v>
      </c>
      <c r="GH71" s="96">
        <f t="shared" ca="1" si="122"/>
        <v>0</v>
      </c>
      <c r="GI71" s="96" t="e">
        <f t="shared" ca="1" si="123"/>
        <v>#N/A</v>
      </c>
      <c r="GJ71" s="96" t="e">
        <f t="shared" ca="1" si="124"/>
        <v>#N/A</v>
      </c>
    </row>
    <row r="72" spans="1:192" x14ac:dyDescent="0.2">
      <c r="A72" s="92">
        <f t="shared" si="130"/>
        <v>38292</v>
      </c>
      <c r="B72" s="93">
        <f t="shared" ca="1" si="83"/>
        <v>3.44</v>
      </c>
      <c r="C72" s="77">
        <f t="shared" ca="1" si="131"/>
        <v>0.32750000000000001</v>
      </c>
      <c r="D72" s="95">
        <f t="shared" ca="1" si="132"/>
        <v>1058</v>
      </c>
      <c r="E72" s="96">
        <f t="shared" ca="1" si="133"/>
        <v>-0.39336492537605172</v>
      </c>
      <c r="F72" s="96">
        <f t="shared" ca="1" si="134"/>
        <v>-0.24665413105652612</v>
      </c>
      <c r="G72" s="96">
        <f t="shared" ca="1" si="135"/>
        <v>-0.23262601192968879</v>
      </c>
      <c r="H72" s="96">
        <f t="shared" ca="1" si="136"/>
        <v>0.72585950893960327</v>
      </c>
      <c r="I72" s="94"/>
      <c r="J72" s="182"/>
      <c r="K72" s="93">
        <f t="shared" ca="1" si="10"/>
        <v>-0.15</v>
      </c>
      <c r="L72" s="93">
        <f t="shared" ca="1" si="84"/>
        <v>0</v>
      </c>
      <c r="M72" s="96">
        <f t="shared" ca="1" si="85"/>
        <v>1</v>
      </c>
      <c r="N72" s="96">
        <f t="shared" ca="1" si="86"/>
        <v>1</v>
      </c>
      <c r="O72" s="96">
        <f t="shared" ca="1" si="87"/>
        <v>0.99450000000000005</v>
      </c>
      <c r="P72" s="184">
        <f t="shared" si="11"/>
        <v>-0.2</v>
      </c>
      <c r="Q72" s="298">
        <f t="shared" si="88"/>
        <v>0</v>
      </c>
      <c r="R72" s="294">
        <f t="shared" ca="1" si="12"/>
        <v>0.25</v>
      </c>
      <c r="S72" s="93">
        <f t="shared" ca="1" si="13"/>
        <v>0</v>
      </c>
      <c r="T72" s="96">
        <f t="shared" ca="1" si="14"/>
        <v>1</v>
      </c>
      <c r="U72" s="96">
        <f t="shared" ca="1" si="89"/>
        <v>1</v>
      </c>
      <c r="V72" s="96">
        <f t="shared" ca="1" si="90"/>
        <v>0.98</v>
      </c>
      <c r="W72" s="184">
        <f t="shared" si="15"/>
        <v>0</v>
      </c>
      <c r="X72" s="298">
        <f t="shared" si="91"/>
        <v>0</v>
      </c>
      <c r="Y72" s="296">
        <f t="shared" ca="1" si="16"/>
        <v>-0.27</v>
      </c>
      <c r="Z72" s="93">
        <f t="shared" ca="1" si="17"/>
        <v>0</v>
      </c>
      <c r="AA72" s="96">
        <f t="shared" ca="1" si="126"/>
        <v>1</v>
      </c>
      <c r="AB72" s="96">
        <f t="shared" ca="1" si="92"/>
        <v>1</v>
      </c>
      <c r="AC72" s="96">
        <f t="shared" ca="1" si="93"/>
        <v>0.98499999999999999</v>
      </c>
      <c r="AD72" s="184">
        <f t="shared" si="18"/>
        <v>-0.6</v>
      </c>
      <c r="AE72" s="298">
        <f t="shared" si="94"/>
        <v>0</v>
      </c>
      <c r="AF72" s="93">
        <f t="shared" ca="1" si="19"/>
        <v>-0.27</v>
      </c>
      <c r="AG72" s="93">
        <f t="shared" ca="1" si="20"/>
        <v>0</v>
      </c>
      <c r="AH72" s="96">
        <f t="shared" ca="1" si="21"/>
        <v>1</v>
      </c>
      <c r="AI72" s="96">
        <f t="shared" ca="1" si="95"/>
        <v>1</v>
      </c>
      <c r="AJ72" s="96">
        <f t="shared" ca="1" si="96"/>
        <v>0.98499999999999999</v>
      </c>
      <c r="AK72" s="184">
        <f t="shared" si="22"/>
        <v>-0.45</v>
      </c>
      <c r="AL72" s="298">
        <f t="shared" si="97"/>
        <v>0</v>
      </c>
      <c r="AM72" s="77">
        <f t="shared" ca="1" si="23"/>
        <v>0</v>
      </c>
      <c r="AN72" s="145">
        <f t="shared" si="24"/>
        <v>30</v>
      </c>
      <c r="AO72" s="74">
        <f t="shared" si="125"/>
        <v>35</v>
      </c>
      <c r="AP72" s="79">
        <f t="shared" si="137"/>
        <v>0</v>
      </c>
      <c r="AQ72" s="121">
        <f t="shared" ca="1" si="98"/>
        <v>3.29</v>
      </c>
      <c r="AR72" s="121">
        <f t="shared" ca="1" si="99"/>
        <v>3.44</v>
      </c>
      <c r="AS72" s="121">
        <f t="shared" ca="1" si="138"/>
        <v>0</v>
      </c>
      <c r="AT72" s="121">
        <f t="shared" ca="1" si="139"/>
        <v>0</v>
      </c>
      <c r="AU72" s="183">
        <f t="shared" ca="1" si="100"/>
        <v>0.32750000000000001</v>
      </c>
      <c r="AV72" s="183">
        <f t="shared" ca="1" si="101"/>
        <v>0.32750000000000001</v>
      </c>
      <c r="AW72" s="96">
        <f t="shared" si="140"/>
        <v>0.999</v>
      </c>
      <c r="AX72" s="185">
        <f ca="1">IF(AP72=0,0,_xll.SPRDOPT(AQ72,AR72,$P72,$AM72,AU72,AV72,AW72,$D72,$B$20,0))</f>
        <v>0</v>
      </c>
      <c r="AY72" s="185">
        <f ca="1">IF(AQ72=0,0,_xll.SPRDOPT(AQ72,AR72,$P72,$AM72,AU72,AV72,AW72,$D72,$B$20,1))</f>
        <v>-0.39336492537605172</v>
      </c>
      <c r="AZ72" s="185">
        <f ca="1">IF(AR72=0,0,_xll.SPRDOPT(AQ72,AR72,$P72,$AM72,AU72,AV72,AW72,$D72,$B$20,2))</f>
        <v>0.4000145990212316</v>
      </c>
      <c r="BA72" s="185">
        <f ca="1">IF(AS72=0,0,_xll.SPRDOPT(AQ72,AR72,$P72,$AM72,AU72,AV72,AW72,$D72,$B$20,3)/100)</f>
        <v>0</v>
      </c>
      <c r="BB72" s="185">
        <f ca="1">IF(AT72=0,0,_xll.SPRDOPT(AQ72,AR72,$P72,$AM72,AU72,AV72,AW72,$D72,$B$20,4)/100)</f>
        <v>0</v>
      </c>
      <c r="BC72" s="185">
        <f ca="1">IF(AU72=0,0,_xll.SPRDOPT(AQ72,AR72,$P72,$AM72,AU72,AV72,AW72,$D72,$B$20,5)/100)</f>
        <v>-1.4950083485068742E-2</v>
      </c>
      <c r="BD72" s="185">
        <f ca="1">IF(AV72=0,0,_xll.SPRDOPT(AQ72,AR72,$P72,$AM72,AU72,AV72,AW72,$D72,$B$20,6)/100)</f>
        <v>1.6450594331251078E-2</v>
      </c>
      <c r="BE72" s="185">
        <f ca="1">IF(AW72=0,0,_xll.SPRDOPT(AQ72,AR72,$P72,$AM72,AU72,AV72,AW72,$D72,$B$20,7)/100)</f>
        <v>-0.1118125463818804</v>
      </c>
      <c r="BF72" s="185">
        <f ca="1">IF(AX72=0,0,_xll.SPRDOPT(AQ72,AR72,$P72,$AM72,AU72,AV72,AW72,$D72,$B$20,9)/365)</f>
        <v>0</v>
      </c>
      <c r="BG72" s="185">
        <f t="shared" ca="1" si="141"/>
        <v>6.6496736451798766E-3</v>
      </c>
      <c r="BH72" s="185">
        <f t="shared" ca="1" si="142"/>
        <v>0</v>
      </c>
      <c r="BI72" s="185">
        <f t="shared" ca="1" si="143"/>
        <v>1.500510846182336E-3</v>
      </c>
      <c r="BJ72" s="185">
        <f t="shared" si="144"/>
        <v>0</v>
      </c>
      <c r="BK72" s="165"/>
      <c r="BL72" s="99">
        <f t="shared" ca="1" si="145"/>
        <v>0</v>
      </c>
      <c r="BM72" s="99">
        <f t="shared" ca="1" si="146"/>
        <v>0</v>
      </c>
      <c r="BN72" s="99">
        <f t="shared" ca="1" si="147"/>
        <v>0</v>
      </c>
      <c r="BO72" s="99">
        <f t="shared" ca="1" si="148"/>
        <v>0</v>
      </c>
      <c r="BP72" s="99">
        <f t="shared" ca="1" si="149"/>
        <v>0</v>
      </c>
      <c r="BQ72" s="99">
        <f t="shared" ca="1" si="150"/>
        <v>0</v>
      </c>
      <c r="BR72" s="99">
        <f t="shared" ca="1" si="151"/>
        <v>0</v>
      </c>
      <c r="BS72" s="99">
        <f t="shared" ca="1" si="152"/>
        <v>0</v>
      </c>
      <c r="BT72" s="99">
        <f t="shared" ca="1" si="153"/>
        <v>0</v>
      </c>
      <c r="BU72" s="99">
        <f t="shared" ca="1" si="154"/>
        <v>0</v>
      </c>
      <c r="BV72" s="99">
        <f t="shared" ca="1" si="155"/>
        <v>0</v>
      </c>
      <c r="BW72" s="99">
        <f t="shared" ca="1" si="156"/>
        <v>0</v>
      </c>
      <c r="BX72" s="99"/>
      <c r="BZ72" s="79">
        <f t="shared" si="157"/>
        <v>0</v>
      </c>
      <c r="CA72" s="121">
        <f t="shared" ca="1" si="102"/>
        <v>3.69</v>
      </c>
      <c r="CB72" s="121">
        <f t="shared" ca="1" si="103"/>
        <v>3.44</v>
      </c>
      <c r="CC72" s="121">
        <f t="shared" ca="1" si="158"/>
        <v>0</v>
      </c>
      <c r="CD72" s="121">
        <f t="shared" ca="1" si="159"/>
        <v>0</v>
      </c>
      <c r="CE72" s="183">
        <f t="shared" ca="1" si="104"/>
        <v>0.32750000000000001</v>
      </c>
      <c r="CF72" s="183">
        <f t="shared" ca="1" si="105"/>
        <v>0.32750000000000001</v>
      </c>
      <c r="CG72" s="96">
        <f t="shared" si="160"/>
        <v>0.98</v>
      </c>
      <c r="CH72" s="185">
        <f ca="1">IF(BZ72=0,0,_xll.SPRDOPT(CA72,CB72,$W72,$AM72,CE72,CF72,CG72,$D72,$D$20,0))</f>
        <v>0</v>
      </c>
      <c r="CI72" s="185">
        <f ca="1">IF(CA72=0,0,_xll.SPRDOPT(CA72,CB72,$W72,$AM72,CE72,CF72,CG72,$D72,$D$20,1))</f>
        <v>-0.24665413105652612</v>
      </c>
      <c r="CJ72" s="185">
        <f ca="1">IF(CB72=0,0,_xll.SPRDOPT(CA72,CB72,$W72,$AM72,CE72,CF72,CG72,$D72,$D$20,2))</f>
        <v>0.28312658273744817</v>
      </c>
      <c r="CK72" s="185">
        <f ca="1">IF(CC72=0,0,_xll.SPRDOPT(CA72,CB72,$W72,$AM72,CE72,CF72,CG72,$D72,$D$20,3)/100)</f>
        <v>0</v>
      </c>
      <c r="CL72" s="185">
        <f ca="1">IF(CD72=0,0,_xll.SPRDOPT(CA72,CB72,$W72,$AM72,CE72,CF72,CG72,$D72,$D$20,4)/100)</f>
        <v>0</v>
      </c>
      <c r="CM72" s="185">
        <f ca="1">IF(CE72=0,0,_xll.SPRDOPT(CA72,CB72,$W72,$AM72,CE72,CF72,CG72,$D72,$D$20,5)/100)</f>
        <v>1.9814906308135093E-3</v>
      </c>
      <c r="CN72" s="185">
        <f ca="1">IF(CF72=0,0,_xll.SPRDOPT(CA72,CB72,$W72,$AM72,CE72,CF72,CG72,$D72,$D$20,6)/100)</f>
        <v>1.9813674796744433E-3</v>
      </c>
      <c r="CO72" s="185">
        <f ca="1">IF(CG72=0,0,_xll.SPRDOPT(CA72,CB72,$W72,$AM72,CE72,CF72,CG72,$D72,$D$20,7)/100)</f>
        <v>-3.2445896614711991E-2</v>
      </c>
      <c r="CP72" s="185">
        <f ca="1">IF(CH72=0,0,_xll.SPRDOPT(CA72,CB72,$W72,$AM72,CE72,CF72,CG72,$D72,$D$20,9)/365)</f>
        <v>0</v>
      </c>
      <c r="CQ72" s="185">
        <f t="shared" ca="1" si="161"/>
        <v>3.6472451680922058E-2</v>
      </c>
      <c r="CR72" s="185">
        <f t="shared" ca="1" si="162"/>
        <v>0</v>
      </c>
      <c r="CS72" s="185">
        <f t="shared" ca="1" si="163"/>
        <v>3.9628581104879526E-3</v>
      </c>
      <c r="CT72" s="185">
        <f t="shared" si="164"/>
        <v>0</v>
      </c>
      <c r="CU72" s="165"/>
      <c r="CV72" s="99">
        <f t="shared" ca="1" si="165"/>
        <v>0</v>
      </c>
      <c r="CW72" s="99">
        <f t="shared" ca="1" si="166"/>
        <v>0</v>
      </c>
      <c r="CX72" s="99">
        <f t="shared" ca="1" si="167"/>
        <v>0</v>
      </c>
      <c r="CY72" s="99">
        <f t="shared" ca="1" si="168"/>
        <v>0</v>
      </c>
      <c r="CZ72" s="99">
        <f t="shared" ca="1" si="169"/>
        <v>0</v>
      </c>
      <c r="DA72" s="99">
        <f t="shared" ca="1" si="170"/>
        <v>0</v>
      </c>
      <c r="DB72" s="99">
        <f t="shared" ca="1" si="171"/>
        <v>0</v>
      </c>
      <c r="DC72" s="99">
        <f t="shared" ca="1" si="172"/>
        <v>0</v>
      </c>
      <c r="DD72" s="99">
        <f t="shared" ca="1" si="173"/>
        <v>0</v>
      </c>
      <c r="DE72" s="99">
        <f t="shared" ca="1" si="174"/>
        <v>0</v>
      </c>
      <c r="DF72" s="99">
        <f t="shared" ca="1" si="175"/>
        <v>0</v>
      </c>
      <c r="DG72" s="99">
        <f t="shared" ca="1" si="176"/>
        <v>0</v>
      </c>
      <c r="DI72" s="79">
        <f t="shared" si="177"/>
        <v>0</v>
      </c>
      <c r="DJ72" s="121">
        <f t="shared" ca="1" si="106"/>
        <v>3.17</v>
      </c>
      <c r="DK72" s="121">
        <f t="shared" ca="1" si="107"/>
        <v>3.44</v>
      </c>
      <c r="DL72" s="121">
        <f t="shared" ca="1" si="178"/>
        <v>0</v>
      </c>
      <c r="DM72" s="121">
        <f t="shared" ca="1" si="179"/>
        <v>0</v>
      </c>
      <c r="DN72" s="183">
        <f t="shared" ca="1" si="108"/>
        <v>0.32750000000000001</v>
      </c>
      <c r="DO72" s="183">
        <f t="shared" ca="1" si="109"/>
        <v>0.32750000000000001</v>
      </c>
      <c r="DP72" s="96">
        <f t="shared" si="110"/>
        <v>0.98499999999999999</v>
      </c>
      <c r="DQ72" s="185">
        <f ca="1">IF(DI72=0,0,_xll.SPRDOPT(DJ72,DK72,$AD72,$AM72,DN72,DO72,DP72,$D72,$F$20,0))</f>
        <v>0</v>
      </c>
      <c r="DR72" s="185">
        <f ca="1">IF(DJ72=0,0,_xll.SPRDOPT(DJ72,DK72,$AD72,$AM72,DN72,DO72,DP72,$D72,$F$20,1))</f>
        <v>-0.23262601192968879</v>
      </c>
      <c r="DS72" s="185">
        <f ca="1">IF(DK72=0,0,_xll.SPRDOPT(DJ72,DK72,$AD72,$AM72,DN72,DO72,DP72,$D72,$F$20,2))</f>
        <v>0.2568738469118737</v>
      </c>
      <c r="DT72" s="185">
        <f ca="1">IF(DL72=0,0,_xll.SPRDOPT(DJ72,DK72,$AD72,$AM72,DN72,DO72,DP72,$D72,$F$20,3)/100)</f>
        <v>0</v>
      </c>
      <c r="DU72" s="185">
        <f ca="1">IF(DM72=0,0,_xll.SPRDOPT(DJ72,DK72,$AD72,$AM72,DN72,DO72,DP72,$D72,$F$20,4)/100)</f>
        <v>0</v>
      </c>
      <c r="DV72" s="185">
        <f ca="1">IF(DN72=0,0,_xll.SPRDOPT(DJ72,DK72,$AD72,$AM72,DN72,DO72,DP72,$D72,$F$20,5)/100)</f>
        <v>-8.425893520550622E-3</v>
      </c>
      <c r="DW72" s="185">
        <f ca="1">IF(DO72=0,0,_xll.SPRDOPT(DJ72,DK72,$AD72,$AM72,DN72,DO72,DP72,$D72,$F$20,6)/100)</f>
        <v>1.240585177041122E-2</v>
      </c>
      <c r="DX72" s="185">
        <f ca="1">IF(DP72=0,0,_xll.SPRDOPT(DJ72,DK72,$AD72,$AM72,DN72,DO72,DP72,$D72,$F$20,7)/100)</f>
        <v>-2.6601686494215186E-2</v>
      </c>
      <c r="DY72" s="185">
        <f ca="1">IF(DQ72=0,0,_xll.SPRDOPT(DJ72,DK72,$AD72,$AM72,DN72,DO72,DP72,$D72,$F$20,9)/365)</f>
        <v>0</v>
      </c>
      <c r="DZ72" s="185">
        <f t="shared" ca="1" si="180"/>
        <v>2.4247834982184913E-2</v>
      </c>
      <c r="EA72" s="185">
        <f t="shared" ca="1" si="181"/>
        <v>0</v>
      </c>
      <c r="EB72" s="185">
        <f t="shared" ca="1" si="182"/>
        <v>3.9799582498605979E-3</v>
      </c>
      <c r="EC72" s="185">
        <f t="shared" si="183"/>
        <v>0</v>
      </c>
      <c r="ED72" s="185"/>
      <c r="EE72" s="99">
        <f t="shared" ca="1" si="184"/>
        <v>0</v>
      </c>
      <c r="EF72" s="99">
        <f t="shared" ca="1" si="185"/>
        <v>0</v>
      </c>
      <c r="EG72" s="99">
        <f t="shared" ca="1" si="186"/>
        <v>0</v>
      </c>
      <c r="EH72" s="99">
        <f t="shared" ca="1" si="187"/>
        <v>0</v>
      </c>
      <c r="EI72" s="99">
        <f t="shared" ca="1" si="188"/>
        <v>0</v>
      </c>
      <c r="EJ72" s="99">
        <f t="shared" ca="1" si="189"/>
        <v>0</v>
      </c>
      <c r="EK72" s="99">
        <f t="shared" ca="1" si="190"/>
        <v>0</v>
      </c>
      <c r="EL72" s="99">
        <f t="shared" ca="1" si="191"/>
        <v>0</v>
      </c>
      <c r="EM72" s="99">
        <f t="shared" ca="1" si="192"/>
        <v>0</v>
      </c>
      <c r="EN72" s="99">
        <f t="shared" ca="1" si="193"/>
        <v>0</v>
      </c>
      <c r="EO72" s="99">
        <f t="shared" ca="1" si="194"/>
        <v>0</v>
      </c>
      <c r="EP72" s="99">
        <f t="shared" ca="1" si="195"/>
        <v>0</v>
      </c>
      <c r="ER72" s="79">
        <f t="shared" si="196"/>
        <v>0</v>
      </c>
      <c r="ES72" s="121">
        <f t="shared" ca="1" si="111"/>
        <v>3.23</v>
      </c>
      <c r="ET72" s="121">
        <f t="shared" ca="1" si="112"/>
        <v>3.44</v>
      </c>
      <c r="EU72" s="121">
        <f t="shared" ca="1" si="197"/>
        <v>0</v>
      </c>
      <c r="EV72" s="121">
        <f t="shared" ca="1" si="198"/>
        <v>0</v>
      </c>
      <c r="EW72" s="183">
        <f t="shared" ca="1" si="113"/>
        <v>0.32750000000000001</v>
      </c>
      <c r="EX72" s="183">
        <f t="shared" ca="1" si="114"/>
        <v>0.32750000000000001</v>
      </c>
      <c r="EY72" s="96">
        <f t="shared" si="115"/>
        <v>0.98499999999999999</v>
      </c>
      <c r="EZ72" s="185">
        <f ca="1">IF(ER72=0,0,_xll.SPRDOPT(ES72,ET72,$AK72,$AM72,EW72,EX72,EY72,$D72,$H$20,0))</f>
        <v>0</v>
      </c>
      <c r="FA72" s="185">
        <f ca="1">IF(ES72=0,0,_xll.SPRDOPT(ES72,ET72,$AK72,$AM72,EW72,EX72,EY72,$D72,$H$20,1))</f>
        <v>0.72585950893960327</v>
      </c>
      <c r="FB72" s="185">
        <f ca="1">IF(ET72=0,0,_xll.SPRDOPT(ES72,ET72,$AK72,$AM72,EW72,EX72,EY72,$D72,$H$20,2))</f>
        <v>-0.6977890797498103</v>
      </c>
      <c r="FC72" s="185">
        <f ca="1">IF(EU72=0,0,_xll.SPRDOPT(ES72,ET72,$AK72,$AM72,EW72,EX72,EY72,$D72,$H$20,3)/100)</f>
        <v>0</v>
      </c>
      <c r="FD72" s="185">
        <f ca="1">IF(EV72=0,0,_xll.SPRDOPT(ES72,ET72,$AK72,$AM72,EW72,EX72,EY72,$D72,$H$20,4)/100)</f>
        <v>0</v>
      </c>
      <c r="FE72" s="185">
        <f ca="1">IF(EW72=0,0,_xll.SPRDOPT(ES72,ET72,$AK72,$AM72,EW72,EX72,EY72,$D72,$H$20,5)/100)</f>
        <v>-7.8369770564522198E-3</v>
      </c>
      <c r="FF72" s="185">
        <f ca="1">IF(EX72=0,0,_xll.SPRDOPT(ES72,ET72,$AK72,$AM72,EW72,EX72,EY72,$D72,$H$20,6)/100)</f>
        <v>1.1902433424236024E-2</v>
      </c>
      <c r="FG72" s="185">
        <f ca="1">IF(EY72=0,0,_xll.SPRDOPT(ES72,ET72,$AK72,$AM72,EW72,EX72,EY72,$D72,$H$20,7)/100)</f>
        <v>-3.1110799586309135E-2</v>
      </c>
      <c r="FH72" s="185">
        <f ca="1">IF(EZ72=0,0,_xll.SPRDOPT(ES72,ET72,$AK72,$AM72,EW72,EX72,EY72,$D72,$H$20,9)/365)</f>
        <v>0</v>
      </c>
      <c r="FI72" s="185">
        <f t="shared" ca="1" si="199"/>
        <v>2.8070429189792967E-2</v>
      </c>
      <c r="FJ72" s="185">
        <f t="shared" ca="1" si="200"/>
        <v>0</v>
      </c>
      <c r="FK72" s="185">
        <f t="shared" ca="1" si="201"/>
        <v>4.0654563677838037E-3</v>
      </c>
      <c r="FL72" s="185">
        <f t="shared" si="202"/>
        <v>0</v>
      </c>
      <c r="FM72" s="185"/>
      <c r="FN72" s="99">
        <f t="shared" ca="1" si="203"/>
        <v>0</v>
      </c>
      <c r="FO72" s="99">
        <f t="shared" ca="1" si="204"/>
        <v>0</v>
      </c>
      <c r="FP72" s="99">
        <f t="shared" ca="1" si="205"/>
        <v>0</v>
      </c>
      <c r="FQ72" s="99">
        <f t="shared" ca="1" si="206"/>
        <v>0</v>
      </c>
      <c r="FR72" s="99">
        <f t="shared" ca="1" si="207"/>
        <v>0</v>
      </c>
      <c r="FS72" s="99">
        <f t="shared" ca="1" si="208"/>
        <v>0</v>
      </c>
      <c r="FT72" s="99">
        <f t="shared" ca="1" si="209"/>
        <v>0</v>
      </c>
      <c r="FU72" s="99">
        <f t="shared" ca="1" si="210"/>
        <v>0</v>
      </c>
      <c r="FV72" s="99">
        <f t="shared" ca="1" si="211"/>
        <v>0</v>
      </c>
      <c r="FW72" s="99">
        <f t="shared" ca="1" si="212"/>
        <v>0</v>
      </c>
      <c r="FX72" s="99">
        <f t="shared" ca="1" si="213"/>
        <v>0</v>
      </c>
      <c r="FY72" s="99">
        <f t="shared" ca="1" si="214"/>
        <v>0</v>
      </c>
      <c r="GA72" s="304">
        <f t="shared" ca="1" si="116"/>
        <v>43</v>
      </c>
      <c r="GB72" t="str">
        <f t="shared" si="117"/>
        <v>IF-NGPL/MIDCON43</v>
      </c>
      <c r="GC72" t="str">
        <f t="shared" si="118"/>
        <v>NGI-SOCAL43</v>
      </c>
      <c r="GD72" t="str">
        <f t="shared" si="119"/>
        <v>IF-NWPL_ROCKY_M43</v>
      </c>
      <c r="GE72" t="str">
        <f t="shared" si="120"/>
        <v>IF-NWPL_ROCKY_M43</v>
      </c>
      <c r="GG72" s="96" t="e">
        <f t="shared" ca="1" si="121"/>
        <v>#N/A</v>
      </c>
      <c r="GH72" s="96">
        <f t="shared" ca="1" si="122"/>
        <v>0</v>
      </c>
      <c r="GI72" s="96" t="e">
        <f t="shared" ca="1" si="123"/>
        <v>#N/A</v>
      </c>
      <c r="GJ72" s="96" t="e">
        <f t="shared" ca="1" si="124"/>
        <v>#N/A</v>
      </c>
    </row>
    <row r="73" spans="1:192" x14ac:dyDescent="0.2">
      <c r="A73" s="92">
        <f t="shared" si="130"/>
        <v>38322</v>
      </c>
      <c r="B73" s="93">
        <f t="shared" ca="1" si="83"/>
        <v>3.5830000000000002</v>
      </c>
      <c r="C73" s="77">
        <f t="shared" ca="1" si="131"/>
        <v>0.32500000000000001</v>
      </c>
      <c r="D73" s="95">
        <f t="shared" ca="1" si="132"/>
        <v>1088</v>
      </c>
      <c r="E73" s="96">
        <f t="shared" ca="1" si="133"/>
        <v>-0.40280212990247893</v>
      </c>
      <c r="F73" s="96">
        <f t="shared" ca="1" si="134"/>
        <v>-0.2554905017384882</v>
      </c>
      <c r="G73" s="96">
        <f t="shared" ca="1" si="135"/>
        <v>-0.23895701699777119</v>
      </c>
      <c r="H73" s="96">
        <f t="shared" ca="1" si="136"/>
        <v>0.71969623502578872</v>
      </c>
      <c r="I73" s="94"/>
      <c r="J73" s="182"/>
      <c r="K73" s="93">
        <f t="shared" ca="1" si="10"/>
        <v>-0.1525</v>
      </c>
      <c r="L73" s="93">
        <f t="shared" ca="1" si="84"/>
        <v>0</v>
      </c>
      <c r="M73" s="96">
        <f t="shared" ca="1" si="85"/>
        <v>1</v>
      </c>
      <c r="N73" s="96">
        <f t="shared" ca="1" si="86"/>
        <v>1</v>
      </c>
      <c r="O73" s="96">
        <f t="shared" ca="1" si="87"/>
        <v>0.99450000000000005</v>
      </c>
      <c r="P73" s="184">
        <f t="shared" si="11"/>
        <v>-0.2</v>
      </c>
      <c r="Q73" s="298">
        <f t="shared" si="88"/>
        <v>0</v>
      </c>
      <c r="R73" s="294">
        <f t="shared" ca="1" si="12"/>
        <v>0.25</v>
      </c>
      <c r="S73" s="93">
        <f t="shared" ca="1" si="13"/>
        <v>0</v>
      </c>
      <c r="T73" s="96">
        <f t="shared" ca="1" si="14"/>
        <v>1</v>
      </c>
      <c r="U73" s="96">
        <f t="shared" ca="1" si="89"/>
        <v>1</v>
      </c>
      <c r="V73" s="96">
        <f t="shared" ca="1" si="90"/>
        <v>0.98</v>
      </c>
      <c r="W73" s="184">
        <f t="shared" si="15"/>
        <v>0</v>
      </c>
      <c r="X73" s="298">
        <f t="shared" si="91"/>
        <v>0</v>
      </c>
      <c r="Y73" s="296">
        <f t="shared" ca="1" si="16"/>
        <v>-0.27</v>
      </c>
      <c r="Z73" s="93">
        <f t="shared" ca="1" si="17"/>
        <v>0</v>
      </c>
      <c r="AA73" s="96">
        <f t="shared" ca="1" si="126"/>
        <v>1</v>
      </c>
      <c r="AB73" s="96">
        <f t="shared" ca="1" si="92"/>
        <v>1</v>
      </c>
      <c r="AC73" s="96">
        <f t="shared" ca="1" si="93"/>
        <v>0.98499999999999999</v>
      </c>
      <c r="AD73" s="184">
        <f t="shared" si="18"/>
        <v>-0.6</v>
      </c>
      <c r="AE73" s="298">
        <f t="shared" si="94"/>
        <v>0</v>
      </c>
      <c r="AF73" s="93">
        <f t="shared" ca="1" si="19"/>
        <v>-0.27</v>
      </c>
      <c r="AG73" s="93">
        <f t="shared" ca="1" si="20"/>
        <v>0</v>
      </c>
      <c r="AH73" s="96">
        <f t="shared" ca="1" si="21"/>
        <v>1</v>
      </c>
      <c r="AI73" s="96">
        <f t="shared" ca="1" si="95"/>
        <v>1</v>
      </c>
      <c r="AJ73" s="96">
        <f t="shared" ca="1" si="96"/>
        <v>0.98499999999999999</v>
      </c>
      <c r="AK73" s="184">
        <f t="shared" si="22"/>
        <v>-0.45</v>
      </c>
      <c r="AL73" s="298">
        <f t="shared" si="97"/>
        <v>0</v>
      </c>
      <c r="AM73" s="77">
        <f t="shared" ca="1" si="23"/>
        <v>0</v>
      </c>
      <c r="AN73" s="145">
        <f t="shared" si="24"/>
        <v>31</v>
      </c>
      <c r="AO73" s="74">
        <f t="shared" si="125"/>
        <v>36</v>
      </c>
      <c r="AP73" s="79">
        <f t="shared" si="137"/>
        <v>0</v>
      </c>
      <c r="AQ73" s="121">
        <f t="shared" ca="1" si="98"/>
        <v>3.4305000000000003</v>
      </c>
      <c r="AR73" s="121">
        <f t="shared" ca="1" si="99"/>
        <v>3.5830000000000002</v>
      </c>
      <c r="AS73" s="121">
        <f t="shared" ca="1" si="138"/>
        <v>0</v>
      </c>
      <c r="AT73" s="121">
        <f t="shared" ca="1" si="139"/>
        <v>0</v>
      </c>
      <c r="AU73" s="183">
        <f t="shared" ca="1" si="100"/>
        <v>0.32500000000000001</v>
      </c>
      <c r="AV73" s="183">
        <f t="shared" ca="1" si="101"/>
        <v>0.32500000000000001</v>
      </c>
      <c r="AW73" s="96">
        <f t="shared" si="140"/>
        <v>0.999</v>
      </c>
      <c r="AX73" s="185">
        <f ca="1">IF(AP73=0,0,_xll.SPRDOPT(AQ73,AR73,$P73,$AM73,AU73,AV73,AW73,$D73,$B$20,0))</f>
        <v>0</v>
      </c>
      <c r="AY73" s="185">
        <f ca="1">IF(AQ73=0,0,_xll.SPRDOPT(AQ73,AR73,$P73,$AM73,AU73,AV73,AW73,$D73,$B$20,1))</f>
        <v>-0.40280212990247893</v>
      </c>
      <c r="AZ73" s="185">
        <f ca="1">IF(AR73=0,0,_xll.SPRDOPT(AQ73,AR73,$P73,$AM73,AU73,AV73,AW73,$D73,$B$20,2))</f>
        <v>0.40963739478480748</v>
      </c>
      <c r="BA73" s="185">
        <f ca="1">IF(AS73=0,0,_xll.SPRDOPT(AQ73,AR73,$P73,$AM73,AU73,AV73,AW73,$D73,$B$20,3)/100)</f>
        <v>0</v>
      </c>
      <c r="BB73" s="185">
        <f ca="1">IF(AT73=0,0,_xll.SPRDOPT(AQ73,AR73,$P73,$AM73,AU73,AV73,AW73,$D73,$B$20,4)/100)</f>
        <v>0</v>
      </c>
      <c r="BC73" s="185">
        <f ca="1">IF(AU73=0,0,_xll.SPRDOPT(AQ73,AR73,$P73,$AM73,AU73,AV73,AW73,$D73,$B$20,5)/100)</f>
        <v>-1.5654126219082257E-2</v>
      </c>
      <c r="BD73" s="185">
        <f ca="1">IF(AV73=0,0,_xll.SPRDOPT(AQ73,AR73,$P73,$AM73,AU73,AV73,AW73,$D73,$B$20,6)/100)</f>
        <v>1.7226125886082678E-2</v>
      </c>
      <c r="BE73" s="185">
        <f ca="1">IF(AW73=0,0,_xll.SPRDOPT(AQ73,AR73,$P73,$AM73,AU73,AV73,AW73,$D73,$B$20,7)/100)</f>
        <v>-0.11977805443399087</v>
      </c>
      <c r="BF73" s="185">
        <f ca="1">IF(AX73=0,0,_xll.SPRDOPT(AQ73,AR73,$P73,$AM73,AU73,AV73,AW73,$D73,$B$20,9)/365)</f>
        <v>0</v>
      </c>
      <c r="BG73" s="185">
        <f t="shared" ca="1" si="141"/>
        <v>6.8352648823285511E-3</v>
      </c>
      <c r="BH73" s="185">
        <f t="shared" ca="1" si="142"/>
        <v>0</v>
      </c>
      <c r="BI73" s="185">
        <f t="shared" ca="1" si="143"/>
        <v>1.5719996670004212E-3</v>
      </c>
      <c r="BJ73" s="185">
        <f t="shared" si="144"/>
        <v>0</v>
      </c>
      <c r="BK73" s="165"/>
      <c r="BL73" s="99">
        <f t="shared" ca="1" si="145"/>
        <v>0</v>
      </c>
      <c r="BM73" s="99">
        <f t="shared" ca="1" si="146"/>
        <v>0</v>
      </c>
      <c r="BN73" s="99">
        <f t="shared" ca="1" si="147"/>
        <v>0</v>
      </c>
      <c r="BO73" s="99">
        <f t="shared" ca="1" si="148"/>
        <v>0</v>
      </c>
      <c r="BP73" s="99">
        <f t="shared" ca="1" si="149"/>
        <v>0</v>
      </c>
      <c r="BQ73" s="99">
        <f t="shared" ca="1" si="150"/>
        <v>0</v>
      </c>
      <c r="BR73" s="99">
        <f t="shared" ca="1" si="151"/>
        <v>0</v>
      </c>
      <c r="BS73" s="99">
        <f t="shared" ca="1" si="152"/>
        <v>0</v>
      </c>
      <c r="BT73" s="99">
        <f t="shared" ca="1" si="153"/>
        <v>0</v>
      </c>
      <c r="BU73" s="99">
        <f t="shared" ca="1" si="154"/>
        <v>0</v>
      </c>
      <c r="BV73" s="99">
        <f t="shared" ca="1" si="155"/>
        <v>0</v>
      </c>
      <c r="BW73" s="99">
        <f t="shared" ca="1" si="156"/>
        <v>0</v>
      </c>
      <c r="BX73" s="99"/>
      <c r="BZ73" s="79">
        <f t="shared" si="157"/>
        <v>0</v>
      </c>
      <c r="CA73" s="121">
        <f t="shared" ca="1" si="102"/>
        <v>3.8330000000000002</v>
      </c>
      <c r="CB73" s="121">
        <f t="shared" ca="1" si="103"/>
        <v>3.5830000000000002</v>
      </c>
      <c r="CC73" s="121">
        <f t="shared" ca="1" si="158"/>
        <v>0</v>
      </c>
      <c r="CD73" s="121">
        <f t="shared" ca="1" si="159"/>
        <v>0</v>
      </c>
      <c r="CE73" s="183">
        <f t="shared" ca="1" si="104"/>
        <v>0.32500000000000001</v>
      </c>
      <c r="CF73" s="183">
        <f t="shared" ca="1" si="105"/>
        <v>0.32500000000000001</v>
      </c>
      <c r="CG73" s="96">
        <f t="shared" si="160"/>
        <v>0.98</v>
      </c>
      <c r="CH73" s="185">
        <f ca="1">IF(BZ73=0,0,_xll.SPRDOPT(CA73,CB73,$W73,$AM73,CE73,CF73,CG73,$D73,$D$20,0))</f>
        <v>0</v>
      </c>
      <c r="CI73" s="185">
        <f ca="1">IF(CA73=0,0,_xll.SPRDOPT(CA73,CB73,$W73,$AM73,CE73,CF73,CG73,$D73,$D$20,1))</f>
        <v>-0.2554905017384882</v>
      </c>
      <c r="CJ73" s="185">
        <f ca="1">IF(CB73=0,0,_xll.SPRDOPT(CA73,CB73,$W73,$AM73,CE73,CF73,CG73,$D73,$D$20,2))</f>
        <v>0.29283333138967205</v>
      </c>
      <c r="CK73" s="185">
        <f ca="1">IF(CC73=0,0,_xll.SPRDOPT(CA73,CB73,$W73,$AM73,CE73,CF73,CG73,$D73,$D$20,3)/100)</f>
        <v>0</v>
      </c>
      <c r="CL73" s="185">
        <f ca="1">IF(CD73=0,0,_xll.SPRDOPT(CA73,CB73,$W73,$AM73,CE73,CF73,CG73,$D73,$D$20,4)/100)</f>
        <v>0</v>
      </c>
      <c r="CM73" s="185">
        <f ca="1">IF(CE73=0,0,_xll.SPRDOPT(CA73,CB73,$W73,$AM73,CE73,CF73,CG73,$D73,$D$20,5)/100)</f>
        <v>2.1265112609783858E-3</v>
      </c>
      <c r="CN73" s="185">
        <f ca="1">IF(CF73=0,0,_xll.SPRDOPT(CA73,CB73,$W73,$AM73,CE73,CF73,CG73,$D73,$D$20,6)/100)</f>
        <v>2.1263369195483484E-3</v>
      </c>
      <c r="CO73" s="185">
        <f ca="1">IF(CG73=0,0,_xll.SPRDOPT(CA73,CB73,$W73,$AM73,CE73,CF73,CG73,$D73,$D$20,7)/100)</f>
        <v>-3.4554383918509554E-2</v>
      </c>
      <c r="CP73" s="185">
        <f ca="1">IF(CH73=0,0,_xll.SPRDOPT(CA73,CB73,$W73,$AM73,CE73,CF73,CG73,$D73,$D$20,9)/365)</f>
        <v>0</v>
      </c>
      <c r="CQ73" s="185">
        <f t="shared" ca="1" si="161"/>
        <v>3.7342829651183851E-2</v>
      </c>
      <c r="CR73" s="185">
        <f t="shared" ca="1" si="162"/>
        <v>0</v>
      </c>
      <c r="CS73" s="185">
        <f t="shared" ca="1" si="163"/>
        <v>4.2528481805267342E-3</v>
      </c>
      <c r="CT73" s="185">
        <f t="shared" si="164"/>
        <v>0</v>
      </c>
      <c r="CU73" s="165"/>
      <c r="CV73" s="99">
        <f t="shared" ca="1" si="165"/>
        <v>0</v>
      </c>
      <c r="CW73" s="99">
        <f t="shared" ca="1" si="166"/>
        <v>0</v>
      </c>
      <c r="CX73" s="99">
        <f t="shared" ca="1" si="167"/>
        <v>0</v>
      </c>
      <c r="CY73" s="99">
        <f t="shared" ca="1" si="168"/>
        <v>0</v>
      </c>
      <c r="CZ73" s="99">
        <f t="shared" ca="1" si="169"/>
        <v>0</v>
      </c>
      <c r="DA73" s="99">
        <f t="shared" ca="1" si="170"/>
        <v>0</v>
      </c>
      <c r="DB73" s="99">
        <f t="shared" ca="1" si="171"/>
        <v>0</v>
      </c>
      <c r="DC73" s="99">
        <f t="shared" ca="1" si="172"/>
        <v>0</v>
      </c>
      <c r="DD73" s="99">
        <f t="shared" ca="1" si="173"/>
        <v>0</v>
      </c>
      <c r="DE73" s="99">
        <f t="shared" ca="1" si="174"/>
        <v>0</v>
      </c>
      <c r="DF73" s="99">
        <f t="shared" ca="1" si="175"/>
        <v>0</v>
      </c>
      <c r="DG73" s="99">
        <f t="shared" ca="1" si="176"/>
        <v>0</v>
      </c>
      <c r="DI73" s="79">
        <f t="shared" si="177"/>
        <v>0</v>
      </c>
      <c r="DJ73" s="121">
        <f t="shared" ca="1" si="106"/>
        <v>3.3130000000000002</v>
      </c>
      <c r="DK73" s="121">
        <f t="shared" ca="1" si="107"/>
        <v>3.5830000000000002</v>
      </c>
      <c r="DL73" s="121">
        <f t="shared" ca="1" si="178"/>
        <v>0</v>
      </c>
      <c r="DM73" s="121">
        <f t="shared" ca="1" si="179"/>
        <v>0</v>
      </c>
      <c r="DN73" s="183">
        <f t="shared" ca="1" si="108"/>
        <v>0.32500000000000001</v>
      </c>
      <c r="DO73" s="183">
        <f t="shared" ca="1" si="109"/>
        <v>0.32500000000000001</v>
      </c>
      <c r="DP73" s="96">
        <f t="shared" si="110"/>
        <v>0.98499999999999999</v>
      </c>
      <c r="DQ73" s="185">
        <f ca="1">IF(DI73=0,0,_xll.SPRDOPT(DJ73,DK73,$AD73,$AM73,DN73,DO73,DP73,$D73,$F$20,0))</f>
        <v>0</v>
      </c>
      <c r="DR73" s="185">
        <f ca="1">IF(DJ73=0,0,_xll.SPRDOPT(DJ73,DK73,$AD73,$AM73,DN73,DO73,DP73,$D73,$F$20,1))</f>
        <v>-0.23895701699777119</v>
      </c>
      <c r="DS73" s="185">
        <f ca="1">IF(DK73=0,0,_xll.SPRDOPT(DJ73,DK73,$AD73,$AM73,DN73,DO73,DP73,$D73,$F$20,2))</f>
        <v>0.26397529416250176</v>
      </c>
      <c r="DT73" s="185">
        <f ca="1">IF(DL73=0,0,_xll.SPRDOPT(DJ73,DK73,$AD73,$AM73,DN73,DO73,DP73,$D73,$F$20,3)/100)</f>
        <v>0</v>
      </c>
      <c r="DU73" s="185">
        <f ca="1">IF(DM73=0,0,_xll.SPRDOPT(DJ73,DK73,$AD73,$AM73,DN73,DO73,DP73,$D73,$F$20,4)/100)</f>
        <v>0</v>
      </c>
      <c r="DV73" s="185">
        <f ca="1">IF(DN73=0,0,_xll.SPRDOPT(DJ73,DK73,$AD73,$AM73,DN73,DO73,DP73,$D73,$F$20,5)/100)</f>
        <v>-8.8393203446937765E-3</v>
      </c>
      <c r="DW73" s="185">
        <f ca="1">IF(DO73=0,0,_xll.SPRDOPT(DJ73,DK73,$AD73,$AM73,DN73,DO73,DP73,$D73,$F$20,6)/100)</f>
        <v>1.3064134353491378E-2</v>
      </c>
      <c r="DX73" s="185">
        <f ca="1">IF(DP73=0,0,_xll.SPRDOPT(DJ73,DK73,$AD73,$AM73,DN73,DO73,DP73,$D73,$F$20,7)/100)</f>
        <v>-2.8640042389774592E-2</v>
      </c>
      <c r="DY73" s="185">
        <f ca="1">IF(DQ73=0,0,_xll.SPRDOPT(DJ73,DK73,$AD73,$AM73,DN73,DO73,DP73,$D73,$F$20,9)/365)</f>
        <v>0</v>
      </c>
      <c r="DZ73" s="185">
        <f t="shared" ca="1" si="180"/>
        <v>2.5018277164730568E-2</v>
      </c>
      <c r="EA73" s="185">
        <f t="shared" ca="1" si="181"/>
        <v>0</v>
      </c>
      <c r="EB73" s="185">
        <f t="shared" ca="1" si="182"/>
        <v>4.2248140087976019E-3</v>
      </c>
      <c r="EC73" s="185">
        <f t="shared" si="183"/>
        <v>0</v>
      </c>
      <c r="ED73" s="185"/>
      <c r="EE73" s="99">
        <f t="shared" ca="1" si="184"/>
        <v>0</v>
      </c>
      <c r="EF73" s="99">
        <f t="shared" ca="1" si="185"/>
        <v>0</v>
      </c>
      <c r="EG73" s="99">
        <f t="shared" ca="1" si="186"/>
        <v>0</v>
      </c>
      <c r="EH73" s="99">
        <f t="shared" ca="1" si="187"/>
        <v>0</v>
      </c>
      <c r="EI73" s="99">
        <f t="shared" ca="1" si="188"/>
        <v>0</v>
      </c>
      <c r="EJ73" s="99">
        <f t="shared" ca="1" si="189"/>
        <v>0</v>
      </c>
      <c r="EK73" s="99">
        <f t="shared" ca="1" si="190"/>
        <v>0</v>
      </c>
      <c r="EL73" s="99">
        <f t="shared" ca="1" si="191"/>
        <v>0</v>
      </c>
      <c r="EM73" s="99">
        <f t="shared" ca="1" si="192"/>
        <v>0</v>
      </c>
      <c r="EN73" s="99">
        <f t="shared" ca="1" si="193"/>
        <v>0</v>
      </c>
      <c r="EO73" s="99">
        <f t="shared" ca="1" si="194"/>
        <v>0</v>
      </c>
      <c r="EP73" s="99">
        <f t="shared" ca="1" si="195"/>
        <v>0</v>
      </c>
      <c r="ER73" s="79">
        <f t="shared" si="196"/>
        <v>0</v>
      </c>
      <c r="ES73" s="121">
        <f t="shared" ca="1" si="111"/>
        <v>3.3730000000000002</v>
      </c>
      <c r="ET73" s="121">
        <f t="shared" ca="1" si="112"/>
        <v>3.5830000000000002</v>
      </c>
      <c r="EU73" s="121">
        <f t="shared" ca="1" si="197"/>
        <v>0</v>
      </c>
      <c r="EV73" s="121">
        <f t="shared" ca="1" si="198"/>
        <v>0</v>
      </c>
      <c r="EW73" s="183">
        <f t="shared" ca="1" si="113"/>
        <v>0.32500000000000001</v>
      </c>
      <c r="EX73" s="183">
        <f t="shared" ca="1" si="114"/>
        <v>0.32500000000000001</v>
      </c>
      <c r="EY73" s="96">
        <f t="shared" si="115"/>
        <v>0.98499999999999999</v>
      </c>
      <c r="EZ73" s="185">
        <f ca="1">IF(ER73=0,0,_xll.SPRDOPT(ES73,ET73,$AK73,$AM73,EW73,EX73,EY73,$D73,$H$20,0))</f>
        <v>0</v>
      </c>
      <c r="FA73" s="185">
        <f ca="1">IF(ES73=0,0,_xll.SPRDOPT(ES73,ET73,$AK73,$AM73,EW73,EX73,EY73,$D73,$H$20,1))</f>
        <v>0.71969623502578872</v>
      </c>
      <c r="FB73" s="185">
        <f ca="1">IF(ET73=0,0,_xll.SPRDOPT(ES73,ET73,$AK73,$AM73,EW73,EX73,EY73,$D73,$H$20,2))</f>
        <v>-0.69091660189191906</v>
      </c>
      <c r="FC73" s="185">
        <f ca="1">IF(EU73=0,0,_xll.SPRDOPT(ES73,ET73,$AK73,$AM73,EW73,EX73,EY73,$D73,$H$20,3)/100)</f>
        <v>0</v>
      </c>
      <c r="FD73" s="185">
        <f ca="1">IF(EV73=0,0,_xll.SPRDOPT(ES73,ET73,$AK73,$AM73,EW73,EX73,EY73,$D73,$H$20,4)/100)</f>
        <v>0</v>
      </c>
      <c r="FE73" s="185">
        <f ca="1">IF(EW73=0,0,_xll.SPRDOPT(ES73,ET73,$AK73,$AM73,EW73,EX73,EY73,$D73,$H$20,5)/100)</f>
        <v>-8.1440799244660855E-3</v>
      </c>
      <c r="FF73" s="185">
        <f ca="1">IF(EX73=0,0,_xll.SPRDOPT(ES73,ET73,$AK73,$AM73,EW73,EX73,EY73,$D73,$H$20,6)/100)</f>
        <v>1.2449966180439418E-2</v>
      </c>
      <c r="FG73" s="185">
        <f ca="1">IF(EY73=0,0,_xll.SPRDOPT(ES73,ET73,$AK73,$AM73,EW73,EX73,EY73,$D73,$H$20,7)/100)</f>
        <v>-3.3268705033518441E-2</v>
      </c>
      <c r="FH73" s="185">
        <f ca="1">IF(EZ73=0,0,_xll.SPRDOPT(ES73,ET73,$AK73,$AM73,EW73,EX73,EY73,$D73,$H$20,9)/365)</f>
        <v>0</v>
      </c>
      <c r="FI73" s="185">
        <f t="shared" ca="1" si="199"/>
        <v>2.8779633133869664E-2</v>
      </c>
      <c r="FJ73" s="185">
        <f t="shared" ca="1" si="200"/>
        <v>0</v>
      </c>
      <c r="FK73" s="185">
        <f t="shared" ca="1" si="201"/>
        <v>4.3058862559733329E-3</v>
      </c>
      <c r="FL73" s="185">
        <f t="shared" si="202"/>
        <v>0</v>
      </c>
      <c r="FM73" s="185"/>
      <c r="FN73" s="99">
        <f t="shared" ca="1" si="203"/>
        <v>0</v>
      </c>
      <c r="FO73" s="99">
        <f t="shared" ca="1" si="204"/>
        <v>0</v>
      </c>
      <c r="FP73" s="99">
        <f t="shared" ca="1" si="205"/>
        <v>0</v>
      </c>
      <c r="FQ73" s="99">
        <f t="shared" ca="1" si="206"/>
        <v>0</v>
      </c>
      <c r="FR73" s="99">
        <f t="shared" ca="1" si="207"/>
        <v>0</v>
      </c>
      <c r="FS73" s="99">
        <f t="shared" ca="1" si="208"/>
        <v>0</v>
      </c>
      <c r="FT73" s="99">
        <f t="shared" ca="1" si="209"/>
        <v>0</v>
      </c>
      <c r="FU73" s="99">
        <f t="shared" ca="1" si="210"/>
        <v>0</v>
      </c>
      <c r="FV73" s="99">
        <f t="shared" ca="1" si="211"/>
        <v>0</v>
      </c>
      <c r="FW73" s="99">
        <f t="shared" ca="1" si="212"/>
        <v>0</v>
      </c>
      <c r="FX73" s="99">
        <f t="shared" ca="1" si="213"/>
        <v>0</v>
      </c>
      <c r="FY73" s="99">
        <f t="shared" ca="1" si="214"/>
        <v>0</v>
      </c>
      <c r="GA73" s="304">
        <f t="shared" ca="1" si="116"/>
        <v>44</v>
      </c>
      <c r="GB73" t="str">
        <f t="shared" si="117"/>
        <v>IF-NGPL/MIDCON44</v>
      </c>
      <c r="GC73" t="str">
        <f t="shared" si="118"/>
        <v>NGI-SOCAL44</v>
      </c>
      <c r="GD73" t="str">
        <f t="shared" si="119"/>
        <v>IF-NWPL_ROCKY_M44</v>
      </c>
      <c r="GE73" t="str">
        <f t="shared" si="120"/>
        <v>IF-NWPL_ROCKY_M44</v>
      </c>
      <c r="GG73" s="96" t="e">
        <f t="shared" ca="1" si="121"/>
        <v>#N/A</v>
      </c>
      <c r="GH73" s="96">
        <f t="shared" ca="1" si="122"/>
        <v>0</v>
      </c>
      <c r="GI73" s="96" t="e">
        <f t="shared" ca="1" si="123"/>
        <v>#N/A</v>
      </c>
      <c r="GJ73" s="96" t="e">
        <f t="shared" ca="1" si="124"/>
        <v>#N/A</v>
      </c>
    </row>
    <row r="74" spans="1:192" x14ac:dyDescent="0.2">
      <c r="A74" s="92">
        <f t="shared" si="130"/>
        <v>38353</v>
      </c>
      <c r="B74" s="93">
        <f t="shared" ca="1" si="83"/>
        <v>3.621</v>
      </c>
      <c r="C74" s="77">
        <f t="shared" ca="1" si="131"/>
        <v>0.32500000000000001</v>
      </c>
      <c r="D74" s="95">
        <f t="shared" ca="1" si="132"/>
        <v>1120</v>
      </c>
      <c r="E74" s="96">
        <f t="shared" ca="1" si="133"/>
        <v>-0.41295591756470396</v>
      </c>
      <c r="F74" s="96">
        <f t="shared" ca="1" si="134"/>
        <v>-0.25996180037140393</v>
      </c>
      <c r="G74" s="96">
        <f t="shared" ca="1" si="135"/>
        <v>-0.29054534667291682</v>
      </c>
      <c r="H74" s="96">
        <f t="shared" ca="1" si="136"/>
        <v>0.67207083688094615</v>
      </c>
      <c r="I74" s="94"/>
      <c r="J74" s="182"/>
      <c r="K74" s="93">
        <f t="shared" ca="1" si="10"/>
        <v>-0.155</v>
      </c>
      <c r="L74" s="93">
        <f t="shared" ca="1" si="84"/>
        <v>0</v>
      </c>
      <c r="M74" s="96">
        <f t="shared" ca="1" si="85"/>
        <v>1</v>
      </c>
      <c r="N74" s="96">
        <f t="shared" ca="1" si="86"/>
        <v>1</v>
      </c>
      <c r="O74" s="96">
        <f t="shared" ca="1" si="87"/>
        <v>0.99450000000000005</v>
      </c>
      <c r="P74" s="184">
        <f t="shared" si="11"/>
        <v>-0.2</v>
      </c>
      <c r="Q74" s="298">
        <f t="shared" si="88"/>
        <v>0</v>
      </c>
      <c r="R74" s="294">
        <f t="shared" ca="1" si="12"/>
        <v>0.25</v>
      </c>
      <c r="S74" s="93">
        <f t="shared" ca="1" si="13"/>
        <v>0</v>
      </c>
      <c r="T74" s="96">
        <f t="shared" ca="1" si="14"/>
        <v>1</v>
      </c>
      <c r="U74" s="96">
        <f t="shared" ca="1" si="89"/>
        <v>1</v>
      </c>
      <c r="V74" s="96">
        <f t="shared" ca="1" si="90"/>
        <v>0.98</v>
      </c>
      <c r="W74" s="184">
        <f t="shared" si="15"/>
        <v>0</v>
      </c>
      <c r="X74" s="298">
        <f t="shared" si="91"/>
        <v>0</v>
      </c>
      <c r="Y74" s="296">
        <f t="shared" ca="1" si="16"/>
        <v>-0.27</v>
      </c>
      <c r="Z74" s="93">
        <f t="shared" ca="1" si="17"/>
        <v>0</v>
      </c>
      <c r="AA74" s="96">
        <f t="shared" ca="1" si="126"/>
        <v>1</v>
      </c>
      <c r="AB74" s="96">
        <f t="shared" ca="1" si="92"/>
        <v>1</v>
      </c>
      <c r="AC74" s="96">
        <f t="shared" ca="1" si="93"/>
        <v>0.96</v>
      </c>
      <c r="AD74" s="184">
        <f t="shared" si="18"/>
        <v>-0.6</v>
      </c>
      <c r="AE74" s="298">
        <f t="shared" si="94"/>
        <v>0</v>
      </c>
      <c r="AF74" s="93">
        <f t="shared" ca="1" si="19"/>
        <v>-0.27</v>
      </c>
      <c r="AG74" s="93">
        <f t="shared" ca="1" si="20"/>
        <v>0</v>
      </c>
      <c r="AH74" s="96">
        <f t="shared" ca="1" si="21"/>
        <v>1</v>
      </c>
      <c r="AI74" s="96">
        <f t="shared" ca="1" si="95"/>
        <v>1</v>
      </c>
      <c r="AJ74" s="96">
        <f t="shared" ca="1" si="96"/>
        <v>0.96</v>
      </c>
      <c r="AK74" s="184">
        <f t="shared" si="22"/>
        <v>-0.45</v>
      </c>
      <c r="AL74" s="298">
        <f t="shared" si="97"/>
        <v>0</v>
      </c>
      <c r="AM74" s="77">
        <f t="shared" ca="1" si="23"/>
        <v>0</v>
      </c>
      <c r="AN74" s="145">
        <f t="shared" si="24"/>
        <v>31</v>
      </c>
      <c r="AO74" s="74">
        <f t="shared" si="125"/>
        <v>37</v>
      </c>
      <c r="AP74" s="79">
        <f t="shared" si="137"/>
        <v>0</v>
      </c>
      <c r="AQ74" s="121">
        <f t="shared" ca="1" si="98"/>
        <v>3.4660000000000002</v>
      </c>
      <c r="AR74" s="121">
        <f t="shared" ca="1" si="99"/>
        <v>3.621</v>
      </c>
      <c r="AS74" s="121">
        <f t="shared" ca="1" si="138"/>
        <v>0</v>
      </c>
      <c r="AT74" s="121">
        <f t="shared" ca="1" si="139"/>
        <v>0</v>
      </c>
      <c r="AU74" s="183">
        <f t="shared" ca="1" si="100"/>
        <v>0.32500000000000001</v>
      </c>
      <c r="AV74" s="183">
        <f t="shared" ca="1" si="101"/>
        <v>0.32500000000000001</v>
      </c>
      <c r="AW74" s="96">
        <f t="shared" si="140"/>
        <v>0.999</v>
      </c>
      <c r="AX74" s="185">
        <f ca="1">IF(AP74=0,0,_xll.SPRDOPT(AQ74,AR74,$P74,$AM74,AU74,AV74,AW74,$D74,$B$20,0))</f>
        <v>0</v>
      </c>
      <c r="AY74" s="185">
        <f ca="1">IF(AQ74=0,0,_xll.SPRDOPT(AQ74,AR74,$P74,$AM74,AU74,AV74,AW74,$D74,$B$20,1))</f>
        <v>-0.41295591756470396</v>
      </c>
      <c r="AZ74" s="185">
        <f ca="1">IF(AR74=0,0,_xll.SPRDOPT(AQ74,AR74,$P74,$AM74,AU74,AV74,AW74,$D74,$B$20,2))</f>
        <v>0.41994756315279458</v>
      </c>
      <c r="BA74" s="185">
        <f ca="1">IF(AS74=0,0,_xll.SPRDOPT(AQ74,AR74,$P74,$AM74,AU74,AV74,AW74,$D74,$B$20,3)/100)</f>
        <v>0</v>
      </c>
      <c r="BB74" s="185">
        <f ca="1">IF(AT74=0,0,_xll.SPRDOPT(AQ74,AR74,$P74,$AM74,AU74,AV74,AW74,$D74,$B$20,4)/100)</f>
        <v>0</v>
      </c>
      <c r="BC74" s="185">
        <f ca="1">IF(AU74=0,0,_xll.SPRDOPT(AQ74,AR74,$P74,$AM74,AU74,AV74,AW74,$D74,$B$20,5)/100)</f>
        <v>-1.6096533990597538E-2</v>
      </c>
      <c r="BD74" s="185">
        <f ca="1">IF(AV74=0,0,_xll.SPRDOPT(AQ74,AR74,$P74,$AM74,AU74,AV74,AW74,$D74,$B$20,6)/100)</f>
        <v>1.7716391449381405E-2</v>
      </c>
      <c r="BE74" s="185">
        <f ca="1">IF(AW74=0,0,_xll.SPRDOPT(AQ74,AR74,$P74,$AM74,AU74,AV74,AW74,$D74,$B$20,7)/100)</f>
        <v>-0.12380195153094953</v>
      </c>
      <c r="BF74" s="185">
        <f ca="1">IF(AX74=0,0,_xll.SPRDOPT(AQ74,AR74,$P74,$AM74,AU74,AV74,AW74,$D74,$B$20,9)/365)</f>
        <v>0</v>
      </c>
      <c r="BG74" s="185">
        <f t="shared" ca="1" si="141"/>
        <v>6.9916455880906225E-3</v>
      </c>
      <c r="BH74" s="185">
        <f t="shared" ca="1" si="142"/>
        <v>0</v>
      </c>
      <c r="BI74" s="185">
        <f t="shared" ca="1" si="143"/>
        <v>1.6198574587838674E-3</v>
      </c>
      <c r="BJ74" s="185">
        <f t="shared" si="144"/>
        <v>0</v>
      </c>
      <c r="BK74" s="165"/>
      <c r="BL74" s="99">
        <f t="shared" ca="1" si="145"/>
        <v>0</v>
      </c>
      <c r="BM74" s="99">
        <f t="shared" ca="1" si="146"/>
        <v>0</v>
      </c>
      <c r="BN74" s="99">
        <f t="shared" ca="1" si="147"/>
        <v>0</v>
      </c>
      <c r="BO74" s="99">
        <f t="shared" ca="1" si="148"/>
        <v>0</v>
      </c>
      <c r="BP74" s="99">
        <f t="shared" ca="1" si="149"/>
        <v>0</v>
      </c>
      <c r="BQ74" s="99">
        <f t="shared" ca="1" si="150"/>
        <v>0</v>
      </c>
      <c r="BR74" s="99">
        <f t="shared" ca="1" si="151"/>
        <v>0</v>
      </c>
      <c r="BS74" s="99">
        <f t="shared" ca="1" si="152"/>
        <v>0</v>
      </c>
      <c r="BT74" s="99">
        <f t="shared" ca="1" si="153"/>
        <v>0</v>
      </c>
      <c r="BU74" s="99">
        <f t="shared" ca="1" si="154"/>
        <v>0</v>
      </c>
      <c r="BV74" s="99">
        <f t="shared" ca="1" si="155"/>
        <v>0</v>
      </c>
      <c r="BW74" s="99">
        <f t="shared" ca="1" si="156"/>
        <v>0</v>
      </c>
      <c r="BX74" s="99"/>
      <c r="BZ74" s="79">
        <f t="shared" si="157"/>
        <v>0</v>
      </c>
      <c r="CA74" s="121">
        <f t="shared" ca="1" si="102"/>
        <v>3.871</v>
      </c>
      <c r="CB74" s="121">
        <f t="shared" ca="1" si="103"/>
        <v>3.621</v>
      </c>
      <c r="CC74" s="121">
        <f t="shared" ca="1" si="158"/>
        <v>0</v>
      </c>
      <c r="CD74" s="121">
        <f t="shared" ca="1" si="159"/>
        <v>0</v>
      </c>
      <c r="CE74" s="183">
        <f t="shared" ca="1" si="104"/>
        <v>0.32500000000000001</v>
      </c>
      <c r="CF74" s="183">
        <f t="shared" ca="1" si="105"/>
        <v>0.32500000000000001</v>
      </c>
      <c r="CG74" s="96">
        <f t="shared" si="160"/>
        <v>0.98</v>
      </c>
      <c r="CH74" s="185">
        <f ca="1">IF(BZ74=0,0,_xll.SPRDOPT(CA74,CB74,$W74,$AM74,CE74,CF74,CG74,$D74,$D$20,0))</f>
        <v>0</v>
      </c>
      <c r="CI74" s="185">
        <f ca="1">IF(CA74=0,0,_xll.SPRDOPT(CA74,CB74,$W74,$AM74,CE74,CF74,CG74,$D74,$D$20,1))</f>
        <v>-0.25996180037140393</v>
      </c>
      <c r="CJ74" s="185">
        <f ca="1">IF(CB74=0,0,_xll.SPRDOPT(CA74,CB74,$W74,$AM74,CE74,CF74,CG74,$D74,$D$20,2))</f>
        <v>0.29818052949370977</v>
      </c>
      <c r="CK74" s="185">
        <f ca="1">IF(CC74=0,0,_xll.SPRDOPT(CA74,CB74,$W74,$AM74,CE74,CF74,CG74,$D74,$D$20,3)/100)</f>
        <v>0</v>
      </c>
      <c r="CL74" s="185">
        <f ca="1">IF(CD74=0,0,_xll.SPRDOPT(CA74,CB74,$W74,$AM74,CE74,CF74,CG74,$D74,$D$20,4)/100)</f>
        <v>0</v>
      </c>
      <c r="CM74" s="185">
        <f ca="1">IF(CE74=0,0,_xll.SPRDOPT(CA74,CB74,$W74,$AM74,CE74,CF74,CG74,$D74,$D$20,5)/100)</f>
        <v>2.1986696844814731E-3</v>
      </c>
      <c r="CN74" s="185">
        <f ca="1">IF(CF74=0,0,_xll.SPRDOPT(CA74,CB74,$W74,$AM74,CE74,CF74,CG74,$D74,$D$20,6)/100)</f>
        <v>2.1984677712980128E-3</v>
      </c>
      <c r="CO74" s="185">
        <f ca="1">IF(CG74=0,0,_xll.SPRDOPT(CA74,CB74,$W74,$AM74,CE74,CF74,CG74,$D74,$D$20,7)/100)</f>
        <v>-3.5726732162054374E-2</v>
      </c>
      <c r="CP74" s="185">
        <f ca="1">IF(CH74=0,0,_xll.SPRDOPT(CA74,CB74,$W74,$AM74,CE74,CF74,CG74,$D74,$D$20,9)/365)</f>
        <v>0</v>
      </c>
      <c r="CQ74" s="185">
        <f t="shared" ca="1" si="161"/>
        <v>3.8218729122305839E-2</v>
      </c>
      <c r="CR74" s="185">
        <f t="shared" ca="1" si="162"/>
        <v>0</v>
      </c>
      <c r="CS74" s="185">
        <f t="shared" ca="1" si="163"/>
        <v>4.3971374557794859E-3</v>
      </c>
      <c r="CT74" s="185">
        <f t="shared" si="164"/>
        <v>0</v>
      </c>
      <c r="CU74" s="165"/>
      <c r="CV74" s="99">
        <f t="shared" ca="1" si="165"/>
        <v>0</v>
      </c>
      <c r="CW74" s="99">
        <f t="shared" ca="1" si="166"/>
        <v>0</v>
      </c>
      <c r="CX74" s="99">
        <f t="shared" ca="1" si="167"/>
        <v>0</v>
      </c>
      <c r="CY74" s="99">
        <f t="shared" ca="1" si="168"/>
        <v>0</v>
      </c>
      <c r="CZ74" s="99">
        <f t="shared" ca="1" si="169"/>
        <v>0</v>
      </c>
      <c r="DA74" s="99">
        <f t="shared" ca="1" si="170"/>
        <v>0</v>
      </c>
      <c r="DB74" s="99">
        <f t="shared" ca="1" si="171"/>
        <v>0</v>
      </c>
      <c r="DC74" s="99">
        <f t="shared" ca="1" si="172"/>
        <v>0</v>
      </c>
      <c r="DD74" s="99">
        <f t="shared" ca="1" si="173"/>
        <v>0</v>
      </c>
      <c r="DE74" s="99">
        <f t="shared" ca="1" si="174"/>
        <v>0</v>
      </c>
      <c r="DF74" s="99">
        <f t="shared" ca="1" si="175"/>
        <v>0</v>
      </c>
      <c r="DG74" s="99">
        <f t="shared" ca="1" si="176"/>
        <v>0</v>
      </c>
      <c r="DI74" s="79">
        <f t="shared" si="177"/>
        <v>0</v>
      </c>
      <c r="DJ74" s="121">
        <f t="shared" ca="1" si="106"/>
        <v>3.351</v>
      </c>
      <c r="DK74" s="121">
        <f t="shared" ca="1" si="107"/>
        <v>3.621</v>
      </c>
      <c r="DL74" s="121">
        <f t="shared" ca="1" si="178"/>
        <v>0</v>
      </c>
      <c r="DM74" s="121">
        <f t="shared" ca="1" si="179"/>
        <v>0</v>
      </c>
      <c r="DN74" s="183">
        <f t="shared" ca="1" si="108"/>
        <v>0.32500000000000001</v>
      </c>
      <c r="DO74" s="183">
        <f t="shared" ca="1" si="109"/>
        <v>0.32500000000000001</v>
      </c>
      <c r="DP74" s="96">
        <f t="shared" si="110"/>
        <v>0.96</v>
      </c>
      <c r="DQ74" s="185">
        <f ca="1">IF(DI74=0,0,_xll.SPRDOPT(DJ74,DK74,$AD74,$AM74,DN74,DO74,DP74,$D74,$F$20,0))</f>
        <v>0</v>
      </c>
      <c r="DR74" s="185">
        <f ca="1">IF(DJ74=0,0,_xll.SPRDOPT(DJ74,DK74,$AD74,$AM74,DN74,DO74,DP74,$D74,$F$20,1))</f>
        <v>-0.29054534667291682</v>
      </c>
      <c r="DS74" s="185">
        <f ca="1">IF(DK74=0,0,_xll.SPRDOPT(DJ74,DK74,$AD74,$AM74,DN74,DO74,DP74,$D74,$F$20,2))</f>
        <v>0.34154056924806725</v>
      </c>
      <c r="DT74" s="185">
        <f ca="1">IF(DL74=0,0,_xll.SPRDOPT(DJ74,DK74,$AD74,$AM74,DN74,DO74,DP74,$D74,$F$20,3)/100)</f>
        <v>0</v>
      </c>
      <c r="DU74" s="185">
        <f ca="1">IF(DM74=0,0,_xll.SPRDOPT(DJ74,DK74,$AD74,$AM74,DN74,DO74,DP74,$D74,$F$20,4)/100)</f>
        <v>0</v>
      </c>
      <c r="DV74" s="185">
        <f ca="1">IF(DN74=0,0,_xll.SPRDOPT(DJ74,DK74,$AD74,$AM74,DN74,DO74,DP74,$D74,$F$20,5)/100)</f>
        <v>-6.0266155035746229E-3</v>
      </c>
      <c r="DW74" s="185">
        <f ca="1">IF(DO74=0,0,_xll.SPRDOPT(DJ74,DK74,$AD74,$AM74,DN74,DO74,DP74,$D74,$F$20,6)/100)</f>
        <v>1.3091620401699491E-2</v>
      </c>
      <c r="DX74" s="185">
        <f ca="1">IF(DP74=0,0,_xll.SPRDOPT(DJ74,DK74,$AD74,$AM74,DN74,DO74,DP74,$D74,$F$20,7)/100)</f>
        <v>-2.2083002130057351E-2</v>
      </c>
      <c r="DY74" s="185">
        <f ca="1">IF(DQ74=0,0,_xll.SPRDOPT(DJ74,DK74,$AD74,$AM74,DN74,DO74,DP74,$D74,$F$20,9)/365)</f>
        <v>0</v>
      </c>
      <c r="DZ74" s="185">
        <f t="shared" ca="1" si="180"/>
        <v>5.0995222575150434E-2</v>
      </c>
      <c r="EA74" s="185">
        <f t="shared" ca="1" si="181"/>
        <v>0</v>
      </c>
      <c r="EB74" s="185">
        <f t="shared" ca="1" si="182"/>
        <v>7.0650048981248685E-3</v>
      </c>
      <c r="EC74" s="185">
        <f t="shared" si="183"/>
        <v>0</v>
      </c>
      <c r="ED74" s="185"/>
      <c r="EE74" s="99">
        <f t="shared" ca="1" si="184"/>
        <v>0</v>
      </c>
      <c r="EF74" s="99">
        <f t="shared" ca="1" si="185"/>
        <v>0</v>
      </c>
      <c r="EG74" s="99">
        <f t="shared" ca="1" si="186"/>
        <v>0</v>
      </c>
      <c r="EH74" s="99">
        <f t="shared" ca="1" si="187"/>
        <v>0</v>
      </c>
      <c r="EI74" s="99">
        <f t="shared" ca="1" si="188"/>
        <v>0</v>
      </c>
      <c r="EJ74" s="99">
        <f t="shared" ca="1" si="189"/>
        <v>0</v>
      </c>
      <c r="EK74" s="99">
        <f t="shared" ca="1" si="190"/>
        <v>0</v>
      </c>
      <c r="EL74" s="99">
        <f t="shared" ca="1" si="191"/>
        <v>0</v>
      </c>
      <c r="EM74" s="99">
        <f t="shared" ca="1" si="192"/>
        <v>0</v>
      </c>
      <c r="EN74" s="99">
        <f t="shared" ca="1" si="193"/>
        <v>0</v>
      </c>
      <c r="EO74" s="99">
        <f t="shared" ca="1" si="194"/>
        <v>0</v>
      </c>
      <c r="EP74" s="99">
        <f t="shared" ca="1" si="195"/>
        <v>0</v>
      </c>
      <c r="ER74" s="79">
        <f t="shared" si="196"/>
        <v>0</v>
      </c>
      <c r="ES74" s="121">
        <f t="shared" ca="1" si="111"/>
        <v>3.411</v>
      </c>
      <c r="ET74" s="121">
        <f t="shared" ca="1" si="112"/>
        <v>3.621</v>
      </c>
      <c r="EU74" s="121">
        <f t="shared" ca="1" si="197"/>
        <v>0</v>
      </c>
      <c r="EV74" s="121">
        <f t="shared" ca="1" si="198"/>
        <v>0</v>
      </c>
      <c r="EW74" s="183">
        <f t="shared" ca="1" si="113"/>
        <v>0.32500000000000001</v>
      </c>
      <c r="EX74" s="183">
        <f t="shared" ca="1" si="114"/>
        <v>0.32500000000000001</v>
      </c>
      <c r="EY74" s="96">
        <f t="shared" si="115"/>
        <v>0.96</v>
      </c>
      <c r="EZ74" s="185">
        <f ca="1">IF(ER74=0,0,_xll.SPRDOPT(ES74,ET74,$AK74,$AM74,EW74,EX74,EY74,$D74,$H$20,0))</f>
        <v>0</v>
      </c>
      <c r="FA74" s="185">
        <f ca="1">IF(ES74=0,0,_xll.SPRDOPT(ES74,ET74,$AK74,$AM74,EW74,EX74,EY74,$D74,$H$20,1))</f>
        <v>0.67207083688094615</v>
      </c>
      <c r="FB74" s="185">
        <f ca="1">IF(ET74=0,0,_xll.SPRDOPT(ES74,ET74,$AK74,$AM74,EW74,EX74,EY74,$D74,$H$20,2))</f>
        <v>-0.61658234322226513</v>
      </c>
      <c r="FC74" s="185">
        <f ca="1">IF(EU74=0,0,_xll.SPRDOPT(ES74,ET74,$AK74,$AM74,EW74,EX74,EY74,$D74,$H$20,3)/100)</f>
        <v>0</v>
      </c>
      <c r="FD74" s="185">
        <f ca="1">IF(EV74=0,0,_xll.SPRDOPT(ES74,ET74,$AK74,$AM74,EW74,EX74,EY74,$D74,$H$20,4)/100)</f>
        <v>0</v>
      </c>
      <c r="FE74" s="185">
        <f ca="1">IF(EW74=0,0,_xll.SPRDOPT(ES74,ET74,$AK74,$AM74,EW74,EX74,EY74,$D74,$H$20,5)/100)</f>
        <v>-4.7545937203121967E-3</v>
      </c>
      <c r="FF74" s="185">
        <f ca="1">IF(EX74=0,0,_xll.SPRDOPT(ES74,ET74,$AK74,$AM74,EW74,EX74,EY74,$D74,$H$20,6)/100)</f>
        <v>1.1882756386350012E-2</v>
      </c>
      <c r="FG74" s="185">
        <f ca="1">IF(EY74=0,0,_xll.SPRDOPT(ES74,ET74,$AK74,$AM74,EW74,EX74,EY74,$D74,$H$20,7)/100)</f>
        <v>-2.42711612220625E-2</v>
      </c>
      <c r="FH74" s="185">
        <f ca="1">IF(EZ74=0,0,_xll.SPRDOPT(ES74,ET74,$AK74,$AM74,EW74,EX74,EY74,$D74,$H$20,9)/365)</f>
        <v>0</v>
      </c>
      <c r="FI74" s="185">
        <f t="shared" ca="1" si="199"/>
        <v>5.5488493658681026E-2</v>
      </c>
      <c r="FJ74" s="185">
        <f t="shared" ca="1" si="200"/>
        <v>0</v>
      </c>
      <c r="FK74" s="185">
        <f t="shared" ca="1" si="201"/>
        <v>7.1281626660378156E-3</v>
      </c>
      <c r="FL74" s="185">
        <f t="shared" si="202"/>
        <v>0</v>
      </c>
      <c r="FM74" s="185"/>
      <c r="FN74" s="99">
        <f t="shared" ca="1" si="203"/>
        <v>0</v>
      </c>
      <c r="FO74" s="99">
        <f t="shared" ca="1" si="204"/>
        <v>0</v>
      </c>
      <c r="FP74" s="99">
        <f t="shared" ca="1" si="205"/>
        <v>0</v>
      </c>
      <c r="FQ74" s="99">
        <f t="shared" ca="1" si="206"/>
        <v>0</v>
      </c>
      <c r="FR74" s="99">
        <f t="shared" ca="1" si="207"/>
        <v>0</v>
      </c>
      <c r="FS74" s="99">
        <f t="shared" ca="1" si="208"/>
        <v>0</v>
      </c>
      <c r="FT74" s="99">
        <f t="shared" ca="1" si="209"/>
        <v>0</v>
      </c>
      <c r="FU74" s="99">
        <f t="shared" ca="1" si="210"/>
        <v>0</v>
      </c>
      <c r="FV74" s="99">
        <f t="shared" ca="1" si="211"/>
        <v>0</v>
      </c>
      <c r="FW74" s="99">
        <f t="shared" ca="1" si="212"/>
        <v>0</v>
      </c>
      <c r="FX74" s="99">
        <f t="shared" ca="1" si="213"/>
        <v>0</v>
      </c>
      <c r="FY74" s="99">
        <f t="shared" ca="1" si="214"/>
        <v>0</v>
      </c>
      <c r="GA74" s="304" t="e">
        <f t="shared" ca="1" si="116"/>
        <v>#N/A</v>
      </c>
      <c r="GB74" t="e">
        <f t="shared" si="117"/>
        <v>#N/A</v>
      </c>
      <c r="GC74" t="e">
        <f t="shared" si="118"/>
        <v>#N/A</v>
      </c>
      <c r="GD74" t="e">
        <f t="shared" si="119"/>
        <v>#N/A</v>
      </c>
      <c r="GE74" t="e">
        <f t="shared" si="120"/>
        <v>#N/A</v>
      </c>
      <c r="GG74" s="96" t="e">
        <f t="shared" ca="1" si="121"/>
        <v>#N/A</v>
      </c>
      <c r="GH74" s="96" t="e">
        <f t="shared" ca="1" si="122"/>
        <v>#N/A</v>
      </c>
      <c r="GI74" s="96" t="e">
        <f t="shared" ca="1" si="123"/>
        <v>#N/A</v>
      </c>
      <c r="GJ74" s="96" t="e">
        <f t="shared" ca="1" si="124"/>
        <v>#N/A</v>
      </c>
    </row>
    <row r="75" spans="1:192" x14ac:dyDescent="0.2">
      <c r="A75" s="92">
        <f t="shared" si="130"/>
        <v>38384</v>
      </c>
      <c r="B75" s="93">
        <f t="shared" ca="1" si="83"/>
        <v>3.5649999999999999</v>
      </c>
      <c r="C75" s="77">
        <f t="shared" ca="1" si="131"/>
        <v>0.32250000000000001</v>
      </c>
      <c r="D75" s="95">
        <f t="shared" ca="1" si="132"/>
        <v>1150</v>
      </c>
      <c r="E75" s="96">
        <f t="shared" ca="1" si="133"/>
        <v>-0.39089508812998197</v>
      </c>
      <c r="F75" s="96">
        <f t="shared" ca="1" si="134"/>
        <v>-0.25803273467923493</v>
      </c>
      <c r="G75" s="96">
        <f t="shared" ca="1" si="135"/>
        <v>-0.28958673052541739</v>
      </c>
      <c r="H75" s="96">
        <f t="shared" ca="1" si="136"/>
        <v>0.67306156177526799</v>
      </c>
      <c r="I75" s="94"/>
      <c r="J75" s="182"/>
      <c r="K75" s="93">
        <f t="shared" ca="1" si="10"/>
        <v>-0.14749999999999999</v>
      </c>
      <c r="L75" s="93">
        <f t="shared" ca="1" si="84"/>
        <v>0</v>
      </c>
      <c r="M75" s="96">
        <f t="shared" ca="1" si="85"/>
        <v>1</v>
      </c>
      <c r="N75" s="96">
        <f t="shared" ca="1" si="86"/>
        <v>1</v>
      </c>
      <c r="O75" s="96">
        <f t="shared" ca="1" si="87"/>
        <v>0.99450000000000005</v>
      </c>
      <c r="P75" s="184">
        <f t="shared" si="11"/>
        <v>-0.2</v>
      </c>
      <c r="Q75" s="298">
        <f t="shared" si="88"/>
        <v>0</v>
      </c>
      <c r="R75" s="294">
        <f t="shared" ca="1" si="12"/>
        <v>0.25</v>
      </c>
      <c r="S75" s="93">
        <f t="shared" ca="1" si="13"/>
        <v>0</v>
      </c>
      <c r="T75" s="96">
        <f t="shared" ca="1" si="14"/>
        <v>1</v>
      </c>
      <c r="U75" s="96">
        <f t="shared" ca="1" si="89"/>
        <v>1</v>
      </c>
      <c r="V75" s="96">
        <f t="shared" ca="1" si="90"/>
        <v>0.98</v>
      </c>
      <c r="W75" s="184">
        <f t="shared" si="15"/>
        <v>0</v>
      </c>
      <c r="X75" s="298">
        <f t="shared" si="91"/>
        <v>0</v>
      </c>
      <c r="Y75" s="296">
        <f t="shared" ca="1" si="16"/>
        <v>-0.27</v>
      </c>
      <c r="Z75" s="93">
        <f t="shared" ca="1" si="17"/>
        <v>0</v>
      </c>
      <c r="AA75" s="96">
        <f t="shared" ca="1" si="126"/>
        <v>1</v>
      </c>
      <c r="AB75" s="96">
        <f t="shared" ca="1" si="92"/>
        <v>1</v>
      </c>
      <c r="AC75" s="96">
        <f t="shared" ca="1" si="93"/>
        <v>0.96</v>
      </c>
      <c r="AD75" s="184">
        <f t="shared" si="18"/>
        <v>-0.6</v>
      </c>
      <c r="AE75" s="298">
        <f t="shared" si="94"/>
        <v>0</v>
      </c>
      <c r="AF75" s="93">
        <f t="shared" ca="1" si="19"/>
        <v>-0.27</v>
      </c>
      <c r="AG75" s="93">
        <f t="shared" ca="1" si="20"/>
        <v>0</v>
      </c>
      <c r="AH75" s="96">
        <f t="shared" ca="1" si="21"/>
        <v>1</v>
      </c>
      <c r="AI75" s="96">
        <f t="shared" ca="1" si="95"/>
        <v>1</v>
      </c>
      <c r="AJ75" s="96">
        <f t="shared" ca="1" si="96"/>
        <v>0.96</v>
      </c>
      <c r="AK75" s="184">
        <f t="shared" si="22"/>
        <v>-0.45</v>
      </c>
      <c r="AL75" s="298">
        <f t="shared" si="97"/>
        <v>0</v>
      </c>
      <c r="AM75" s="77">
        <f t="shared" ca="1" si="23"/>
        <v>0</v>
      </c>
      <c r="AN75" s="145">
        <f t="shared" si="24"/>
        <v>28</v>
      </c>
      <c r="AO75" s="74">
        <f t="shared" si="125"/>
        <v>38</v>
      </c>
      <c r="AP75" s="79">
        <f t="shared" si="137"/>
        <v>0</v>
      </c>
      <c r="AQ75" s="121">
        <f t="shared" ca="1" si="98"/>
        <v>3.4175</v>
      </c>
      <c r="AR75" s="121">
        <f t="shared" ca="1" si="99"/>
        <v>3.5649999999999999</v>
      </c>
      <c r="AS75" s="121">
        <f t="shared" ca="1" si="138"/>
        <v>0</v>
      </c>
      <c r="AT75" s="121">
        <f t="shared" ca="1" si="139"/>
        <v>0</v>
      </c>
      <c r="AU75" s="183">
        <f t="shared" ca="1" si="100"/>
        <v>0.32250000000000001</v>
      </c>
      <c r="AV75" s="183">
        <f t="shared" ca="1" si="101"/>
        <v>0.32250000000000001</v>
      </c>
      <c r="AW75" s="96">
        <f t="shared" si="140"/>
        <v>0.999</v>
      </c>
      <c r="AX75" s="185">
        <f ca="1">IF(AP75=0,0,_xll.SPRDOPT(AQ75,AR75,$P75,$AM75,AU75,AV75,AW75,$D75,$B$20,0))</f>
        <v>0</v>
      </c>
      <c r="AY75" s="185">
        <f ca="1">IF(AQ75=0,0,_xll.SPRDOPT(AQ75,AR75,$P75,$AM75,AU75,AV75,AW75,$D75,$B$20,1))</f>
        <v>-0.39089508812998197</v>
      </c>
      <c r="AZ75" s="185">
        <f ca="1">IF(AR75=0,0,_xll.SPRDOPT(AQ75,AR75,$P75,$AM75,AU75,AV75,AW75,$D75,$B$20,2))</f>
        <v>0.39786070740011964</v>
      </c>
      <c r="BA75" s="185">
        <f ca="1">IF(AS75=0,0,_xll.SPRDOPT(AQ75,AR75,$P75,$AM75,AU75,AV75,AW75,$D75,$B$20,3)/100)</f>
        <v>0</v>
      </c>
      <c r="BB75" s="185">
        <f ca="1">IF(AT75=0,0,_xll.SPRDOPT(AQ75,AR75,$P75,$AM75,AU75,AV75,AW75,$D75,$B$20,4)/100)</f>
        <v>0</v>
      </c>
      <c r="BC75" s="185">
        <f ca="1">IF(AU75=0,0,_xll.SPRDOPT(AQ75,AR75,$P75,$AM75,AU75,AV75,AW75,$D75,$B$20,5)/100)</f>
        <v>-1.5780058620167171E-2</v>
      </c>
      <c r="BD75" s="185">
        <f ca="1">IF(AV75=0,0,_xll.SPRDOPT(AQ75,AR75,$P75,$AM75,AU75,AV75,AW75,$D75,$B$20,6)/100)</f>
        <v>1.736820738530798E-2</v>
      </c>
      <c r="BE75" s="185">
        <f ca="1">IF(AW75=0,0,_xll.SPRDOPT(AQ75,AR75,$P75,$AM75,AU75,AV75,AW75,$D75,$B$20,7)/100)</f>
        <v>-0.12152492905077419</v>
      </c>
      <c r="BF75" s="185">
        <f ca="1">IF(AX75=0,0,_xll.SPRDOPT(AQ75,AR75,$P75,$AM75,AU75,AV75,AW75,$D75,$B$20,9)/365)</f>
        <v>0</v>
      </c>
      <c r="BG75" s="185">
        <f t="shared" ca="1" si="141"/>
        <v>6.9656192701376685E-3</v>
      </c>
      <c r="BH75" s="185">
        <f t="shared" ca="1" si="142"/>
        <v>0</v>
      </c>
      <c r="BI75" s="185">
        <f t="shared" ca="1" si="143"/>
        <v>1.5881487651408094E-3</v>
      </c>
      <c r="BJ75" s="185">
        <f t="shared" si="144"/>
        <v>0</v>
      </c>
      <c r="BK75" s="165"/>
      <c r="BL75" s="99">
        <f t="shared" ca="1" si="145"/>
        <v>0</v>
      </c>
      <c r="BM75" s="99">
        <f t="shared" ca="1" si="146"/>
        <v>0</v>
      </c>
      <c r="BN75" s="99">
        <f t="shared" ca="1" si="147"/>
        <v>0</v>
      </c>
      <c r="BO75" s="99">
        <f t="shared" ca="1" si="148"/>
        <v>0</v>
      </c>
      <c r="BP75" s="99">
        <f t="shared" ca="1" si="149"/>
        <v>0</v>
      </c>
      <c r="BQ75" s="99">
        <f t="shared" ca="1" si="150"/>
        <v>0</v>
      </c>
      <c r="BR75" s="99">
        <f t="shared" ca="1" si="151"/>
        <v>0</v>
      </c>
      <c r="BS75" s="99">
        <f t="shared" ca="1" si="152"/>
        <v>0</v>
      </c>
      <c r="BT75" s="99">
        <f t="shared" ca="1" si="153"/>
        <v>0</v>
      </c>
      <c r="BU75" s="99">
        <f t="shared" ca="1" si="154"/>
        <v>0</v>
      </c>
      <c r="BV75" s="99">
        <f t="shared" ca="1" si="155"/>
        <v>0</v>
      </c>
      <c r="BW75" s="99">
        <f t="shared" ca="1" si="156"/>
        <v>0</v>
      </c>
      <c r="BX75" s="99"/>
      <c r="BZ75" s="79">
        <f t="shared" si="157"/>
        <v>0</v>
      </c>
      <c r="CA75" s="121">
        <f t="shared" ca="1" si="102"/>
        <v>3.8149999999999999</v>
      </c>
      <c r="CB75" s="121">
        <f t="shared" ca="1" si="103"/>
        <v>3.5649999999999999</v>
      </c>
      <c r="CC75" s="121">
        <f t="shared" ca="1" si="158"/>
        <v>0</v>
      </c>
      <c r="CD75" s="121">
        <f t="shared" ca="1" si="159"/>
        <v>0</v>
      </c>
      <c r="CE75" s="183">
        <f t="shared" ca="1" si="104"/>
        <v>0.32250000000000001</v>
      </c>
      <c r="CF75" s="183">
        <f t="shared" ca="1" si="105"/>
        <v>0.32250000000000001</v>
      </c>
      <c r="CG75" s="96">
        <f t="shared" si="160"/>
        <v>0.98</v>
      </c>
      <c r="CH75" s="185">
        <f ca="1">IF(BZ75=0,0,_xll.SPRDOPT(CA75,CB75,$W75,$AM75,CE75,CF75,CG75,$D75,$D$20,0))</f>
        <v>0</v>
      </c>
      <c r="CI75" s="185">
        <f ca="1">IF(CA75=0,0,_xll.SPRDOPT(CA75,CB75,$W75,$AM75,CE75,CF75,CG75,$D75,$D$20,1))</f>
        <v>-0.25803273467923493</v>
      </c>
      <c r="CJ75" s="185">
        <f ca="1">IF(CB75=0,0,_xll.SPRDOPT(CA75,CB75,$W75,$AM75,CE75,CF75,CG75,$D75,$D$20,2))</f>
        <v>0.29633437290956322</v>
      </c>
      <c r="CK75" s="185">
        <f ca="1">IF(CC75=0,0,_xll.SPRDOPT(CA75,CB75,$W75,$AM75,CE75,CF75,CG75,$D75,$D$20,3)/100)</f>
        <v>0</v>
      </c>
      <c r="CL75" s="185">
        <f ca="1">IF(CD75=0,0,_xll.SPRDOPT(CA75,CB75,$W75,$AM75,CE75,CF75,CG75,$D75,$D$20,4)/100)</f>
        <v>0</v>
      </c>
      <c r="CM75" s="185">
        <f ca="1">IF(CE75=0,0,_xll.SPRDOPT(CA75,CB75,$W75,$AM75,CE75,CF75,CG75,$D75,$D$20,5)/100)</f>
        <v>2.1872454048582116E-3</v>
      </c>
      <c r="CN75" s="185">
        <f ca="1">IF(CF75=0,0,_xll.SPRDOPT(CA75,CB75,$W75,$AM75,CE75,CF75,CG75,$D75,$D$20,6)/100)</f>
        <v>2.1870528845443237E-3</v>
      </c>
      <c r="CO75" s="185">
        <f ca="1">IF(CG75=0,0,_xll.SPRDOPT(CA75,CB75,$W75,$AM75,CE75,CF75,CG75,$D75,$D$20,7)/100)</f>
        <v>-3.5267771614818533E-2</v>
      </c>
      <c r="CP75" s="185">
        <f ca="1">IF(CH75=0,0,_xll.SPRDOPT(CA75,CB75,$W75,$AM75,CE75,CF75,CG75,$D75,$D$20,9)/365)</f>
        <v>0</v>
      </c>
      <c r="CQ75" s="185">
        <f t="shared" ca="1" si="161"/>
        <v>3.8301638230328283E-2</v>
      </c>
      <c r="CR75" s="185">
        <f t="shared" ca="1" si="162"/>
        <v>0</v>
      </c>
      <c r="CS75" s="185">
        <f t="shared" ca="1" si="163"/>
        <v>4.3742982894025353E-3</v>
      </c>
      <c r="CT75" s="185">
        <f t="shared" si="164"/>
        <v>0</v>
      </c>
      <c r="CU75" s="165"/>
      <c r="CV75" s="99">
        <f t="shared" ca="1" si="165"/>
        <v>0</v>
      </c>
      <c r="CW75" s="99">
        <f t="shared" ca="1" si="166"/>
        <v>0</v>
      </c>
      <c r="CX75" s="99">
        <f t="shared" ca="1" si="167"/>
        <v>0</v>
      </c>
      <c r="CY75" s="99">
        <f t="shared" ca="1" si="168"/>
        <v>0</v>
      </c>
      <c r="CZ75" s="99">
        <f t="shared" ca="1" si="169"/>
        <v>0</v>
      </c>
      <c r="DA75" s="99">
        <f t="shared" ca="1" si="170"/>
        <v>0</v>
      </c>
      <c r="DB75" s="99">
        <f t="shared" ca="1" si="171"/>
        <v>0</v>
      </c>
      <c r="DC75" s="99">
        <f t="shared" ca="1" si="172"/>
        <v>0</v>
      </c>
      <c r="DD75" s="99">
        <f t="shared" ca="1" si="173"/>
        <v>0</v>
      </c>
      <c r="DE75" s="99">
        <f t="shared" ca="1" si="174"/>
        <v>0</v>
      </c>
      <c r="DF75" s="99">
        <f t="shared" ca="1" si="175"/>
        <v>0</v>
      </c>
      <c r="DG75" s="99">
        <f t="shared" ca="1" si="176"/>
        <v>0</v>
      </c>
      <c r="DI75" s="79">
        <f t="shared" si="177"/>
        <v>0</v>
      </c>
      <c r="DJ75" s="121">
        <f t="shared" ca="1" si="106"/>
        <v>3.2949999999999999</v>
      </c>
      <c r="DK75" s="121">
        <f t="shared" ca="1" si="107"/>
        <v>3.5649999999999999</v>
      </c>
      <c r="DL75" s="121">
        <f t="shared" ca="1" si="178"/>
        <v>0</v>
      </c>
      <c r="DM75" s="121">
        <f t="shared" ca="1" si="179"/>
        <v>0</v>
      </c>
      <c r="DN75" s="183">
        <f t="shared" ca="1" si="108"/>
        <v>0.32250000000000001</v>
      </c>
      <c r="DO75" s="183">
        <f t="shared" ca="1" si="109"/>
        <v>0.32250000000000001</v>
      </c>
      <c r="DP75" s="96">
        <f t="shared" si="110"/>
        <v>0.96</v>
      </c>
      <c r="DQ75" s="185">
        <f ca="1">IF(DI75=0,0,_xll.SPRDOPT(DJ75,DK75,$AD75,$AM75,DN75,DO75,DP75,$D75,$F$20,0))</f>
        <v>0</v>
      </c>
      <c r="DR75" s="185">
        <f ca="1">IF(DJ75=0,0,_xll.SPRDOPT(DJ75,DK75,$AD75,$AM75,DN75,DO75,DP75,$D75,$F$20,1))</f>
        <v>-0.28958673052541739</v>
      </c>
      <c r="DS75" s="185">
        <f ca="1">IF(DK75=0,0,_xll.SPRDOPT(DJ75,DK75,$AD75,$AM75,DN75,DO75,DP75,$D75,$F$20,2))</f>
        <v>0.34067752504710541</v>
      </c>
      <c r="DT75" s="185">
        <f ca="1">IF(DL75=0,0,_xll.SPRDOPT(DJ75,DK75,$AD75,$AM75,DN75,DO75,DP75,$D75,$F$20,3)/100)</f>
        <v>0</v>
      </c>
      <c r="DU75" s="185">
        <f ca="1">IF(DM75=0,0,_xll.SPRDOPT(DJ75,DK75,$AD75,$AM75,DN75,DO75,DP75,$D75,$F$20,4)/100)</f>
        <v>0</v>
      </c>
      <c r="DV75" s="185">
        <f ca="1">IF(DN75=0,0,_xll.SPRDOPT(DJ75,DK75,$AD75,$AM75,DN75,DO75,DP75,$D75,$F$20,5)/100)</f>
        <v>-6.0790258035491552E-3</v>
      </c>
      <c r="DW75" s="185">
        <f ca="1">IF(DO75=0,0,_xll.SPRDOPT(DJ75,DK75,$AD75,$AM75,DN75,DO75,DP75,$D75,$F$20,6)/100)</f>
        <v>1.3135895587715432E-2</v>
      </c>
      <c r="DX75" s="185">
        <f ca="1">IF(DP75=0,0,_xll.SPRDOPT(DJ75,DK75,$AD75,$AM75,DN75,DO75,DP75,$D75,$F$20,7)/100)</f>
        <v>-2.1766197605902135E-2</v>
      </c>
      <c r="DY75" s="185">
        <f ca="1">IF(DQ75=0,0,_xll.SPRDOPT(DJ75,DK75,$AD75,$AM75,DN75,DO75,DP75,$D75,$F$20,9)/365)</f>
        <v>0</v>
      </c>
      <c r="DZ75" s="185">
        <f t="shared" ca="1" si="180"/>
        <v>5.1090794521688021E-2</v>
      </c>
      <c r="EA75" s="185">
        <f t="shared" ca="1" si="181"/>
        <v>0</v>
      </c>
      <c r="EB75" s="185">
        <f t="shared" ca="1" si="182"/>
        <v>7.0568697841662765E-3</v>
      </c>
      <c r="EC75" s="185">
        <f t="shared" si="183"/>
        <v>0</v>
      </c>
      <c r="ED75" s="185"/>
      <c r="EE75" s="99">
        <f t="shared" ca="1" si="184"/>
        <v>0</v>
      </c>
      <c r="EF75" s="99">
        <f t="shared" ca="1" si="185"/>
        <v>0</v>
      </c>
      <c r="EG75" s="99">
        <f t="shared" ca="1" si="186"/>
        <v>0</v>
      </c>
      <c r="EH75" s="99">
        <f t="shared" ca="1" si="187"/>
        <v>0</v>
      </c>
      <c r="EI75" s="99">
        <f t="shared" ca="1" si="188"/>
        <v>0</v>
      </c>
      <c r="EJ75" s="99">
        <f t="shared" ca="1" si="189"/>
        <v>0</v>
      </c>
      <c r="EK75" s="99">
        <f t="shared" ca="1" si="190"/>
        <v>0</v>
      </c>
      <c r="EL75" s="99">
        <f t="shared" ca="1" si="191"/>
        <v>0</v>
      </c>
      <c r="EM75" s="99">
        <f t="shared" ca="1" si="192"/>
        <v>0</v>
      </c>
      <c r="EN75" s="99">
        <f t="shared" ca="1" si="193"/>
        <v>0</v>
      </c>
      <c r="EO75" s="99">
        <f t="shared" ca="1" si="194"/>
        <v>0</v>
      </c>
      <c r="EP75" s="99">
        <f t="shared" ca="1" si="195"/>
        <v>0</v>
      </c>
      <c r="ER75" s="79">
        <f t="shared" si="196"/>
        <v>0</v>
      </c>
      <c r="ES75" s="121">
        <f t="shared" ca="1" si="111"/>
        <v>3.355</v>
      </c>
      <c r="ET75" s="121">
        <f t="shared" ca="1" si="112"/>
        <v>3.5649999999999999</v>
      </c>
      <c r="EU75" s="121">
        <f t="shared" ca="1" si="197"/>
        <v>0</v>
      </c>
      <c r="EV75" s="121">
        <f t="shared" ca="1" si="198"/>
        <v>0</v>
      </c>
      <c r="EW75" s="183">
        <f t="shared" ca="1" si="113"/>
        <v>0.32250000000000001</v>
      </c>
      <c r="EX75" s="183">
        <f t="shared" ca="1" si="114"/>
        <v>0.32250000000000001</v>
      </c>
      <c r="EY75" s="96">
        <f t="shared" si="115"/>
        <v>0.96</v>
      </c>
      <c r="EZ75" s="185">
        <f ca="1">IF(ER75=0,0,_xll.SPRDOPT(ES75,ET75,$AK75,$AM75,EW75,EX75,EY75,$D75,$H$20,0))</f>
        <v>0</v>
      </c>
      <c r="FA75" s="185">
        <f ca="1">IF(ES75=0,0,_xll.SPRDOPT(ES75,ET75,$AK75,$AM75,EW75,EX75,EY75,$D75,$H$20,1))</f>
        <v>0.67306156177526799</v>
      </c>
      <c r="FB75" s="185">
        <f ca="1">IF(ET75=0,0,_xll.SPRDOPT(ES75,ET75,$AK75,$AM75,EW75,EX75,EY75,$D75,$H$20,2))</f>
        <v>-0.61741758553180626</v>
      </c>
      <c r="FC75" s="185">
        <f ca="1">IF(EU75=0,0,_xll.SPRDOPT(ES75,ET75,$AK75,$AM75,EW75,EX75,EY75,$D75,$H$20,3)/100)</f>
        <v>0</v>
      </c>
      <c r="FD75" s="185">
        <f ca="1">IF(EV75=0,0,_xll.SPRDOPT(ES75,ET75,$AK75,$AM75,EW75,EX75,EY75,$D75,$H$20,4)/100)</f>
        <v>0</v>
      </c>
      <c r="FE75" s="185">
        <f ca="1">IF(EW75=0,0,_xll.SPRDOPT(ES75,ET75,$AK75,$AM75,EW75,EX75,EY75,$D75,$H$20,5)/100)</f>
        <v>-4.8171299668477753E-3</v>
      </c>
      <c r="FF75" s="185">
        <f ca="1">IF(EX75=0,0,_xll.SPRDOPT(ES75,ET75,$AK75,$AM75,EW75,EX75,EY75,$D75,$H$20,6)/100)</f>
        <v>1.1935253515081177E-2</v>
      </c>
      <c r="FG75" s="185">
        <f ca="1">IF(EY75=0,0,_xll.SPRDOPT(ES75,ET75,$AK75,$AM75,EW75,EX75,EY75,$D75,$H$20,7)/100)</f>
        <v>-2.394925696941165E-2</v>
      </c>
      <c r="FH75" s="185">
        <f ca="1">IF(EZ75=0,0,_xll.SPRDOPT(ES75,ET75,$AK75,$AM75,EW75,EX75,EY75,$D75,$H$20,9)/365)</f>
        <v>0</v>
      </c>
      <c r="FI75" s="185">
        <f t="shared" ca="1" si="199"/>
        <v>5.5643976243461735E-2</v>
      </c>
      <c r="FJ75" s="185">
        <f t="shared" ca="1" si="200"/>
        <v>0</v>
      </c>
      <c r="FK75" s="185">
        <f t="shared" ca="1" si="201"/>
        <v>7.1181235482334019E-3</v>
      </c>
      <c r="FL75" s="185">
        <f t="shared" si="202"/>
        <v>0</v>
      </c>
      <c r="FM75" s="185"/>
      <c r="FN75" s="99">
        <f t="shared" ca="1" si="203"/>
        <v>0</v>
      </c>
      <c r="FO75" s="99">
        <f t="shared" ca="1" si="204"/>
        <v>0</v>
      </c>
      <c r="FP75" s="99">
        <f t="shared" ca="1" si="205"/>
        <v>0</v>
      </c>
      <c r="FQ75" s="99">
        <f t="shared" ca="1" si="206"/>
        <v>0</v>
      </c>
      <c r="FR75" s="99">
        <f t="shared" ca="1" si="207"/>
        <v>0</v>
      </c>
      <c r="FS75" s="99">
        <f t="shared" ca="1" si="208"/>
        <v>0</v>
      </c>
      <c r="FT75" s="99">
        <f t="shared" ca="1" si="209"/>
        <v>0</v>
      </c>
      <c r="FU75" s="99">
        <f t="shared" ca="1" si="210"/>
        <v>0</v>
      </c>
      <c r="FV75" s="99">
        <f t="shared" ca="1" si="211"/>
        <v>0</v>
      </c>
      <c r="FW75" s="99">
        <f t="shared" ca="1" si="212"/>
        <v>0</v>
      </c>
      <c r="FX75" s="99">
        <f t="shared" ca="1" si="213"/>
        <v>0</v>
      </c>
      <c r="FY75" s="99">
        <f t="shared" ca="1" si="214"/>
        <v>0</v>
      </c>
      <c r="GA75" s="304" t="e">
        <f t="shared" ca="1" si="116"/>
        <v>#N/A</v>
      </c>
      <c r="GB75" t="e">
        <f t="shared" si="117"/>
        <v>#N/A</v>
      </c>
      <c r="GC75" t="e">
        <f t="shared" si="118"/>
        <v>#N/A</v>
      </c>
      <c r="GD75" t="e">
        <f t="shared" si="119"/>
        <v>#N/A</v>
      </c>
      <c r="GE75" t="e">
        <f t="shared" si="120"/>
        <v>#N/A</v>
      </c>
      <c r="GG75" s="96" t="e">
        <f t="shared" ca="1" si="121"/>
        <v>#N/A</v>
      </c>
      <c r="GH75" s="96" t="e">
        <f t="shared" ca="1" si="122"/>
        <v>#N/A</v>
      </c>
      <c r="GI75" s="96" t="e">
        <f t="shared" ca="1" si="123"/>
        <v>#N/A</v>
      </c>
      <c r="GJ75" s="96" t="e">
        <f t="shared" ca="1" si="124"/>
        <v>#N/A</v>
      </c>
    </row>
    <row r="76" spans="1:192" x14ac:dyDescent="0.2">
      <c r="A76" s="92">
        <f t="shared" si="130"/>
        <v>38412</v>
      </c>
      <c r="B76" s="93">
        <f t="shared" ca="1" si="83"/>
        <v>3.4350000000000001</v>
      </c>
      <c r="C76" s="77">
        <f t="shared" ca="1" si="131"/>
        <v>0.3125</v>
      </c>
      <c r="D76" s="95">
        <f t="shared" ca="1" si="132"/>
        <v>1178</v>
      </c>
      <c r="E76" s="96">
        <f t="shared" ca="1" si="133"/>
        <v>-0.37881235203838498</v>
      </c>
      <c r="F76" s="96">
        <f t="shared" ca="1" si="134"/>
        <v>-0.24760983875601705</v>
      </c>
      <c r="G76" s="96">
        <f t="shared" ca="1" si="135"/>
        <v>-0.2818704554386729</v>
      </c>
      <c r="H76" s="96">
        <f t="shared" ca="1" si="136"/>
        <v>0.67954235908103111</v>
      </c>
      <c r="I76" s="94"/>
      <c r="J76" s="182"/>
      <c r="K76" s="93">
        <f t="shared" ca="1" si="10"/>
        <v>-0.14499999999999999</v>
      </c>
      <c r="L76" s="93">
        <f t="shared" ca="1" si="84"/>
        <v>0</v>
      </c>
      <c r="M76" s="96">
        <f t="shared" ca="1" si="85"/>
        <v>1</v>
      </c>
      <c r="N76" s="96">
        <f t="shared" ca="1" si="86"/>
        <v>1</v>
      </c>
      <c r="O76" s="96">
        <f t="shared" ca="1" si="87"/>
        <v>0.99450000000000005</v>
      </c>
      <c r="P76" s="184">
        <f t="shared" si="11"/>
        <v>-0.2</v>
      </c>
      <c r="Q76" s="298">
        <f t="shared" si="88"/>
        <v>0</v>
      </c>
      <c r="R76" s="294">
        <f t="shared" ca="1" si="12"/>
        <v>0.25</v>
      </c>
      <c r="S76" s="93">
        <f t="shared" ca="1" si="13"/>
        <v>0</v>
      </c>
      <c r="T76" s="96">
        <f t="shared" ca="1" si="14"/>
        <v>1</v>
      </c>
      <c r="U76" s="96">
        <f t="shared" ca="1" si="89"/>
        <v>1</v>
      </c>
      <c r="V76" s="96">
        <f t="shared" ca="1" si="90"/>
        <v>0.98</v>
      </c>
      <c r="W76" s="184">
        <f t="shared" si="15"/>
        <v>0</v>
      </c>
      <c r="X76" s="298">
        <f t="shared" si="91"/>
        <v>0</v>
      </c>
      <c r="Y76" s="296">
        <f t="shared" ca="1" si="16"/>
        <v>-0.27</v>
      </c>
      <c r="Z76" s="93">
        <f t="shared" ca="1" si="17"/>
        <v>0</v>
      </c>
      <c r="AA76" s="96">
        <f t="shared" ca="1" si="126"/>
        <v>1</v>
      </c>
      <c r="AB76" s="96">
        <f t="shared" ca="1" si="92"/>
        <v>1</v>
      </c>
      <c r="AC76" s="96">
        <f t="shared" ca="1" si="93"/>
        <v>0.96</v>
      </c>
      <c r="AD76" s="184">
        <f t="shared" si="18"/>
        <v>-0.6</v>
      </c>
      <c r="AE76" s="298">
        <f t="shared" si="94"/>
        <v>0</v>
      </c>
      <c r="AF76" s="93">
        <f t="shared" ca="1" si="19"/>
        <v>-0.27</v>
      </c>
      <c r="AG76" s="93">
        <f t="shared" ca="1" si="20"/>
        <v>0</v>
      </c>
      <c r="AH76" s="96">
        <f t="shared" ca="1" si="21"/>
        <v>1</v>
      </c>
      <c r="AI76" s="96">
        <f t="shared" ca="1" si="95"/>
        <v>1</v>
      </c>
      <c r="AJ76" s="96">
        <f t="shared" ca="1" si="96"/>
        <v>0.96</v>
      </c>
      <c r="AK76" s="184">
        <f t="shared" si="22"/>
        <v>-0.45</v>
      </c>
      <c r="AL76" s="298">
        <f t="shared" si="97"/>
        <v>0</v>
      </c>
      <c r="AM76" s="77">
        <f t="shared" ca="1" si="23"/>
        <v>0</v>
      </c>
      <c r="AN76" s="145">
        <f t="shared" si="24"/>
        <v>31</v>
      </c>
      <c r="AO76" s="74">
        <f t="shared" si="125"/>
        <v>39</v>
      </c>
      <c r="AP76" s="79">
        <f t="shared" si="137"/>
        <v>0</v>
      </c>
      <c r="AQ76" s="121">
        <f t="shared" ca="1" si="98"/>
        <v>3.29</v>
      </c>
      <c r="AR76" s="121">
        <f t="shared" ca="1" si="99"/>
        <v>3.4350000000000001</v>
      </c>
      <c r="AS76" s="121">
        <f t="shared" ca="1" si="138"/>
        <v>0</v>
      </c>
      <c r="AT76" s="121">
        <f t="shared" ca="1" si="139"/>
        <v>0</v>
      </c>
      <c r="AU76" s="183">
        <f t="shared" ca="1" si="100"/>
        <v>0.3125</v>
      </c>
      <c r="AV76" s="183">
        <f t="shared" ca="1" si="101"/>
        <v>0.3125</v>
      </c>
      <c r="AW76" s="96">
        <f t="shared" si="140"/>
        <v>0.999</v>
      </c>
      <c r="AX76" s="185">
        <f ca="1">IF(AP76=0,0,_xll.SPRDOPT(AQ76,AR76,$P76,$AM76,AU76,AV76,AW76,$D76,$B$20,0))</f>
        <v>0</v>
      </c>
      <c r="AY76" s="185">
        <f ca="1">IF(AQ76=0,0,_xll.SPRDOPT(AQ76,AR76,$P76,$AM76,AU76,AV76,AW76,$D76,$B$20,1))</f>
        <v>-0.37881235203838498</v>
      </c>
      <c r="AZ76" s="185">
        <f ca="1">IF(AR76=0,0,_xll.SPRDOPT(AQ76,AR76,$P76,$AM76,AU76,AV76,AW76,$D76,$B$20,2))</f>
        <v>0.38548759182961106</v>
      </c>
      <c r="BA76" s="185">
        <f ca="1">IF(AS76=0,0,_xll.SPRDOPT(AQ76,AR76,$P76,$AM76,AU76,AV76,AW76,$D76,$B$20,3)/100)</f>
        <v>0</v>
      </c>
      <c r="BB76" s="185">
        <f ca="1">IF(AT76=0,0,_xll.SPRDOPT(AQ76,AR76,$P76,$AM76,AU76,AV76,AW76,$D76,$B$20,4)/100)</f>
        <v>0</v>
      </c>
      <c r="BC76" s="185">
        <f ca="1">IF(AU76=0,0,_xll.SPRDOPT(AQ76,AR76,$P76,$AM76,AU76,AV76,AW76,$D76,$B$20,5)/100)</f>
        <v>-1.5478246848259818E-2</v>
      </c>
      <c r="BD76" s="185">
        <f ca="1">IF(AV76=0,0,_xll.SPRDOPT(AQ76,AR76,$P76,$AM76,AU76,AV76,AW76,$D76,$B$20,6)/100)</f>
        <v>1.7031854215706115E-2</v>
      </c>
      <c r="BE76" s="185">
        <f ca="1">IF(AW76=0,0,_xll.SPRDOPT(AQ76,AR76,$P76,$AM76,AU76,AV76,AW76,$D76,$B$20,7)/100)</f>
        <v>-0.11216168659422053</v>
      </c>
      <c r="BF76" s="185">
        <f ca="1">IF(AX76=0,0,_xll.SPRDOPT(AQ76,AR76,$P76,$AM76,AU76,AV76,AW76,$D76,$B$20,9)/365)</f>
        <v>0</v>
      </c>
      <c r="BG76" s="185">
        <f t="shared" ca="1" si="141"/>
        <v>6.6752397912260841E-3</v>
      </c>
      <c r="BH76" s="185">
        <f t="shared" ca="1" si="142"/>
        <v>0</v>
      </c>
      <c r="BI76" s="185">
        <f t="shared" ca="1" si="143"/>
        <v>1.5536073674462976E-3</v>
      </c>
      <c r="BJ76" s="185">
        <f t="shared" si="144"/>
        <v>0</v>
      </c>
      <c r="BK76" s="165"/>
      <c r="BL76" s="99">
        <f t="shared" ca="1" si="145"/>
        <v>0</v>
      </c>
      <c r="BM76" s="99">
        <f t="shared" ca="1" si="146"/>
        <v>0</v>
      </c>
      <c r="BN76" s="99">
        <f t="shared" ca="1" si="147"/>
        <v>0</v>
      </c>
      <c r="BO76" s="99">
        <f t="shared" ca="1" si="148"/>
        <v>0</v>
      </c>
      <c r="BP76" s="99">
        <f t="shared" ca="1" si="149"/>
        <v>0</v>
      </c>
      <c r="BQ76" s="99">
        <f t="shared" ca="1" si="150"/>
        <v>0</v>
      </c>
      <c r="BR76" s="99">
        <f t="shared" ca="1" si="151"/>
        <v>0</v>
      </c>
      <c r="BS76" s="99">
        <f t="shared" ca="1" si="152"/>
        <v>0</v>
      </c>
      <c r="BT76" s="99">
        <f t="shared" ca="1" si="153"/>
        <v>0</v>
      </c>
      <c r="BU76" s="99">
        <f t="shared" ca="1" si="154"/>
        <v>0</v>
      </c>
      <c r="BV76" s="99">
        <f t="shared" ca="1" si="155"/>
        <v>0</v>
      </c>
      <c r="BW76" s="99">
        <f t="shared" ca="1" si="156"/>
        <v>0</v>
      </c>
      <c r="BX76" s="99"/>
      <c r="BZ76" s="79">
        <f t="shared" si="157"/>
        <v>0</v>
      </c>
      <c r="CA76" s="121">
        <f t="shared" ca="1" si="102"/>
        <v>3.6850000000000001</v>
      </c>
      <c r="CB76" s="121">
        <f t="shared" ca="1" si="103"/>
        <v>3.4350000000000001</v>
      </c>
      <c r="CC76" s="121">
        <f t="shared" ca="1" si="158"/>
        <v>0</v>
      </c>
      <c r="CD76" s="121">
        <f t="shared" ca="1" si="159"/>
        <v>0</v>
      </c>
      <c r="CE76" s="183">
        <f t="shared" ca="1" si="104"/>
        <v>0.3125</v>
      </c>
      <c r="CF76" s="183">
        <f t="shared" ca="1" si="105"/>
        <v>0.3125</v>
      </c>
      <c r="CG76" s="96">
        <f t="shared" si="160"/>
        <v>0.98</v>
      </c>
      <c r="CH76" s="185">
        <f ca="1">IF(BZ76=0,0,_xll.SPRDOPT(CA76,CB76,$W76,$AM76,CE76,CF76,CG76,$D76,$D$20,0))</f>
        <v>0</v>
      </c>
      <c r="CI76" s="185">
        <f ca="1">IF(CA76=0,0,_xll.SPRDOPT(CA76,CB76,$W76,$AM76,CE76,CF76,CG76,$D76,$D$20,1))</f>
        <v>-0.24760983875601705</v>
      </c>
      <c r="CJ76" s="185">
        <f ca="1">IF(CB76=0,0,_xll.SPRDOPT(CA76,CB76,$W76,$AM76,CE76,CF76,CG76,$D76,$D$20,2))</f>
        <v>0.2844108406113196</v>
      </c>
      <c r="CK76" s="185">
        <f ca="1">IF(CC76=0,0,_xll.SPRDOPT(CA76,CB76,$W76,$AM76,CE76,CF76,CG76,$D76,$D$20,3)/100)</f>
        <v>0</v>
      </c>
      <c r="CL76" s="185">
        <f ca="1">IF(CD76=0,0,_xll.SPRDOPT(CA76,CB76,$W76,$AM76,CE76,CF76,CG76,$D76,$D$20,4)/100)</f>
        <v>0</v>
      </c>
      <c r="CM76" s="185">
        <f ca="1">IF(CE76=0,0,_xll.SPRDOPT(CA76,CB76,$W76,$AM76,CE76,CF76,CG76,$D76,$D$20,5)/100)</f>
        <v>2.0923375556303856E-3</v>
      </c>
      <c r="CN76" s="185">
        <f ca="1">IF(CF76=0,0,_xll.SPRDOPT(CA76,CB76,$W76,$AM76,CE76,CF76,CG76,$D76,$D$20,6)/100)</f>
        <v>2.0922024732418919E-3</v>
      </c>
      <c r="CO76" s="185">
        <f ca="1">IF(CG76=0,0,_xll.SPRDOPT(CA76,CB76,$W76,$AM76,CE76,CF76,CG76,$D76,$D$20,7)/100)</f>
        <v>-3.2691714785748859E-2</v>
      </c>
      <c r="CP76" s="185">
        <f ca="1">IF(CH76=0,0,_xll.SPRDOPT(CA76,CB76,$W76,$AM76,CE76,CF76,CG76,$D76,$D$20,9)/365)</f>
        <v>0</v>
      </c>
      <c r="CQ76" s="185">
        <f t="shared" ca="1" si="161"/>
        <v>3.6801001855302551E-2</v>
      </c>
      <c r="CR76" s="185">
        <f t="shared" ca="1" si="162"/>
        <v>0</v>
      </c>
      <c r="CS76" s="185">
        <f t="shared" ca="1" si="163"/>
        <v>4.1845400288722774E-3</v>
      </c>
      <c r="CT76" s="185">
        <f t="shared" si="164"/>
        <v>0</v>
      </c>
      <c r="CU76" s="165"/>
      <c r="CV76" s="99">
        <f t="shared" ca="1" si="165"/>
        <v>0</v>
      </c>
      <c r="CW76" s="99">
        <f t="shared" ca="1" si="166"/>
        <v>0</v>
      </c>
      <c r="CX76" s="99">
        <f t="shared" ca="1" si="167"/>
        <v>0</v>
      </c>
      <c r="CY76" s="99">
        <f t="shared" ca="1" si="168"/>
        <v>0</v>
      </c>
      <c r="CZ76" s="99">
        <f t="shared" ca="1" si="169"/>
        <v>0</v>
      </c>
      <c r="DA76" s="99">
        <f t="shared" ca="1" si="170"/>
        <v>0</v>
      </c>
      <c r="DB76" s="99">
        <f t="shared" ca="1" si="171"/>
        <v>0</v>
      </c>
      <c r="DC76" s="99">
        <f t="shared" ca="1" si="172"/>
        <v>0</v>
      </c>
      <c r="DD76" s="99">
        <f t="shared" ca="1" si="173"/>
        <v>0</v>
      </c>
      <c r="DE76" s="99">
        <f t="shared" ca="1" si="174"/>
        <v>0</v>
      </c>
      <c r="DF76" s="99">
        <f t="shared" ca="1" si="175"/>
        <v>0</v>
      </c>
      <c r="DG76" s="99">
        <f t="shared" ca="1" si="176"/>
        <v>0</v>
      </c>
      <c r="DI76" s="79">
        <f t="shared" si="177"/>
        <v>0</v>
      </c>
      <c r="DJ76" s="121">
        <f t="shared" ca="1" si="106"/>
        <v>3.165</v>
      </c>
      <c r="DK76" s="121">
        <f t="shared" ca="1" si="107"/>
        <v>3.4350000000000001</v>
      </c>
      <c r="DL76" s="121">
        <f t="shared" ca="1" si="178"/>
        <v>0</v>
      </c>
      <c r="DM76" s="121">
        <f t="shared" ca="1" si="179"/>
        <v>0</v>
      </c>
      <c r="DN76" s="183">
        <f t="shared" ca="1" si="108"/>
        <v>0.3125</v>
      </c>
      <c r="DO76" s="183">
        <f t="shared" ca="1" si="109"/>
        <v>0.3125</v>
      </c>
      <c r="DP76" s="96">
        <f t="shared" si="110"/>
        <v>0.96</v>
      </c>
      <c r="DQ76" s="185">
        <f ca="1">IF(DI76=0,0,_xll.SPRDOPT(DJ76,DK76,$AD76,$AM76,DN76,DO76,DP76,$D76,$F$20,0))</f>
        <v>0</v>
      </c>
      <c r="DR76" s="185">
        <f ca="1">IF(DJ76=0,0,_xll.SPRDOPT(DJ76,DK76,$AD76,$AM76,DN76,DO76,DP76,$D76,$F$20,1))</f>
        <v>-0.2818704554386729</v>
      </c>
      <c r="DS76" s="185">
        <f ca="1">IF(DK76=0,0,_xll.SPRDOPT(DJ76,DK76,$AD76,$AM76,DN76,DO76,DP76,$D76,$F$20,2))</f>
        <v>0.3310605139970762</v>
      </c>
      <c r="DT76" s="185">
        <f ca="1">IF(DL76=0,0,_xll.SPRDOPT(DJ76,DK76,$AD76,$AM76,DN76,DO76,DP76,$D76,$F$20,3)/100)</f>
        <v>0</v>
      </c>
      <c r="DU76" s="185">
        <f ca="1">IF(DM76=0,0,_xll.SPRDOPT(DJ76,DK76,$AD76,$AM76,DN76,DO76,DP76,$D76,$F$20,4)/100)</f>
        <v>0</v>
      </c>
      <c r="DV76" s="185">
        <f ca="1">IF(DN76=0,0,_xll.SPRDOPT(DJ76,DK76,$AD76,$AM76,DN76,DO76,DP76,$D76,$F$20,5)/100)</f>
        <v>-6.0689235248012844E-3</v>
      </c>
      <c r="DW76" s="185">
        <f ca="1">IF(DO76=0,0,_xll.SPRDOPT(DJ76,DK76,$AD76,$AM76,DN76,DO76,DP76,$D76,$F$20,6)/100)</f>
        <v>1.290258882074124E-2</v>
      </c>
      <c r="DX76" s="185">
        <f ca="1">IF(DP76=0,0,_xll.SPRDOPT(DJ76,DK76,$AD76,$AM76,DN76,DO76,DP76,$D76,$F$20,7)/100)</f>
        <v>-2.015895214770512E-2</v>
      </c>
      <c r="DY76" s="185">
        <f ca="1">IF(DQ76=0,0,_xll.SPRDOPT(DJ76,DK76,$AD76,$AM76,DN76,DO76,DP76,$D76,$F$20,9)/365)</f>
        <v>0</v>
      </c>
      <c r="DZ76" s="185">
        <f t="shared" ca="1" si="180"/>
        <v>4.9190058558403305E-2</v>
      </c>
      <c r="EA76" s="185">
        <f t="shared" ca="1" si="181"/>
        <v>0</v>
      </c>
      <c r="EB76" s="185">
        <f t="shared" ca="1" si="182"/>
        <v>6.8336652959399558E-3</v>
      </c>
      <c r="EC76" s="185">
        <f t="shared" si="183"/>
        <v>0</v>
      </c>
      <c r="ED76" s="185"/>
      <c r="EE76" s="99">
        <f t="shared" ca="1" si="184"/>
        <v>0</v>
      </c>
      <c r="EF76" s="99">
        <f t="shared" ca="1" si="185"/>
        <v>0</v>
      </c>
      <c r="EG76" s="99">
        <f t="shared" ca="1" si="186"/>
        <v>0</v>
      </c>
      <c r="EH76" s="99">
        <f t="shared" ca="1" si="187"/>
        <v>0</v>
      </c>
      <c r="EI76" s="99">
        <f t="shared" ca="1" si="188"/>
        <v>0</v>
      </c>
      <c r="EJ76" s="99">
        <f t="shared" ca="1" si="189"/>
        <v>0</v>
      </c>
      <c r="EK76" s="99">
        <f t="shared" ca="1" si="190"/>
        <v>0</v>
      </c>
      <c r="EL76" s="99">
        <f t="shared" ca="1" si="191"/>
        <v>0</v>
      </c>
      <c r="EM76" s="99">
        <f t="shared" ca="1" si="192"/>
        <v>0</v>
      </c>
      <c r="EN76" s="99">
        <f t="shared" ca="1" si="193"/>
        <v>0</v>
      </c>
      <c r="EO76" s="99">
        <f t="shared" ca="1" si="194"/>
        <v>0</v>
      </c>
      <c r="EP76" s="99">
        <f t="shared" ca="1" si="195"/>
        <v>0</v>
      </c>
      <c r="ER76" s="79">
        <f t="shared" si="196"/>
        <v>0</v>
      </c>
      <c r="ES76" s="121">
        <f t="shared" ca="1" si="111"/>
        <v>3.2250000000000001</v>
      </c>
      <c r="ET76" s="121">
        <f t="shared" ca="1" si="112"/>
        <v>3.4350000000000001</v>
      </c>
      <c r="EU76" s="121">
        <f t="shared" ca="1" si="197"/>
        <v>0</v>
      </c>
      <c r="EV76" s="121">
        <f t="shared" ca="1" si="198"/>
        <v>0</v>
      </c>
      <c r="EW76" s="183">
        <f t="shared" ca="1" si="113"/>
        <v>0.3125</v>
      </c>
      <c r="EX76" s="183">
        <f t="shared" ca="1" si="114"/>
        <v>0.3125</v>
      </c>
      <c r="EY76" s="96">
        <f t="shared" si="115"/>
        <v>0.96</v>
      </c>
      <c r="EZ76" s="185">
        <f ca="1">IF(ER76=0,0,_xll.SPRDOPT(ES76,ET76,$AK76,$AM76,EW76,EX76,EY76,$D76,$H$20,0))</f>
        <v>0</v>
      </c>
      <c r="FA76" s="185">
        <f ca="1">IF(ES76=0,0,_xll.SPRDOPT(ES76,ET76,$AK76,$AM76,EW76,EX76,EY76,$D76,$H$20,1))</f>
        <v>0.67954235908103111</v>
      </c>
      <c r="FB76" s="185">
        <f ca="1">IF(ET76=0,0,_xll.SPRDOPT(ES76,ET76,$AK76,$AM76,EW76,EX76,EY76,$D76,$H$20,2))</f>
        <v>-0.6256276883588201</v>
      </c>
      <c r="FC76" s="185">
        <f ca="1">IF(EU76=0,0,_xll.SPRDOPT(ES76,ET76,$AK76,$AM76,EW76,EX76,EY76,$D76,$H$20,3)/100)</f>
        <v>0</v>
      </c>
      <c r="FD76" s="185">
        <f ca="1">IF(EV76=0,0,_xll.SPRDOPT(ES76,ET76,$AK76,$AM76,EW76,EX76,EY76,$D76,$H$20,4)/100)</f>
        <v>0</v>
      </c>
      <c r="FE76" s="185">
        <f ca="1">IF(EW76=0,0,_xll.SPRDOPT(ES76,ET76,$AK76,$AM76,EW76,EX76,EY76,$D76,$H$20,5)/100)</f>
        <v>-4.8777340333943904E-3</v>
      </c>
      <c r="FF76" s="185">
        <f ca="1">IF(EX76=0,0,_xll.SPRDOPT(ES76,ET76,$AK76,$AM76,EW76,EX76,EY76,$D76,$H$20,6)/100)</f>
        <v>1.179275411792341E-2</v>
      </c>
      <c r="FG76" s="185">
        <f ca="1">IF(EY76=0,0,_xll.SPRDOPT(ES76,ET76,$AK76,$AM76,EW76,EX76,EY76,$D76,$H$20,7)/100)</f>
        <v>-2.2331428015105043E-2</v>
      </c>
      <c r="FH76" s="185">
        <f ca="1">IF(EZ76=0,0,_xll.SPRDOPT(ES76,ET76,$AK76,$AM76,EW76,EX76,EY76,$D76,$H$20,9)/365)</f>
        <v>0</v>
      </c>
      <c r="FI76" s="185">
        <f t="shared" ca="1" si="199"/>
        <v>5.3914670722211011E-2</v>
      </c>
      <c r="FJ76" s="185">
        <f t="shared" ca="1" si="200"/>
        <v>0</v>
      </c>
      <c r="FK76" s="185">
        <f t="shared" ca="1" si="201"/>
        <v>6.9150200845290192E-3</v>
      </c>
      <c r="FL76" s="185">
        <f t="shared" si="202"/>
        <v>0</v>
      </c>
      <c r="FM76" s="185"/>
      <c r="FN76" s="99">
        <f t="shared" ca="1" si="203"/>
        <v>0</v>
      </c>
      <c r="FO76" s="99">
        <f t="shared" ca="1" si="204"/>
        <v>0</v>
      </c>
      <c r="FP76" s="99">
        <f t="shared" ca="1" si="205"/>
        <v>0</v>
      </c>
      <c r="FQ76" s="99">
        <f t="shared" ca="1" si="206"/>
        <v>0</v>
      </c>
      <c r="FR76" s="99">
        <f t="shared" ca="1" si="207"/>
        <v>0</v>
      </c>
      <c r="FS76" s="99">
        <f t="shared" ca="1" si="208"/>
        <v>0</v>
      </c>
      <c r="FT76" s="99">
        <f t="shared" ca="1" si="209"/>
        <v>0</v>
      </c>
      <c r="FU76" s="99">
        <f t="shared" ca="1" si="210"/>
        <v>0</v>
      </c>
      <c r="FV76" s="99">
        <f t="shared" ca="1" si="211"/>
        <v>0</v>
      </c>
      <c r="FW76" s="99">
        <f t="shared" ca="1" si="212"/>
        <v>0</v>
      </c>
      <c r="FX76" s="99">
        <f t="shared" ca="1" si="213"/>
        <v>0</v>
      </c>
      <c r="FY76" s="99">
        <f t="shared" ca="1" si="214"/>
        <v>0</v>
      </c>
      <c r="GA76" s="304" t="e">
        <f t="shared" ca="1" si="116"/>
        <v>#N/A</v>
      </c>
      <c r="GB76" t="e">
        <f t="shared" si="117"/>
        <v>#N/A</v>
      </c>
      <c r="GC76" t="e">
        <f t="shared" si="118"/>
        <v>#N/A</v>
      </c>
      <c r="GD76" t="e">
        <f t="shared" si="119"/>
        <v>#N/A</v>
      </c>
      <c r="GE76" t="e">
        <f t="shared" si="120"/>
        <v>#N/A</v>
      </c>
      <c r="GG76" s="96" t="e">
        <f t="shared" ca="1" si="121"/>
        <v>#N/A</v>
      </c>
      <c r="GH76" s="96" t="e">
        <f t="shared" ca="1" si="122"/>
        <v>#N/A</v>
      </c>
      <c r="GI76" s="96" t="e">
        <f t="shared" ca="1" si="123"/>
        <v>#N/A</v>
      </c>
      <c r="GJ76" s="96" t="e">
        <f t="shared" ca="1" si="124"/>
        <v>#N/A</v>
      </c>
    </row>
    <row r="77" spans="1:192" x14ac:dyDescent="0.2">
      <c r="A77" s="92">
        <f t="shared" si="130"/>
        <v>38443</v>
      </c>
      <c r="B77" s="93">
        <f t="shared" ca="1" si="83"/>
        <v>3.25</v>
      </c>
      <c r="C77" s="77">
        <f t="shared" ca="1" si="131"/>
        <v>0.3</v>
      </c>
      <c r="D77" s="95">
        <f t="shared" ca="1" si="132"/>
        <v>1211</v>
      </c>
      <c r="E77" s="96">
        <f t="shared" ca="1" si="133"/>
        <v>-0.38888631412825592</v>
      </c>
      <c r="F77" s="96">
        <f t="shared" ca="1" si="134"/>
        <v>-0.22390706382215553</v>
      </c>
      <c r="G77" s="96">
        <f t="shared" ca="1" si="135"/>
        <v>-0.35188122801341748</v>
      </c>
      <c r="H77" s="96">
        <f t="shared" ca="1" si="136"/>
        <v>0.59972251335713045</v>
      </c>
      <c r="I77" s="94"/>
      <c r="J77" s="182"/>
      <c r="K77" s="93">
        <f t="shared" ca="1" si="10"/>
        <v>-0.15</v>
      </c>
      <c r="L77" s="93">
        <f t="shared" ca="1" si="84"/>
        <v>0</v>
      </c>
      <c r="M77" s="96">
        <f t="shared" ca="1" si="85"/>
        <v>1</v>
      </c>
      <c r="N77" s="96">
        <f t="shared" ca="1" si="86"/>
        <v>1</v>
      </c>
      <c r="O77" s="96">
        <f t="shared" ca="1" si="87"/>
        <v>0.99450000000000005</v>
      </c>
      <c r="P77" s="184">
        <f t="shared" si="11"/>
        <v>-0.2</v>
      </c>
      <c r="Q77" s="298">
        <f t="shared" si="88"/>
        <v>0</v>
      </c>
      <c r="R77" s="294">
        <f t="shared" ca="1" si="12"/>
        <v>0.26</v>
      </c>
      <c r="S77" s="93">
        <f t="shared" ca="1" si="13"/>
        <v>0</v>
      </c>
      <c r="T77" s="96">
        <f t="shared" ca="1" si="14"/>
        <v>1</v>
      </c>
      <c r="U77" s="96">
        <f t="shared" ca="1" si="89"/>
        <v>1</v>
      </c>
      <c r="V77" s="96">
        <f t="shared" ca="1" si="90"/>
        <v>0.98</v>
      </c>
      <c r="W77" s="184">
        <f t="shared" si="15"/>
        <v>0</v>
      </c>
      <c r="X77" s="298">
        <f t="shared" si="91"/>
        <v>0</v>
      </c>
      <c r="Y77" s="296">
        <f t="shared" ca="1" si="16"/>
        <v>-0.4</v>
      </c>
      <c r="Z77" s="93">
        <f t="shared" ca="1" si="17"/>
        <v>0</v>
      </c>
      <c r="AA77" s="96">
        <f t="shared" ca="1" si="126"/>
        <v>1</v>
      </c>
      <c r="AB77" s="96">
        <f t="shared" ca="1" si="92"/>
        <v>1</v>
      </c>
      <c r="AC77" s="96">
        <f t="shared" ca="1" si="93"/>
        <v>0.96</v>
      </c>
      <c r="AD77" s="184">
        <f t="shared" si="18"/>
        <v>-0.6</v>
      </c>
      <c r="AE77" s="298">
        <f t="shared" si="94"/>
        <v>0</v>
      </c>
      <c r="AF77" s="93">
        <f t="shared" ca="1" si="19"/>
        <v>-0.4</v>
      </c>
      <c r="AG77" s="93">
        <f t="shared" ca="1" si="20"/>
        <v>0</v>
      </c>
      <c r="AH77" s="96">
        <f t="shared" ca="1" si="21"/>
        <v>1</v>
      </c>
      <c r="AI77" s="96">
        <f t="shared" ca="1" si="95"/>
        <v>1</v>
      </c>
      <c r="AJ77" s="96">
        <f t="shared" ca="1" si="96"/>
        <v>0.96</v>
      </c>
      <c r="AK77" s="184">
        <f t="shared" si="22"/>
        <v>-0.45</v>
      </c>
      <c r="AL77" s="298">
        <f t="shared" si="97"/>
        <v>0</v>
      </c>
      <c r="AM77" s="77">
        <f t="shared" ca="1" si="23"/>
        <v>0</v>
      </c>
      <c r="AN77" s="145">
        <f t="shared" si="24"/>
        <v>30</v>
      </c>
      <c r="AO77" s="74">
        <f t="shared" si="125"/>
        <v>40</v>
      </c>
      <c r="AP77" s="79">
        <f t="shared" si="137"/>
        <v>0</v>
      </c>
      <c r="AQ77" s="121">
        <f t="shared" ca="1" si="98"/>
        <v>3.1</v>
      </c>
      <c r="AR77" s="121">
        <f t="shared" ca="1" si="99"/>
        <v>3.25</v>
      </c>
      <c r="AS77" s="121">
        <f t="shared" ca="1" si="138"/>
        <v>0</v>
      </c>
      <c r="AT77" s="121">
        <f t="shared" ca="1" si="139"/>
        <v>0</v>
      </c>
      <c r="AU77" s="183">
        <f t="shared" ca="1" si="100"/>
        <v>0.3</v>
      </c>
      <c r="AV77" s="183">
        <f t="shared" ca="1" si="101"/>
        <v>0.3</v>
      </c>
      <c r="AW77" s="96">
        <f t="shared" si="140"/>
        <v>0.999</v>
      </c>
      <c r="AX77" s="185">
        <f ca="1">IF(AP77=0,0,_xll.SPRDOPT(AQ77,AR77,$P77,$AM77,AU77,AV77,AW77,$D77,$B$20,0))</f>
        <v>0</v>
      </c>
      <c r="AY77" s="185">
        <f ca="1">IF(AQ77=0,0,_xll.SPRDOPT(AQ77,AR77,$P77,$AM77,AU77,AV77,AW77,$D77,$B$20,1))</f>
        <v>-0.38888631412825592</v>
      </c>
      <c r="AZ77" s="185">
        <f ca="1">IF(AR77=0,0,_xll.SPRDOPT(AQ77,AR77,$P77,$AM77,AU77,AV77,AW77,$D77,$B$20,2))</f>
        <v>0.39520011793578125</v>
      </c>
      <c r="BA77" s="185">
        <f ca="1">IF(AS77=0,0,_xll.SPRDOPT(AQ77,AR77,$P77,$AM77,AU77,AV77,AW77,$D77,$B$20,3)/100)</f>
        <v>0</v>
      </c>
      <c r="BB77" s="185">
        <f ca="1">IF(AT77=0,0,_xll.SPRDOPT(AQ77,AR77,$P77,$AM77,AU77,AV77,AW77,$D77,$B$20,4)/100)</f>
        <v>0</v>
      </c>
      <c r="BC77" s="185">
        <f ca="1">IF(AU77=0,0,_xll.SPRDOPT(AQ77,AR77,$P77,$AM77,AU77,AV77,AW77,$D77,$B$20,5)/100)</f>
        <v>-1.5449958704434772E-2</v>
      </c>
      <c r="BD77" s="185">
        <f ca="1">IF(AV77=0,0,_xll.SPRDOPT(AQ77,AR77,$P77,$AM77,AU77,AV77,AW77,$D77,$B$20,6)/100)</f>
        <v>1.700155463251626E-2</v>
      </c>
      <c r="BE77" s="185">
        <f ca="1">IF(AW77=0,0,_xll.SPRDOPT(AQ77,AR77,$P77,$AM77,AU77,AV77,AW77,$D77,$B$20,7)/100)</f>
        <v>-0.10016449283602544</v>
      </c>
      <c r="BF77" s="185">
        <f ca="1">IF(AX77=0,0,_xll.SPRDOPT(AQ77,AR77,$P77,$AM77,AU77,AV77,AW77,$D77,$B$20,9)/365)</f>
        <v>0</v>
      </c>
      <c r="BG77" s="185">
        <f t="shared" ca="1" si="141"/>
        <v>6.3138038075253311E-3</v>
      </c>
      <c r="BH77" s="185">
        <f t="shared" ca="1" si="142"/>
        <v>0</v>
      </c>
      <c r="BI77" s="185">
        <f t="shared" ca="1" si="143"/>
        <v>1.5515959280814878E-3</v>
      </c>
      <c r="BJ77" s="185">
        <f t="shared" si="144"/>
        <v>0</v>
      </c>
      <c r="BK77" s="165"/>
      <c r="BL77" s="99">
        <f t="shared" ca="1" si="145"/>
        <v>0</v>
      </c>
      <c r="BM77" s="99">
        <f t="shared" ca="1" si="146"/>
        <v>0</v>
      </c>
      <c r="BN77" s="99">
        <f t="shared" ca="1" si="147"/>
        <v>0</v>
      </c>
      <c r="BO77" s="99">
        <f t="shared" ca="1" si="148"/>
        <v>0</v>
      </c>
      <c r="BP77" s="99">
        <f t="shared" ca="1" si="149"/>
        <v>0</v>
      </c>
      <c r="BQ77" s="99">
        <f t="shared" ca="1" si="150"/>
        <v>0</v>
      </c>
      <c r="BR77" s="99">
        <f t="shared" ca="1" si="151"/>
        <v>0</v>
      </c>
      <c r="BS77" s="99">
        <f t="shared" ca="1" si="152"/>
        <v>0</v>
      </c>
      <c r="BT77" s="99">
        <f t="shared" ca="1" si="153"/>
        <v>0</v>
      </c>
      <c r="BU77" s="99">
        <f t="shared" ca="1" si="154"/>
        <v>0</v>
      </c>
      <c r="BV77" s="99">
        <f t="shared" ca="1" si="155"/>
        <v>0</v>
      </c>
      <c r="BW77" s="99">
        <f t="shared" ca="1" si="156"/>
        <v>0</v>
      </c>
      <c r="BX77" s="99"/>
      <c r="BZ77" s="79">
        <f t="shared" si="157"/>
        <v>0</v>
      </c>
      <c r="CA77" s="121">
        <f t="shared" ca="1" si="102"/>
        <v>3.51</v>
      </c>
      <c r="CB77" s="121">
        <f t="shared" ca="1" si="103"/>
        <v>3.25</v>
      </c>
      <c r="CC77" s="121">
        <f t="shared" ca="1" si="158"/>
        <v>0</v>
      </c>
      <c r="CD77" s="121">
        <f t="shared" ca="1" si="159"/>
        <v>0</v>
      </c>
      <c r="CE77" s="183">
        <f t="shared" ca="1" si="104"/>
        <v>0.3</v>
      </c>
      <c r="CF77" s="183">
        <f t="shared" ca="1" si="105"/>
        <v>0.3</v>
      </c>
      <c r="CG77" s="96">
        <f t="shared" si="160"/>
        <v>0.98</v>
      </c>
      <c r="CH77" s="185">
        <f ca="1">IF(BZ77=0,0,_xll.SPRDOPT(CA77,CB77,$W77,$AM77,CE77,CF77,CG77,$D77,$D$20,0))</f>
        <v>0</v>
      </c>
      <c r="CI77" s="185">
        <f ca="1">IF(CA77=0,0,_xll.SPRDOPT(CA77,CB77,$W77,$AM77,CE77,CF77,CG77,$D77,$D$20,1))</f>
        <v>-0.22390706382215553</v>
      </c>
      <c r="CJ77" s="185">
        <f ca="1">IF(CB77=0,0,_xll.SPRDOPT(CA77,CB77,$W77,$AM77,CE77,CF77,CG77,$D77,$D$20,2))</f>
        <v>0.25790671320655734</v>
      </c>
      <c r="CK77" s="185">
        <f ca="1">IF(CC77=0,0,_xll.SPRDOPT(CA77,CB77,$W77,$AM77,CE77,CF77,CG77,$D77,$D$20,3)/100)</f>
        <v>0</v>
      </c>
      <c r="CL77" s="185">
        <f ca="1">IF(CD77=0,0,_xll.SPRDOPT(CA77,CB77,$W77,$AM77,CE77,CF77,CG77,$D77,$D$20,4)/100)</f>
        <v>0</v>
      </c>
      <c r="CM77" s="185">
        <f ca="1">IF(CE77=0,0,_xll.SPRDOPT(CA77,CB77,$W77,$AM77,CE77,CF77,CG77,$D77,$D$20,5)/100)</f>
        <v>1.9115386676252441E-3</v>
      </c>
      <c r="CN77" s="185">
        <f ca="1">IF(CF77=0,0,_xll.SPRDOPT(CA77,CB77,$W77,$AM77,CE77,CF77,CG77,$D77,$D$20,6)/100)</f>
        <v>1.9115214331011285E-3</v>
      </c>
      <c r="CO77" s="185">
        <f ca="1">IF(CG77=0,0,_xll.SPRDOPT(CA77,CB77,$W77,$AM77,CE77,CF77,CG77,$D77,$D$20,7)/100)</f>
        <v>-2.8672955600791524E-2</v>
      </c>
      <c r="CP77" s="185">
        <f ca="1">IF(CH77=0,0,_xll.SPRDOPT(CA77,CB77,$W77,$AM77,CE77,CF77,CG77,$D77,$D$20,9)/365)</f>
        <v>0</v>
      </c>
      <c r="CQ77" s="185">
        <f t="shared" ca="1" si="161"/>
        <v>3.3999649384401809E-2</v>
      </c>
      <c r="CR77" s="185">
        <f t="shared" ca="1" si="162"/>
        <v>0</v>
      </c>
      <c r="CS77" s="185">
        <f t="shared" ca="1" si="163"/>
        <v>3.8230601007263726E-3</v>
      </c>
      <c r="CT77" s="185">
        <f t="shared" si="164"/>
        <v>0</v>
      </c>
      <c r="CU77" s="165"/>
      <c r="CV77" s="99">
        <f t="shared" ca="1" si="165"/>
        <v>0</v>
      </c>
      <c r="CW77" s="99">
        <f t="shared" ca="1" si="166"/>
        <v>0</v>
      </c>
      <c r="CX77" s="99">
        <f t="shared" ca="1" si="167"/>
        <v>0</v>
      </c>
      <c r="CY77" s="99">
        <f t="shared" ca="1" si="168"/>
        <v>0</v>
      </c>
      <c r="CZ77" s="99">
        <f t="shared" ca="1" si="169"/>
        <v>0</v>
      </c>
      <c r="DA77" s="99">
        <f t="shared" ca="1" si="170"/>
        <v>0</v>
      </c>
      <c r="DB77" s="99">
        <f t="shared" ca="1" si="171"/>
        <v>0</v>
      </c>
      <c r="DC77" s="99">
        <f t="shared" ca="1" si="172"/>
        <v>0</v>
      </c>
      <c r="DD77" s="99">
        <f t="shared" ca="1" si="173"/>
        <v>0</v>
      </c>
      <c r="DE77" s="99">
        <f t="shared" ca="1" si="174"/>
        <v>0</v>
      </c>
      <c r="DF77" s="99">
        <f t="shared" ca="1" si="175"/>
        <v>0</v>
      </c>
      <c r="DG77" s="99">
        <f t="shared" ca="1" si="176"/>
        <v>0</v>
      </c>
      <c r="DI77" s="79">
        <f t="shared" si="177"/>
        <v>0</v>
      </c>
      <c r="DJ77" s="121">
        <f t="shared" ca="1" si="106"/>
        <v>2.85</v>
      </c>
      <c r="DK77" s="121">
        <f t="shared" ca="1" si="107"/>
        <v>3.25</v>
      </c>
      <c r="DL77" s="121">
        <f t="shared" ca="1" si="178"/>
        <v>0</v>
      </c>
      <c r="DM77" s="121">
        <f t="shared" ca="1" si="179"/>
        <v>0</v>
      </c>
      <c r="DN77" s="183">
        <f t="shared" ca="1" si="108"/>
        <v>0.3</v>
      </c>
      <c r="DO77" s="183">
        <f t="shared" ca="1" si="109"/>
        <v>0.3</v>
      </c>
      <c r="DP77" s="96">
        <f t="shared" si="110"/>
        <v>0.96</v>
      </c>
      <c r="DQ77" s="185">
        <f ca="1">IF(DI77=0,0,_xll.SPRDOPT(DJ77,DK77,$AD77,$AM77,DN77,DO77,DP77,$D77,$F$20,0))</f>
        <v>0</v>
      </c>
      <c r="DR77" s="185">
        <f ca="1">IF(DJ77=0,0,_xll.SPRDOPT(DJ77,DK77,$AD77,$AM77,DN77,DO77,DP77,$D77,$F$20,1))</f>
        <v>-0.35188122801341748</v>
      </c>
      <c r="DS77" s="185">
        <f ca="1">IF(DK77=0,0,_xll.SPRDOPT(DJ77,DK77,$AD77,$AM77,DN77,DO77,DP77,$D77,$F$20,2))</f>
        <v>0.40231271913651206</v>
      </c>
      <c r="DT77" s="185">
        <f ca="1">IF(DL77=0,0,_xll.SPRDOPT(DJ77,DK77,$AD77,$AM77,DN77,DO77,DP77,$D77,$F$20,3)/100)</f>
        <v>0</v>
      </c>
      <c r="DU77" s="185">
        <f ca="1">IF(DM77=0,0,_xll.SPRDOPT(DJ77,DK77,$AD77,$AM77,DN77,DO77,DP77,$D77,$F$20,4)/100)</f>
        <v>0</v>
      </c>
      <c r="DV77" s="185">
        <f ca="1">IF(DN77=0,0,_xll.SPRDOPT(DJ77,DK77,$AD77,$AM77,DN77,DO77,DP77,$D77,$F$20,5)/100)</f>
        <v>-6.9662684185110759E-3</v>
      </c>
      <c r="DW77" s="185">
        <f ca="1">IF(DO77=0,0,_xll.SPRDOPT(DJ77,DK77,$AD77,$AM77,DN77,DO77,DP77,$D77,$F$20,6)/100)</f>
        <v>1.4113338200315564E-2</v>
      </c>
      <c r="DX77" s="185">
        <f ca="1">IF(DP77=0,0,_xll.SPRDOPT(DJ77,DK77,$AD77,$AM77,DN77,DO77,DP77,$D77,$F$20,7)/100)</f>
        <v>-1.9065393785904296E-2</v>
      </c>
      <c r="DY77" s="185">
        <f ca="1">IF(DQ77=0,0,_xll.SPRDOPT(DJ77,DK77,$AD77,$AM77,DN77,DO77,DP77,$D77,$F$20,9)/365)</f>
        <v>0</v>
      </c>
      <c r="DZ77" s="185">
        <f t="shared" ca="1" si="180"/>
        <v>5.0431491123094585E-2</v>
      </c>
      <c r="EA77" s="185">
        <f t="shared" ca="1" si="181"/>
        <v>0</v>
      </c>
      <c r="EB77" s="185">
        <f t="shared" ca="1" si="182"/>
        <v>7.1470697818044882E-3</v>
      </c>
      <c r="EC77" s="185">
        <f t="shared" si="183"/>
        <v>0</v>
      </c>
      <c r="ED77" s="185"/>
      <c r="EE77" s="99">
        <f t="shared" ca="1" si="184"/>
        <v>0</v>
      </c>
      <c r="EF77" s="99">
        <f t="shared" ca="1" si="185"/>
        <v>0</v>
      </c>
      <c r="EG77" s="99">
        <f t="shared" ca="1" si="186"/>
        <v>0</v>
      </c>
      <c r="EH77" s="99">
        <f t="shared" ca="1" si="187"/>
        <v>0</v>
      </c>
      <c r="EI77" s="99">
        <f t="shared" ca="1" si="188"/>
        <v>0</v>
      </c>
      <c r="EJ77" s="99">
        <f t="shared" ca="1" si="189"/>
        <v>0</v>
      </c>
      <c r="EK77" s="99">
        <f t="shared" ca="1" si="190"/>
        <v>0</v>
      </c>
      <c r="EL77" s="99">
        <f t="shared" ca="1" si="191"/>
        <v>0</v>
      </c>
      <c r="EM77" s="99">
        <f t="shared" ca="1" si="192"/>
        <v>0</v>
      </c>
      <c r="EN77" s="99">
        <f t="shared" ca="1" si="193"/>
        <v>0</v>
      </c>
      <c r="EO77" s="99">
        <f t="shared" ca="1" si="194"/>
        <v>0</v>
      </c>
      <c r="EP77" s="99">
        <f t="shared" ca="1" si="195"/>
        <v>0</v>
      </c>
      <c r="ER77" s="79">
        <f t="shared" si="196"/>
        <v>0</v>
      </c>
      <c r="ES77" s="121">
        <f t="shared" ca="1" si="111"/>
        <v>2.91</v>
      </c>
      <c r="ET77" s="121">
        <f t="shared" ca="1" si="112"/>
        <v>3.25</v>
      </c>
      <c r="EU77" s="121">
        <f t="shared" ca="1" si="197"/>
        <v>0</v>
      </c>
      <c r="EV77" s="121">
        <f t="shared" ca="1" si="198"/>
        <v>0</v>
      </c>
      <c r="EW77" s="183">
        <f t="shared" ca="1" si="113"/>
        <v>0.3</v>
      </c>
      <c r="EX77" s="183">
        <f t="shared" ca="1" si="114"/>
        <v>0.3</v>
      </c>
      <c r="EY77" s="96">
        <f t="shared" si="115"/>
        <v>0.96</v>
      </c>
      <c r="EZ77" s="185">
        <f ca="1">IF(ER77=0,0,_xll.SPRDOPT(ES77,ET77,$AK77,$AM77,EW77,EX77,EY77,$D77,$H$20,0))</f>
        <v>0</v>
      </c>
      <c r="FA77" s="185">
        <f ca="1">IF(ES77=0,0,_xll.SPRDOPT(ES77,ET77,$AK77,$AM77,EW77,EX77,EY77,$D77,$H$20,1))</f>
        <v>0.59972251335713045</v>
      </c>
      <c r="FB77" s="185">
        <f ca="1">IF(ET77=0,0,_xll.SPRDOPT(ES77,ET77,$AK77,$AM77,EW77,EX77,EY77,$D77,$H$20,2))</f>
        <v>-0.54500568537245642</v>
      </c>
      <c r="FC77" s="185">
        <f ca="1">IF(EU77=0,0,_xll.SPRDOPT(ES77,ET77,$AK77,$AM77,EW77,EX77,EY77,$D77,$H$20,3)/100)</f>
        <v>0</v>
      </c>
      <c r="FD77" s="185">
        <f ca="1">IF(EV77=0,0,_xll.SPRDOPT(ES77,ET77,$AK77,$AM77,EW77,EX77,EY77,$D77,$H$20,4)/100)</f>
        <v>0</v>
      </c>
      <c r="FE77" s="185">
        <f ca="1">IF(EW77=0,0,_xll.SPRDOPT(ES77,ET77,$AK77,$AM77,EW77,EX77,EY77,$D77,$H$20,5)/100)</f>
        <v>-5.6319823859810238E-3</v>
      </c>
      <c r="FF77" s="185">
        <f ca="1">IF(EX77=0,0,_xll.SPRDOPT(ES77,ET77,$AK77,$AM77,EW77,EX77,EY77,$D77,$H$20,6)/100)</f>
        <v>1.2672233670261967E-2</v>
      </c>
      <c r="FG77" s="185">
        <f ca="1">IF(EY77=0,0,_xll.SPRDOPT(ES77,ET77,$AK77,$AM77,EW77,EX77,EY77,$D77,$H$20,7)/100)</f>
        <v>-2.0933931970320119E-2</v>
      </c>
      <c r="FH77" s="185">
        <f ca="1">IF(EZ77=0,0,_xll.SPRDOPT(ES77,ET77,$AK77,$AM77,EW77,EX77,EY77,$D77,$H$20,9)/365)</f>
        <v>0</v>
      </c>
      <c r="FI77" s="185">
        <f t="shared" ca="1" si="199"/>
        <v>5.4716827984674032E-2</v>
      </c>
      <c r="FJ77" s="185">
        <f t="shared" ca="1" si="200"/>
        <v>0</v>
      </c>
      <c r="FK77" s="185">
        <f t="shared" ca="1" si="201"/>
        <v>7.0402512842809434E-3</v>
      </c>
      <c r="FL77" s="185">
        <f t="shared" si="202"/>
        <v>0</v>
      </c>
      <c r="FM77" s="185"/>
      <c r="FN77" s="99">
        <f t="shared" ca="1" si="203"/>
        <v>0</v>
      </c>
      <c r="FO77" s="99">
        <f t="shared" ca="1" si="204"/>
        <v>0</v>
      </c>
      <c r="FP77" s="99">
        <f t="shared" ca="1" si="205"/>
        <v>0</v>
      </c>
      <c r="FQ77" s="99">
        <f t="shared" ca="1" si="206"/>
        <v>0</v>
      </c>
      <c r="FR77" s="99">
        <f t="shared" ca="1" si="207"/>
        <v>0</v>
      </c>
      <c r="FS77" s="99">
        <f t="shared" ca="1" si="208"/>
        <v>0</v>
      </c>
      <c r="FT77" s="99">
        <f t="shared" ca="1" si="209"/>
        <v>0</v>
      </c>
      <c r="FU77" s="99">
        <f t="shared" ca="1" si="210"/>
        <v>0</v>
      </c>
      <c r="FV77" s="99">
        <f t="shared" ca="1" si="211"/>
        <v>0</v>
      </c>
      <c r="FW77" s="99">
        <f t="shared" ca="1" si="212"/>
        <v>0</v>
      </c>
      <c r="FX77" s="99">
        <f t="shared" ca="1" si="213"/>
        <v>0</v>
      </c>
      <c r="FY77" s="99">
        <f t="shared" ca="1" si="214"/>
        <v>0</v>
      </c>
      <c r="GA77" s="304" t="e">
        <f t="shared" ca="1" si="116"/>
        <v>#N/A</v>
      </c>
      <c r="GB77" t="e">
        <f t="shared" si="117"/>
        <v>#N/A</v>
      </c>
      <c r="GC77" t="e">
        <f t="shared" si="118"/>
        <v>#N/A</v>
      </c>
      <c r="GD77" t="e">
        <f t="shared" si="119"/>
        <v>#N/A</v>
      </c>
      <c r="GE77" t="e">
        <f t="shared" si="120"/>
        <v>#N/A</v>
      </c>
      <c r="GG77" s="96" t="e">
        <f t="shared" ca="1" si="121"/>
        <v>#N/A</v>
      </c>
      <c r="GH77" s="96" t="e">
        <f t="shared" ca="1" si="122"/>
        <v>#N/A</v>
      </c>
      <c r="GI77" s="96" t="e">
        <f t="shared" ca="1" si="123"/>
        <v>#N/A</v>
      </c>
      <c r="GJ77" s="96" t="e">
        <f t="shared" ca="1" si="124"/>
        <v>#N/A</v>
      </c>
    </row>
    <row r="78" spans="1:192" x14ac:dyDescent="0.2">
      <c r="A78" s="92">
        <f t="shared" si="130"/>
        <v>38473</v>
      </c>
      <c r="B78" s="93">
        <f t="shared" ca="1" si="83"/>
        <v>3.25</v>
      </c>
      <c r="C78" s="77">
        <f t="shared" ca="1" si="131"/>
        <v>0.29249999999999998</v>
      </c>
      <c r="D78" s="95">
        <f t="shared" ca="1" si="132"/>
        <v>1240</v>
      </c>
      <c r="E78" s="96">
        <f t="shared" ca="1" si="133"/>
        <v>-0.38632692322430284</v>
      </c>
      <c r="F78" s="96">
        <f t="shared" ca="1" si="134"/>
        <v>-0.22127434569792903</v>
      </c>
      <c r="G78" s="96">
        <f t="shared" ca="1" si="135"/>
        <v>-0.35022896240812351</v>
      </c>
      <c r="H78" s="96">
        <f t="shared" ca="1" si="136"/>
        <v>0.60057689333813502</v>
      </c>
      <c r="I78" s="94"/>
      <c r="J78" s="182"/>
      <c r="K78" s="93">
        <f t="shared" ca="1" si="10"/>
        <v>-0.15</v>
      </c>
      <c r="L78" s="93">
        <f t="shared" ca="1" si="84"/>
        <v>0</v>
      </c>
      <c r="M78" s="96">
        <f t="shared" ca="1" si="85"/>
        <v>1</v>
      </c>
      <c r="N78" s="96">
        <f t="shared" ca="1" si="86"/>
        <v>1</v>
      </c>
      <c r="O78" s="96">
        <f t="shared" ca="1" si="87"/>
        <v>0.99450000000000005</v>
      </c>
      <c r="P78" s="184">
        <f t="shared" si="11"/>
        <v>-0.2</v>
      </c>
      <c r="Q78" s="298">
        <f t="shared" si="88"/>
        <v>0</v>
      </c>
      <c r="R78" s="294">
        <f t="shared" ca="1" si="12"/>
        <v>0.26</v>
      </c>
      <c r="S78" s="93">
        <f t="shared" ca="1" si="13"/>
        <v>0</v>
      </c>
      <c r="T78" s="96">
        <f t="shared" ca="1" si="14"/>
        <v>1</v>
      </c>
      <c r="U78" s="96">
        <f t="shared" ca="1" si="89"/>
        <v>1</v>
      </c>
      <c r="V78" s="96">
        <f t="shared" ca="1" si="90"/>
        <v>0.98</v>
      </c>
      <c r="W78" s="184">
        <f t="shared" si="15"/>
        <v>0</v>
      </c>
      <c r="X78" s="298">
        <f t="shared" si="91"/>
        <v>0</v>
      </c>
      <c r="Y78" s="296">
        <f t="shared" ca="1" si="16"/>
        <v>-0.4</v>
      </c>
      <c r="Z78" s="93">
        <f t="shared" ca="1" si="17"/>
        <v>0</v>
      </c>
      <c r="AA78" s="96">
        <f t="shared" ca="1" si="126"/>
        <v>1</v>
      </c>
      <c r="AB78" s="96">
        <f t="shared" ca="1" si="92"/>
        <v>1</v>
      </c>
      <c r="AC78" s="96">
        <f t="shared" ca="1" si="93"/>
        <v>0.96</v>
      </c>
      <c r="AD78" s="184">
        <f t="shared" si="18"/>
        <v>-0.6</v>
      </c>
      <c r="AE78" s="298">
        <f t="shared" si="94"/>
        <v>0</v>
      </c>
      <c r="AF78" s="93">
        <f t="shared" ca="1" si="19"/>
        <v>-0.4</v>
      </c>
      <c r="AG78" s="93">
        <f t="shared" ca="1" si="20"/>
        <v>0</v>
      </c>
      <c r="AH78" s="96">
        <f t="shared" ca="1" si="21"/>
        <v>1</v>
      </c>
      <c r="AI78" s="96">
        <f t="shared" ca="1" si="95"/>
        <v>1</v>
      </c>
      <c r="AJ78" s="96">
        <f t="shared" ca="1" si="96"/>
        <v>0.96</v>
      </c>
      <c r="AK78" s="184">
        <f t="shared" si="22"/>
        <v>-0.45</v>
      </c>
      <c r="AL78" s="298">
        <f t="shared" si="97"/>
        <v>0</v>
      </c>
      <c r="AM78" s="77">
        <f t="shared" ca="1" si="23"/>
        <v>0</v>
      </c>
      <c r="AN78" s="145">
        <f t="shared" si="24"/>
        <v>31</v>
      </c>
      <c r="AO78" s="74">
        <f t="shared" si="125"/>
        <v>41</v>
      </c>
      <c r="AP78" s="79">
        <f t="shared" si="137"/>
        <v>0</v>
      </c>
      <c r="AQ78" s="121">
        <f t="shared" ca="1" si="98"/>
        <v>3.1</v>
      </c>
      <c r="AR78" s="121">
        <f t="shared" ca="1" si="99"/>
        <v>3.25</v>
      </c>
      <c r="AS78" s="121">
        <f t="shared" ca="1" si="138"/>
        <v>0</v>
      </c>
      <c r="AT78" s="121">
        <f t="shared" ca="1" si="139"/>
        <v>0</v>
      </c>
      <c r="AU78" s="183">
        <f t="shared" ca="1" si="100"/>
        <v>0.29249999999999998</v>
      </c>
      <c r="AV78" s="183">
        <f t="shared" ca="1" si="101"/>
        <v>0.29249999999999998</v>
      </c>
      <c r="AW78" s="96">
        <f t="shared" si="140"/>
        <v>0.999</v>
      </c>
      <c r="AX78" s="185">
        <f ca="1">IF(AP78=0,0,_xll.SPRDOPT(AQ78,AR78,$P78,$AM78,AU78,AV78,AW78,$D78,$B$20,0))</f>
        <v>0</v>
      </c>
      <c r="AY78" s="185">
        <f ca="1">IF(AQ78=0,0,_xll.SPRDOPT(AQ78,AR78,$P78,$AM78,AU78,AV78,AW78,$D78,$B$20,1))</f>
        <v>-0.38632692322430284</v>
      </c>
      <c r="AZ78" s="185">
        <f ca="1">IF(AR78=0,0,_xll.SPRDOPT(AQ78,AR78,$P78,$AM78,AU78,AV78,AW78,$D78,$B$20,2))</f>
        <v>0.39253742098950978</v>
      </c>
      <c r="BA78" s="185">
        <f ca="1">IF(AS78=0,0,_xll.SPRDOPT(AQ78,AR78,$P78,$AM78,AU78,AV78,AW78,$D78,$B$20,3)/100)</f>
        <v>0</v>
      </c>
      <c r="BB78" s="185">
        <f ca="1">IF(AT78=0,0,_xll.SPRDOPT(AQ78,AR78,$P78,$AM78,AU78,AV78,AW78,$D78,$B$20,4)/100)</f>
        <v>0</v>
      </c>
      <c r="BC78" s="185">
        <f ca="1">IF(AU78=0,0,_xll.SPRDOPT(AQ78,AR78,$P78,$AM78,AU78,AV78,AW78,$D78,$B$20,5)/100)</f>
        <v>-1.5626018700175166E-2</v>
      </c>
      <c r="BD78" s="185">
        <f ca="1">IF(AV78=0,0,_xll.SPRDOPT(AQ78,AR78,$P78,$AM78,AU78,AV78,AW78,$D78,$B$20,6)/100)</f>
        <v>1.719302541698025E-2</v>
      </c>
      <c r="BE78" s="185">
        <f ca="1">IF(AW78=0,0,_xll.SPRDOPT(AQ78,AR78,$P78,$AM78,AU78,AV78,AW78,$D78,$B$20,7)/100)</f>
        <v>-9.8525705668538771E-2</v>
      </c>
      <c r="BF78" s="185">
        <f ca="1">IF(AX78=0,0,_xll.SPRDOPT(AQ78,AR78,$P78,$AM78,AU78,AV78,AW78,$D78,$B$20,9)/365)</f>
        <v>0</v>
      </c>
      <c r="BG78" s="185">
        <f t="shared" ca="1" si="141"/>
        <v>6.2104977652069349E-3</v>
      </c>
      <c r="BH78" s="185">
        <f t="shared" ca="1" si="142"/>
        <v>0</v>
      </c>
      <c r="BI78" s="185">
        <f t="shared" ca="1" si="143"/>
        <v>1.5670067168050833E-3</v>
      </c>
      <c r="BJ78" s="185">
        <f t="shared" si="144"/>
        <v>0</v>
      </c>
      <c r="BK78" s="165"/>
      <c r="BL78" s="99">
        <f t="shared" ca="1" si="145"/>
        <v>0</v>
      </c>
      <c r="BM78" s="99">
        <f t="shared" ca="1" si="146"/>
        <v>0</v>
      </c>
      <c r="BN78" s="99">
        <f t="shared" ca="1" si="147"/>
        <v>0</v>
      </c>
      <c r="BO78" s="99">
        <f t="shared" ca="1" si="148"/>
        <v>0</v>
      </c>
      <c r="BP78" s="99">
        <f t="shared" ca="1" si="149"/>
        <v>0</v>
      </c>
      <c r="BQ78" s="99">
        <f t="shared" ca="1" si="150"/>
        <v>0</v>
      </c>
      <c r="BR78" s="99">
        <f t="shared" ca="1" si="151"/>
        <v>0</v>
      </c>
      <c r="BS78" s="99">
        <f t="shared" ca="1" si="152"/>
        <v>0</v>
      </c>
      <c r="BT78" s="99">
        <f t="shared" ca="1" si="153"/>
        <v>0</v>
      </c>
      <c r="BU78" s="99">
        <f t="shared" ca="1" si="154"/>
        <v>0</v>
      </c>
      <c r="BV78" s="99">
        <f t="shared" ca="1" si="155"/>
        <v>0</v>
      </c>
      <c r="BW78" s="99">
        <f t="shared" ca="1" si="156"/>
        <v>0</v>
      </c>
      <c r="BX78" s="99"/>
      <c r="BZ78" s="79">
        <f t="shared" si="157"/>
        <v>0</v>
      </c>
      <c r="CA78" s="121">
        <f t="shared" ca="1" si="102"/>
        <v>3.51</v>
      </c>
      <c r="CB78" s="121">
        <f t="shared" ca="1" si="103"/>
        <v>3.25</v>
      </c>
      <c r="CC78" s="121">
        <f t="shared" ca="1" si="158"/>
        <v>0</v>
      </c>
      <c r="CD78" s="121">
        <f t="shared" ca="1" si="159"/>
        <v>0</v>
      </c>
      <c r="CE78" s="183">
        <f t="shared" ca="1" si="104"/>
        <v>0.29249999999999998</v>
      </c>
      <c r="CF78" s="183">
        <f t="shared" ca="1" si="105"/>
        <v>0.29249999999999998</v>
      </c>
      <c r="CG78" s="96">
        <f t="shared" si="160"/>
        <v>0.98</v>
      </c>
      <c r="CH78" s="185">
        <f ca="1">IF(BZ78=0,0,_xll.SPRDOPT(CA78,CB78,$W78,$AM78,CE78,CF78,CG78,$D78,$D$20,0))</f>
        <v>0</v>
      </c>
      <c r="CI78" s="185">
        <f ca="1">IF(CA78=0,0,_xll.SPRDOPT(CA78,CB78,$W78,$AM78,CE78,CF78,CG78,$D78,$D$20,1))</f>
        <v>-0.22127434569792903</v>
      </c>
      <c r="CJ78" s="185">
        <f ca="1">IF(CB78=0,0,_xll.SPRDOPT(CA78,CB78,$W78,$AM78,CE78,CF78,CG78,$D78,$D$20,2))</f>
        <v>0.25459225640316618</v>
      </c>
      <c r="CK78" s="185">
        <f ca="1">IF(CC78=0,0,_xll.SPRDOPT(CA78,CB78,$W78,$AM78,CE78,CF78,CG78,$D78,$D$20,3)/100)</f>
        <v>0</v>
      </c>
      <c r="CL78" s="185">
        <f ca="1">IF(CD78=0,0,_xll.SPRDOPT(CA78,CB78,$W78,$AM78,CE78,CF78,CG78,$D78,$D$20,4)/100)</f>
        <v>0</v>
      </c>
      <c r="CM78" s="185">
        <f ca="1">IF(CE78=0,0,_xll.SPRDOPT(CA78,CB78,$W78,$AM78,CE78,CF78,CG78,$D78,$D$20,5)/100)</f>
        <v>1.9212857118762687E-3</v>
      </c>
      <c r="CN78" s="185">
        <f ca="1">IF(CF78=0,0,_xll.SPRDOPT(CA78,CB78,$W78,$AM78,CE78,CF78,CG78,$D78,$D$20,6)/100)</f>
        <v>1.9212805722071333E-3</v>
      </c>
      <c r="CO78" s="185">
        <f ca="1">IF(CG78=0,0,_xll.SPRDOPT(CA78,CB78,$W78,$AM78,CE78,CF78,CG78,$D78,$D$20,7)/100)</f>
        <v>-2.8098771416907069E-2</v>
      </c>
      <c r="CP78" s="185">
        <f ca="1">IF(CH78=0,0,_xll.SPRDOPT(CA78,CB78,$W78,$AM78,CE78,CF78,CG78,$D78,$D$20,9)/365)</f>
        <v>0</v>
      </c>
      <c r="CQ78" s="185">
        <f t="shared" ca="1" si="161"/>
        <v>3.3317910705237153E-2</v>
      </c>
      <c r="CR78" s="185">
        <f t="shared" ca="1" si="162"/>
        <v>0</v>
      </c>
      <c r="CS78" s="185">
        <f t="shared" ca="1" si="163"/>
        <v>3.8425662840834022E-3</v>
      </c>
      <c r="CT78" s="185">
        <f t="shared" si="164"/>
        <v>0</v>
      </c>
      <c r="CU78" s="165"/>
      <c r="CV78" s="99">
        <f t="shared" ca="1" si="165"/>
        <v>0</v>
      </c>
      <c r="CW78" s="99">
        <f t="shared" ca="1" si="166"/>
        <v>0</v>
      </c>
      <c r="CX78" s="99">
        <f t="shared" ca="1" si="167"/>
        <v>0</v>
      </c>
      <c r="CY78" s="99">
        <f t="shared" ca="1" si="168"/>
        <v>0</v>
      </c>
      <c r="CZ78" s="99">
        <f t="shared" ca="1" si="169"/>
        <v>0</v>
      </c>
      <c r="DA78" s="99">
        <f t="shared" ca="1" si="170"/>
        <v>0</v>
      </c>
      <c r="DB78" s="99">
        <f t="shared" ca="1" si="171"/>
        <v>0</v>
      </c>
      <c r="DC78" s="99">
        <f t="shared" ca="1" si="172"/>
        <v>0</v>
      </c>
      <c r="DD78" s="99">
        <f t="shared" ca="1" si="173"/>
        <v>0</v>
      </c>
      <c r="DE78" s="99">
        <f t="shared" ca="1" si="174"/>
        <v>0</v>
      </c>
      <c r="DF78" s="99">
        <f t="shared" ca="1" si="175"/>
        <v>0</v>
      </c>
      <c r="DG78" s="99">
        <f t="shared" ca="1" si="176"/>
        <v>0</v>
      </c>
      <c r="DI78" s="79">
        <f t="shared" si="177"/>
        <v>0</v>
      </c>
      <c r="DJ78" s="121">
        <f t="shared" ca="1" si="106"/>
        <v>2.85</v>
      </c>
      <c r="DK78" s="121">
        <f t="shared" ca="1" si="107"/>
        <v>3.25</v>
      </c>
      <c r="DL78" s="121">
        <f t="shared" ca="1" si="178"/>
        <v>0</v>
      </c>
      <c r="DM78" s="121">
        <f t="shared" ca="1" si="179"/>
        <v>0</v>
      </c>
      <c r="DN78" s="183">
        <f t="shared" ca="1" si="108"/>
        <v>0.29249999999999998</v>
      </c>
      <c r="DO78" s="183">
        <f t="shared" ca="1" si="109"/>
        <v>0.29249999999999998</v>
      </c>
      <c r="DP78" s="96">
        <f t="shared" si="110"/>
        <v>0.96</v>
      </c>
      <c r="DQ78" s="185">
        <f ca="1">IF(DI78=0,0,_xll.SPRDOPT(DJ78,DK78,$AD78,$AM78,DN78,DO78,DP78,$D78,$F$20,0))</f>
        <v>0</v>
      </c>
      <c r="DR78" s="185">
        <f ca="1">IF(DJ78=0,0,_xll.SPRDOPT(DJ78,DK78,$AD78,$AM78,DN78,DO78,DP78,$D78,$F$20,1))</f>
        <v>-0.35022896240812351</v>
      </c>
      <c r="DS78" s="185">
        <f ca="1">IF(DK78=0,0,_xll.SPRDOPT(DJ78,DK78,$AD78,$AM78,DN78,DO78,DP78,$D78,$F$20,2))</f>
        <v>0.39988636390973331</v>
      </c>
      <c r="DT78" s="185">
        <f ca="1">IF(DL78=0,0,_xll.SPRDOPT(DJ78,DK78,$AD78,$AM78,DN78,DO78,DP78,$D78,$F$20,3)/100)</f>
        <v>0</v>
      </c>
      <c r="DU78" s="185">
        <f ca="1">IF(DM78=0,0,_xll.SPRDOPT(DJ78,DK78,$AD78,$AM78,DN78,DO78,DP78,$D78,$F$20,4)/100)</f>
        <v>0</v>
      </c>
      <c r="DV78" s="185">
        <f ca="1">IF(DN78=0,0,_xll.SPRDOPT(DJ78,DK78,$AD78,$AM78,DN78,DO78,DP78,$D78,$F$20,5)/100)</f>
        <v>-7.0563573877049333E-3</v>
      </c>
      <c r="DW78" s="185">
        <f ca="1">IF(DO78=0,0,_xll.SPRDOPT(DJ78,DK78,$AD78,$AM78,DN78,DO78,DP78,$D78,$F$20,6)/100)</f>
        <v>1.4273781338043722E-2</v>
      </c>
      <c r="DX78" s="185">
        <f ca="1">IF(DP78=0,0,_xll.SPRDOPT(DJ78,DK78,$AD78,$AM78,DN78,DO78,DP78,$D78,$F$20,7)/100)</f>
        <v>-1.8773847908160956E-2</v>
      </c>
      <c r="DY78" s="185">
        <f ca="1">IF(DQ78=0,0,_xll.SPRDOPT(DJ78,DK78,$AD78,$AM78,DN78,DO78,DP78,$D78,$F$20,9)/365)</f>
        <v>0</v>
      </c>
      <c r="DZ78" s="185">
        <f t="shared" ca="1" si="180"/>
        <v>4.9657401501609799E-2</v>
      </c>
      <c r="EA78" s="185">
        <f t="shared" ca="1" si="181"/>
        <v>0</v>
      </c>
      <c r="EB78" s="185">
        <f t="shared" ca="1" si="182"/>
        <v>7.2174239503387892E-3</v>
      </c>
      <c r="EC78" s="185">
        <f t="shared" si="183"/>
        <v>0</v>
      </c>
      <c r="ED78" s="185"/>
      <c r="EE78" s="99">
        <f t="shared" ca="1" si="184"/>
        <v>0</v>
      </c>
      <c r="EF78" s="99">
        <f t="shared" ca="1" si="185"/>
        <v>0</v>
      </c>
      <c r="EG78" s="99">
        <f t="shared" ca="1" si="186"/>
        <v>0</v>
      </c>
      <c r="EH78" s="99">
        <f t="shared" ca="1" si="187"/>
        <v>0</v>
      </c>
      <c r="EI78" s="99">
        <f t="shared" ca="1" si="188"/>
        <v>0</v>
      </c>
      <c r="EJ78" s="99">
        <f t="shared" ca="1" si="189"/>
        <v>0</v>
      </c>
      <c r="EK78" s="99">
        <f t="shared" ca="1" si="190"/>
        <v>0</v>
      </c>
      <c r="EL78" s="99">
        <f t="shared" ca="1" si="191"/>
        <v>0</v>
      </c>
      <c r="EM78" s="99">
        <f t="shared" ca="1" si="192"/>
        <v>0</v>
      </c>
      <c r="EN78" s="99">
        <f t="shared" ca="1" si="193"/>
        <v>0</v>
      </c>
      <c r="EO78" s="99">
        <f t="shared" ca="1" si="194"/>
        <v>0</v>
      </c>
      <c r="EP78" s="99">
        <f t="shared" ca="1" si="195"/>
        <v>0</v>
      </c>
      <c r="ER78" s="79">
        <f t="shared" si="196"/>
        <v>0</v>
      </c>
      <c r="ES78" s="121">
        <f t="shared" ca="1" si="111"/>
        <v>2.91</v>
      </c>
      <c r="ET78" s="121">
        <f t="shared" ca="1" si="112"/>
        <v>3.25</v>
      </c>
      <c r="EU78" s="121">
        <f t="shared" ca="1" si="197"/>
        <v>0</v>
      </c>
      <c r="EV78" s="121">
        <f t="shared" ca="1" si="198"/>
        <v>0</v>
      </c>
      <c r="EW78" s="183">
        <f t="shared" ca="1" si="113"/>
        <v>0.29249999999999998</v>
      </c>
      <c r="EX78" s="183">
        <f t="shared" ca="1" si="114"/>
        <v>0.29249999999999998</v>
      </c>
      <c r="EY78" s="96">
        <f t="shared" si="115"/>
        <v>0.96</v>
      </c>
      <c r="EZ78" s="185">
        <f ca="1">IF(ER78=0,0,_xll.SPRDOPT(ES78,ET78,$AK78,$AM78,EW78,EX78,EY78,$D78,$H$20,0))</f>
        <v>0</v>
      </c>
      <c r="FA78" s="185">
        <f ca="1">IF(ES78=0,0,_xll.SPRDOPT(ES78,ET78,$AK78,$AM78,EW78,EX78,EY78,$D78,$H$20,1))</f>
        <v>0.60057689333813502</v>
      </c>
      <c r="FB78" s="185">
        <f ca="1">IF(ET78=0,0,_xll.SPRDOPT(ES78,ET78,$AK78,$AM78,EW78,EX78,EY78,$D78,$H$20,2))</f>
        <v>-0.54663032061308803</v>
      </c>
      <c r="FC78" s="185">
        <f ca="1">IF(EU78=0,0,_xll.SPRDOPT(ES78,ET78,$AK78,$AM78,EW78,EX78,EY78,$D78,$H$20,3)/100)</f>
        <v>0</v>
      </c>
      <c r="FD78" s="185">
        <f ca="1">IF(EV78=0,0,_xll.SPRDOPT(ES78,ET78,$AK78,$AM78,EW78,EX78,EY78,$D78,$H$20,4)/100)</f>
        <v>0</v>
      </c>
      <c r="FE78" s="185">
        <f ca="1">IF(EW78=0,0,_xll.SPRDOPT(ES78,ET78,$AK78,$AM78,EW78,EX78,EY78,$D78,$H$20,5)/100)</f>
        <v>-5.7116858151779817E-3</v>
      </c>
      <c r="FF78" s="185">
        <f ca="1">IF(EX78=0,0,_xll.SPRDOPT(ES78,ET78,$AK78,$AM78,EW78,EX78,EY78,$D78,$H$20,6)/100)</f>
        <v>1.282905166602984E-2</v>
      </c>
      <c r="FG78" s="185">
        <f ca="1">IF(EY78=0,0,_xll.SPRDOPT(ES78,ET78,$AK78,$AM78,EW78,EX78,EY78,$D78,$H$20,7)/100)</f>
        <v>-2.0640479606795638E-2</v>
      </c>
      <c r="FH78" s="185">
        <f ca="1">IF(EZ78=0,0,_xll.SPRDOPT(ES78,ET78,$AK78,$AM78,EW78,EX78,EY78,$D78,$H$20,9)/365)</f>
        <v>0</v>
      </c>
      <c r="FI78" s="185">
        <f t="shared" ca="1" si="199"/>
        <v>5.3946572725046993E-2</v>
      </c>
      <c r="FJ78" s="185">
        <f t="shared" ca="1" si="200"/>
        <v>0</v>
      </c>
      <c r="FK78" s="185">
        <f t="shared" ca="1" si="201"/>
        <v>7.1173658508518582E-3</v>
      </c>
      <c r="FL78" s="185">
        <f t="shared" si="202"/>
        <v>0</v>
      </c>
      <c r="FM78" s="185"/>
      <c r="FN78" s="99">
        <f t="shared" ca="1" si="203"/>
        <v>0</v>
      </c>
      <c r="FO78" s="99">
        <f t="shared" ca="1" si="204"/>
        <v>0</v>
      </c>
      <c r="FP78" s="99">
        <f t="shared" ca="1" si="205"/>
        <v>0</v>
      </c>
      <c r="FQ78" s="99">
        <f t="shared" ca="1" si="206"/>
        <v>0</v>
      </c>
      <c r="FR78" s="99">
        <f t="shared" ca="1" si="207"/>
        <v>0</v>
      </c>
      <c r="FS78" s="99">
        <f t="shared" ca="1" si="208"/>
        <v>0</v>
      </c>
      <c r="FT78" s="99">
        <f t="shared" ca="1" si="209"/>
        <v>0</v>
      </c>
      <c r="FU78" s="99">
        <f t="shared" ca="1" si="210"/>
        <v>0</v>
      </c>
      <c r="FV78" s="99">
        <f t="shared" ca="1" si="211"/>
        <v>0</v>
      </c>
      <c r="FW78" s="99">
        <f t="shared" ca="1" si="212"/>
        <v>0</v>
      </c>
      <c r="FX78" s="99">
        <f t="shared" ca="1" si="213"/>
        <v>0</v>
      </c>
      <c r="FY78" s="99">
        <f t="shared" ca="1" si="214"/>
        <v>0</v>
      </c>
      <c r="GA78" s="304" t="e">
        <f t="shared" ca="1" si="116"/>
        <v>#N/A</v>
      </c>
      <c r="GB78" t="e">
        <f t="shared" si="117"/>
        <v>#N/A</v>
      </c>
      <c r="GC78" t="e">
        <f t="shared" si="118"/>
        <v>#N/A</v>
      </c>
      <c r="GD78" t="e">
        <f t="shared" si="119"/>
        <v>#N/A</v>
      </c>
      <c r="GE78" t="e">
        <f t="shared" si="120"/>
        <v>#N/A</v>
      </c>
      <c r="GG78" s="96" t="e">
        <f t="shared" ca="1" si="121"/>
        <v>#N/A</v>
      </c>
      <c r="GH78" s="96" t="e">
        <f t="shared" ca="1" si="122"/>
        <v>#N/A</v>
      </c>
      <c r="GI78" s="96" t="e">
        <f t="shared" ca="1" si="123"/>
        <v>#N/A</v>
      </c>
      <c r="GJ78" s="96" t="e">
        <f t="shared" ca="1" si="124"/>
        <v>#N/A</v>
      </c>
    </row>
    <row r="79" spans="1:192" x14ac:dyDescent="0.2">
      <c r="A79" s="92">
        <f t="shared" si="130"/>
        <v>38504</v>
      </c>
      <c r="B79" s="93">
        <f t="shared" ca="1" si="83"/>
        <v>3.2850000000000001</v>
      </c>
      <c r="C79" s="77">
        <f t="shared" ca="1" si="131"/>
        <v>0.29249999999999998</v>
      </c>
      <c r="D79" s="95">
        <f t="shared" ca="1" si="132"/>
        <v>1269</v>
      </c>
      <c r="E79" s="96">
        <f t="shared" ca="1" si="133"/>
        <v>-0.38866327214546947</v>
      </c>
      <c r="F79" s="96">
        <f t="shared" ca="1" si="134"/>
        <v>-0.22570187970936084</v>
      </c>
      <c r="G79" s="96">
        <f t="shared" ca="1" si="135"/>
        <v>-0.3523765956566226</v>
      </c>
      <c r="H79" s="96">
        <f t="shared" ca="1" si="136"/>
        <v>0.59937717468859275</v>
      </c>
      <c r="I79" s="94"/>
      <c r="J79" s="182"/>
      <c r="K79" s="93">
        <f t="shared" ca="1" si="10"/>
        <v>-0.15</v>
      </c>
      <c r="L79" s="93">
        <f t="shared" ca="1" si="84"/>
        <v>0</v>
      </c>
      <c r="M79" s="96">
        <f t="shared" ca="1" si="85"/>
        <v>1</v>
      </c>
      <c r="N79" s="96">
        <f t="shared" ca="1" si="86"/>
        <v>1</v>
      </c>
      <c r="O79" s="96">
        <f t="shared" ca="1" si="87"/>
        <v>0.99450000000000005</v>
      </c>
      <c r="P79" s="184">
        <f t="shared" si="11"/>
        <v>-0.2</v>
      </c>
      <c r="Q79" s="298">
        <f t="shared" si="88"/>
        <v>0</v>
      </c>
      <c r="R79" s="294">
        <f t="shared" ca="1" si="12"/>
        <v>0.26</v>
      </c>
      <c r="S79" s="93">
        <f t="shared" ca="1" si="13"/>
        <v>0</v>
      </c>
      <c r="T79" s="96">
        <f t="shared" ca="1" si="14"/>
        <v>1</v>
      </c>
      <c r="U79" s="96">
        <f t="shared" ca="1" si="89"/>
        <v>1</v>
      </c>
      <c r="V79" s="96">
        <f t="shared" ca="1" si="90"/>
        <v>0.98</v>
      </c>
      <c r="W79" s="184">
        <f t="shared" si="15"/>
        <v>0</v>
      </c>
      <c r="X79" s="298">
        <f t="shared" si="91"/>
        <v>0</v>
      </c>
      <c r="Y79" s="296">
        <f t="shared" ca="1" si="16"/>
        <v>-0.4</v>
      </c>
      <c r="Z79" s="93">
        <f t="shared" ca="1" si="17"/>
        <v>0</v>
      </c>
      <c r="AA79" s="96">
        <f t="shared" ca="1" si="126"/>
        <v>1</v>
      </c>
      <c r="AB79" s="96">
        <f t="shared" ca="1" si="92"/>
        <v>1</v>
      </c>
      <c r="AC79" s="96">
        <f t="shared" ca="1" si="93"/>
        <v>0.96</v>
      </c>
      <c r="AD79" s="184">
        <f t="shared" si="18"/>
        <v>-0.6</v>
      </c>
      <c r="AE79" s="298">
        <f t="shared" si="94"/>
        <v>0</v>
      </c>
      <c r="AF79" s="93">
        <f t="shared" ca="1" si="19"/>
        <v>-0.4</v>
      </c>
      <c r="AG79" s="93">
        <f t="shared" ca="1" si="20"/>
        <v>0</v>
      </c>
      <c r="AH79" s="96">
        <f t="shared" ca="1" si="21"/>
        <v>1</v>
      </c>
      <c r="AI79" s="96">
        <f t="shared" ca="1" si="95"/>
        <v>1</v>
      </c>
      <c r="AJ79" s="96">
        <f t="shared" ca="1" si="96"/>
        <v>0.96</v>
      </c>
      <c r="AK79" s="184">
        <f t="shared" si="22"/>
        <v>-0.45</v>
      </c>
      <c r="AL79" s="298">
        <f t="shared" si="97"/>
        <v>0</v>
      </c>
      <c r="AM79" s="77">
        <f t="shared" ca="1" si="23"/>
        <v>0</v>
      </c>
      <c r="AN79" s="145">
        <f t="shared" si="24"/>
        <v>30</v>
      </c>
      <c r="AO79" s="74">
        <f t="shared" si="125"/>
        <v>42</v>
      </c>
      <c r="AP79" s="79">
        <f t="shared" si="137"/>
        <v>0</v>
      </c>
      <c r="AQ79" s="121">
        <f t="shared" ca="1" si="98"/>
        <v>3.1350000000000002</v>
      </c>
      <c r="AR79" s="121">
        <f t="shared" ca="1" si="99"/>
        <v>3.2850000000000001</v>
      </c>
      <c r="AS79" s="121">
        <f t="shared" ca="1" si="138"/>
        <v>0</v>
      </c>
      <c r="AT79" s="121">
        <f t="shared" ca="1" si="139"/>
        <v>0</v>
      </c>
      <c r="AU79" s="183">
        <f t="shared" ca="1" si="100"/>
        <v>0.29249999999999998</v>
      </c>
      <c r="AV79" s="183">
        <f t="shared" ca="1" si="101"/>
        <v>0.29249999999999998</v>
      </c>
      <c r="AW79" s="96">
        <f t="shared" si="140"/>
        <v>0.999</v>
      </c>
      <c r="AX79" s="185">
        <f ca="1">IF(AP79=0,0,_xll.SPRDOPT(AQ79,AR79,$P79,$AM79,AU79,AV79,AW79,$D79,$B$20,0))</f>
        <v>0</v>
      </c>
      <c r="AY79" s="185">
        <f ca="1">IF(AQ79=0,0,_xll.SPRDOPT(AQ79,AR79,$P79,$AM79,AU79,AV79,AW79,$D79,$B$20,1))</f>
        <v>-0.38866327214546947</v>
      </c>
      <c r="AZ79" s="185">
        <f ca="1">IF(AR79=0,0,_xll.SPRDOPT(AQ79,AR79,$P79,$AM79,AU79,AV79,AW79,$D79,$B$20,2))</f>
        <v>0.39499560843274734</v>
      </c>
      <c r="BA79" s="185">
        <f ca="1">IF(AS79=0,0,_xll.SPRDOPT(AQ79,AR79,$P79,$AM79,AU79,AV79,AW79,$D79,$B$20,3)/100)</f>
        <v>0</v>
      </c>
      <c r="BB79" s="185">
        <f ca="1">IF(AT79=0,0,_xll.SPRDOPT(AQ79,AR79,$P79,$AM79,AU79,AV79,AW79,$D79,$B$20,4)/100)</f>
        <v>0</v>
      </c>
      <c r="BC79" s="185">
        <f ca="1">IF(AU79=0,0,_xll.SPRDOPT(AQ79,AR79,$P79,$AM79,AU79,AV79,AW79,$D79,$B$20,5)/100)</f>
        <v>-1.5918614054533688E-2</v>
      </c>
      <c r="BD79" s="185">
        <f ca="1">IF(AV79=0,0,_xll.SPRDOPT(AQ79,AR79,$P79,$AM79,AU79,AV79,AW79,$D79,$B$20,6)/100)</f>
        <v>1.7515725599841724E-2</v>
      </c>
      <c r="BE79" s="185">
        <f ca="1">IF(AW79=0,0,_xll.SPRDOPT(AQ79,AR79,$P79,$AM79,AU79,AV79,AW79,$D79,$B$20,7)/100)</f>
        <v>-0.10156716880112743</v>
      </c>
      <c r="BF79" s="185">
        <f ca="1">IF(AX79=0,0,_xll.SPRDOPT(AQ79,AR79,$P79,$AM79,AU79,AV79,AW79,$D79,$B$20,9)/365)</f>
        <v>0</v>
      </c>
      <c r="BG79" s="185">
        <f t="shared" ca="1" si="141"/>
        <v>6.3323362872778621E-3</v>
      </c>
      <c r="BH79" s="185">
        <f t="shared" ca="1" si="142"/>
        <v>0</v>
      </c>
      <c r="BI79" s="185">
        <f t="shared" ca="1" si="143"/>
        <v>1.5971115453080366E-3</v>
      </c>
      <c r="BJ79" s="185">
        <f t="shared" si="144"/>
        <v>0</v>
      </c>
      <c r="BK79" s="165"/>
      <c r="BL79" s="99">
        <f t="shared" ca="1" si="145"/>
        <v>0</v>
      </c>
      <c r="BM79" s="99">
        <f t="shared" ca="1" si="146"/>
        <v>0</v>
      </c>
      <c r="BN79" s="99">
        <f t="shared" ca="1" si="147"/>
        <v>0</v>
      </c>
      <c r="BO79" s="99">
        <f t="shared" ca="1" si="148"/>
        <v>0</v>
      </c>
      <c r="BP79" s="99">
        <f t="shared" ca="1" si="149"/>
        <v>0</v>
      </c>
      <c r="BQ79" s="99">
        <f t="shared" ca="1" si="150"/>
        <v>0</v>
      </c>
      <c r="BR79" s="99">
        <f t="shared" ca="1" si="151"/>
        <v>0</v>
      </c>
      <c r="BS79" s="99">
        <f t="shared" ca="1" si="152"/>
        <v>0</v>
      </c>
      <c r="BT79" s="99">
        <f t="shared" ca="1" si="153"/>
        <v>0</v>
      </c>
      <c r="BU79" s="99">
        <f t="shared" ca="1" si="154"/>
        <v>0</v>
      </c>
      <c r="BV79" s="99">
        <f t="shared" ca="1" si="155"/>
        <v>0</v>
      </c>
      <c r="BW79" s="99">
        <f t="shared" ca="1" si="156"/>
        <v>0</v>
      </c>
      <c r="BX79" s="99"/>
      <c r="BZ79" s="79">
        <f t="shared" si="157"/>
        <v>0</v>
      </c>
      <c r="CA79" s="121">
        <f t="shared" ca="1" si="102"/>
        <v>3.5449999999999999</v>
      </c>
      <c r="CB79" s="121">
        <f t="shared" ca="1" si="103"/>
        <v>3.2850000000000001</v>
      </c>
      <c r="CC79" s="121">
        <f t="shared" ca="1" si="158"/>
        <v>0</v>
      </c>
      <c r="CD79" s="121">
        <f t="shared" ca="1" si="159"/>
        <v>0</v>
      </c>
      <c r="CE79" s="183">
        <f t="shared" ca="1" si="104"/>
        <v>0.29249999999999998</v>
      </c>
      <c r="CF79" s="183">
        <f t="shared" ca="1" si="105"/>
        <v>0.29249999999999998</v>
      </c>
      <c r="CG79" s="96">
        <f t="shared" si="160"/>
        <v>0.98</v>
      </c>
      <c r="CH79" s="185">
        <f ca="1">IF(BZ79=0,0,_xll.SPRDOPT(CA79,CB79,$W79,$AM79,CE79,CF79,CG79,$D79,$D$20,0))</f>
        <v>0</v>
      </c>
      <c r="CI79" s="185">
        <f ca="1">IF(CA79=0,0,_xll.SPRDOPT(CA79,CB79,$W79,$AM79,CE79,CF79,CG79,$D79,$D$20,1))</f>
        <v>-0.22570187970936084</v>
      </c>
      <c r="CJ79" s="185">
        <f ca="1">IF(CB79=0,0,_xll.SPRDOPT(CA79,CB79,$W79,$AM79,CE79,CF79,CG79,$D79,$D$20,2))</f>
        <v>0.25977630469571478</v>
      </c>
      <c r="CK79" s="185">
        <f ca="1">IF(CC79=0,0,_xll.SPRDOPT(CA79,CB79,$W79,$AM79,CE79,CF79,CG79,$D79,$D$20,3)/100)</f>
        <v>0</v>
      </c>
      <c r="CL79" s="185">
        <f ca="1">IF(CD79=0,0,_xll.SPRDOPT(CA79,CB79,$W79,$AM79,CE79,CF79,CG79,$D79,$D$20,4)/100)</f>
        <v>0</v>
      </c>
      <c r="CM79" s="185">
        <f ca="1">IF(CE79=0,0,_xll.SPRDOPT(CA79,CB79,$W79,$AM79,CE79,CF79,CG79,$D79,$D$20,5)/100)</f>
        <v>1.9852619503911402E-3</v>
      </c>
      <c r="CN79" s="185">
        <f ca="1">IF(CF79=0,0,_xll.SPRDOPT(CA79,CB79,$W79,$AM79,CE79,CF79,CG79,$D79,$D$20,6)/100)</f>
        <v>1.985236107281952E-3</v>
      </c>
      <c r="CO79" s="185">
        <f ca="1">IF(CG79=0,0,_xll.SPRDOPT(CA79,CB79,$W79,$AM79,CE79,CF79,CG79,$D79,$D$20,7)/100)</f>
        <v>-2.9034271228861645E-2</v>
      </c>
      <c r="CP79" s="185">
        <f ca="1">IF(CH79=0,0,_xll.SPRDOPT(CA79,CB79,$W79,$AM79,CE79,CF79,CG79,$D79,$D$20,9)/365)</f>
        <v>0</v>
      </c>
      <c r="CQ79" s="185">
        <f t="shared" ca="1" si="161"/>
        <v>3.4074424986353935E-2</v>
      </c>
      <c r="CR79" s="185">
        <f t="shared" ca="1" si="162"/>
        <v>0</v>
      </c>
      <c r="CS79" s="185">
        <f t="shared" ca="1" si="163"/>
        <v>3.9704980576730923E-3</v>
      </c>
      <c r="CT79" s="185">
        <f t="shared" si="164"/>
        <v>0</v>
      </c>
      <c r="CU79" s="165"/>
      <c r="CV79" s="99">
        <f t="shared" ca="1" si="165"/>
        <v>0</v>
      </c>
      <c r="CW79" s="99">
        <f t="shared" ca="1" si="166"/>
        <v>0</v>
      </c>
      <c r="CX79" s="99">
        <f t="shared" ca="1" si="167"/>
        <v>0</v>
      </c>
      <c r="CY79" s="99">
        <f t="shared" ca="1" si="168"/>
        <v>0</v>
      </c>
      <c r="CZ79" s="99">
        <f t="shared" ca="1" si="169"/>
        <v>0</v>
      </c>
      <c r="DA79" s="99">
        <f t="shared" ca="1" si="170"/>
        <v>0</v>
      </c>
      <c r="DB79" s="99">
        <f t="shared" ca="1" si="171"/>
        <v>0</v>
      </c>
      <c r="DC79" s="99">
        <f t="shared" ca="1" si="172"/>
        <v>0</v>
      </c>
      <c r="DD79" s="99">
        <f t="shared" ca="1" si="173"/>
        <v>0</v>
      </c>
      <c r="DE79" s="99">
        <f t="shared" ca="1" si="174"/>
        <v>0</v>
      </c>
      <c r="DF79" s="99">
        <f t="shared" ca="1" si="175"/>
        <v>0</v>
      </c>
      <c r="DG79" s="99">
        <f t="shared" ca="1" si="176"/>
        <v>0</v>
      </c>
      <c r="DI79" s="79">
        <f t="shared" si="177"/>
        <v>0</v>
      </c>
      <c r="DJ79" s="121">
        <f t="shared" ca="1" si="106"/>
        <v>2.8850000000000002</v>
      </c>
      <c r="DK79" s="121">
        <f t="shared" ca="1" si="107"/>
        <v>3.2850000000000001</v>
      </c>
      <c r="DL79" s="121">
        <f t="shared" ca="1" si="178"/>
        <v>0</v>
      </c>
      <c r="DM79" s="121">
        <f t="shared" ca="1" si="179"/>
        <v>0</v>
      </c>
      <c r="DN79" s="183">
        <f t="shared" ca="1" si="108"/>
        <v>0.29249999999999998</v>
      </c>
      <c r="DO79" s="183">
        <f t="shared" ca="1" si="109"/>
        <v>0.29249999999999998</v>
      </c>
      <c r="DP79" s="96">
        <f t="shared" si="110"/>
        <v>0.96</v>
      </c>
      <c r="DQ79" s="185">
        <f ca="1">IF(DI79=0,0,_xll.SPRDOPT(DJ79,DK79,$AD79,$AM79,DN79,DO79,DP79,$D79,$F$20,0))</f>
        <v>0</v>
      </c>
      <c r="DR79" s="185">
        <f ca="1">IF(DJ79=0,0,_xll.SPRDOPT(DJ79,DK79,$AD79,$AM79,DN79,DO79,DP79,$D79,$F$20,1))</f>
        <v>-0.3523765956566226</v>
      </c>
      <c r="DS79" s="185">
        <f ca="1">IF(DK79=0,0,_xll.SPRDOPT(DJ79,DK79,$AD79,$AM79,DN79,DO79,DP79,$D79,$F$20,2))</f>
        <v>0.40284808334276812</v>
      </c>
      <c r="DT79" s="185">
        <f ca="1">IF(DL79=0,0,_xll.SPRDOPT(DJ79,DK79,$AD79,$AM79,DN79,DO79,DP79,$D79,$F$20,3)/100)</f>
        <v>0</v>
      </c>
      <c r="DU79" s="185">
        <f ca="1">IF(DM79=0,0,_xll.SPRDOPT(DJ79,DK79,$AD79,$AM79,DN79,DO79,DP79,$D79,$F$20,4)/100)</f>
        <v>0</v>
      </c>
      <c r="DV79" s="185">
        <f ca="1">IF(DN79=0,0,_xll.SPRDOPT(DJ79,DK79,$AD79,$AM79,DN79,DO79,DP79,$D79,$F$20,5)/100)</f>
        <v>-7.1519098183879968E-3</v>
      </c>
      <c r="DW79" s="185">
        <f ca="1">IF(DO79=0,0,_xll.SPRDOPT(DJ79,DK79,$AD79,$AM79,DN79,DO79,DP79,$D79,$F$20,6)/100)</f>
        <v>1.4535047276468111E-2</v>
      </c>
      <c r="DX79" s="185">
        <f ca="1">IF(DP79=0,0,_xll.SPRDOPT(DJ79,DK79,$AD79,$AM79,DN79,DO79,DP79,$D79,$F$20,7)/100)</f>
        <v>-1.9302008767060234E-2</v>
      </c>
      <c r="DY79" s="185">
        <f ca="1">IF(DQ79=0,0,_xll.SPRDOPT(DJ79,DK79,$AD79,$AM79,DN79,DO79,DP79,$D79,$F$20,9)/365)</f>
        <v>0</v>
      </c>
      <c r="DZ79" s="185">
        <f t="shared" ca="1" si="180"/>
        <v>5.0471487686145511E-2</v>
      </c>
      <c r="EA79" s="185">
        <f t="shared" ca="1" si="181"/>
        <v>0</v>
      </c>
      <c r="EB79" s="185">
        <f t="shared" ca="1" si="182"/>
        <v>7.3831374580801143E-3</v>
      </c>
      <c r="EC79" s="185">
        <f t="shared" si="183"/>
        <v>0</v>
      </c>
      <c r="ED79" s="185"/>
      <c r="EE79" s="99">
        <f t="shared" ca="1" si="184"/>
        <v>0</v>
      </c>
      <c r="EF79" s="99">
        <f t="shared" ca="1" si="185"/>
        <v>0</v>
      </c>
      <c r="EG79" s="99">
        <f t="shared" ca="1" si="186"/>
        <v>0</v>
      </c>
      <c r="EH79" s="99">
        <f t="shared" ca="1" si="187"/>
        <v>0</v>
      </c>
      <c r="EI79" s="99">
        <f t="shared" ca="1" si="188"/>
        <v>0</v>
      </c>
      <c r="EJ79" s="99">
        <f t="shared" ca="1" si="189"/>
        <v>0</v>
      </c>
      <c r="EK79" s="99">
        <f t="shared" ca="1" si="190"/>
        <v>0</v>
      </c>
      <c r="EL79" s="99">
        <f t="shared" ca="1" si="191"/>
        <v>0</v>
      </c>
      <c r="EM79" s="99">
        <f t="shared" ca="1" si="192"/>
        <v>0</v>
      </c>
      <c r="EN79" s="99">
        <f t="shared" ca="1" si="193"/>
        <v>0</v>
      </c>
      <c r="EO79" s="99">
        <f t="shared" ca="1" si="194"/>
        <v>0</v>
      </c>
      <c r="EP79" s="99">
        <f t="shared" ca="1" si="195"/>
        <v>0</v>
      </c>
      <c r="ER79" s="79">
        <f t="shared" si="196"/>
        <v>0</v>
      </c>
      <c r="ES79" s="121">
        <f t="shared" ca="1" si="111"/>
        <v>2.9450000000000003</v>
      </c>
      <c r="ET79" s="121">
        <f t="shared" ca="1" si="112"/>
        <v>3.2850000000000001</v>
      </c>
      <c r="EU79" s="121">
        <f t="shared" ca="1" si="197"/>
        <v>0</v>
      </c>
      <c r="EV79" s="121">
        <f t="shared" ca="1" si="198"/>
        <v>0</v>
      </c>
      <c r="EW79" s="183">
        <f t="shared" ca="1" si="113"/>
        <v>0.29249999999999998</v>
      </c>
      <c r="EX79" s="183">
        <f t="shared" ca="1" si="114"/>
        <v>0.29249999999999998</v>
      </c>
      <c r="EY79" s="96">
        <f t="shared" si="115"/>
        <v>0.96</v>
      </c>
      <c r="EZ79" s="185">
        <f ca="1">IF(ER79=0,0,_xll.SPRDOPT(ES79,ET79,$AK79,$AM79,EW79,EX79,EY79,$D79,$H$20,0))</f>
        <v>0</v>
      </c>
      <c r="FA79" s="185">
        <f ca="1">IF(ES79=0,0,_xll.SPRDOPT(ES79,ET79,$AK79,$AM79,EW79,EX79,EY79,$D79,$H$20,1))</f>
        <v>0.59937717468859275</v>
      </c>
      <c r="FB79" s="185">
        <f ca="1">IF(ET79=0,0,_xll.SPRDOPT(ES79,ET79,$AK79,$AM79,EW79,EX79,EY79,$D79,$H$20,2))</f>
        <v>-0.5446633535361558</v>
      </c>
      <c r="FC79" s="185">
        <f ca="1">IF(EU79=0,0,_xll.SPRDOPT(ES79,ET79,$AK79,$AM79,EW79,EX79,EY79,$D79,$H$20,3)/100)</f>
        <v>0</v>
      </c>
      <c r="FD79" s="185">
        <f ca="1">IF(EV79=0,0,_xll.SPRDOPT(ES79,ET79,$AK79,$AM79,EW79,EX79,EY79,$D79,$H$20,4)/100)</f>
        <v>0</v>
      </c>
      <c r="FE79" s="185">
        <f ca="1">IF(EW79=0,0,_xll.SPRDOPT(ES79,ET79,$AK79,$AM79,EW79,EX79,EY79,$D79,$H$20,5)/100)</f>
        <v>-5.7650318326465267E-3</v>
      </c>
      <c r="FF79" s="185">
        <f ca="1">IF(EX79=0,0,_xll.SPRDOPT(ES79,ET79,$AK79,$AM79,EW79,EX79,EY79,$D79,$H$20,6)/100)</f>
        <v>1.3039643667110872E-2</v>
      </c>
      <c r="FG79" s="185">
        <f ca="1">IF(EY79=0,0,_xll.SPRDOPT(ES79,ET79,$AK79,$AM79,EW79,EX79,EY79,$D79,$H$20,7)/100)</f>
        <v>-2.1172634350382202E-2</v>
      </c>
      <c r="FH79" s="185">
        <f ca="1">IF(EZ79=0,0,_xll.SPRDOPT(ES79,ET79,$AK79,$AM79,EW79,EX79,EY79,$D79,$H$20,9)/365)</f>
        <v>0</v>
      </c>
      <c r="FI79" s="185">
        <f t="shared" ca="1" si="199"/>
        <v>5.4713821152436948E-2</v>
      </c>
      <c r="FJ79" s="185">
        <f t="shared" ca="1" si="200"/>
        <v>0</v>
      </c>
      <c r="FK79" s="185">
        <f t="shared" ca="1" si="201"/>
        <v>7.2746118344643451E-3</v>
      </c>
      <c r="FL79" s="185">
        <f t="shared" si="202"/>
        <v>0</v>
      </c>
      <c r="FM79" s="185"/>
      <c r="FN79" s="99">
        <f t="shared" ca="1" si="203"/>
        <v>0</v>
      </c>
      <c r="FO79" s="99">
        <f t="shared" ca="1" si="204"/>
        <v>0</v>
      </c>
      <c r="FP79" s="99">
        <f t="shared" ca="1" si="205"/>
        <v>0</v>
      </c>
      <c r="FQ79" s="99">
        <f t="shared" ca="1" si="206"/>
        <v>0</v>
      </c>
      <c r="FR79" s="99">
        <f t="shared" ca="1" si="207"/>
        <v>0</v>
      </c>
      <c r="FS79" s="99">
        <f t="shared" ca="1" si="208"/>
        <v>0</v>
      </c>
      <c r="FT79" s="99">
        <f t="shared" ca="1" si="209"/>
        <v>0</v>
      </c>
      <c r="FU79" s="99">
        <f t="shared" ca="1" si="210"/>
        <v>0</v>
      </c>
      <c r="FV79" s="99">
        <f t="shared" ca="1" si="211"/>
        <v>0</v>
      </c>
      <c r="FW79" s="99">
        <f t="shared" ca="1" si="212"/>
        <v>0</v>
      </c>
      <c r="FX79" s="99">
        <f t="shared" ca="1" si="213"/>
        <v>0</v>
      </c>
      <c r="FY79" s="99">
        <f t="shared" ca="1" si="214"/>
        <v>0</v>
      </c>
      <c r="GA79" s="304" t="e">
        <f t="shared" ca="1" si="116"/>
        <v>#N/A</v>
      </c>
      <c r="GB79" t="e">
        <f t="shared" si="117"/>
        <v>#N/A</v>
      </c>
      <c r="GC79" t="e">
        <f t="shared" si="118"/>
        <v>#N/A</v>
      </c>
      <c r="GD79" t="e">
        <f t="shared" si="119"/>
        <v>#N/A</v>
      </c>
      <c r="GE79" t="e">
        <f t="shared" si="120"/>
        <v>#N/A</v>
      </c>
      <c r="GG79" s="96" t="e">
        <f t="shared" ca="1" si="121"/>
        <v>#N/A</v>
      </c>
      <c r="GH79" s="96" t="e">
        <f t="shared" ca="1" si="122"/>
        <v>#N/A</v>
      </c>
      <c r="GI79" s="96" t="e">
        <f t="shared" ca="1" si="123"/>
        <v>#N/A</v>
      </c>
      <c r="GJ79" s="96" t="e">
        <f t="shared" ca="1" si="124"/>
        <v>#N/A</v>
      </c>
    </row>
    <row r="80" spans="1:192" x14ac:dyDescent="0.2">
      <c r="A80" s="92">
        <f t="shared" si="130"/>
        <v>38534</v>
      </c>
      <c r="B80" s="93">
        <f t="shared" ca="1" si="83"/>
        <v>3.3250000000000002</v>
      </c>
      <c r="C80" s="77">
        <f t="shared" ca="1" si="131"/>
        <v>0.28749999999999998</v>
      </c>
      <c r="D80" s="95">
        <f t="shared" ca="1" si="132"/>
        <v>1302</v>
      </c>
      <c r="E80" s="96">
        <f t="shared" ca="1" si="133"/>
        <v>-0.38800641306448469</v>
      </c>
      <c r="F80" s="96">
        <f t="shared" ca="1" si="134"/>
        <v>-0.22729323650325484</v>
      </c>
      <c r="G80" s="96">
        <f t="shared" ca="1" si="135"/>
        <v>-0.35267668461036666</v>
      </c>
      <c r="H80" s="96">
        <f t="shared" ca="1" si="136"/>
        <v>0.59911897182414153</v>
      </c>
      <c r="I80" s="94"/>
      <c r="J80" s="182"/>
      <c r="K80" s="93">
        <f t="shared" ca="1" si="10"/>
        <v>-0.15</v>
      </c>
      <c r="L80" s="93">
        <f t="shared" ca="1" si="84"/>
        <v>0</v>
      </c>
      <c r="M80" s="96">
        <f t="shared" ca="1" si="85"/>
        <v>1</v>
      </c>
      <c r="N80" s="96">
        <f t="shared" ca="1" si="86"/>
        <v>1</v>
      </c>
      <c r="O80" s="96">
        <f t="shared" ca="1" si="87"/>
        <v>0.99450000000000005</v>
      </c>
      <c r="P80" s="184">
        <f t="shared" si="11"/>
        <v>-0.2</v>
      </c>
      <c r="Q80" s="298">
        <f t="shared" si="88"/>
        <v>0</v>
      </c>
      <c r="R80" s="294">
        <f t="shared" ca="1" si="12"/>
        <v>0.26</v>
      </c>
      <c r="S80" s="93">
        <f t="shared" ca="1" si="13"/>
        <v>0</v>
      </c>
      <c r="T80" s="96">
        <f t="shared" ca="1" si="14"/>
        <v>1</v>
      </c>
      <c r="U80" s="96">
        <f t="shared" ca="1" si="89"/>
        <v>1</v>
      </c>
      <c r="V80" s="96">
        <f t="shared" ca="1" si="90"/>
        <v>0.98</v>
      </c>
      <c r="W80" s="184">
        <f t="shared" si="15"/>
        <v>0</v>
      </c>
      <c r="X80" s="298">
        <f t="shared" si="91"/>
        <v>0</v>
      </c>
      <c r="Y80" s="296">
        <f t="shared" ca="1" si="16"/>
        <v>-0.4</v>
      </c>
      <c r="Z80" s="93">
        <f t="shared" ca="1" si="17"/>
        <v>0</v>
      </c>
      <c r="AA80" s="96">
        <f t="shared" ca="1" si="126"/>
        <v>1</v>
      </c>
      <c r="AB80" s="96">
        <f t="shared" ca="1" si="92"/>
        <v>1</v>
      </c>
      <c r="AC80" s="96">
        <f t="shared" ca="1" si="93"/>
        <v>0.96</v>
      </c>
      <c r="AD80" s="184">
        <f t="shared" si="18"/>
        <v>-0.6</v>
      </c>
      <c r="AE80" s="298">
        <f t="shared" si="94"/>
        <v>0</v>
      </c>
      <c r="AF80" s="93">
        <f t="shared" ca="1" si="19"/>
        <v>-0.4</v>
      </c>
      <c r="AG80" s="93">
        <f t="shared" ca="1" si="20"/>
        <v>0</v>
      </c>
      <c r="AH80" s="96">
        <f t="shared" ca="1" si="21"/>
        <v>1</v>
      </c>
      <c r="AI80" s="96">
        <f t="shared" ca="1" si="95"/>
        <v>1</v>
      </c>
      <c r="AJ80" s="96">
        <f t="shared" ca="1" si="96"/>
        <v>0.96</v>
      </c>
      <c r="AK80" s="184">
        <f t="shared" si="22"/>
        <v>-0.45</v>
      </c>
      <c r="AL80" s="298">
        <f t="shared" si="97"/>
        <v>0</v>
      </c>
      <c r="AM80" s="77">
        <f t="shared" ca="1" si="23"/>
        <v>0</v>
      </c>
      <c r="AN80" s="145">
        <f t="shared" si="24"/>
        <v>31</v>
      </c>
      <c r="AO80" s="74">
        <f t="shared" si="125"/>
        <v>43</v>
      </c>
      <c r="AP80" s="79">
        <f t="shared" si="137"/>
        <v>0</v>
      </c>
      <c r="AQ80" s="121">
        <f t="shared" ca="1" si="98"/>
        <v>3.1750000000000003</v>
      </c>
      <c r="AR80" s="121">
        <f t="shared" ca="1" si="99"/>
        <v>3.3250000000000002</v>
      </c>
      <c r="AS80" s="121">
        <f t="shared" ca="1" si="138"/>
        <v>0</v>
      </c>
      <c r="AT80" s="121">
        <f t="shared" ca="1" si="139"/>
        <v>0</v>
      </c>
      <c r="AU80" s="183">
        <f t="shared" ca="1" si="100"/>
        <v>0.28749999999999998</v>
      </c>
      <c r="AV80" s="183">
        <f t="shared" ca="1" si="101"/>
        <v>0.28749999999999998</v>
      </c>
      <c r="AW80" s="96">
        <f t="shared" si="140"/>
        <v>0.999</v>
      </c>
      <c r="AX80" s="185">
        <f ca="1">IF(AP80=0,0,_xll.SPRDOPT(AQ80,AR80,$P80,$AM80,AU80,AV80,AW80,$D80,$B$20,0))</f>
        <v>0</v>
      </c>
      <c r="AY80" s="185">
        <f ca="1">IF(AQ80=0,0,_xll.SPRDOPT(AQ80,AR80,$P80,$AM80,AU80,AV80,AW80,$D80,$B$20,1))</f>
        <v>-0.38800641306448469</v>
      </c>
      <c r="AZ80" s="185">
        <f ca="1">IF(AR80=0,0,_xll.SPRDOPT(AQ80,AR80,$P80,$AM80,AU80,AV80,AW80,$D80,$B$20,2))</f>
        <v>0.39434217754981193</v>
      </c>
      <c r="BA80" s="185">
        <f ca="1">IF(AS80=0,0,_xll.SPRDOPT(AQ80,AR80,$P80,$AM80,AU80,AV80,AW80,$D80,$B$20,3)/100)</f>
        <v>0</v>
      </c>
      <c r="BB80" s="185">
        <f ca="1">IF(AT80=0,0,_xll.SPRDOPT(AQ80,AR80,$P80,$AM80,AU80,AV80,AW80,$D80,$B$20,4)/100)</f>
        <v>0</v>
      </c>
      <c r="BC80" s="185">
        <f ca="1">IF(AU80=0,0,_xll.SPRDOPT(AQ80,AR80,$P80,$AM80,AU80,AV80,AW80,$D80,$B$20,5)/100)</f>
        <v>-1.6241150785969299E-2</v>
      </c>
      <c r="BD80" s="185">
        <f ca="1">IF(AV80=0,0,_xll.SPRDOPT(AQ80,AR80,$P80,$AM80,AU80,AV80,AW80,$D80,$B$20,6)/100)</f>
        <v>1.7868599364961577E-2</v>
      </c>
      <c r="BE80" s="185">
        <f ca="1">IF(AW80=0,0,_xll.SPRDOPT(AQ80,AR80,$P80,$AM80,AU80,AV80,AW80,$D80,$B$20,7)/100)</f>
        <v>-0.10288989861543026</v>
      </c>
      <c r="BF80" s="185">
        <f ca="1">IF(AX80=0,0,_xll.SPRDOPT(AQ80,AR80,$P80,$AM80,AU80,AV80,AW80,$D80,$B$20,9)/365)</f>
        <v>0</v>
      </c>
      <c r="BG80" s="185">
        <f t="shared" ca="1" si="141"/>
        <v>6.3357644853272443E-3</v>
      </c>
      <c r="BH80" s="185">
        <f t="shared" ca="1" si="142"/>
        <v>0</v>
      </c>
      <c r="BI80" s="185">
        <f t="shared" ca="1" si="143"/>
        <v>1.6274485789922778E-3</v>
      </c>
      <c r="BJ80" s="185">
        <f t="shared" si="144"/>
        <v>0</v>
      </c>
      <c r="BK80" s="165"/>
      <c r="BL80" s="99">
        <f t="shared" ca="1" si="145"/>
        <v>0</v>
      </c>
      <c r="BM80" s="99">
        <f t="shared" ca="1" si="146"/>
        <v>0</v>
      </c>
      <c r="BN80" s="99">
        <f t="shared" ca="1" si="147"/>
        <v>0</v>
      </c>
      <c r="BO80" s="99">
        <f t="shared" ca="1" si="148"/>
        <v>0</v>
      </c>
      <c r="BP80" s="99">
        <f t="shared" ca="1" si="149"/>
        <v>0</v>
      </c>
      <c r="BQ80" s="99">
        <f t="shared" ca="1" si="150"/>
        <v>0</v>
      </c>
      <c r="BR80" s="99">
        <f t="shared" ca="1" si="151"/>
        <v>0</v>
      </c>
      <c r="BS80" s="99">
        <f t="shared" ca="1" si="152"/>
        <v>0</v>
      </c>
      <c r="BT80" s="99">
        <f t="shared" ca="1" si="153"/>
        <v>0</v>
      </c>
      <c r="BU80" s="99">
        <f t="shared" ca="1" si="154"/>
        <v>0</v>
      </c>
      <c r="BV80" s="99">
        <f t="shared" ca="1" si="155"/>
        <v>0</v>
      </c>
      <c r="BW80" s="99">
        <f t="shared" ca="1" si="156"/>
        <v>0</v>
      </c>
      <c r="BX80" s="99"/>
      <c r="BZ80" s="79">
        <f t="shared" si="157"/>
        <v>0</v>
      </c>
      <c r="CA80" s="121">
        <f t="shared" ca="1" si="102"/>
        <v>3.585</v>
      </c>
      <c r="CB80" s="121">
        <f t="shared" ca="1" si="103"/>
        <v>3.3250000000000002</v>
      </c>
      <c r="CC80" s="121">
        <f t="shared" ca="1" si="158"/>
        <v>0</v>
      </c>
      <c r="CD80" s="121">
        <f t="shared" ca="1" si="159"/>
        <v>0</v>
      </c>
      <c r="CE80" s="183">
        <f t="shared" ca="1" si="104"/>
        <v>0.28749999999999998</v>
      </c>
      <c r="CF80" s="183">
        <f t="shared" ca="1" si="105"/>
        <v>0.28749999999999998</v>
      </c>
      <c r="CG80" s="96">
        <f t="shared" si="160"/>
        <v>0.98</v>
      </c>
      <c r="CH80" s="185">
        <f ca="1">IF(BZ80=0,0,_xll.SPRDOPT(CA80,CB80,$W80,$AM80,CE80,CF80,CG80,$D80,$D$20,0))</f>
        <v>0</v>
      </c>
      <c r="CI80" s="185">
        <f ca="1">IF(CA80=0,0,_xll.SPRDOPT(CA80,CB80,$W80,$AM80,CE80,CF80,CG80,$D80,$D$20,1))</f>
        <v>-0.22729323650325484</v>
      </c>
      <c r="CJ80" s="185">
        <f ca="1">IF(CB80=0,0,_xll.SPRDOPT(CA80,CB80,$W80,$AM80,CE80,CF80,CG80,$D80,$D$20,2))</f>
        <v>0.26133720381607695</v>
      </c>
      <c r="CK80" s="185">
        <f ca="1">IF(CC80=0,0,_xll.SPRDOPT(CA80,CB80,$W80,$AM80,CE80,CF80,CG80,$D80,$D$20,3)/100)</f>
        <v>0</v>
      </c>
      <c r="CL80" s="185">
        <f ca="1">IF(CD80=0,0,_xll.SPRDOPT(CA80,CB80,$W80,$AM80,CE80,CF80,CG80,$D80,$D$20,4)/100)</f>
        <v>0</v>
      </c>
      <c r="CM80" s="185">
        <f ca="1">IF(CE80=0,0,_xll.SPRDOPT(CA80,CB80,$W80,$AM80,CE80,CF80,CG80,$D80,$D$20,5)/100)</f>
        <v>2.0416861544797407E-3</v>
      </c>
      <c r="CN80" s="185">
        <f ca="1">IF(CF80=0,0,_xll.SPRDOPT(CA80,CB80,$W80,$AM80,CE80,CF80,CG80,$D80,$D$20,6)/100)</f>
        <v>2.0416524722405962E-3</v>
      </c>
      <c r="CO80" s="185">
        <f ca="1">IF(CG80=0,0,_xll.SPRDOPT(CA80,CB80,$W80,$AM80,CE80,CF80,CG80,$D80,$D$20,7)/100)</f>
        <v>-2.9348999370503295E-2</v>
      </c>
      <c r="CP80" s="185">
        <f ca="1">IF(CH80=0,0,_xll.SPRDOPT(CA80,CB80,$W80,$AM80,CE80,CF80,CG80,$D80,$D$20,9)/365)</f>
        <v>0</v>
      </c>
      <c r="CQ80" s="185">
        <f t="shared" ca="1" si="161"/>
        <v>3.404396731282211E-2</v>
      </c>
      <c r="CR80" s="185">
        <f t="shared" ca="1" si="162"/>
        <v>0</v>
      </c>
      <c r="CS80" s="185">
        <f t="shared" ca="1" si="163"/>
        <v>4.0833386267203368E-3</v>
      </c>
      <c r="CT80" s="185">
        <f t="shared" si="164"/>
        <v>0</v>
      </c>
      <c r="CU80" s="165"/>
      <c r="CV80" s="99">
        <f t="shared" ca="1" si="165"/>
        <v>0</v>
      </c>
      <c r="CW80" s="99">
        <f t="shared" ca="1" si="166"/>
        <v>0</v>
      </c>
      <c r="CX80" s="99">
        <f t="shared" ca="1" si="167"/>
        <v>0</v>
      </c>
      <c r="CY80" s="99">
        <f t="shared" ca="1" si="168"/>
        <v>0</v>
      </c>
      <c r="CZ80" s="99">
        <f t="shared" ca="1" si="169"/>
        <v>0</v>
      </c>
      <c r="DA80" s="99">
        <f t="shared" ca="1" si="170"/>
        <v>0</v>
      </c>
      <c r="DB80" s="99">
        <f t="shared" ca="1" si="171"/>
        <v>0</v>
      </c>
      <c r="DC80" s="99">
        <f t="shared" ca="1" si="172"/>
        <v>0</v>
      </c>
      <c r="DD80" s="99">
        <f t="shared" ca="1" si="173"/>
        <v>0</v>
      </c>
      <c r="DE80" s="99">
        <f t="shared" ca="1" si="174"/>
        <v>0</v>
      </c>
      <c r="DF80" s="99">
        <f t="shared" ca="1" si="175"/>
        <v>0</v>
      </c>
      <c r="DG80" s="99">
        <f t="shared" ca="1" si="176"/>
        <v>0</v>
      </c>
      <c r="DI80" s="79">
        <f t="shared" si="177"/>
        <v>0</v>
      </c>
      <c r="DJ80" s="121">
        <f t="shared" ca="1" si="106"/>
        <v>2.9250000000000003</v>
      </c>
      <c r="DK80" s="121">
        <f t="shared" ca="1" si="107"/>
        <v>3.3250000000000002</v>
      </c>
      <c r="DL80" s="121">
        <f t="shared" ca="1" si="178"/>
        <v>0</v>
      </c>
      <c r="DM80" s="121">
        <f t="shared" ca="1" si="179"/>
        <v>0</v>
      </c>
      <c r="DN80" s="183">
        <f t="shared" ca="1" si="108"/>
        <v>0.28749999999999998</v>
      </c>
      <c r="DO80" s="183">
        <f t="shared" ca="1" si="109"/>
        <v>0.28749999999999998</v>
      </c>
      <c r="DP80" s="96">
        <f t="shared" si="110"/>
        <v>0.96</v>
      </c>
      <c r="DQ80" s="185">
        <f ca="1">IF(DI80=0,0,_xll.SPRDOPT(DJ80,DK80,$AD80,$AM80,DN80,DO80,DP80,$D80,$F$20,0))</f>
        <v>0</v>
      </c>
      <c r="DR80" s="185">
        <f ca="1">IF(DJ80=0,0,_xll.SPRDOPT(DJ80,DK80,$AD80,$AM80,DN80,DO80,DP80,$D80,$F$20,1))</f>
        <v>-0.35267668461036666</v>
      </c>
      <c r="DS80" s="185">
        <f ca="1">IF(DK80=0,0,_xll.SPRDOPT(DJ80,DK80,$AD80,$AM80,DN80,DO80,DP80,$D80,$F$20,2))</f>
        <v>0.40306349118792645</v>
      </c>
      <c r="DT80" s="185">
        <f ca="1">IF(DL80=0,0,_xll.SPRDOPT(DJ80,DK80,$AD80,$AM80,DN80,DO80,DP80,$D80,$F$20,3)/100)</f>
        <v>0</v>
      </c>
      <c r="DU80" s="185">
        <f ca="1">IF(DM80=0,0,_xll.SPRDOPT(DJ80,DK80,$AD80,$AM80,DN80,DO80,DP80,$D80,$F$20,4)/100)</f>
        <v>0</v>
      </c>
      <c r="DV80" s="185">
        <f ca="1">IF(DN80=0,0,_xll.SPRDOPT(DJ80,DK80,$AD80,$AM80,DN80,DO80,DP80,$D80,$F$20,5)/100)</f>
        <v>-7.2686812968603609E-3</v>
      </c>
      <c r="DW80" s="185">
        <f ca="1">IF(DO80=0,0,_xll.SPRDOPT(DJ80,DK80,$AD80,$AM80,DN80,DO80,DP80,$D80,$F$20,6)/100)</f>
        <v>1.4822292098257641E-2</v>
      </c>
      <c r="DX80" s="185">
        <f ca="1">IF(DP80=0,0,_xll.SPRDOPT(DJ80,DK80,$AD80,$AM80,DN80,DO80,DP80,$D80,$F$20,7)/100)</f>
        <v>-1.9522505724525966E-2</v>
      </c>
      <c r="DY80" s="185">
        <f ca="1">IF(DQ80=0,0,_xll.SPRDOPT(DJ80,DK80,$AD80,$AM80,DN80,DO80,DP80,$D80,$F$20,9)/365)</f>
        <v>0</v>
      </c>
      <c r="DZ80" s="185">
        <f t="shared" ca="1" si="180"/>
        <v>5.0386806577559784E-2</v>
      </c>
      <c r="EA80" s="185">
        <f t="shared" ca="1" si="181"/>
        <v>0</v>
      </c>
      <c r="EB80" s="185">
        <f t="shared" ca="1" si="182"/>
        <v>7.5536108013972798E-3</v>
      </c>
      <c r="EC80" s="185">
        <f t="shared" si="183"/>
        <v>0</v>
      </c>
      <c r="ED80" s="185"/>
      <c r="EE80" s="99">
        <f t="shared" ca="1" si="184"/>
        <v>0</v>
      </c>
      <c r="EF80" s="99">
        <f t="shared" ca="1" si="185"/>
        <v>0</v>
      </c>
      <c r="EG80" s="99">
        <f t="shared" ca="1" si="186"/>
        <v>0</v>
      </c>
      <c r="EH80" s="99">
        <f t="shared" ca="1" si="187"/>
        <v>0</v>
      </c>
      <c r="EI80" s="99">
        <f t="shared" ca="1" si="188"/>
        <v>0</v>
      </c>
      <c r="EJ80" s="99">
        <f t="shared" ca="1" si="189"/>
        <v>0</v>
      </c>
      <c r="EK80" s="99">
        <f t="shared" ca="1" si="190"/>
        <v>0</v>
      </c>
      <c r="EL80" s="99">
        <f t="shared" ca="1" si="191"/>
        <v>0</v>
      </c>
      <c r="EM80" s="99">
        <f t="shared" ca="1" si="192"/>
        <v>0</v>
      </c>
      <c r="EN80" s="99">
        <f t="shared" ca="1" si="193"/>
        <v>0</v>
      </c>
      <c r="EO80" s="99">
        <f t="shared" ca="1" si="194"/>
        <v>0</v>
      </c>
      <c r="EP80" s="99">
        <f t="shared" ca="1" si="195"/>
        <v>0</v>
      </c>
      <c r="ER80" s="79">
        <f t="shared" si="196"/>
        <v>0</v>
      </c>
      <c r="ES80" s="121">
        <f t="shared" ca="1" si="111"/>
        <v>2.9850000000000003</v>
      </c>
      <c r="ET80" s="121">
        <f t="shared" ca="1" si="112"/>
        <v>3.3250000000000002</v>
      </c>
      <c r="EU80" s="121">
        <f t="shared" ca="1" si="197"/>
        <v>0</v>
      </c>
      <c r="EV80" s="121">
        <f t="shared" ca="1" si="198"/>
        <v>0</v>
      </c>
      <c r="EW80" s="183">
        <f t="shared" ca="1" si="113"/>
        <v>0.28749999999999998</v>
      </c>
      <c r="EX80" s="183">
        <f t="shared" ca="1" si="114"/>
        <v>0.28749999999999998</v>
      </c>
      <c r="EY80" s="96">
        <f t="shared" si="115"/>
        <v>0.96</v>
      </c>
      <c r="EZ80" s="185">
        <f ca="1">IF(ER80=0,0,_xll.SPRDOPT(ES80,ET80,$AK80,$AM80,EW80,EX80,EY80,$D80,$H$20,0))</f>
        <v>0</v>
      </c>
      <c r="FA80" s="185">
        <f ca="1">IF(ES80=0,0,_xll.SPRDOPT(ES80,ET80,$AK80,$AM80,EW80,EX80,EY80,$D80,$H$20,1))</f>
        <v>0.59911897182414153</v>
      </c>
      <c r="FB80" s="185">
        <f ca="1">IF(ET80=0,0,_xll.SPRDOPT(ES80,ET80,$AK80,$AM80,EW80,EX80,EY80,$D80,$H$20,2))</f>
        <v>-0.54453782529846095</v>
      </c>
      <c r="FC80" s="185">
        <f ca="1">IF(EU80=0,0,_xll.SPRDOPT(ES80,ET80,$AK80,$AM80,EW80,EX80,EY80,$D80,$H$20,3)/100)</f>
        <v>0</v>
      </c>
      <c r="FD80" s="185">
        <f ca="1">IF(EV80=0,0,_xll.SPRDOPT(ES80,ET80,$AK80,$AM80,EW80,EX80,EY80,$D80,$H$20,4)/100)</f>
        <v>0</v>
      </c>
      <c r="FE80" s="185">
        <f ca="1">IF(EW80=0,0,_xll.SPRDOPT(ES80,ET80,$AK80,$AM80,EW80,EX80,EY80,$D80,$H$20,5)/100)</f>
        <v>-5.8406233126689468E-3</v>
      </c>
      <c r="FF80" s="185">
        <f ca="1">IF(EX80=0,0,_xll.SPRDOPT(ES80,ET80,$AK80,$AM80,EW80,EX80,EY80,$D80,$H$20,6)/100)</f>
        <v>1.3286592272438523E-2</v>
      </c>
      <c r="FG80" s="185">
        <f ca="1">IF(EY80=0,0,_xll.SPRDOPT(ES80,ET80,$AK80,$AM80,EW80,EX80,EY80,$D80,$H$20,7)/100)</f>
        <v>-2.1394941175090051E-2</v>
      </c>
      <c r="FH80" s="185">
        <f ca="1">IF(EZ80=0,0,_xll.SPRDOPT(ES80,ET80,$AK80,$AM80,EW80,EX80,EY80,$D80,$H$20,9)/365)</f>
        <v>0</v>
      </c>
      <c r="FI80" s="185">
        <f t="shared" ca="1" si="199"/>
        <v>5.4581146525680579E-2</v>
      </c>
      <c r="FJ80" s="185">
        <f t="shared" ca="1" si="200"/>
        <v>0</v>
      </c>
      <c r="FK80" s="185">
        <f t="shared" ca="1" si="201"/>
        <v>7.4459689597695762E-3</v>
      </c>
      <c r="FL80" s="185">
        <f t="shared" si="202"/>
        <v>0</v>
      </c>
      <c r="FM80" s="185"/>
      <c r="FN80" s="99">
        <f t="shared" ca="1" si="203"/>
        <v>0</v>
      </c>
      <c r="FO80" s="99">
        <f t="shared" ca="1" si="204"/>
        <v>0</v>
      </c>
      <c r="FP80" s="99">
        <f t="shared" ca="1" si="205"/>
        <v>0</v>
      </c>
      <c r="FQ80" s="99">
        <f t="shared" ca="1" si="206"/>
        <v>0</v>
      </c>
      <c r="FR80" s="99">
        <f t="shared" ca="1" si="207"/>
        <v>0</v>
      </c>
      <c r="FS80" s="99">
        <f t="shared" ca="1" si="208"/>
        <v>0</v>
      </c>
      <c r="FT80" s="99">
        <f t="shared" ca="1" si="209"/>
        <v>0</v>
      </c>
      <c r="FU80" s="99">
        <f t="shared" ca="1" si="210"/>
        <v>0</v>
      </c>
      <c r="FV80" s="99">
        <f t="shared" ca="1" si="211"/>
        <v>0</v>
      </c>
      <c r="FW80" s="99">
        <f t="shared" ca="1" si="212"/>
        <v>0</v>
      </c>
      <c r="FX80" s="99">
        <f t="shared" ca="1" si="213"/>
        <v>0</v>
      </c>
      <c r="FY80" s="99">
        <f t="shared" ca="1" si="214"/>
        <v>0</v>
      </c>
      <c r="GA80" s="304" t="e">
        <f t="shared" ca="1" si="116"/>
        <v>#N/A</v>
      </c>
      <c r="GB80" t="e">
        <f t="shared" si="117"/>
        <v>#N/A</v>
      </c>
      <c r="GC80" t="e">
        <f t="shared" si="118"/>
        <v>#N/A</v>
      </c>
      <c r="GD80" t="e">
        <f t="shared" si="119"/>
        <v>#N/A</v>
      </c>
      <c r="GE80" t="e">
        <f t="shared" si="120"/>
        <v>#N/A</v>
      </c>
      <c r="GG80" s="96" t="e">
        <f t="shared" ca="1" si="121"/>
        <v>#N/A</v>
      </c>
      <c r="GH80" s="96" t="e">
        <f t="shared" ca="1" si="122"/>
        <v>#N/A</v>
      </c>
      <c r="GI80" s="96" t="e">
        <f t="shared" ca="1" si="123"/>
        <v>#N/A</v>
      </c>
      <c r="GJ80" s="96" t="e">
        <f t="shared" ca="1" si="124"/>
        <v>#N/A</v>
      </c>
    </row>
    <row r="81" spans="1:192" x14ac:dyDescent="0.2">
      <c r="A81" s="92">
        <f t="shared" si="130"/>
        <v>38565</v>
      </c>
      <c r="B81" s="93">
        <f t="shared" ca="1" si="83"/>
        <v>3.3650000000000002</v>
      </c>
      <c r="C81" s="77">
        <f t="shared" ca="1" si="131"/>
        <v>0.28749999999999998</v>
      </c>
      <c r="D81" s="95">
        <f t="shared" ca="1" si="132"/>
        <v>1331</v>
      </c>
      <c r="E81" s="96">
        <f t="shared" ca="1" si="133"/>
        <v>-0.39022732416116684</v>
      </c>
      <c r="F81" s="96">
        <f t="shared" ca="1" si="134"/>
        <v>-0.23179826500247114</v>
      </c>
      <c r="G81" s="96">
        <f t="shared" ca="1" si="135"/>
        <v>-0.3547962534228431</v>
      </c>
      <c r="H81" s="96">
        <f t="shared" ca="1" si="136"/>
        <v>0.59793440304525158</v>
      </c>
      <c r="I81" s="94"/>
      <c r="J81" s="182"/>
      <c r="K81" s="93">
        <f t="shared" ca="1" si="10"/>
        <v>-0.15</v>
      </c>
      <c r="L81" s="93">
        <f t="shared" ca="1" si="84"/>
        <v>0</v>
      </c>
      <c r="M81" s="96">
        <f t="shared" ca="1" si="85"/>
        <v>1</v>
      </c>
      <c r="N81" s="96">
        <f t="shared" ca="1" si="86"/>
        <v>1</v>
      </c>
      <c r="O81" s="96">
        <f t="shared" ca="1" si="87"/>
        <v>0.99450000000000005</v>
      </c>
      <c r="P81" s="184">
        <f t="shared" si="11"/>
        <v>-0.2</v>
      </c>
      <c r="Q81" s="298">
        <f t="shared" si="88"/>
        <v>0</v>
      </c>
      <c r="R81" s="294">
        <f t="shared" ca="1" si="12"/>
        <v>0.26</v>
      </c>
      <c r="S81" s="93">
        <f t="shared" ca="1" si="13"/>
        <v>0</v>
      </c>
      <c r="T81" s="96">
        <f t="shared" ca="1" si="14"/>
        <v>1</v>
      </c>
      <c r="U81" s="96">
        <f t="shared" ca="1" si="89"/>
        <v>1</v>
      </c>
      <c r="V81" s="96">
        <f t="shared" ca="1" si="90"/>
        <v>0.98</v>
      </c>
      <c r="W81" s="184">
        <f t="shared" si="15"/>
        <v>0</v>
      </c>
      <c r="X81" s="298">
        <f t="shared" si="91"/>
        <v>0</v>
      </c>
      <c r="Y81" s="296">
        <f t="shared" ca="1" si="16"/>
        <v>-0.4</v>
      </c>
      <c r="Z81" s="93">
        <f t="shared" ca="1" si="17"/>
        <v>0</v>
      </c>
      <c r="AA81" s="96">
        <f t="shared" ca="1" si="126"/>
        <v>1</v>
      </c>
      <c r="AB81" s="96">
        <f t="shared" ca="1" si="92"/>
        <v>1</v>
      </c>
      <c r="AC81" s="96">
        <f t="shared" ca="1" si="93"/>
        <v>0.96</v>
      </c>
      <c r="AD81" s="184">
        <f t="shared" si="18"/>
        <v>-0.6</v>
      </c>
      <c r="AE81" s="298">
        <f t="shared" si="94"/>
        <v>0</v>
      </c>
      <c r="AF81" s="93">
        <f t="shared" ca="1" si="19"/>
        <v>-0.4</v>
      </c>
      <c r="AG81" s="93">
        <f t="shared" ca="1" si="20"/>
        <v>0</v>
      </c>
      <c r="AH81" s="96">
        <f t="shared" ca="1" si="21"/>
        <v>1</v>
      </c>
      <c r="AI81" s="96">
        <f t="shared" ca="1" si="95"/>
        <v>1</v>
      </c>
      <c r="AJ81" s="96">
        <f t="shared" ca="1" si="96"/>
        <v>0.96</v>
      </c>
      <c r="AK81" s="184">
        <f t="shared" si="22"/>
        <v>-0.45</v>
      </c>
      <c r="AL81" s="298">
        <f t="shared" si="97"/>
        <v>0</v>
      </c>
      <c r="AM81" s="77">
        <f t="shared" ca="1" si="23"/>
        <v>0</v>
      </c>
      <c r="AN81" s="145">
        <f t="shared" si="24"/>
        <v>31</v>
      </c>
      <c r="AO81" s="74">
        <f t="shared" si="125"/>
        <v>44</v>
      </c>
      <c r="AP81" s="79">
        <f t="shared" si="137"/>
        <v>0</v>
      </c>
      <c r="AQ81" s="121">
        <f t="shared" ca="1" si="98"/>
        <v>3.2150000000000003</v>
      </c>
      <c r="AR81" s="121">
        <f t="shared" ca="1" si="99"/>
        <v>3.3650000000000002</v>
      </c>
      <c r="AS81" s="121">
        <f t="shared" ca="1" si="138"/>
        <v>0</v>
      </c>
      <c r="AT81" s="121">
        <f t="shared" ca="1" si="139"/>
        <v>0</v>
      </c>
      <c r="AU81" s="183">
        <f t="shared" ca="1" si="100"/>
        <v>0.28749999999999998</v>
      </c>
      <c r="AV81" s="183">
        <f t="shared" ca="1" si="101"/>
        <v>0.28749999999999998</v>
      </c>
      <c r="AW81" s="96">
        <f t="shared" si="140"/>
        <v>0.999</v>
      </c>
      <c r="AX81" s="185">
        <f ca="1">IF(AP81=0,0,_xll.SPRDOPT(AQ81,AR81,$P81,$AM81,AU81,AV81,AW81,$D81,$B$20,0))</f>
        <v>0</v>
      </c>
      <c r="AY81" s="185">
        <f ca="1">IF(AQ81=0,0,_xll.SPRDOPT(AQ81,AR81,$P81,$AM81,AU81,AV81,AW81,$D81,$B$20,1))</f>
        <v>-0.39022732416116684</v>
      </c>
      <c r="AZ81" s="185">
        <f ca="1">IF(AR81=0,0,_xll.SPRDOPT(AQ81,AR81,$P81,$AM81,AU81,AV81,AW81,$D81,$B$20,2))</f>
        <v>0.3966857520801918</v>
      </c>
      <c r="BA81" s="185">
        <f ca="1">IF(AS81=0,0,_xll.SPRDOPT(AQ81,AR81,$P81,$AM81,AU81,AV81,AW81,$D81,$B$20,3)/100)</f>
        <v>0</v>
      </c>
      <c r="BB81" s="185">
        <f ca="1">IF(AT81=0,0,_xll.SPRDOPT(AQ81,AR81,$P81,$AM81,AU81,AV81,AW81,$D81,$B$20,4)/100)</f>
        <v>0</v>
      </c>
      <c r="BC81" s="185">
        <f ca="1">IF(AU81=0,0,_xll.SPRDOPT(AQ81,AR81,$P81,$AM81,AU81,AV81,AW81,$D81,$B$20,5)/100)</f>
        <v>-1.6545162765732369E-2</v>
      </c>
      <c r="BD81" s="185">
        <f ca="1">IF(AV81=0,0,_xll.SPRDOPT(AQ81,AR81,$P81,$AM81,AU81,AV81,AW81,$D81,$B$20,6)/100)</f>
        <v>1.8204095056065069E-2</v>
      </c>
      <c r="BE81" s="185">
        <f ca="1">IF(AW81=0,0,_xll.SPRDOPT(AQ81,AR81,$P81,$AM81,AU81,AV81,AW81,$D81,$B$20,7)/100)</f>
        <v>-0.10617404109865164</v>
      </c>
      <c r="BF81" s="185">
        <f ca="1">IF(AX81=0,0,_xll.SPRDOPT(AQ81,AR81,$P81,$AM81,AU81,AV81,AW81,$D81,$B$20,9)/365)</f>
        <v>0</v>
      </c>
      <c r="BG81" s="185">
        <f t="shared" ca="1" si="141"/>
        <v>6.4584279190249561E-3</v>
      </c>
      <c r="BH81" s="185">
        <f t="shared" ca="1" si="142"/>
        <v>0</v>
      </c>
      <c r="BI81" s="185">
        <f t="shared" ca="1" si="143"/>
        <v>1.6589322903327007E-3</v>
      </c>
      <c r="BJ81" s="185">
        <f t="shared" si="144"/>
        <v>0</v>
      </c>
      <c r="BK81" s="165"/>
      <c r="BL81" s="99">
        <f t="shared" ca="1" si="145"/>
        <v>0</v>
      </c>
      <c r="BM81" s="99">
        <f t="shared" ca="1" si="146"/>
        <v>0</v>
      </c>
      <c r="BN81" s="99">
        <f t="shared" ca="1" si="147"/>
        <v>0</v>
      </c>
      <c r="BO81" s="99">
        <f t="shared" ca="1" si="148"/>
        <v>0</v>
      </c>
      <c r="BP81" s="99">
        <f t="shared" ca="1" si="149"/>
        <v>0</v>
      </c>
      <c r="BQ81" s="99">
        <f t="shared" ca="1" si="150"/>
        <v>0</v>
      </c>
      <c r="BR81" s="99">
        <f t="shared" ca="1" si="151"/>
        <v>0</v>
      </c>
      <c r="BS81" s="99">
        <f t="shared" ca="1" si="152"/>
        <v>0</v>
      </c>
      <c r="BT81" s="99">
        <f t="shared" ca="1" si="153"/>
        <v>0</v>
      </c>
      <c r="BU81" s="99">
        <f t="shared" ca="1" si="154"/>
        <v>0</v>
      </c>
      <c r="BV81" s="99">
        <f t="shared" ca="1" si="155"/>
        <v>0</v>
      </c>
      <c r="BW81" s="99">
        <f t="shared" ca="1" si="156"/>
        <v>0</v>
      </c>
      <c r="BX81" s="99"/>
      <c r="BZ81" s="79">
        <f t="shared" si="157"/>
        <v>0</v>
      </c>
      <c r="CA81" s="121">
        <f t="shared" ca="1" si="102"/>
        <v>3.625</v>
      </c>
      <c r="CB81" s="121">
        <f t="shared" ca="1" si="103"/>
        <v>3.3650000000000002</v>
      </c>
      <c r="CC81" s="121">
        <f t="shared" ca="1" si="158"/>
        <v>0</v>
      </c>
      <c r="CD81" s="121">
        <f t="shared" ca="1" si="159"/>
        <v>0</v>
      </c>
      <c r="CE81" s="183">
        <f t="shared" ca="1" si="104"/>
        <v>0.28749999999999998</v>
      </c>
      <c r="CF81" s="183">
        <f t="shared" ca="1" si="105"/>
        <v>0.28749999999999998</v>
      </c>
      <c r="CG81" s="96">
        <f t="shared" si="160"/>
        <v>0.98</v>
      </c>
      <c r="CH81" s="185">
        <f ca="1">IF(BZ81=0,0,_xll.SPRDOPT(CA81,CB81,$W81,$AM81,CE81,CF81,CG81,$D81,$D$20,0))</f>
        <v>0</v>
      </c>
      <c r="CI81" s="185">
        <f ca="1">IF(CA81=0,0,_xll.SPRDOPT(CA81,CB81,$W81,$AM81,CE81,CF81,CG81,$D81,$D$20,1))</f>
        <v>-0.23179826500247114</v>
      </c>
      <c r="CJ81" s="185">
        <f ca="1">IF(CB81=0,0,_xll.SPRDOPT(CA81,CB81,$W81,$AM81,CE81,CF81,CG81,$D81,$D$20,2))</f>
        <v>0.26658545945840906</v>
      </c>
      <c r="CK81" s="185">
        <f ca="1">IF(CC81=0,0,_xll.SPRDOPT(CA81,CB81,$W81,$AM81,CE81,CF81,CG81,$D81,$D$20,3)/100)</f>
        <v>0</v>
      </c>
      <c r="CL81" s="185">
        <f ca="1">IF(CD81=0,0,_xll.SPRDOPT(CA81,CB81,$W81,$AM81,CE81,CF81,CG81,$D81,$D$20,4)/100)</f>
        <v>0</v>
      </c>
      <c r="CM81" s="185">
        <f ca="1">IF(CE81=0,0,_xll.SPRDOPT(CA81,CB81,$W81,$AM81,CE81,CF81,CG81,$D81,$D$20,5)/100)</f>
        <v>2.110422599751448E-3</v>
      </c>
      <c r="CN81" s="185">
        <f ca="1">IF(CF81=0,0,_xll.SPRDOPT(CA81,CB81,$W81,$AM81,CE81,CF81,CG81,$D81,$D$20,6)/100)</f>
        <v>2.1103651031140125E-3</v>
      </c>
      <c r="CO81" s="185">
        <f ca="1">IF(CG81=0,0,_xll.SPRDOPT(CA81,CB81,$W81,$AM81,CE81,CF81,CG81,$D81,$D$20,7)/100)</f>
        <v>-3.033691422311385E-2</v>
      </c>
      <c r="CP81" s="185">
        <f ca="1">IF(CH81=0,0,_xll.SPRDOPT(CA81,CB81,$W81,$AM81,CE81,CF81,CG81,$D81,$D$20,9)/365)</f>
        <v>0</v>
      </c>
      <c r="CQ81" s="185">
        <f t="shared" ca="1" si="161"/>
        <v>3.478719445593792E-2</v>
      </c>
      <c r="CR81" s="185">
        <f t="shared" ca="1" si="162"/>
        <v>0</v>
      </c>
      <c r="CS81" s="185">
        <f t="shared" ca="1" si="163"/>
        <v>4.2207877028654604E-3</v>
      </c>
      <c r="CT81" s="185">
        <f t="shared" si="164"/>
        <v>0</v>
      </c>
      <c r="CU81" s="165"/>
      <c r="CV81" s="99">
        <f t="shared" ca="1" si="165"/>
        <v>0</v>
      </c>
      <c r="CW81" s="99">
        <f t="shared" ca="1" si="166"/>
        <v>0</v>
      </c>
      <c r="CX81" s="99">
        <f t="shared" ca="1" si="167"/>
        <v>0</v>
      </c>
      <c r="CY81" s="99">
        <f t="shared" ca="1" si="168"/>
        <v>0</v>
      </c>
      <c r="CZ81" s="99">
        <f t="shared" ca="1" si="169"/>
        <v>0</v>
      </c>
      <c r="DA81" s="99">
        <f t="shared" ca="1" si="170"/>
        <v>0</v>
      </c>
      <c r="DB81" s="99">
        <f t="shared" ca="1" si="171"/>
        <v>0</v>
      </c>
      <c r="DC81" s="99">
        <f t="shared" ca="1" si="172"/>
        <v>0</v>
      </c>
      <c r="DD81" s="99">
        <f t="shared" ca="1" si="173"/>
        <v>0</v>
      </c>
      <c r="DE81" s="99">
        <f t="shared" ca="1" si="174"/>
        <v>0</v>
      </c>
      <c r="DF81" s="99">
        <f t="shared" ca="1" si="175"/>
        <v>0</v>
      </c>
      <c r="DG81" s="99">
        <f t="shared" ca="1" si="176"/>
        <v>0</v>
      </c>
      <c r="DI81" s="79">
        <f t="shared" si="177"/>
        <v>0</v>
      </c>
      <c r="DJ81" s="121">
        <f t="shared" ca="1" si="106"/>
        <v>2.9650000000000003</v>
      </c>
      <c r="DK81" s="121">
        <f t="shared" ca="1" si="107"/>
        <v>3.3650000000000002</v>
      </c>
      <c r="DL81" s="121">
        <f t="shared" ca="1" si="178"/>
        <v>0</v>
      </c>
      <c r="DM81" s="121">
        <f t="shared" ca="1" si="179"/>
        <v>0</v>
      </c>
      <c r="DN81" s="183">
        <f t="shared" ca="1" si="108"/>
        <v>0.28749999999999998</v>
      </c>
      <c r="DO81" s="183">
        <f t="shared" ca="1" si="109"/>
        <v>0.28749999999999998</v>
      </c>
      <c r="DP81" s="96">
        <f t="shared" si="110"/>
        <v>0.96</v>
      </c>
      <c r="DQ81" s="185">
        <f ca="1">IF(DI81=0,0,_xll.SPRDOPT(DJ81,DK81,$AD81,$AM81,DN81,DO81,DP81,$D81,$F$20,0))</f>
        <v>0</v>
      </c>
      <c r="DR81" s="185">
        <f ca="1">IF(DJ81=0,0,_xll.SPRDOPT(DJ81,DK81,$AD81,$AM81,DN81,DO81,DP81,$D81,$F$20,1))</f>
        <v>-0.3547962534228431</v>
      </c>
      <c r="DS81" s="185">
        <f ca="1">IF(DK81=0,0,_xll.SPRDOPT(DJ81,DK81,$AD81,$AM81,DN81,DO81,DP81,$D81,$F$20,2))</f>
        <v>0.40598570162852776</v>
      </c>
      <c r="DT81" s="185">
        <f ca="1">IF(DL81=0,0,_xll.SPRDOPT(DJ81,DK81,$AD81,$AM81,DN81,DO81,DP81,$D81,$F$20,3)/100)</f>
        <v>0</v>
      </c>
      <c r="DU81" s="185">
        <f ca="1">IF(DM81=0,0,_xll.SPRDOPT(DJ81,DK81,$AD81,$AM81,DN81,DO81,DP81,$D81,$F$20,4)/100)</f>
        <v>0</v>
      </c>
      <c r="DV81" s="185">
        <f ca="1">IF(DN81=0,0,_xll.SPRDOPT(DJ81,DK81,$AD81,$AM81,DN81,DO81,DP81,$D81,$F$20,5)/100)</f>
        <v>-7.3632361690031374E-3</v>
      </c>
      <c r="DW81" s="185">
        <f ca="1">IF(DO81=0,0,_xll.SPRDOPT(DJ81,DK81,$AD81,$AM81,DN81,DO81,DP81,$D81,$F$20,6)/100)</f>
        <v>1.509367474142796E-2</v>
      </c>
      <c r="DX81" s="185">
        <f ca="1">IF(DP81=0,0,_xll.SPRDOPT(DJ81,DK81,$AD81,$AM81,DN81,DO81,DP81,$D81,$F$20,7)/100)</f>
        <v>-2.0089030015692247E-2</v>
      </c>
      <c r="DY81" s="185">
        <f ca="1">IF(DQ81=0,0,_xll.SPRDOPT(DJ81,DK81,$AD81,$AM81,DN81,DO81,DP81,$D81,$F$20,9)/365)</f>
        <v>0</v>
      </c>
      <c r="DZ81" s="185">
        <f t="shared" ca="1" si="180"/>
        <v>5.1189448205684662E-2</v>
      </c>
      <c r="EA81" s="185">
        <f t="shared" ca="1" si="181"/>
        <v>0</v>
      </c>
      <c r="EB81" s="185">
        <f t="shared" ca="1" si="182"/>
        <v>7.7304385724248229E-3</v>
      </c>
      <c r="EC81" s="185">
        <f t="shared" si="183"/>
        <v>0</v>
      </c>
      <c r="ED81" s="185"/>
      <c r="EE81" s="99">
        <f t="shared" ca="1" si="184"/>
        <v>0</v>
      </c>
      <c r="EF81" s="99">
        <f t="shared" ca="1" si="185"/>
        <v>0</v>
      </c>
      <c r="EG81" s="99">
        <f t="shared" ca="1" si="186"/>
        <v>0</v>
      </c>
      <c r="EH81" s="99">
        <f t="shared" ca="1" si="187"/>
        <v>0</v>
      </c>
      <c r="EI81" s="99">
        <f t="shared" ca="1" si="188"/>
        <v>0</v>
      </c>
      <c r="EJ81" s="99">
        <f t="shared" ca="1" si="189"/>
        <v>0</v>
      </c>
      <c r="EK81" s="99">
        <f t="shared" ca="1" si="190"/>
        <v>0</v>
      </c>
      <c r="EL81" s="99">
        <f t="shared" ca="1" si="191"/>
        <v>0</v>
      </c>
      <c r="EM81" s="99">
        <f t="shared" ca="1" si="192"/>
        <v>0</v>
      </c>
      <c r="EN81" s="99">
        <f t="shared" ca="1" si="193"/>
        <v>0</v>
      </c>
      <c r="EO81" s="99">
        <f t="shared" ca="1" si="194"/>
        <v>0</v>
      </c>
      <c r="EP81" s="99">
        <f t="shared" ca="1" si="195"/>
        <v>0</v>
      </c>
      <c r="ER81" s="79">
        <f t="shared" si="196"/>
        <v>0</v>
      </c>
      <c r="ES81" s="121">
        <f t="shared" ca="1" si="111"/>
        <v>3.0250000000000004</v>
      </c>
      <c r="ET81" s="121">
        <f t="shared" ca="1" si="112"/>
        <v>3.3650000000000002</v>
      </c>
      <c r="EU81" s="121">
        <f t="shared" ca="1" si="197"/>
        <v>0</v>
      </c>
      <c r="EV81" s="121">
        <f t="shared" ca="1" si="198"/>
        <v>0</v>
      </c>
      <c r="EW81" s="183">
        <f t="shared" ca="1" si="113"/>
        <v>0.28749999999999998</v>
      </c>
      <c r="EX81" s="183">
        <f t="shared" ca="1" si="114"/>
        <v>0.28749999999999998</v>
      </c>
      <c r="EY81" s="96">
        <f t="shared" si="115"/>
        <v>0.96</v>
      </c>
      <c r="EZ81" s="185">
        <f ca="1">IF(ER81=0,0,_xll.SPRDOPT(ES81,ET81,$AK81,$AM81,EW81,EX81,EY81,$D81,$H$20,0))</f>
        <v>0</v>
      </c>
      <c r="FA81" s="185">
        <f ca="1">IF(ES81=0,0,_xll.SPRDOPT(ES81,ET81,$AK81,$AM81,EW81,EX81,EY81,$D81,$H$20,1))</f>
        <v>0.59793440304525158</v>
      </c>
      <c r="FB81" s="185">
        <f ca="1">IF(ET81=0,0,_xll.SPRDOPT(ES81,ET81,$AK81,$AM81,EW81,EX81,EY81,$D81,$H$20,2))</f>
        <v>-0.54260196860818977</v>
      </c>
      <c r="FC81" s="185">
        <f ca="1">IF(EU81=0,0,_xll.SPRDOPT(ES81,ET81,$AK81,$AM81,EW81,EX81,EY81,$D81,$H$20,3)/100)</f>
        <v>0</v>
      </c>
      <c r="FD81" s="185">
        <f ca="1">IF(EV81=0,0,_xll.SPRDOPT(ES81,ET81,$AK81,$AM81,EW81,EX81,EY81,$D81,$H$20,4)/100)</f>
        <v>0</v>
      </c>
      <c r="FE81" s="185">
        <f ca="1">IF(EW81=0,0,_xll.SPRDOPT(ES81,ET81,$AK81,$AM81,EW81,EX81,EY81,$D81,$H$20,5)/100)</f>
        <v>-5.8902685029962988E-3</v>
      </c>
      <c r="FF81" s="185">
        <f ca="1">IF(EX81=0,0,_xll.SPRDOPT(ES81,ET81,$AK81,$AM81,EW81,EX81,EY81,$D81,$H$20,6)/100)</f>
        <v>1.3504861156566895E-2</v>
      </c>
      <c r="FG81" s="185">
        <f ca="1">IF(EY81=0,0,_xll.SPRDOPT(ES81,ET81,$AK81,$AM81,EW81,EX81,EY81,$D81,$H$20,7)/100)</f>
        <v>-2.1965323395975102E-2</v>
      </c>
      <c r="FH81" s="185">
        <f ca="1">IF(EZ81=0,0,_xll.SPRDOPT(ES81,ET81,$AK81,$AM81,EW81,EX81,EY81,$D81,$H$20,9)/365)</f>
        <v>0</v>
      </c>
      <c r="FI81" s="185">
        <f t="shared" ca="1" si="199"/>
        <v>5.5332434437061817E-2</v>
      </c>
      <c r="FJ81" s="185">
        <f t="shared" ca="1" si="200"/>
        <v>0</v>
      </c>
      <c r="FK81" s="185">
        <f t="shared" ca="1" si="201"/>
        <v>7.614592653570596E-3</v>
      </c>
      <c r="FL81" s="185">
        <f t="shared" si="202"/>
        <v>0</v>
      </c>
      <c r="FM81" s="185"/>
      <c r="FN81" s="99">
        <f t="shared" ca="1" si="203"/>
        <v>0</v>
      </c>
      <c r="FO81" s="99">
        <f t="shared" ca="1" si="204"/>
        <v>0</v>
      </c>
      <c r="FP81" s="99">
        <f t="shared" ca="1" si="205"/>
        <v>0</v>
      </c>
      <c r="FQ81" s="99">
        <f t="shared" ca="1" si="206"/>
        <v>0</v>
      </c>
      <c r="FR81" s="99">
        <f t="shared" ca="1" si="207"/>
        <v>0</v>
      </c>
      <c r="FS81" s="99">
        <f t="shared" ca="1" si="208"/>
        <v>0</v>
      </c>
      <c r="FT81" s="99">
        <f t="shared" ca="1" si="209"/>
        <v>0</v>
      </c>
      <c r="FU81" s="99">
        <f t="shared" ca="1" si="210"/>
        <v>0</v>
      </c>
      <c r="FV81" s="99">
        <f t="shared" ca="1" si="211"/>
        <v>0</v>
      </c>
      <c r="FW81" s="99">
        <f t="shared" ca="1" si="212"/>
        <v>0</v>
      </c>
      <c r="FX81" s="99">
        <f t="shared" ca="1" si="213"/>
        <v>0</v>
      </c>
      <c r="FY81" s="99">
        <f t="shared" ca="1" si="214"/>
        <v>0</v>
      </c>
      <c r="GA81" s="304" t="e">
        <f t="shared" ca="1" si="116"/>
        <v>#N/A</v>
      </c>
      <c r="GB81" t="e">
        <f t="shared" si="117"/>
        <v>#N/A</v>
      </c>
      <c r="GC81" t="e">
        <f t="shared" si="118"/>
        <v>#N/A</v>
      </c>
      <c r="GD81" t="e">
        <f t="shared" si="119"/>
        <v>#N/A</v>
      </c>
      <c r="GE81" t="e">
        <f t="shared" si="120"/>
        <v>#N/A</v>
      </c>
      <c r="GG81" s="96" t="e">
        <f t="shared" ca="1" si="121"/>
        <v>#N/A</v>
      </c>
      <c r="GH81" s="96" t="e">
        <f t="shared" ca="1" si="122"/>
        <v>#N/A</v>
      </c>
      <c r="GI81" s="96" t="e">
        <f t="shared" ca="1" si="123"/>
        <v>#N/A</v>
      </c>
      <c r="GJ81" s="96" t="e">
        <f t="shared" ca="1" si="124"/>
        <v>#N/A</v>
      </c>
    </row>
    <row r="82" spans="1:192" x14ac:dyDescent="0.2">
      <c r="A82" s="92">
        <f t="shared" si="130"/>
        <v>38596</v>
      </c>
      <c r="B82" s="93">
        <f t="shared" ca="1" si="83"/>
        <v>3.3479999999999999</v>
      </c>
      <c r="C82" s="77">
        <f t="shared" ca="1" si="131"/>
        <v>0.28749999999999998</v>
      </c>
      <c r="D82" s="95">
        <f t="shared" ca="1" si="132"/>
        <v>1364</v>
      </c>
      <c r="E82" s="96">
        <f t="shared" ca="1" si="133"/>
        <v>-0.39242013218524696</v>
      </c>
      <c r="F82" s="96">
        <f t="shared" ca="1" si="134"/>
        <v>-0.2331115098556924</v>
      </c>
      <c r="G82" s="96">
        <f t="shared" ca="1" si="135"/>
        <v>-0.35588297324424667</v>
      </c>
      <c r="H82" s="96">
        <f t="shared" ca="1" si="136"/>
        <v>0.59742827479007565</v>
      </c>
      <c r="I82" s="94"/>
      <c r="J82" s="182"/>
      <c r="K82" s="93">
        <f t="shared" ca="1" si="10"/>
        <v>-0.15</v>
      </c>
      <c r="L82" s="93">
        <f t="shared" ca="1" si="84"/>
        <v>0</v>
      </c>
      <c r="M82" s="96">
        <f t="shared" ca="1" si="85"/>
        <v>1</v>
      </c>
      <c r="N82" s="96">
        <f t="shared" ca="1" si="86"/>
        <v>1</v>
      </c>
      <c r="O82" s="96">
        <f t="shared" ca="1" si="87"/>
        <v>0.99450000000000005</v>
      </c>
      <c r="P82" s="184">
        <f t="shared" si="11"/>
        <v>-0.2</v>
      </c>
      <c r="Q82" s="298">
        <f t="shared" si="88"/>
        <v>0</v>
      </c>
      <c r="R82" s="294">
        <f t="shared" ca="1" si="12"/>
        <v>0.26</v>
      </c>
      <c r="S82" s="93">
        <f t="shared" ca="1" si="13"/>
        <v>0</v>
      </c>
      <c r="T82" s="96">
        <f t="shared" ca="1" si="14"/>
        <v>1</v>
      </c>
      <c r="U82" s="96">
        <f t="shared" ca="1" si="89"/>
        <v>1</v>
      </c>
      <c r="V82" s="96">
        <f t="shared" ca="1" si="90"/>
        <v>0.98</v>
      </c>
      <c r="W82" s="184">
        <f t="shared" si="15"/>
        <v>0</v>
      </c>
      <c r="X82" s="298">
        <f t="shared" si="91"/>
        <v>0</v>
      </c>
      <c r="Y82" s="296">
        <f t="shared" ca="1" si="16"/>
        <v>-0.4</v>
      </c>
      <c r="Z82" s="93">
        <f t="shared" ca="1" si="17"/>
        <v>0</v>
      </c>
      <c r="AA82" s="96">
        <f t="shared" ca="1" si="126"/>
        <v>1</v>
      </c>
      <c r="AB82" s="96">
        <f t="shared" ca="1" si="92"/>
        <v>1</v>
      </c>
      <c r="AC82" s="96">
        <f t="shared" ca="1" si="93"/>
        <v>0.96</v>
      </c>
      <c r="AD82" s="184">
        <f t="shared" si="18"/>
        <v>-0.6</v>
      </c>
      <c r="AE82" s="298">
        <f t="shared" si="94"/>
        <v>0</v>
      </c>
      <c r="AF82" s="93">
        <f t="shared" ca="1" si="19"/>
        <v>-0.4</v>
      </c>
      <c r="AG82" s="93">
        <f t="shared" ca="1" si="20"/>
        <v>0</v>
      </c>
      <c r="AH82" s="96">
        <f t="shared" ca="1" si="21"/>
        <v>1</v>
      </c>
      <c r="AI82" s="96">
        <f t="shared" ca="1" si="95"/>
        <v>1</v>
      </c>
      <c r="AJ82" s="96">
        <f t="shared" ca="1" si="96"/>
        <v>0.96</v>
      </c>
      <c r="AK82" s="184">
        <f t="shared" si="22"/>
        <v>-0.45</v>
      </c>
      <c r="AL82" s="298">
        <f t="shared" si="97"/>
        <v>0</v>
      </c>
      <c r="AM82" s="77">
        <f t="shared" ca="1" si="23"/>
        <v>0</v>
      </c>
      <c r="AN82" s="145">
        <f t="shared" si="24"/>
        <v>30</v>
      </c>
      <c r="AO82" s="74">
        <f t="shared" si="125"/>
        <v>45</v>
      </c>
      <c r="AP82" s="79">
        <f t="shared" si="137"/>
        <v>0</v>
      </c>
      <c r="AQ82" s="121">
        <f t="shared" ca="1" si="98"/>
        <v>3.198</v>
      </c>
      <c r="AR82" s="121">
        <f t="shared" ca="1" si="99"/>
        <v>3.3479999999999999</v>
      </c>
      <c r="AS82" s="121">
        <f t="shared" ca="1" si="138"/>
        <v>0</v>
      </c>
      <c r="AT82" s="121">
        <f t="shared" ca="1" si="139"/>
        <v>0</v>
      </c>
      <c r="AU82" s="183">
        <f t="shared" ca="1" si="100"/>
        <v>0.28749999999999998</v>
      </c>
      <c r="AV82" s="183">
        <f t="shared" ca="1" si="101"/>
        <v>0.28749999999999998</v>
      </c>
      <c r="AW82" s="96">
        <f t="shared" si="140"/>
        <v>0.999</v>
      </c>
      <c r="AX82" s="185">
        <f ca="1">IF(AP82=0,0,_xll.SPRDOPT(AQ82,AR82,$P82,$AM82,AU82,AV82,AW82,$D82,$B$20,0))</f>
        <v>0</v>
      </c>
      <c r="AY82" s="185">
        <f ca="1">IF(AQ82=0,0,_xll.SPRDOPT(AQ82,AR82,$P82,$AM82,AU82,AV82,AW82,$D82,$B$20,1))</f>
        <v>-0.39242013218524696</v>
      </c>
      <c r="AZ82" s="185">
        <f ca="1">IF(AR82=0,0,_xll.SPRDOPT(AQ82,AR82,$P82,$AM82,AU82,AV82,AW82,$D82,$B$20,2))</f>
        <v>0.3989593976719823</v>
      </c>
      <c r="BA82" s="185">
        <f ca="1">IF(AS82=0,0,_xll.SPRDOPT(AQ82,AR82,$P82,$AM82,AU82,AV82,AW82,$D82,$B$20,3)/100)</f>
        <v>0</v>
      </c>
      <c r="BB82" s="185">
        <f ca="1">IF(AT82=0,0,_xll.SPRDOPT(AQ82,AR82,$P82,$AM82,AU82,AV82,AW82,$D82,$B$20,4)/100)</f>
        <v>0</v>
      </c>
      <c r="BC82" s="185">
        <f ca="1">IF(AU82=0,0,_xll.SPRDOPT(AQ82,AR82,$P82,$AM82,AU82,AV82,AW82,$D82,$B$20,5)/100)</f>
        <v>-1.670251176457949E-2</v>
      </c>
      <c r="BD82" s="185">
        <f ca="1">IF(AV82=0,0,_xll.SPRDOPT(AQ82,AR82,$P82,$AM82,AU82,AV82,AW82,$D82,$B$20,6)/100)</f>
        <v>1.8380012474519838E-2</v>
      </c>
      <c r="BE82" s="185">
        <f ca="1">IF(AW82=0,0,_xll.SPRDOPT(AQ82,AR82,$P82,$AM82,AU82,AV82,AW82,$D82,$B$20,7)/100)</f>
        <v>-0.10694680542058442</v>
      </c>
      <c r="BF82" s="185">
        <f ca="1">IF(AX82=0,0,_xll.SPRDOPT(AQ82,AR82,$P82,$AM82,AU82,AV82,AW82,$D82,$B$20,9)/365)</f>
        <v>0</v>
      </c>
      <c r="BG82" s="185">
        <f t="shared" ca="1" si="141"/>
        <v>6.539265486735335E-3</v>
      </c>
      <c r="BH82" s="185">
        <f t="shared" ca="1" si="142"/>
        <v>0</v>
      </c>
      <c r="BI82" s="185">
        <f t="shared" ca="1" si="143"/>
        <v>1.677500709940348E-3</v>
      </c>
      <c r="BJ82" s="185">
        <f t="shared" si="144"/>
        <v>0</v>
      </c>
      <c r="BK82" s="165"/>
      <c r="BL82" s="99">
        <f t="shared" ca="1" si="145"/>
        <v>0</v>
      </c>
      <c r="BM82" s="99">
        <f t="shared" ca="1" si="146"/>
        <v>0</v>
      </c>
      <c r="BN82" s="99">
        <f t="shared" ca="1" si="147"/>
        <v>0</v>
      </c>
      <c r="BO82" s="99">
        <f t="shared" ca="1" si="148"/>
        <v>0</v>
      </c>
      <c r="BP82" s="99">
        <f t="shared" ca="1" si="149"/>
        <v>0</v>
      </c>
      <c r="BQ82" s="99">
        <f t="shared" ca="1" si="150"/>
        <v>0</v>
      </c>
      <c r="BR82" s="99">
        <f t="shared" ca="1" si="151"/>
        <v>0</v>
      </c>
      <c r="BS82" s="99">
        <f t="shared" ca="1" si="152"/>
        <v>0</v>
      </c>
      <c r="BT82" s="99">
        <f t="shared" ca="1" si="153"/>
        <v>0</v>
      </c>
      <c r="BU82" s="99">
        <f t="shared" ca="1" si="154"/>
        <v>0</v>
      </c>
      <c r="BV82" s="99">
        <f t="shared" ca="1" si="155"/>
        <v>0</v>
      </c>
      <c r="BW82" s="99">
        <f t="shared" ca="1" si="156"/>
        <v>0</v>
      </c>
      <c r="BX82" s="99"/>
      <c r="BZ82" s="79">
        <f t="shared" si="157"/>
        <v>0</v>
      </c>
      <c r="CA82" s="121">
        <f t="shared" ca="1" si="102"/>
        <v>3.6079999999999997</v>
      </c>
      <c r="CB82" s="121">
        <f t="shared" ca="1" si="103"/>
        <v>3.3479999999999999</v>
      </c>
      <c r="CC82" s="121">
        <f t="shared" ca="1" si="158"/>
        <v>0</v>
      </c>
      <c r="CD82" s="121">
        <f t="shared" ca="1" si="159"/>
        <v>0</v>
      </c>
      <c r="CE82" s="183">
        <f t="shared" ca="1" si="104"/>
        <v>0.28749999999999998</v>
      </c>
      <c r="CF82" s="183">
        <f t="shared" ca="1" si="105"/>
        <v>0.28749999999999998</v>
      </c>
      <c r="CG82" s="96">
        <f t="shared" si="160"/>
        <v>0.98</v>
      </c>
      <c r="CH82" s="185">
        <f ca="1">IF(BZ82=0,0,_xll.SPRDOPT(CA82,CB82,$W82,$AM82,CE82,CF82,CG82,$D82,$D$20,0))</f>
        <v>0</v>
      </c>
      <c r="CI82" s="185">
        <f ca="1">IF(CA82=0,0,_xll.SPRDOPT(CA82,CB82,$W82,$AM82,CE82,CF82,CG82,$D82,$D$20,1))</f>
        <v>-0.2331115098556924</v>
      </c>
      <c r="CJ82" s="185">
        <f ca="1">IF(CB82=0,0,_xll.SPRDOPT(CA82,CB82,$W82,$AM82,CE82,CF82,CG82,$D82,$D$20,2))</f>
        <v>0.26844552116634679</v>
      </c>
      <c r="CK82" s="185">
        <f ca="1">IF(CC82=0,0,_xll.SPRDOPT(CA82,CB82,$W82,$AM82,CE82,CF82,CG82,$D82,$D$20,3)/100)</f>
        <v>0</v>
      </c>
      <c r="CL82" s="185">
        <f ca="1">IF(CD82=0,0,_xll.SPRDOPT(CA82,CB82,$W82,$AM82,CE82,CF82,CG82,$D82,$D$20,4)/100)</f>
        <v>0</v>
      </c>
      <c r="CM82" s="185">
        <f ca="1">IF(CE82=0,0,_xll.SPRDOPT(CA82,CB82,$W82,$AM82,CE82,CF82,CG82,$D82,$D$20,5)/100)</f>
        <v>2.1331006373296255E-3</v>
      </c>
      <c r="CN82" s="185">
        <f ca="1">IF(CF82=0,0,_xll.SPRDOPT(CA82,CB82,$W82,$AM82,CE82,CF82,CG82,$D82,$D$20,6)/100)</f>
        <v>2.1330351148146349E-3</v>
      </c>
      <c r="CO82" s="185">
        <f ca="1">IF(CG82=0,0,_xll.SPRDOPT(CA82,CB82,$W82,$AM82,CE82,CF82,CG82,$D82,$D$20,7)/100)</f>
        <v>-3.0662852025729017E-2</v>
      </c>
      <c r="CP82" s="185">
        <f ca="1">IF(CH82=0,0,_xll.SPRDOPT(CA82,CB82,$W82,$AM82,CE82,CF82,CG82,$D82,$D$20,9)/365)</f>
        <v>0</v>
      </c>
      <c r="CQ82" s="185">
        <f t="shared" ca="1" si="161"/>
        <v>3.533401131065439E-2</v>
      </c>
      <c r="CR82" s="185">
        <f t="shared" ca="1" si="162"/>
        <v>0</v>
      </c>
      <c r="CS82" s="185">
        <f t="shared" ca="1" si="163"/>
        <v>4.2661357521442608E-3</v>
      </c>
      <c r="CT82" s="185">
        <f t="shared" si="164"/>
        <v>0</v>
      </c>
      <c r="CU82" s="165"/>
      <c r="CV82" s="99">
        <f t="shared" ca="1" si="165"/>
        <v>0</v>
      </c>
      <c r="CW82" s="99">
        <f t="shared" ca="1" si="166"/>
        <v>0</v>
      </c>
      <c r="CX82" s="99">
        <f t="shared" ca="1" si="167"/>
        <v>0</v>
      </c>
      <c r="CY82" s="99">
        <f t="shared" ca="1" si="168"/>
        <v>0</v>
      </c>
      <c r="CZ82" s="99">
        <f t="shared" ca="1" si="169"/>
        <v>0</v>
      </c>
      <c r="DA82" s="99">
        <f t="shared" ca="1" si="170"/>
        <v>0</v>
      </c>
      <c r="DB82" s="99">
        <f t="shared" ca="1" si="171"/>
        <v>0</v>
      </c>
      <c r="DC82" s="99">
        <f t="shared" ca="1" si="172"/>
        <v>0</v>
      </c>
      <c r="DD82" s="99">
        <f t="shared" ca="1" si="173"/>
        <v>0</v>
      </c>
      <c r="DE82" s="99">
        <f t="shared" ca="1" si="174"/>
        <v>0</v>
      </c>
      <c r="DF82" s="99">
        <f t="shared" ca="1" si="175"/>
        <v>0</v>
      </c>
      <c r="DG82" s="99">
        <f t="shared" ca="1" si="176"/>
        <v>0</v>
      </c>
      <c r="DI82" s="79">
        <f t="shared" si="177"/>
        <v>0</v>
      </c>
      <c r="DJ82" s="121">
        <f t="shared" ca="1" si="106"/>
        <v>2.948</v>
      </c>
      <c r="DK82" s="121">
        <f t="shared" ca="1" si="107"/>
        <v>3.3479999999999999</v>
      </c>
      <c r="DL82" s="121">
        <f t="shared" ca="1" si="178"/>
        <v>0</v>
      </c>
      <c r="DM82" s="121">
        <f t="shared" ca="1" si="179"/>
        <v>0</v>
      </c>
      <c r="DN82" s="183">
        <f t="shared" ca="1" si="108"/>
        <v>0.28749999999999998</v>
      </c>
      <c r="DO82" s="183">
        <f t="shared" ca="1" si="109"/>
        <v>0.28749999999999998</v>
      </c>
      <c r="DP82" s="96">
        <f t="shared" si="110"/>
        <v>0.96</v>
      </c>
      <c r="DQ82" s="185">
        <f ca="1">IF(DI82=0,0,_xll.SPRDOPT(DJ82,DK82,$AD82,$AM82,DN82,DO82,DP82,$D82,$F$20,0))</f>
        <v>0</v>
      </c>
      <c r="DR82" s="185">
        <f ca="1">IF(DJ82=0,0,_xll.SPRDOPT(DJ82,DK82,$AD82,$AM82,DN82,DO82,DP82,$D82,$F$20,1))</f>
        <v>-0.35588297324424667</v>
      </c>
      <c r="DS82" s="185">
        <f ca="1">IF(DK82=0,0,_xll.SPRDOPT(DJ82,DK82,$AD82,$AM82,DN82,DO82,DP82,$D82,$F$20,2))</f>
        <v>0.40771859228396196</v>
      </c>
      <c r="DT82" s="185">
        <f ca="1">IF(DL82=0,0,_xll.SPRDOPT(DJ82,DK82,$AD82,$AM82,DN82,DO82,DP82,$D82,$F$20,3)/100)</f>
        <v>0</v>
      </c>
      <c r="DU82" s="185">
        <f ca="1">IF(DM82=0,0,_xll.SPRDOPT(DJ82,DK82,$AD82,$AM82,DN82,DO82,DP82,$D82,$F$20,4)/100)</f>
        <v>0</v>
      </c>
      <c r="DV82" s="185">
        <f ca="1">IF(DN82=0,0,_xll.SPRDOPT(DJ82,DK82,$AD82,$AM82,DN82,DO82,DP82,$D82,$F$20,5)/100)</f>
        <v>-7.4366519920791808E-3</v>
      </c>
      <c r="DW82" s="185">
        <f ca="1">IF(DO82=0,0,_xll.SPRDOPT(DJ82,DK82,$AD82,$AM82,DN82,DO82,DP82,$D82,$F$20,6)/100)</f>
        <v>1.5241100691315804E-2</v>
      </c>
      <c r="DX82" s="185">
        <f ca="1">IF(DP82=0,0,_xll.SPRDOPT(DJ82,DK82,$AD82,$AM82,DN82,DO82,DP82,$D82,$F$20,7)/100)</f>
        <v>-2.0231119666377795E-2</v>
      </c>
      <c r="DY82" s="185">
        <f ca="1">IF(DQ82=0,0,_xll.SPRDOPT(DJ82,DK82,$AD82,$AM82,DN82,DO82,DP82,$D82,$F$20,9)/365)</f>
        <v>0</v>
      </c>
      <c r="DZ82" s="185">
        <f t="shared" ca="1" si="180"/>
        <v>5.1835619039715286E-2</v>
      </c>
      <c r="EA82" s="185">
        <f t="shared" ca="1" si="181"/>
        <v>0</v>
      </c>
      <c r="EB82" s="185">
        <f t="shared" ca="1" si="182"/>
        <v>7.8044486992366229E-3</v>
      </c>
      <c r="EC82" s="185">
        <f t="shared" si="183"/>
        <v>0</v>
      </c>
      <c r="ED82" s="185"/>
      <c r="EE82" s="99">
        <f t="shared" ca="1" si="184"/>
        <v>0</v>
      </c>
      <c r="EF82" s="99">
        <f t="shared" ca="1" si="185"/>
        <v>0</v>
      </c>
      <c r="EG82" s="99">
        <f t="shared" ca="1" si="186"/>
        <v>0</v>
      </c>
      <c r="EH82" s="99">
        <f t="shared" ca="1" si="187"/>
        <v>0</v>
      </c>
      <c r="EI82" s="99">
        <f t="shared" ca="1" si="188"/>
        <v>0</v>
      </c>
      <c r="EJ82" s="99">
        <f t="shared" ca="1" si="189"/>
        <v>0</v>
      </c>
      <c r="EK82" s="99">
        <f t="shared" ca="1" si="190"/>
        <v>0</v>
      </c>
      <c r="EL82" s="99">
        <f t="shared" ca="1" si="191"/>
        <v>0</v>
      </c>
      <c r="EM82" s="99">
        <f t="shared" ca="1" si="192"/>
        <v>0</v>
      </c>
      <c r="EN82" s="99">
        <f t="shared" ca="1" si="193"/>
        <v>0</v>
      </c>
      <c r="EO82" s="99">
        <f t="shared" ca="1" si="194"/>
        <v>0</v>
      </c>
      <c r="EP82" s="99">
        <f t="shared" ca="1" si="195"/>
        <v>0</v>
      </c>
      <c r="ER82" s="79">
        <f t="shared" si="196"/>
        <v>0</v>
      </c>
      <c r="ES82" s="121">
        <f t="shared" ca="1" si="111"/>
        <v>3.008</v>
      </c>
      <c r="ET82" s="121">
        <f t="shared" ca="1" si="112"/>
        <v>3.3479999999999999</v>
      </c>
      <c r="EU82" s="121">
        <f t="shared" ca="1" si="197"/>
        <v>0</v>
      </c>
      <c r="EV82" s="121">
        <f t="shared" ca="1" si="198"/>
        <v>0</v>
      </c>
      <c r="EW82" s="183">
        <f t="shared" ca="1" si="113"/>
        <v>0.28749999999999998</v>
      </c>
      <c r="EX82" s="183">
        <f t="shared" ca="1" si="114"/>
        <v>0.28749999999999998</v>
      </c>
      <c r="EY82" s="96">
        <f t="shared" si="115"/>
        <v>0.96</v>
      </c>
      <c r="EZ82" s="185">
        <f ca="1">IF(ER82=0,0,_xll.SPRDOPT(ES82,ET82,$AK82,$AM82,EW82,EX82,EY82,$D82,$H$20,0))</f>
        <v>0</v>
      </c>
      <c r="FA82" s="185">
        <f ca="1">IF(ES82=0,0,_xll.SPRDOPT(ES82,ET82,$AK82,$AM82,EW82,EX82,EY82,$D82,$H$20,1))</f>
        <v>0.59742827479007565</v>
      </c>
      <c r="FB82" s="185">
        <f ca="1">IF(ET82=0,0,_xll.SPRDOPT(ES82,ET82,$AK82,$AM82,EW82,EX82,EY82,$D82,$H$20,2))</f>
        <v>-0.54143205587092247</v>
      </c>
      <c r="FC82" s="185">
        <f ca="1">IF(EU82=0,0,_xll.SPRDOPT(ES82,ET82,$AK82,$AM82,EW82,EX82,EY82,$D82,$H$20,3)/100)</f>
        <v>0</v>
      </c>
      <c r="FD82" s="185">
        <f ca="1">IF(EV82=0,0,_xll.SPRDOPT(ES82,ET82,$AK82,$AM82,EW82,EX82,EY82,$D82,$H$20,4)/100)</f>
        <v>0</v>
      </c>
      <c r="FE82" s="185">
        <f ca="1">IF(EW82=0,0,_xll.SPRDOPT(ES82,ET82,$AK82,$AM82,EW82,EX82,EY82,$D82,$H$20,5)/100)</f>
        <v>-5.9518927348873821E-3</v>
      </c>
      <c r="FF82" s="185">
        <f ca="1">IF(EX82=0,0,_xll.SPRDOPT(ES82,ET82,$AK82,$AM82,EW82,EX82,EY82,$D82,$H$20,6)/100)</f>
        <v>1.3631894636739876E-2</v>
      </c>
      <c r="FG82" s="185">
        <f ca="1">IF(EY82=0,0,_xll.SPRDOPT(ES82,ET82,$AK82,$AM82,EW82,EX82,EY82,$D82,$H$20,7)/100)</f>
        <v>-2.2108463229108071E-2</v>
      </c>
      <c r="FH82" s="185">
        <f ca="1">IF(EZ82=0,0,_xll.SPRDOPT(ES82,ET82,$AK82,$AM82,EW82,EX82,EY82,$D82,$H$20,9)/365)</f>
        <v>0</v>
      </c>
      <c r="FI82" s="185">
        <f t="shared" ca="1" si="199"/>
        <v>5.5996218919153185E-2</v>
      </c>
      <c r="FJ82" s="185">
        <f t="shared" ca="1" si="200"/>
        <v>0</v>
      </c>
      <c r="FK82" s="185">
        <f t="shared" ca="1" si="201"/>
        <v>7.6800019018524943E-3</v>
      </c>
      <c r="FL82" s="185">
        <f t="shared" si="202"/>
        <v>0</v>
      </c>
      <c r="FM82" s="185"/>
      <c r="FN82" s="99">
        <f t="shared" ca="1" si="203"/>
        <v>0</v>
      </c>
      <c r="FO82" s="99">
        <f t="shared" ca="1" si="204"/>
        <v>0</v>
      </c>
      <c r="FP82" s="99">
        <f t="shared" ca="1" si="205"/>
        <v>0</v>
      </c>
      <c r="FQ82" s="99">
        <f t="shared" ca="1" si="206"/>
        <v>0</v>
      </c>
      <c r="FR82" s="99">
        <f t="shared" ca="1" si="207"/>
        <v>0</v>
      </c>
      <c r="FS82" s="99">
        <f t="shared" ca="1" si="208"/>
        <v>0</v>
      </c>
      <c r="FT82" s="99">
        <f t="shared" ca="1" si="209"/>
        <v>0</v>
      </c>
      <c r="FU82" s="99">
        <f t="shared" ca="1" si="210"/>
        <v>0</v>
      </c>
      <c r="FV82" s="99">
        <f t="shared" ca="1" si="211"/>
        <v>0</v>
      </c>
      <c r="FW82" s="99">
        <f t="shared" ca="1" si="212"/>
        <v>0</v>
      </c>
      <c r="FX82" s="99">
        <f t="shared" ca="1" si="213"/>
        <v>0</v>
      </c>
      <c r="FY82" s="99">
        <f t="shared" ca="1" si="214"/>
        <v>0</v>
      </c>
      <c r="GA82" s="304" t="e">
        <f t="shared" ca="1" si="116"/>
        <v>#N/A</v>
      </c>
      <c r="GB82" t="e">
        <f t="shared" si="117"/>
        <v>#N/A</v>
      </c>
      <c r="GC82" t="e">
        <f t="shared" si="118"/>
        <v>#N/A</v>
      </c>
      <c r="GD82" t="e">
        <f t="shared" si="119"/>
        <v>#N/A</v>
      </c>
      <c r="GE82" t="e">
        <f t="shared" si="120"/>
        <v>#N/A</v>
      </c>
      <c r="GG82" s="96" t="e">
        <f t="shared" ca="1" si="121"/>
        <v>#N/A</v>
      </c>
      <c r="GH82" s="96" t="e">
        <f t="shared" ca="1" si="122"/>
        <v>#N/A</v>
      </c>
      <c r="GI82" s="96" t="e">
        <f t="shared" ca="1" si="123"/>
        <v>#N/A</v>
      </c>
      <c r="GJ82" s="96" t="e">
        <f t="shared" ca="1" si="124"/>
        <v>#N/A</v>
      </c>
    </row>
    <row r="83" spans="1:192" x14ac:dyDescent="0.2">
      <c r="A83" s="92">
        <f t="shared" si="130"/>
        <v>38626</v>
      </c>
      <c r="B83" s="93">
        <f t="shared" ca="1" si="83"/>
        <v>3.3730000000000002</v>
      </c>
      <c r="C83" s="77">
        <f t="shared" ca="1" si="131"/>
        <v>0.28749999999999998</v>
      </c>
      <c r="D83" s="95">
        <f t="shared" ca="1" si="132"/>
        <v>1394</v>
      </c>
      <c r="E83" s="96">
        <f t="shared" ca="1" si="133"/>
        <v>-0.39450367113985729</v>
      </c>
      <c r="F83" s="96">
        <f t="shared" ca="1" si="134"/>
        <v>-0.23662293572080129</v>
      </c>
      <c r="G83" s="96">
        <f t="shared" ca="1" si="135"/>
        <v>-0.3576197515862044</v>
      </c>
      <c r="H83" s="96">
        <f t="shared" ca="1" si="136"/>
        <v>0.59649077747366064</v>
      </c>
      <c r="I83" s="94"/>
      <c r="J83" s="182"/>
      <c r="K83" s="93">
        <f t="shared" ca="1" si="10"/>
        <v>-0.15</v>
      </c>
      <c r="L83" s="93">
        <f t="shared" ca="1" si="84"/>
        <v>0</v>
      </c>
      <c r="M83" s="96">
        <f t="shared" ca="1" si="85"/>
        <v>1</v>
      </c>
      <c r="N83" s="96">
        <f t="shared" ca="1" si="86"/>
        <v>1</v>
      </c>
      <c r="O83" s="96">
        <f t="shared" ca="1" si="87"/>
        <v>0.99450000000000005</v>
      </c>
      <c r="P83" s="184">
        <f t="shared" si="11"/>
        <v>-0.2</v>
      </c>
      <c r="Q83" s="298">
        <f t="shared" si="88"/>
        <v>0</v>
      </c>
      <c r="R83" s="294">
        <f t="shared" ca="1" si="12"/>
        <v>0.26</v>
      </c>
      <c r="S83" s="93">
        <f t="shared" ca="1" si="13"/>
        <v>0</v>
      </c>
      <c r="T83" s="96">
        <f t="shared" ca="1" si="14"/>
        <v>1</v>
      </c>
      <c r="U83" s="96">
        <f t="shared" ca="1" si="89"/>
        <v>1</v>
      </c>
      <c r="V83" s="96">
        <f t="shared" ca="1" si="90"/>
        <v>0.98</v>
      </c>
      <c r="W83" s="184">
        <f t="shared" si="15"/>
        <v>0</v>
      </c>
      <c r="X83" s="298">
        <f t="shared" si="91"/>
        <v>0</v>
      </c>
      <c r="Y83" s="296">
        <f t="shared" ca="1" si="16"/>
        <v>-0.4</v>
      </c>
      <c r="Z83" s="93">
        <f t="shared" ca="1" si="17"/>
        <v>0</v>
      </c>
      <c r="AA83" s="96">
        <f t="shared" ca="1" si="126"/>
        <v>1</v>
      </c>
      <c r="AB83" s="96">
        <f t="shared" ca="1" si="92"/>
        <v>1</v>
      </c>
      <c r="AC83" s="96">
        <f t="shared" ca="1" si="93"/>
        <v>0.96</v>
      </c>
      <c r="AD83" s="184">
        <f t="shared" si="18"/>
        <v>-0.6</v>
      </c>
      <c r="AE83" s="298">
        <f t="shared" si="94"/>
        <v>0</v>
      </c>
      <c r="AF83" s="93">
        <f t="shared" ca="1" si="19"/>
        <v>-0.4</v>
      </c>
      <c r="AG83" s="93">
        <f t="shared" ca="1" si="20"/>
        <v>0</v>
      </c>
      <c r="AH83" s="96">
        <f t="shared" ca="1" si="21"/>
        <v>1</v>
      </c>
      <c r="AI83" s="96">
        <f t="shared" ca="1" si="95"/>
        <v>1</v>
      </c>
      <c r="AJ83" s="96">
        <f t="shared" ca="1" si="96"/>
        <v>0.96</v>
      </c>
      <c r="AK83" s="184">
        <f t="shared" si="22"/>
        <v>-0.45</v>
      </c>
      <c r="AL83" s="298">
        <f t="shared" si="97"/>
        <v>0</v>
      </c>
      <c r="AM83" s="77">
        <f t="shared" ca="1" si="23"/>
        <v>0</v>
      </c>
      <c r="AN83" s="145">
        <f t="shared" si="24"/>
        <v>31</v>
      </c>
      <c r="AO83" s="74">
        <f t="shared" si="125"/>
        <v>46</v>
      </c>
      <c r="AP83" s="79">
        <f t="shared" si="137"/>
        <v>0</v>
      </c>
      <c r="AQ83" s="121">
        <f t="shared" ca="1" si="98"/>
        <v>3.2230000000000003</v>
      </c>
      <c r="AR83" s="121">
        <f t="shared" ca="1" si="99"/>
        <v>3.3730000000000002</v>
      </c>
      <c r="AS83" s="121">
        <f t="shared" ca="1" si="138"/>
        <v>0</v>
      </c>
      <c r="AT83" s="121">
        <f t="shared" ca="1" si="139"/>
        <v>0</v>
      </c>
      <c r="AU83" s="183">
        <f t="shared" ca="1" si="100"/>
        <v>0.28749999999999998</v>
      </c>
      <c r="AV83" s="183">
        <f t="shared" ca="1" si="101"/>
        <v>0.28749999999999998</v>
      </c>
      <c r="AW83" s="96">
        <f t="shared" si="140"/>
        <v>0.999</v>
      </c>
      <c r="AX83" s="185">
        <f ca="1">IF(AP83=0,0,_xll.SPRDOPT(AQ83,AR83,$P83,$AM83,AU83,AV83,AW83,$D83,$B$20,0))</f>
        <v>0</v>
      </c>
      <c r="AY83" s="185">
        <f ca="1">IF(AQ83=0,0,_xll.SPRDOPT(AQ83,AR83,$P83,$AM83,AU83,AV83,AW83,$D83,$B$20,1))</f>
        <v>-0.39450367113985729</v>
      </c>
      <c r="AZ83" s="185">
        <f ca="1">IF(AR83=0,0,_xll.SPRDOPT(AQ83,AR83,$P83,$AM83,AU83,AV83,AW83,$D83,$B$20,2))</f>
        <v>0.40115321517808739</v>
      </c>
      <c r="BA83" s="185">
        <f ca="1">IF(AS83=0,0,_xll.SPRDOPT(AQ83,AR83,$P83,$AM83,AU83,AV83,AW83,$D83,$B$20,3)/100)</f>
        <v>0</v>
      </c>
      <c r="BB83" s="185">
        <f ca="1">IF(AT83=0,0,_xll.SPRDOPT(AQ83,AR83,$P83,$AM83,AU83,AV83,AW83,$D83,$B$20,4)/100)</f>
        <v>0</v>
      </c>
      <c r="BC83" s="185">
        <f ca="1">IF(AU83=0,0,_xll.SPRDOPT(AQ83,AR83,$P83,$AM83,AU83,AV83,AW83,$D83,$B$20,5)/100)</f>
        <v>-1.6963157077144207E-2</v>
      </c>
      <c r="BD83" s="185">
        <f ca="1">IF(AV83=0,0,_xll.SPRDOPT(AQ83,AR83,$P83,$AM83,AU83,AV83,AW83,$D83,$B$20,6)/100)</f>
        <v>1.8668463002063887E-2</v>
      </c>
      <c r="BE83" s="185">
        <f ca="1">IF(AW83=0,0,_xll.SPRDOPT(AQ83,AR83,$P83,$AM83,AU83,AV83,AW83,$D83,$B$20,7)/100)</f>
        <v>-0.10958180574196233</v>
      </c>
      <c r="BF83" s="185">
        <f ca="1">IF(AX83=0,0,_xll.SPRDOPT(AQ83,AR83,$P83,$AM83,AU83,AV83,AW83,$D83,$B$20,9)/365)</f>
        <v>0</v>
      </c>
      <c r="BG83" s="185">
        <f t="shared" ca="1" si="141"/>
        <v>6.649544038230093E-3</v>
      </c>
      <c r="BH83" s="185">
        <f t="shared" ca="1" si="142"/>
        <v>0</v>
      </c>
      <c r="BI83" s="185">
        <f t="shared" ca="1" si="143"/>
        <v>1.7053059249196797E-3</v>
      </c>
      <c r="BJ83" s="185">
        <f t="shared" si="144"/>
        <v>0</v>
      </c>
      <c r="BK83" s="165"/>
      <c r="BL83" s="99">
        <f t="shared" ca="1" si="145"/>
        <v>0</v>
      </c>
      <c r="BM83" s="99">
        <f t="shared" ca="1" si="146"/>
        <v>0</v>
      </c>
      <c r="BN83" s="99">
        <f t="shared" ca="1" si="147"/>
        <v>0</v>
      </c>
      <c r="BO83" s="99">
        <f t="shared" ca="1" si="148"/>
        <v>0</v>
      </c>
      <c r="BP83" s="99">
        <f t="shared" ca="1" si="149"/>
        <v>0</v>
      </c>
      <c r="BQ83" s="99">
        <f t="shared" ca="1" si="150"/>
        <v>0</v>
      </c>
      <c r="BR83" s="99">
        <f t="shared" ca="1" si="151"/>
        <v>0</v>
      </c>
      <c r="BS83" s="99">
        <f t="shared" ca="1" si="152"/>
        <v>0</v>
      </c>
      <c r="BT83" s="99">
        <f t="shared" ca="1" si="153"/>
        <v>0</v>
      </c>
      <c r="BU83" s="99">
        <f t="shared" ca="1" si="154"/>
        <v>0</v>
      </c>
      <c r="BV83" s="99">
        <f t="shared" ca="1" si="155"/>
        <v>0</v>
      </c>
      <c r="BW83" s="99">
        <f t="shared" ca="1" si="156"/>
        <v>0</v>
      </c>
      <c r="BX83" s="99"/>
      <c r="BZ83" s="79">
        <f t="shared" si="157"/>
        <v>0</v>
      </c>
      <c r="CA83" s="121">
        <f t="shared" ca="1" si="102"/>
        <v>3.633</v>
      </c>
      <c r="CB83" s="121">
        <f t="shared" ca="1" si="103"/>
        <v>3.3730000000000002</v>
      </c>
      <c r="CC83" s="121">
        <f t="shared" ca="1" si="158"/>
        <v>0</v>
      </c>
      <c r="CD83" s="121">
        <f t="shared" ca="1" si="159"/>
        <v>0</v>
      </c>
      <c r="CE83" s="183">
        <f t="shared" ca="1" si="104"/>
        <v>0.28749999999999998</v>
      </c>
      <c r="CF83" s="183">
        <f t="shared" ca="1" si="105"/>
        <v>0.28749999999999998</v>
      </c>
      <c r="CG83" s="96">
        <f t="shared" si="160"/>
        <v>0.98</v>
      </c>
      <c r="CH83" s="185">
        <f ca="1">IF(BZ83=0,0,_xll.SPRDOPT(CA83,CB83,$W83,$AM83,CE83,CF83,CG83,$D83,$D$20,0))</f>
        <v>0</v>
      </c>
      <c r="CI83" s="185">
        <f ca="1">IF(CA83=0,0,_xll.SPRDOPT(CA83,CB83,$W83,$AM83,CE83,CF83,CG83,$D83,$D$20,1))</f>
        <v>-0.23662293572080129</v>
      </c>
      <c r="CJ83" s="185">
        <f ca="1">IF(CB83=0,0,_xll.SPRDOPT(CA83,CB83,$W83,$AM83,CE83,CF83,CG83,$D83,$D$20,2))</f>
        <v>0.27263087135188968</v>
      </c>
      <c r="CK83" s="185">
        <f ca="1">IF(CC83=0,0,_xll.SPRDOPT(CA83,CB83,$W83,$AM83,CE83,CF83,CG83,$D83,$D$20,3)/100)</f>
        <v>0</v>
      </c>
      <c r="CL83" s="185">
        <f ca="1">IF(CD83=0,0,_xll.SPRDOPT(CA83,CB83,$W83,$AM83,CE83,CF83,CG83,$D83,$D$20,4)/100)</f>
        <v>0</v>
      </c>
      <c r="CM83" s="185">
        <f ca="1">IF(CE83=0,0,_xll.SPRDOPT(CA83,CB83,$W83,$AM83,CE83,CF83,CG83,$D83,$D$20,5)/100)</f>
        <v>2.1893988395688961E-3</v>
      </c>
      <c r="CN83" s="185">
        <f ca="1">IF(CF83=0,0,_xll.SPRDOPT(CA83,CB83,$W83,$AM83,CE83,CF83,CG83,$D83,$D$20,6)/100)</f>
        <v>2.1893128745186286E-3</v>
      </c>
      <c r="CO83" s="185">
        <f ca="1">IF(CG83=0,0,_xll.SPRDOPT(CA83,CB83,$W83,$AM83,CE83,CF83,CG83,$D83,$D$20,7)/100)</f>
        <v>-3.1471991512896438E-2</v>
      </c>
      <c r="CP83" s="185">
        <f ca="1">IF(CH83=0,0,_xll.SPRDOPT(CA83,CB83,$W83,$AM83,CE83,CF83,CG83,$D83,$D$20,9)/365)</f>
        <v>0</v>
      </c>
      <c r="CQ83" s="185">
        <f t="shared" ca="1" si="161"/>
        <v>3.6007935631088395E-2</v>
      </c>
      <c r="CR83" s="185">
        <f t="shared" ca="1" si="162"/>
        <v>0</v>
      </c>
      <c r="CS83" s="185">
        <f t="shared" ca="1" si="163"/>
        <v>4.3787117140875248E-3</v>
      </c>
      <c r="CT83" s="185">
        <f t="shared" si="164"/>
        <v>0</v>
      </c>
      <c r="CU83" s="165"/>
      <c r="CV83" s="99">
        <f t="shared" ca="1" si="165"/>
        <v>0</v>
      </c>
      <c r="CW83" s="99">
        <f t="shared" ca="1" si="166"/>
        <v>0</v>
      </c>
      <c r="CX83" s="99">
        <f t="shared" ca="1" si="167"/>
        <v>0</v>
      </c>
      <c r="CY83" s="99">
        <f t="shared" ca="1" si="168"/>
        <v>0</v>
      </c>
      <c r="CZ83" s="99">
        <f t="shared" ca="1" si="169"/>
        <v>0</v>
      </c>
      <c r="DA83" s="99">
        <f t="shared" ca="1" si="170"/>
        <v>0</v>
      </c>
      <c r="DB83" s="99">
        <f t="shared" ca="1" si="171"/>
        <v>0</v>
      </c>
      <c r="DC83" s="99">
        <f t="shared" ca="1" si="172"/>
        <v>0</v>
      </c>
      <c r="DD83" s="99">
        <f t="shared" ca="1" si="173"/>
        <v>0</v>
      </c>
      <c r="DE83" s="99">
        <f t="shared" ca="1" si="174"/>
        <v>0</v>
      </c>
      <c r="DF83" s="99">
        <f t="shared" ca="1" si="175"/>
        <v>0</v>
      </c>
      <c r="DG83" s="99">
        <f t="shared" ca="1" si="176"/>
        <v>0</v>
      </c>
      <c r="DI83" s="79">
        <f t="shared" si="177"/>
        <v>0</v>
      </c>
      <c r="DJ83" s="121">
        <f t="shared" ca="1" si="106"/>
        <v>2.9730000000000003</v>
      </c>
      <c r="DK83" s="121">
        <f t="shared" ca="1" si="107"/>
        <v>3.3730000000000002</v>
      </c>
      <c r="DL83" s="121">
        <f t="shared" ca="1" si="178"/>
        <v>0</v>
      </c>
      <c r="DM83" s="121">
        <f t="shared" ca="1" si="179"/>
        <v>0</v>
      </c>
      <c r="DN83" s="183">
        <f t="shared" ca="1" si="108"/>
        <v>0.28749999999999998</v>
      </c>
      <c r="DO83" s="183">
        <f t="shared" ca="1" si="109"/>
        <v>0.28749999999999998</v>
      </c>
      <c r="DP83" s="96">
        <f t="shared" si="110"/>
        <v>0.96</v>
      </c>
      <c r="DQ83" s="185">
        <f ca="1">IF(DI83=0,0,_xll.SPRDOPT(DJ83,DK83,$AD83,$AM83,DN83,DO83,DP83,$D83,$F$20,0))</f>
        <v>0</v>
      </c>
      <c r="DR83" s="185">
        <f ca="1">IF(DJ83=0,0,_xll.SPRDOPT(DJ83,DK83,$AD83,$AM83,DN83,DO83,DP83,$D83,$F$20,1))</f>
        <v>-0.3576197515862044</v>
      </c>
      <c r="DS83" s="185">
        <f ca="1">IF(DK83=0,0,_xll.SPRDOPT(DJ83,DK83,$AD83,$AM83,DN83,DO83,DP83,$D83,$F$20,2))</f>
        <v>0.41020208612732184</v>
      </c>
      <c r="DT83" s="185">
        <f ca="1">IF(DL83=0,0,_xll.SPRDOPT(DJ83,DK83,$AD83,$AM83,DN83,DO83,DP83,$D83,$F$20,3)/100)</f>
        <v>0</v>
      </c>
      <c r="DU83" s="185">
        <f ca="1">IF(DM83=0,0,_xll.SPRDOPT(DJ83,DK83,$AD83,$AM83,DN83,DO83,DP83,$D83,$F$20,4)/100)</f>
        <v>0</v>
      </c>
      <c r="DV83" s="185">
        <f ca="1">IF(DN83=0,0,_xll.SPRDOPT(DJ83,DK83,$AD83,$AM83,DN83,DO83,DP83,$D83,$F$20,5)/100)</f>
        <v>-7.5225213006176539E-3</v>
      </c>
      <c r="DW83" s="185">
        <f ca="1">IF(DO83=0,0,_xll.SPRDOPT(DJ83,DK83,$AD83,$AM83,DN83,DO83,DP83,$D83,$F$20,6)/100)</f>
        <v>1.5476042131098551E-2</v>
      </c>
      <c r="DX83" s="185">
        <f ca="1">IF(DP83=0,0,_xll.SPRDOPT(DJ83,DK83,$AD83,$AM83,DN83,DO83,DP83,$D83,$F$20,7)/100)</f>
        <v>-2.068618216449504E-2</v>
      </c>
      <c r="DY83" s="185">
        <f ca="1">IF(DQ83=0,0,_xll.SPRDOPT(DJ83,DK83,$AD83,$AM83,DN83,DO83,DP83,$D83,$F$20,9)/365)</f>
        <v>0</v>
      </c>
      <c r="DZ83" s="185">
        <f t="shared" ca="1" si="180"/>
        <v>5.2582334541117437E-2</v>
      </c>
      <c r="EA83" s="185">
        <f t="shared" ca="1" si="181"/>
        <v>0</v>
      </c>
      <c r="EB83" s="185">
        <f t="shared" ca="1" si="182"/>
        <v>7.953520830480898E-3</v>
      </c>
      <c r="EC83" s="185">
        <f t="shared" si="183"/>
        <v>0</v>
      </c>
      <c r="ED83" s="185"/>
      <c r="EE83" s="99">
        <f t="shared" ca="1" si="184"/>
        <v>0</v>
      </c>
      <c r="EF83" s="99">
        <f t="shared" ca="1" si="185"/>
        <v>0</v>
      </c>
      <c r="EG83" s="99">
        <f t="shared" ca="1" si="186"/>
        <v>0</v>
      </c>
      <c r="EH83" s="99">
        <f t="shared" ca="1" si="187"/>
        <v>0</v>
      </c>
      <c r="EI83" s="99">
        <f t="shared" ca="1" si="188"/>
        <v>0</v>
      </c>
      <c r="EJ83" s="99">
        <f t="shared" ca="1" si="189"/>
        <v>0</v>
      </c>
      <c r="EK83" s="99">
        <f t="shared" ca="1" si="190"/>
        <v>0</v>
      </c>
      <c r="EL83" s="99">
        <f t="shared" ca="1" si="191"/>
        <v>0</v>
      </c>
      <c r="EM83" s="99">
        <f t="shared" ca="1" si="192"/>
        <v>0</v>
      </c>
      <c r="EN83" s="99">
        <f t="shared" ca="1" si="193"/>
        <v>0</v>
      </c>
      <c r="EO83" s="99">
        <f t="shared" ca="1" si="194"/>
        <v>0</v>
      </c>
      <c r="EP83" s="99">
        <f t="shared" ca="1" si="195"/>
        <v>0</v>
      </c>
      <c r="ER83" s="79">
        <f t="shared" si="196"/>
        <v>0</v>
      </c>
      <c r="ES83" s="121">
        <f t="shared" ca="1" si="111"/>
        <v>3.0330000000000004</v>
      </c>
      <c r="ET83" s="121">
        <f t="shared" ca="1" si="112"/>
        <v>3.3730000000000002</v>
      </c>
      <c r="EU83" s="121">
        <f t="shared" ca="1" si="197"/>
        <v>0</v>
      </c>
      <c r="EV83" s="121">
        <f t="shared" ca="1" si="198"/>
        <v>0</v>
      </c>
      <c r="EW83" s="183">
        <f t="shared" ca="1" si="113"/>
        <v>0.28749999999999998</v>
      </c>
      <c r="EX83" s="183">
        <f t="shared" ca="1" si="114"/>
        <v>0.28749999999999998</v>
      </c>
      <c r="EY83" s="96">
        <f t="shared" si="115"/>
        <v>0.96</v>
      </c>
      <c r="EZ83" s="185">
        <f ca="1">IF(ER83=0,0,_xll.SPRDOPT(ES83,ET83,$AK83,$AM83,EW83,EX83,EY83,$D83,$H$20,0))</f>
        <v>0</v>
      </c>
      <c r="FA83" s="185">
        <f ca="1">IF(ES83=0,0,_xll.SPRDOPT(ES83,ET83,$AK83,$AM83,EW83,EX83,EY83,$D83,$H$20,1))</f>
        <v>0.59649077747366064</v>
      </c>
      <c r="FB83" s="185">
        <f ca="1">IF(ET83=0,0,_xll.SPRDOPT(ES83,ET83,$AK83,$AM83,EW83,EX83,EY83,$D83,$H$20,2))</f>
        <v>-0.53978028138334755</v>
      </c>
      <c r="FC83" s="185">
        <f ca="1">IF(EU83=0,0,_xll.SPRDOPT(ES83,ET83,$AK83,$AM83,EW83,EX83,EY83,$D83,$H$20,3)/100)</f>
        <v>0</v>
      </c>
      <c r="FD83" s="185">
        <f ca="1">IF(EV83=0,0,_xll.SPRDOPT(ES83,ET83,$AK83,$AM83,EW83,EX83,EY83,$D83,$H$20,4)/100)</f>
        <v>0</v>
      </c>
      <c r="FE83" s="185">
        <f ca="1">IF(EW83=0,0,_xll.SPRDOPT(ES83,ET83,$AK83,$AM83,EW83,EX83,EY83,$D83,$H$20,5)/100)</f>
        <v>-6.0023074560949276E-3</v>
      </c>
      <c r="FF83" s="185">
        <f ca="1">IF(EX83=0,0,_xll.SPRDOPT(ES83,ET83,$AK83,$AM83,EW83,EX83,EY83,$D83,$H$20,6)/100)</f>
        <v>1.3823408148856036E-2</v>
      </c>
      <c r="FG83" s="185">
        <f ca="1">IF(EY83=0,0,_xll.SPRDOPT(ES83,ET83,$AK83,$AM83,EW83,EX83,EY83,$D83,$H$20,7)/100)</f>
        <v>-2.2566719541508146E-2</v>
      </c>
      <c r="FH83" s="185">
        <f ca="1">IF(EZ83=0,0,_xll.SPRDOPT(ES83,ET83,$AK83,$AM83,EW83,EX83,EY83,$D83,$H$20,9)/365)</f>
        <v>0</v>
      </c>
      <c r="FI83" s="185">
        <f t="shared" ca="1" si="199"/>
        <v>5.6710496090313089E-2</v>
      </c>
      <c r="FJ83" s="185">
        <f t="shared" ca="1" si="200"/>
        <v>0</v>
      </c>
      <c r="FK83" s="185">
        <f t="shared" ca="1" si="201"/>
        <v>7.8211006927611081E-3</v>
      </c>
      <c r="FL83" s="185">
        <f t="shared" si="202"/>
        <v>0</v>
      </c>
      <c r="FM83" s="185"/>
      <c r="FN83" s="99">
        <f t="shared" ca="1" si="203"/>
        <v>0</v>
      </c>
      <c r="FO83" s="99">
        <f t="shared" ca="1" si="204"/>
        <v>0</v>
      </c>
      <c r="FP83" s="99">
        <f t="shared" ca="1" si="205"/>
        <v>0</v>
      </c>
      <c r="FQ83" s="99">
        <f t="shared" ca="1" si="206"/>
        <v>0</v>
      </c>
      <c r="FR83" s="99">
        <f t="shared" ca="1" si="207"/>
        <v>0</v>
      </c>
      <c r="FS83" s="99">
        <f t="shared" ca="1" si="208"/>
        <v>0</v>
      </c>
      <c r="FT83" s="99">
        <f t="shared" ca="1" si="209"/>
        <v>0</v>
      </c>
      <c r="FU83" s="99">
        <f t="shared" ca="1" si="210"/>
        <v>0</v>
      </c>
      <c r="FV83" s="99">
        <f t="shared" ca="1" si="211"/>
        <v>0</v>
      </c>
      <c r="FW83" s="99">
        <f t="shared" ca="1" si="212"/>
        <v>0</v>
      </c>
      <c r="FX83" s="99">
        <f t="shared" ca="1" si="213"/>
        <v>0</v>
      </c>
      <c r="FY83" s="99">
        <f t="shared" ca="1" si="214"/>
        <v>0</v>
      </c>
      <c r="GA83" s="304" t="e">
        <f t="shared" ca="1" si="116"/>
        <v>#N/A</v>
      </c>
      <c r="GB83" t="e">
        <f t="shared" si="117"/>
        <v>#N/A</v>
      </c>
      <c r="GC83" t="e">
        <f t="shared" si="118"/>
        <v>#N/A</v>
      </c>
      <c r="GD83" t="e">
        <f t="shared" si="119"/>
        <v>#N/A</v>
      </c>
      <c r="GE83" t="e">
        <f t="shared" si="120"/>
        <v>#N/A</v>
      </c>
      <c r="GG83" s="96" t="e">
        <f t="shared" ca="1" si="121"/>
        <v>#N/A</v>
      </c>
      <c r="GH83" s="96" t="e">
        <f t="shared" ca="1" si="122"/>
        <v>#N/A</v>
      </c>
      <c r="GI83" s="96" t="e">
        <f t="shared" ca="1" si="123"/>
        <v>#N/A</v>
      </c>
      <c r="GJ83" s="96" t="e">
        <f t="shared" ca="1" si="124"/>
        <v>#N/A</v>
      </c>
    </row>
    <row r="84" spans="1:192" x14ac:dyDescent="0.2">
      <c r="A84" s="92">
        <f t="shared" si="130"/>
        <v>38657</v>
      </c>
      <c r="B84" s="93">
        <f t="shared" ca="1" si="83"/>
        <v>3.5249999999999999</v>
      </c>
      <c r="C84" s="77">
        <f t="shared" ca="1" si="131"/>
        <v>0.28749999999999998</v>
      </c>
      <c r="D84" s="95">
        <f t="shared" ca="1" si="132"/>
        <v>1423</v>
      </c>
      <c r="E84" s="96">
        <f t="shared" ca="1" si="133"/>
        <v>-0.39689253495932025</v>
      </c>
      <c r="F84" s="96">
        <f t="shared" ca="1" si="134"/>
        <v>-0.254474069032124</v>
      </c>
      <c r="G84" s="96">
        <f t="shared" ca="1" si="135"/>
        <v>-0.2814943077476012</v>
      </c>
      <c r="H84" s="96">
        <f t="shared" ca="1" si="136"/>
        <v>0.68118571331774191</v>
      </c>
      <c r="I84" s="94"/>
      <c r="J84" s="182"/>
      <c r="K84" s="93">
        <f t="shared" ca="1" si="10"/>
        <v>-0.15</v>
      </c>
      <c r="L84" s="93">
        <f t="shared" ca="1" si="84"/>
        <v>0</v>
      </c>
      <c r="M84" s="96">
        <f t="shared" ca="1" si="85"/>
        <v>1</v>
      </c>
      <c r="N84" s="96">
        <f t="shared" ca="1" si="86"/>
        <v>1</v>
      </c>
      <c r="O84" s="96">
        <f t="shared" ca="1" si="87"/>
        <v>0.99450000000000005</v>
      </c>
      <c r="P84" s="184">
        <f t="shared" si="11"/>
        <v>-0.2</v>
      </c>
      <c r="Q84" s="298">
        <f t="shared" si="88"/>
        <v>0</v>
      </c>
      <c r="R84" s="294">
        <f t="shared" ca="1" si="12"/>
        <v>0.25</v>
      </c>
      <c r="S84" s="93">
        <f t="shared" ca="1" si="13"/>
        <v>0</v>
      </c>
      <c r="T84" s="96">
        <f t="shared" ca="1" si="14"/>
        <v>1</v>
      </c>
      <c r="U84" s="96">
        <f t="shared" ca="1" si="89"/>
        <v>1</v>
      </c>
      <c r="V84" s="96">
        <f t="shared" ca="1" si="90"/>
        <v>0.98</v>
      </c>
      <c r="W84" s="184">
        <f t="shared" si="15"/>
        <v>0</v>
      </c>
      <c r="X84" s="298">
        <f t="shared" si="91"/>
        <v>0</v>
      </c>
      <c r="Y84" s="296">
        <f t="shared" ca="1" si="16"/>
        <v>-0.26</v>
      </c>
      <c r="Z84" s="93">
        <f t="shared" ca="1" si="17"/>
        <v>0</v>
      </c>
      <c r="AA84" s="96">
        <f t="shared" ca="1" si="126"/>
        <v>1</v>
      </c>
      <c r="AB84" s="96">
        <f t="shared" ca="1" si="92"/>
        <v>1</v>
      </c>
      <c r="AC84" s="96">
        <f t="shared" ca="1" si="93"/>
        <v>0.96</v>
      </c>
      <c r="AD84" s="184">
        <f t="shared" si="18"/>
        <v>-0.6</v>
      </c>
      <c r="AE84" s="298">
        <f t="shared" si="94"/>
        <v>0</v>
      </c>
      <c r="AF84" s="93">
        <f t="shared" ca="1" si="19"/>
        <v>-0.26</v>
      </c>
      <c r="AG84" s="93">
        <f t="shared" ca="1" si="20"/>
        <v>0</v>
      </c>
      <c r="AH84" s="96">
        <f t="shared" ca="1" si="21"/>
        <v>1</v>
      </c>
      <c r="AI84" s="96">
        <f t="shared" ca="1" si="95"/>
        <v>1</v>
      </c>
      <c r="AJ84" s="96">
        <f t="shared" ca="1" si="96"/>
        <v>0.96</v>
      </c>
      <c r="AK84" s="184">
        <f t="shared" si="22"/>
        <v>-0.45</v>
      </c>
      <c r="AL84" s="298">
        <f t="shared" si="97"/>
        <v>0</v>
      </c>
      <c r="AM84" s="77">
        <f t="shared" ca="1" si="23"/>
        <v>0</v>
      </c>
      <c r="AN84" s="145">
        <f t="shared" si="24"/>
        <v>30</v>
      </c>
      <c r="AO84" s="74">
        <f t="shared" si="125"/>
        <v>47</v>
      </c>
      <c r="AP84" s="79">
        <f t="shared" si="137"/>
        <v>0</v>
      </c>
      <c r="AQ84" s="121">
        <f t="shared" ca="1" si="98"/>
        <v>3.375</v>
      </c>
      <c r="AR84" s="121">
        <f t="shared" ca="1" si="99"/>
        <v>3.5249999999999999</v>
      </c>
      <c r="AS84" s="121">
        <f t="shared" ca="1" si="138"/>
        <v>0</v>
      </c>
      <c r="AT84" s="121">
        <f t="shared" ca="1" si="139"/>
        <v>0</v>
      </c>
      <c r="AU84" s="183">
        <f t="shared" ca="1" si="100"/>
        <v>0.28749999999999998</v>
      </c>
      <c r="AV84" s="183">
        <f t="shared" ca="1" si="101"/>
        <v>0.28749999999999998</v>
      </c>
      <c r="AW84" s="96">
        <f t="shared" si="140"/>
        <v>0.999</v>
      </c>
      <c r="AX84" s="185">
        <f ca="1">IF(AP84=0,0,_xll.SPRDOPT(AQ84,AR84,$P84,$AM84,AU84,AV84,AW84,$D84,$B$20,0))</f>
        <v>0</v>
      </c>
      <c r="AY84" s="185">
        <f ca="1">IF(AQ84=0,0,_xll.SPRDOPT(AQ84,AR84,$P84,$AM84,AU84,AV84,AW84,$D84,$B$20,1))</f>
        <v>-0.39689253495932025</v>
      </c>
      <c r="AZ84" s="185">
        <f ca="1">IF(AR84=0,0,_xll.SPRDOPT(AQ84,AR84,$P84,$AM84,AU84,AV84,AW84,$D84,$B$20,2))</f>
        <v>0.40376392580469678</v>
      </c>
      <c r="BA84" s="185">
        <f ca="1">IF(AS84=0,0,_xll.SPRDOPT(AQ84,AR84,$P84,$AM84,AU84,AV84,AW84,$D84,$B$20,3)/100)</f>
        <v>0</v>
      </c>
      <c r="BB84" s="185">
        <f ca="1">IF(AT84=0,0,_xll.SPRDOPT(AQ84,AR84,$P84,$AM84,AU84,AV84,AW84,$D84,$B$20,4)/100)</f>
        <v>0</v>
      </c>
      <c r="BC84" s="185">
        <f ca="1">IF(AU84=0,0,_xll.SPRDOPT(AQ84,AR84,$P84,$AM84,AU84,AV84,AW84,$D84,$B$20,5)/100)</f>
        <v>-1.7588556190024991E-2</v>
      </c>
      <c r="BD84" s="185">
        <f ca="1">IF(AV84=0,0,_xll.SPRDOPT(AQ84,AR84,$P84,$AM84,AU84,AV84,AW84,$D84,$B$20,6)/100)</f>
        <v>1.9357126963171194E-2</v>
      </c>
      <c r="BE84" s="185">
        <f ca="1">IF(AW84=0,0,_xll.SPRDOPT(AQ84,AR84,$P84,$AM84,AU84,AV84,AW84,$D84,$B$20,7)/100)</f>
        <v>-0.11846194246697798</v>
      </c>
      <c r="BF84" s="185">
        <f ca="1">IF(AX84=0,0,_xll.SPRDOPT(AQ84,AR84,$P84,$AM84,AU84,AV84,AW84,$D84,$B$20,9)/365)</f>
        <v>0</v>
      </c>
      <c r="BG84" s="185">
        <f t="shared" ca="1" si="141"/>
        <v>6.8713908453765238E-3</v>
      </c>
      <c r="BH84" s="185">
        <f t="shared" ca="1" si="142"/>
        <v>0</v>
      </c>
      <c r="BI84" s="185">
        <f t="shared" ca="1" si="143"/>
        <v>1.7685707731462039E-3</v>
      </c>
      <c r="BJ84" s="185">
        <f t="shared" si="144"/>
        <v>0</v>
      </c>
      <c r="BK84" s="165"/>
      <c r="BL84" s="99">
        <f t="shared" ca="1" si="145"/>
        <v>0</v>
      </c>
      <c r="BM84" s="99">
        <f t="shared" ca="1" si="146"/>
        <v>0</v>
      </c>
      <c r="BN84" s="99">
        <f t="shared" ca="1" si="147"/>
        <v>0</v>
      </c>
      <c r="BO84" s="99">
        <f t="shared" ca="1" si="148"/>
        <v>0</v>
      </c>
      <c r="BP84" s="99">
        <f t="shared" ca="1" si="149"/>
        <v>0</v>
      </c>
      <c r="BQ84" s="99">
        <f t="shared" ca="1" si="150"/>
        <v>0</v>
      </c>
      <c r="BR84" s="99">
        <f t="shared" ca="1" si="151"/>
        <v>0</v>
      </c>
      <c r="BS84" s="99">
        <f t="shared" ca="1" si="152"/>
        <v>0</v>
      </c>
      <c r="BT84" s="99">
        <f t="shared" ca="1" si="153"/>
        <v>0</v>
      </c>
      <c r="BU84" s="99">
        <f t="shared" ca="1" si="154"/>
        <v>0</v>
      </c>
      <c r="BV84" s="99">
        <f t="shared" ca="1" si="155"/>
        <v>0</v>
      </c>
      <c r="BW84" s="99">
        <f t="shared" ca="1" si="156"/>
        <v>0</v>
      </c>
      <c r="BX84" s="99"/>
      <c r="BZ84" s="79">
        <f t="shared" si="157"/>
        <v>0</v>
      </c>
      <c r="CA84" s="121">
        <f t="shared" ca="1" si="102"/>
        <v>3.7749999999999999</v>
      </c>
      <c r="CB84" s="121">
        <f t="shared" ca="1" si="103"/>
        <v>3.5249999999999999</v>
      </c>
      <c r="CC84" s="121">
        <f t="shared" ca="1" si="158"/>
        <v>0</v>
      </c>
      <c r="CD84" s="121">
        <f t="shared" ca="1" si="159"/>
        <v>0</v>
      </c>
      <c r="CE84" s="183">
        <f t="shared" ca="1" si="104"/>
        <v>0.28749999999999998</v>
      </c>
      <c r="CF84" s="183">
        <f t="shared" ca="1" si="105"/>
        <v>0.28749999999999998</v>
      </c>
      <c r="CG84" s="96">
        <f t="shared" si="160"/>
        <v>0.98</v>
      </c>
      <c r="CH84" s="185">
        <f ca="1">IF(BZ84=0,0,_xll.SPRDOPT(CA84,CB84,$W84,$AM84,CE84,CF84,CG84,$D84,$D$20,0))</f>
        <v>0</v>
      </c>
      <c r="CI84" s="185">
        <f ca="1">IF(CA84=0,0,_xll.SPRDOPT(CA84,CB84,$W84,$AM84,CE84,CF84,CG84,$D84,$D$20,1))</f>
        <v>-0.254474069032124</v>
      </c>
      <c r="CJ84" s="185">
        <f ca="1">IF(CB84=0,0,_xll.SPRDOPT(CA84,CB84,$W84,$AM84,CE84,CF84,CG84,$D84,$D$20,2))</f>
        <v>0.29219567246508749</v>
      </c>
      <c r="CK84" s="185">
        <f ca="1">IF(CC84=0,0,_xll.SPRDOPT(CA84,CB84,$W84,$AM84,CE84,CF84,CG84,$D84,$D$20,3)/100)</f>
        <v>0</v>
      </c>
      <c r="CL84" s="185">
        <f ca="1">IF(CD84=0,0,_xll.SPRDOPT(CA84,CB84,$W84,$AM84,CE84,CF84,CG84,$D84,$D$20,4)/100)</f>
        <v>0</v>
      </c>
      <c r="CM84" s="185">
        <f ca="1">IF(CE84=0,0,_xll.SPRDOPT(CA84,CB84,$W84,$AM84,CE84,CF84,CG84,$D84,$D$20,5)/100)</f>
        <v>2.3901636248704057E-3</v>
      </c>
      <c r="CN84" s="185">
        <f ca="1">IF(CF84=0,0,_xll.SPRDOPT(CA84,CB84,$W84,$AM84,CE84,CF84,CG84,$D84,$D$20,6)/100)</f>
        <v>2.38997199358059E-3</v>
      </c>
      <c r="CO84" s="185">
        <f ca="1">IF(CG84=0,0,_xll.SPRDOPT(CA84,CB84,$W84,$AM84,CE84,CF84,CG84,$D84,$D$20,7)/100)</f>
        <v>-3.435721786403003E-2</v>
      </c>
      <c r="CP84" s="185">
        <f ca="1">IF(CH84=0,0,_xll.SPRDOPT(CA84,CB84,$W84,$AM84,CE84,CF84,CG84,$D84,$D$20,9)/365)</f>
        <v>0</v>
      </c>
      <c r="CQ84" s="185">
        <f t="shared" ca="1" si="161"/>
        <v>3.7721603432963491E-2</v>
      </c>
      <c r="CR84" s="185">
        <f t="shared" ca="1" si="162"/>
        <v>0</v>
      </c>
      <c r="CS84" s="185">
        <f t="shared" ca="1" si="163"/>
        <v>4.7801356184509957E-3</v>
      </c>
      <c r="CT84" s="185">
        <f t="shared" si="164"/>
        <v>0</v>
      </c>
      <c r="CU84" s="165"/>
      <c r="CV84" s="99">
        <f t="shared" ca="1" si="165"/>
        <v>0</v>
      </c>
      <c r="CW84" s="99">
        <f t="shared" ca="1" si="166"/>
        <v>0</v>
      </c>
      <c r="CX84" s="99">
        <f t="shared" ca="1" si="167"/>
        <v>0</v>
      </c>
      <c r="CY84" s="99">
        <f t="shared" ca="1" si="168"/>
        <v>0</v>
      </c>
      <c r="CZ84" s="99">
        <f t="shared" ca="1" si="169"/>
        <v>0</v>
      </c>
      <c r="DA84" s="99">
        <f t="shared" ca="1" si="170"/>
        <v>0</v>
      </c>
      <c r="DB84" s="99">
        <f t="shared" ca="1" si="171"/>
        <v>0</v>
      </c>
      <c r="DC84" s="99">
        <f t="shared" ca="1" si="172"/>
        <v>0</v>
      </c>
      <c r="DD84" s="99">
        <f t="shared" ca="1" si="173"/>
        <v>0</v>
      </c>
      <c r="DE84" s="99">
        <f t="shared" ca="1" si="174"/>
        <v>0</v>
      </c>
      <c r="DF84" s="99">
        <f t="shared" ca="1" si="175"/>
        <v>0</v>
      </c>
      <c r="DG84" s="99">
        <f t="shared" ca="1" si="176"/>
        <v>0</v>
      </c>
      <c r="DI84" s="79">
        <f t="shared" si="177"/>
        <v>0</v>
      </c>
      <c r="DJ84" s="121">
        <f t="shared" ca="1" si="106"/>
        <v>3.2649999999999997</v>
      </c>
      <c r="DK84" s="121">
        <f t="shared" ca="1" si="107"/>
        <v>3.5249999999999999</v>
      </c>
      <c r="DL84" s="121">
        <f t="shared" ca="1" si="178"/>
        <v>0</v>
      </c>
      <c r="DM84" s="121">
        <f t="shared" ca="1" si="179"/>
        <v>0</v>
      </c>
      <c r="DN84" s="183">
        <f t="shared" ca="1" si="108"/>
        <v>0.28749999999999998</v>
      </c>
      <c r="DO84" s="183">
        <f t="shared" ca="1" si="109"/>
        <v>0.28749999999999998</v>
      </c>
      <c r="DP84" s="96">
        <f t="shared" si="110"/>
        <v>0.96</v>
      </c>
      <c r="DQ84" s="185">
        <f ca="1">IF(DI84=0,0,_xll.SPRDOPT(DJ84,DK84,$AD84,$AM84,DN84,DO84,DP84,$D84,$F$20,0))</f>
        <v>0</v>
      </c>
      <c r="DR84" s="185">
        <f ca="1">IF(DJ84=0,0,_xll.SPRDOPT(DJ84,DK84,$AD84,$AM84,DN84,DO84,DP84,$D84,$F$20,1))</f>
        <v>-0.2814943077476012</v>
      </c>
      <c r="DS84" s="185">
        <f ca="1">IF(DK84=0,0,_xll.SPRDOPT(DJ84,DK84,$AD84,$AM84,DN84,DO84,DP84,$D84,$F$20,2))</f>
        <v>0.33150242082996423</v>
      </c>
      <c r="DT84" s="185">
        <f ca="1">IF(DL84=0,0,_xll.SPRDOPT(DJ84,DK84,$AD84,$AM84,DN84,DO84,DP84,$D84,$F$20,3)/100)</f>
        <v>0</v>
      </c>
      <c r="DU84" s="185">
        <f ca="1">IF(DM84=0,0,_xll.SPRDOPT(DJ84,DK84,$AD84,$AM84,DN84,DO84,DP84,$D84,$F$20,4)/100)</f>
        <v>0</v>
      </c>
      <c r="DV84" s="185">
        <f ca="1">IF(DN84=0,0,_xll.SPRDOPT(DJ84,DK84,$AD84,$AM84,DN84,DO84,DP84,$D84,$F$20,5)/100)</f>
        <v>-6.6576154694149101E-3</v>
      </c>
      <c r="DW84" s="185">
        <f ca="1">IF(DO84=0,0,_xll.SPRDOPT(DJ84,DK84,$AD84,$AM84,DN84,DO84,DP84,$D84,$F$20,6)/100)</f>
        <v>1.4339607024528545E-2</v>
      </c>
      <c r="DX84" s="185">
        <f ca="1">IF(DP84=0,0,_xll.SPRDOPT(DJ84,DK84,$AD84,$AM84,DN84,DO84,DP84,$D84,$F$20,7)/100)</f>
        <v>-2.1088470708355938E-2</v>
      </c>
      <c r="DY84" s="185">
        <f ca="1">IF(DQ84=0,0,_xll.SPRDOPT(DJ84,DK84,$AD84,$AM84,DN84,DO84,DP84,$D84,$F$20,9)/365)</f>
        <v>0</v>
      </c>
      <c r="DZ84" s="185">
        <f t="shared" ca="1" si="180"/>
        <v>5.0008113082363026E-2</v>
      </c>
      <c r="EA84" s="185">
        <f t="shared" ca="1" si="181"/>
        <v>0</v>
      </c>
      <c r="EB84" s="185">
        <f t="shared" ca="1" si="182"/>
        <v>7.6819915551136347E-3</v>
      </c>
      <c r="EC84" s="185">
        <f t="shared" si="183"/>
        <v>0</v>
      </c>
      <c r="ED84" s="185"/>
      <c r="EE84" s="99">
        <f t="shared" ca="1" si="184"/>
        <v>0</v>
      </c>
      <c r="EF84" s="99">
        <f t="shared" ca="1" si="185"/>
        <v>0</v>
      </c>
      <c r="EG84" s="99">
        <f t="shared" ca="1" si="186"/>
        <v>0</v>
      </c>
      <c r="EH84" s="99">
        <f t="shared" ca="1" si="187"/>
        <v>0</v>
      </c>
      <c r="EI84" s="99">
        <f t="shared" ca="1" si="188"/>
        <v>0</v>
      </c>
      <c r="EJ84" s="99">
        <f t="shared" ca="1" si="189"/>
        <v>0</v>
      </c>
      <c r="EK84" s="99">
        <f t="shared" ca="1" si="190"/>
        <v>0</v>
      </c>
      <c r="EL84" s="99">
        <f t="shared" ca="1" si="191"/>
        <v>0</v>
      </c>
      <c r="EM84" s="99">
        <f t="shared" ca="1" si="192"/>
        <v>0</v>
      </c>
      <c r="EN84" s="99">
        <f t="shared" ca="1" si="193"/>
        <v>0</v>
      </c>
      <c r="EO84" s="99">
        <f t="shared" ca="1" si="194"/>
        <v>0</v>
      </c>
      <c r="EP84" s="99">
        <f t="shared" ca="1" si="195"/>
        <v>0</v>
      </c>
      <c r="ER84" s="79">
        <f t="shared" si="196"/>
        <v>0</v>
      </c>
      <c r="ES84" s="121">
        <f t="shared" ca="1" si="111"/>
        <v>3.3249999999999997</v>
      </c>
      <c r="ET84" s="121">
        <f t="shared" ca="1" si="112"/>
        <v>3.5249999999999999</v>
      </c>
      <c r="EU84" s="121">
        <f t="shared" ca="1" si="197"/>
        <v>0</v>
      </c>
      <c r="EV84" s="121">
        <f t="shared" ca="1" si="198"/>
        <v>0</v>
      </c>
      <c r="EW84" s="183">
        <f t="shared" ca="1" si="113"/>
        <v>0.28749999999999998</v>
      </c>
      <c r="EX84" s="183">
        <f t="shared" ca="1" si="114"/>
        <v>0.28749999999999998</v>
      </c>
      <c r="EY84" s="96">
        <f t="shared" si="115"/>
        <v>0.96</v>
      </c>
      <c r="EZ84" s="185">
        <f ca="1">IF(ER84=0,0,_xll.SPRDOPT(ES84,ET84,$AK84,$AM84,EW84,EX84,EY84,$D84,$H$20,0))</f>
        <v>0</v>
      </c>
      <c r="FA84" s="185">
        <f ca="1">IF(ES84=0,0,_xll.SPRDOPT(ES84,ET84,$AK84,$AM84,EW84,EX84,EY84,$D84,$H$20,1))</f>
        <v>0.68118571331774191</v>
      </c>
      <c r="FB84" s="185">
        <f ca="1">IF(ET84=0,0,_xll.SPRDOPT(ES84,ET84,$AK84,$AM84,EW84,EX84,EY84,$D84,$H$20,2))</f>
        <v>-0.62653748550341648</v>
      </c>
      <c r="FC84" s="185">
        <f ca="1">IF(EU84=0,0,_xll.SPRDOPT(ES84,ET84,$AK84,$AM84,EW84,EX84,EY84,$D84,$H$20,3)/100)</f>
        <v>0</v>
      </c>
      <c r="FD84" s="185">
        <f ca="1">IF(EV84=0,0,_xll.SPRDOPT(ES84,ET84,$AK84,$AM84,EW84,EX84,EY84,$D84,$H$20,4)/100)</f>
        <v>0</v>
      </c>
      <c r="FE84" s="185">
        <f ca="1">IF(EW84=0,0,_xll.SPRDOPT(ES84,ET84,$AK84,$AM84,EW84,EX84,EY84,$D84,$H$20,5)/100)</f>
        <v>-5.303955448579022E-3</v>
      </c>
      <c r="FF84" s="185">
        <f ca="1">IF(EX84=0,0,_xll.SPRDOPT(ES84,ET84,$AK84,$AM84,EW84,EX84,EY84,$D84,$H$20,6)/100)</f>
        <v>1.3076680104777976E-2</v>
      </c>
      <c r="FG84" s="185">
        <f ca="1">IF(EY84=0,0,_xll.SPRDOPT(ES84,ET84,$AK84,$AM84,EW84,EX84,EY84,$D84,$H$20,7)/100)</f>
        <v>-2.3283782985998949E-2</v>
      </c>
      <c r="FH84" s="185">
        <f ca="1">IF(EZ84=0,0,_xll.SPRDOPT(ES84,ET84,$AK84,$AM84,EW84,EX84,EY84,$D84,$H$20,9)/365)</f>
        <v>0</v>
      </c>
      <c r="FI84" s="185">
        <f t="shared" ca="1" si="199"/>
        <v>5.4648227814325434E-2</v>
      </c>
      <c r="FJ84" s="185">
        <f t="shared" ca="1" si="200"/>
        <v>0</v>
      </c>
      <c r="FK84" s="185">
        <f t="shared" ca="1" si="201"/>
        <v>7.7727246561989545E-3</v>
      </c>
      <c r="FL84" s="185">
        <f t="shared" si="202"/>
        <v>0</v>
      </c>
      <c r="FM84" s="185"/>
      <c r="FN84" s="99">
        <f t="shared" ca="1" si="203"/>
        <v>0</v>
      </c>
      <c r="FO84" s="99">
        <f t="shared" ca="1" si="204"/>
        <v>0</v>
      </c>
      <c r="FP84" s="99">
        <f t="shared" ca="1" si="205"/>
        <v>0</v>
      </c>
      <c r="FQ84" s="99">
        <f t="shared" ca="1" si="206"/>
        <v>0</v>
      </c>
      <c r="FR84" s="99">
        <f t="shared" ca="1" si="207"/>
        <v>0</v>
      </c>
      <c r="FS84" s="99">
        <f t="shared" ca="1" si="208"/>
        <v>0</v>
      </c>
      <c r="FT84" s="99">
        <f t="shared" ca="1" si="209"/>
        <v>0</v>
      </c>
      <c r="FU84" s="99">
        <f t="shared" ca="1" si="210"/>
        <v>0</v>
      </c>
      <c r="FV84" s="99">
        <f t="shared" ca="1" si="211"/>
        <v>0</v>
      </c>
      <c r="FW84" s="99">
        <f t="shared" ca="1" si="212"/>
        <v>0</v>
      </c>
      <c r="FX84" s="99">
        <f t="shared" ca="1" si="213"/>
        <v>0</v>
      </c>
      <c r="FY84" s="99">
        <f t="shared" ca="1" si="214"/>
        <v>0</v>
      </c>
      <c r="GA84" s="304" t="e">
        <f t="shared" ca="1" si="116"/>
        <v>#N/A</v>
      </c>
      <c r="GB84" t="e">
        <f t="shared" si="117"/>
        <v>#N/A</v>
      </c>
      <c r="GC84" t="e">
        <f t="shared" si="118"/>
        <v>#N/A</v>
      </c>
      <c r="GD84" t="e">
        <f t="shared" si="119"/>
        <v>#N/A</v>
      </c>
      <c r="GE84" t="e">
        <f t="shared" si="120"/>
        <v>#N/A</v>
      </c>
      <c r="GG84" s="96" t="e">
        <f t="shared" ca="1" si="121"/>
        <v>#N/A</v>
      </c>
      <c r="GH84" s="96" t="e">
        <f t="shared" ca="1" si="122"/>
        <v>#N/A</v>
      </c>
      <c r="GI84" s="96" t="e">
        <f t="shared" ca="1" si="123"/>
        <v>#N/A</v>
      </c>
      <c r="GJ84" s="96" t="e">
        <f t="shared" ca="1" si="124"/>
        <v>#N/A</v>
      </c>
    </row>
    <row r="85" spans="1:192" x14ac:dyDescent="0.2">
      <c r="A85" s="92">
        <f t="shared" si="130"/>
        <v>38687</v>
      </c>
      <c r="B85" s="93">
        <f t="shared" ca="1" si="83"/>
        <v>3.6680000000000001</v>
      </c>
      <c r="C85" s="77">
        <f t="shared" ca="1" si="131"/>
        <v>0.28749999999999998</v>
      </c>
      <c r="D85" s="95">
        <f t="shared" ca="1" si="132"/>
        <v>1455</v>
      </c>
      <c r="E85" s="96">
        <f t="shared" ca="1" si="133"/>
        <v>-0.40684228229838804</v>
      </c>
      <c r="F85" s="96">
        <f t="shared" ca="1" si="134"/>
        <v>-0.26372319606125305</v>
      </c>
      <c r="G85" s="96">
        <f t="shared" ca="1" si="135"/>
        <v>-0.28820572717944209</v>
      </c>
      <c r="H85" s="96">
        <f t="shared" ca="1" si="136"/>
        <v>0.67537123317437397</v>
      </c>
      <c r="I85" s="94"/>
      <c r="J85" s="182"/>
      <c r="K85" s="93">
        <f t="shared" ca="1" si="10"/>
        <v>-0.1525</v>
      </c>
      <c r="L85" s="93">
        <f t="shared" ca="1" si="84"/>
        <v>0</v>
      </c>
      <c r="M85" s="96">
        <f t="shared" ca="1" si="85"/>
        <v>1</v>
      </c>
      <c r="N85" s="96">
        <f t="shared" ca="1" si="86"/>
        <v>1</v>
      </c>
      <c r="O85" s="96">
        <f t="shared" ca="1" si="87"/>
        <v>0.99450000000000005</v>
      </c>
      <c r="P85" s="184">
        <f t="shared" si="11"/>
        <v>-0.2</v>
      </c>
      <c r="Q85" s="298">
        <f t="shared" si="88"/>
        <v>0</v>
      </c>
      <c r="R85" s="294">
        <f t="shared" ca="1" si="12"/>
        <v>0.25</v>
      </c>
      <c r="S85" s="93">
        <f t="shared" ca="1" si="13"/>
        <v>0</v>
      </c>
      <c r="T85" s="96">
        <f t="shared" ca="1" si="14"/>
        <v>1</v>
      </c>
      <c r="U85" s="96">
        <f t="shared" ca="1" si="89"/>
        <v>1</v>
      </c>
      <c r="V85" s="96">
        <f t="shared" ca="1" si="90"/>
        <v>0.98</v>
      </c>
      <c r="W85" s="184">
        <f t="shared" si="15"/>
        <v>0</v>
      </c>
      <c r="X85" s="298">
        <f t="shared" si="91"/>
        <v>0</v>
      </c>
      <c r="Y85" s="296">
        <f t="shared" ca="1" si="16"/>
        <v>-0.26</v>
      </c>
      <c r="Z85" s="93">
        <f t="shared" ca="1" si="17"/>
        <v>0</v>
      </c>
      <c r="AA85" s="96">
        <f t="shared" ca="1" si="126"/>
        <v>1</v>
      </c>
      <c r="AB85" s="96">
        <f t="shared" ca="1" si="92"/>
        <v>1</v>
      </c>
      <c r="AC85" s="96">
        <f t="shared" ca="1" si="93"/>
        <v>0.96</v>
      </c>
      <c r="AD85" s="184">
        <f t="shared" si="18"/>
        <v>-0.6</v>
      </c>
      <c r="AE85" s="298">
        <f t="shared" si="94"/>
        <v>0</v>
      </c>
      <c r="AF85" s="93">
        <f t="shared" ca="1" si="19"/>
        <v>-0.26</v>
      </c>
      <c r="AG85" s="93">
        <f t="shared" ca="1" si="20"/>
        <v>0</v>
      </c>
      <c r="AH85" s="96">
        <f t="shared" ca="1" si="21"/>
        <v>1</v>
      </c>
      <c r="AI85" s="96">
        <f t="shared" ca="1" si="95"/>
        <v>1</v>
      </c>
      <c r="AJ85" s="96">
        <f t="shared" ca="1" si="96"/>
        <v>0.96</v>
      </c>
      <c r="AK85" s="184">
        <f t="shared" si="22"/>
        <v>-0.45</v>
      </c>
      <c r="AL85" s="298">
        <f t="shared" si="97"/>
        <v>0</v>
      </c>
      <c r="AM85" s="77">
        <f t="shared" ca="1" si="23"/>
        <v>0</v>
      </c>
      <c r="AN85" s="145">
        <f t="shared" si="24"/>
        <v>31</v>
      </c>
      <c r="AO85" s="74">
        <f t="shared" si="125"/>
        <v>48</v>
      </c>
      <c r="AP85" s="79">
        <f t="shared" si="137"/>
        <v>0</v>
      </c>
      <c r="AQ85" s="121">
        <f t="shared" ca="1" si="98"/>
        <v>3.5155000000000003</v>
      </c>
      <c r="AR85" s="121">
        <f t="shared" ca="1" si="99"/>
        <v>3.6680000000000001</v>
      </c>
      <c r="AS85" s="121">
        <f t="shared" ca="1" si="138"/>
        <v>0</v>
      </c>
      <c r="AT85" s="121">
        <f t="shared" ca="1" si="139"/>
        <v>0</v>
      </c>
      <c r="AU85" s="183">
        <f t="shared" ca="1" si="100"/>
        <v>0.28749999999999998</v>
      </c>
      <c r="AV85" s="183">
        <f t="shared" ca="1" si="101"/>
        <v>0.28749999999999998</v>
      </c>
      <c r="AW85" s="96">
        <f t="shared" si="140"/>
        <v>0.999</v>
      </c>
      <c r="AX85" s="185">
        <f ca="1">IF(AP85=0,0,_xll.SPRDOPT(AQ85,AR85,$P85,$AM85,AU85,AV85,AW85,$D85,$B$20,0))</f>
        <v>0</v>
      </c>
      <c r="AY85" s="185">
        <f ca="1">IF(AQ85=0,0,_xll.SPRDOPT(AQ85,AR85,$P85,$AM85,AU85,AV85,AW85,$D85,$B$20,1))</f>
        <v>-0.40684228229838804</v>
      </c>
      <c r="AZ85" s="185">
        <f ca="1">IF(AR85=0,0,_xll.SPRDOPT(AQ85,AR85,$P85,$AM85,AU85,AV85,AW85,$D85,$B$20,2))</f>
        <v>0.41393731228427239</v>
      </c>
      <c r="BA85" s="185">
        <f ca="1">IF(AS85=0,0,_xll.SPRDOPT(AQ85,AR85,$P85,$AM85,AU85,AV85,AW85,$D85,$B$20,3)/100)</f>
        <v>0</v>
      </c>
      <c r="BB85" s="185">
        <f ca="1">IF(AT85=0,0,_xll.SPRDOPT(AQ85,AR85,$P85,$AM85,AU85,AV85,AW85,$D85,$B$20,4)/100)</f>
        <v>0</v>
      </c>
      <c r="BC85" s="185">
        <f ca="1">IF(AU85=0,0,_xll.SPRDOPT(AQ85,AR85,$P85,$AM85,AU85,AV85,AW85,$D85,$B$20,5)/100)</f>
        <v>-1.8335661344899182E-2</v>
      </c>
      <c r="BD85" s="185">
        <f ca="1">IF(AV85=0,0,_xll.SPRDOPT(AQ85,AR85,$P85,$AM85,AU85,AV85,AW85,$D85,$B$20,6)/100)</f>
        <v>2.0182875521909702E-2</v>
      </c>
      <c r="BE85" s="185">
        <f ca="1">IF(AW85=0,0,_xll.SPRDOPT(AQ85,AR85,$P85,$AM85,AU85,AV85,AW85,$D85,$B$20,7)/100)</f>
        <v>-0.1273462728339444</v>
      </c>
      <c r="BF85" s="185">
        <f ca="1">IF(AX85=0,0,_xll.SPRDOPT(AQ85,AR85,$P85,$AM85,AU85,AV85,AW85,$D85,$B$20,9)/365)</f>
        <v>0</v>
      </c>
      <c r="BG85" s="185">
        <f t="shared" ca="1" si="141"/>
        <v>7.0950299858843491E-3</v>
      </c>
      <c r="BH85" s="185">
        <f t="shared" ca="1" si="142"/>
        <v>0</v>
      </c>
      <c r="BI85" s="185">
        <f t="shared" ca="1" si="143"/>
        <v>1.8472141770105206E-3</v>
      </c>
      <c r="BJ85" s="185">
        <f t="shared" si="144"/>
        <v>0</v>
      </c>
      <c r="BK85" s="165"/>
      <c r="BL85" s="99">
        <f t="shared" ca="1" si="145"/>
        <v>0</v>
      </c>
      <c r="BM85" s="99">
        <f t="shared" ca="1" si="146"/>
        <v>0</v>
      </c>
      <c r="BN85" s="99">
        <f t="shared" ca="1" si="147"/>
        <v>0</v>
      </c>
      <c r="BO85" s="99">
        <f t="shared" ca="1" si="148"/>
        <v>0</v>
      </c>
      <c r="BP85" s="99">
        <f t="shared" ca="1" si="149"/>
        <v>0</v>
      </c>
      <c r="BQ85" s="99">
        <f t="shared" ca="1" si="150"/>
        <v>0</v>
      </c>
      <c r="BR85" s="99">
        <f t="shared" ca="1" si="151"/>
        <v>0</v>
      </c>
      <c r="BS85" s="99">
        <f t="shared" ca="1" si="152"/>
        <v>0</v>
      </c>
      <c r="BT85" s="99">
        <f t="shared" ca="1" si="153"/>
        <v>0</v>
      </c>
      <c r="BU85" s="99">
        <f t="shared" ca="1" si="154"/>
        <v>0</v>
      </c>
      <c r="BV85" s="99">
        <f t="shared" ca="1" si="155"/>
        <v>0</v>
      </c>
      <c r="BW85" s="99">
        <f t="shared" ca="1" si="156"/>
        <v>0</v>
      </c>
      <c r="BX85" s="99"/>
      <c r="BZ85" s="79">
        <f t="shared" si="157"/>
        <v>0</v>
      </c>
      <c r="CA85" s="121">
        <f t="shared" ca="1" si="102"/>
        <v>3.9180000000000001</v>
      </c>
      <c r="CB85" s="121">
        <f t="shared" ca="1" si="103"/>
        <v>3.6680000000000001</v>
      </c>
      <c r="CC85" s="121">
        <f t="shared" ca="1" si="158"/>
        <v>0</v>
      </c>
      <c r="CD85" s="121">
        <f t="shared" ca="1" si="159"/>
        <v>0</v>
      </c>
      <c r="CE85" s="183">
        <f t="shared" ca="1" si="104"/>
        <v>0.28749999999999998</v>
      </c>
      <c r="CF85" s="183">
        <f t="shared" ca="1" si="105"/>
        <v>0.28749999999999998</v>
      </c>
      <c r="CG85" s="96">
        <f t="shared" si="160"/>
        <v>0.98</v>
      </c>
      <c r="CH85" s="185">
        <f ca="1">IF(BZ85=0,0,_xll.SPRDOPT(CA85,CB85,$W85,$AM85,CE85,CF85,CG85,$D85,$D$20,0))</f>
        <v>0</v>
      </c>
      <c r="CI85" s="185">
        <f ca="1">IF(CA85=0,0,_xll.SPRDOPT(CA85,CB85,$W85,$AM85,CE85,CF85,CG85,$D85,$D$20,1))</f>
        <v>-0.26372319606125305</v>
      </c>
      <c r="CJ85" s="185">
        <f ca="1">IF(CB85=0,0,_xll.SPRDOPT(CA85,CB85,$W85,$AM85,CE85,CF85,CG85,$D85,$D$20,2))</f>
        <v>0.30252742787906939</v>
      </c>
      <c r="CK85" s="185">
        <f ca="1">IF(CC85=0,0,_xll.SPRDOPT(CA85,CB85,$W85,$AM85,CE85,CF85,CG85,$D85,$D$20,3)/100)</f>
        <v>0</v>
      </c>
      <c r="CL85" s="185">
        <f ca="1">IF(CD85=0,0,_xll.SPRDOPT(CA85,CB85,$W85,$AM85,CE85,CF85,CG85,$D85,$D$20,4)/100)</f>
        <v>0</v>
      </c>
      <c r="CM85" s="185">
        <f ca="1">IF(CE85=0,0,_xll.SPRDOPT(CA85,CB85,$W85,$AM85,CE85,CF85,CG85,$D85,$D$20,5)/100)</f>
        <v>2.5552013125020425E-3</v>
      </c>
      <c r="CN85" s="185">
        <f ca="1">IF(CF85=0,0,_xll.SPRDOPT(CA85,CB85,$W85,$AM85,CE85,CF85,CG85,$D85,$D$20,6)/100)</f>
        <v>2.554946865721555E-3</v>
      </c>
      <c r="CO85" s="185">
        <f ca="1">IF(CG85=0,0,_xll.SPRDOPT(CA85,CB85,$W85,$AM85,CE85,CF85,CG85,$D85,$D$20,7)/100)</f>
        <v>-3.672917953909146E-2</v>
      </c>
      <c r="CP85" s="185">
        <f ca="1">IF(CH85=0,0,_xll.SPRDOPT(CA85,CB85,$W85,$AM85,CE85,CF85,CG85,$D85,$D$20,9)/365)</f>
        <v>0</v>
      </c>
      <c r="CQ85" s="185">
        <f t="shared" ca="1" si="161"/>
        <v>3.8804231817816337E-2</v>
      </c>
      <c r="CR85" s="185">
        <f t="shared" ca="1" si="162"/>
        <v>0</v>
      </c>
      <c r="CS85" s="185">
        <f t="shared" ca="1" si="163"/>
        <v>5.1101481782235975E-3</v>
      </c>
      <c r="CT85" s="185">
        <f t="shared" si="164"/>
        <v>0</v>
      </c>
      <c r="CU85" s="165"/>
      <c r="CV85" s="99">
        <f t="shared" ca="1" si="165"/>
        <v>0</v>
      </c>
      <c r="CW85" s="99">
        <f t="shared" ca="1" si="166"/>
        <v>0</v>
      </c>
      <c r="CX85" s="99">
        <f t="shared" ca="1" si="167"/>
        <v>0</v>
      </c>
      <c r="CY85" s="99">
        <f t="shared" ca="1" si="168"/>
        <v>0</v>
      </c>
      <c r="CZ85" s="99">
        <f t="shared" ca="1" si="169"/>
        <v>0</v>
      </c>
      <c r="DA85" s="99">
        <f t="shared" ca="1" si="170"/>
        <v>0</v>
      </c>
      <c r="DB85" s="99">
        <f t="shared" ca="1" si="171"/>
        <v>0</v>
      </c>
      <c r="DC85" s="99">
        <f t="shared" ca="1" si="172"/>
        <v>0</v>
      </c>
      <c r="DD85" s="99">
        <f t="shared" ca="1" si="173"/>
        <v>0</v>
      </c>
      <c r="DE85" s="99">
        <f t="shared" ca="1" si="174"/>
        <v>0</v>
      </c>
      <c r="DF85" s="99">
        <f t="shared" ca="1" si="175"/>
        <v>0</v>
      </c>
      <c r="DG85" s="99">
        <f t="shared" ca="1" si="176"/>
        <v>0</v>
      </c>
      <c r="DI85" s="79">
        <f t="shared" si="177"/>
        <v>0</v>
      </c>
      <c r="DJ85" s="121">
        <f t="shared" ca="1" si="106"/>
        <v>3.4080000000000004</v>
      </c>
      <c r="DK85" s="121">
        <f t="shared" ca="1" si="107"/>
        <v>3.6680000000000001</v>
      </c>
      <c r="DL85" s="121">
        <f t="shared" ca="1" si="178"/>
        <v>0</v>
      </c>
      <c r="DM85" s="121">
        <f t="shared" ca="1" si="179"/>
        <v>0</v>
      </c>
      <c r="DN85" s="183">
        <f t="shared" ca="1" si="108"/>
        <v>0.28749999999999998</v>
      </c>
      <c r="DO85" s="183">
        <f t="shared" ca="1" si="109"/>
        <v>0.28749999999999998</v>
      </c>
      <c r="DP85" s="96">
        <f t="shared" si="110"/>
        <v>0.96</v>
      </c>
      <c r="DQ85" s="185">
        <f ca="1">IF(DI85=0,0,_xll.SPRDOPT(DJ85,DK85,$AD85,$AM85,DN85,DO85,DP85,$D85,$F$20,0))</f>
        <v>0</v>
      </c>
      <c r="DR85" s="185">
        <f ca="1">IF(DJ85=0,0,_xll.SPRDOPT(DJ85,DK85,$AD85,$AM85,DN85,DO85,DP85,$D85,$F$20,1))</f>
        <v>-0.28820572717944209</v>
      </c>
      <c r="DS85" s="185">
        <f ca="1">IF(DK85=0,0,_xll.SPRDOPT(DJ85,DK85,$AD85,$AM85,DN85,DO85,DP85,$D85,$F$20,2))</f>
        <v>0.33962730493547366</v>
      </c>
      <c r="DT85" s="185">
        <f ca="1">IF(DL85=0,0,_xll.SPRDOPT(DJ85,DK85,$AD85,$AM85,DN85,DO85,DP85,$D85,$F$20,3)/100)</f>
        <v>0</v>
      </c>
      <c r="DU85" s="185">
        <f ca="1">IF(DM85=0,0,_xll.SPRDOPT(DJ85,DK85,$AD85,$AM85,DN85,DO85,DP85,$D85,$F$20,4)/100)</f>
        <v>0</v>
      </c>
      <c r="DV85" s="185">
        <f ca="1">IF(DN85=0,0,_xll.SPRDOPT(DJ85,DK85,$AD85,$AM85,DN85,DO85,DP85,$D85,$F$20,5)/100)</f>
        <v>-6.8227111190341241E-3</v>
      </c>
      <c r="DW85" s="185">
        <f ca="1">IF(DO85=0,0,_xll.SPRDOPT(DJ85,DK85,$AD85,$AM85,DN85,DO85,DP85,$D85,$F$20,6)/100)</f>
        <v>1.4945366999693725E-2</v>
      </c>
      <c r="DX85" s="185">
        <f ca="1">IF(DP85=0,0,_xll.SPRDOPT(DJ85,DK85,$AD85,$AM85,DN85,DO85,DP85,$D85,$F$20,7)/100)</f>
        <v>-2.2602363107093914E-2</v>
      </c>
      <c r="DY85" s="185">
        <f ca="1">IF(DQ85=0,0,_xll.SPRDOPT(DJ85,DK85,$AD85,$AM85,DN85,DO85,DP85,$D85,$F$20,9)/365)</f>
        <v>0</v>
      </c>
      <c r="DZ85" s="185">
        <f t="shared" ca="1" si="180"/>
        <v>5.1421577756031567E-2</v>
      </c>
      <c r="EA85" s="185">
        <f t="shared" ca="1" si="181"/>
        <v>0</v>
      </c>
      <c r="EB85" s="185">
        <f t="shared" ca="1" si="182"/>
        <v>8.1226558806596003E-3</v>
      </c>
      <c r="EC85" s="185">
        <f t="shared" si="183"/>
        <v>0</v>
      </c>
      <c r="ED85" s="185"/>
      <c r="EE85" s="99">
        <f t="shared" ca="1" si="184"/>
        <v>0</v>
      </c>
      <c r="EF85" s="99">
        <f t="shared" ca="1" si="185"/>
        <v>0</v>
      </c>
      <c r="EG85" s="99">
        <f t="shared" ca="1" si="186"/>
        <v>0</v>
      </c>
      <c r="EH85" s="99">
        <f t="shared" ca="1" si="187"/>
        <v>0</v>
      </c>
      <c r="EI85" s="99">
        <f t="shared" ca="1" si="188"/>
        <v>0</v>
      </c>
      <c r="EJ85" s="99">
        <f t="shared" ca="1" si="189"/>
        <v>0</v>
      </c>
      <c r="EK85" s="99">
        <f t="shared" ca="1" si="190"/>
        <v>0</v>
      </c>
      <c r="EL85" s="99">
        <f t="shared" ca="1" si="191"/>
        <v>0</v>
      </c>
      <c r="EM85" s="99">
        <f t="shared" ca="1" si="192"/>
        <v>0</v>
      </c>
      <c r="EN85" s="99">
        <f t="shared" ca="1" si="193"/>
        <v>0</v>
      </c>
      <c r="EO85" s="99">
        <f t="shared" ca="1" si="194"/>
        <v>0</v>
      </c>
      <c r="EP85" s="99">
        <f t="shared" ca="1" si="195"/>
        <v>0</v>
      </c>
      <c r="ER85" s="79">
        <f t="shared" si="196"/>
        <v>0</v>
      </c>
      <c r="ES85" s="121">
        <f t="shared" ca="1" si="111"/>
        <v>3.4680000000000004</v>
      </c>
      <c r="ET85" s="121">
        <f t="shared" ca="1" si="112"/>
        <v>3.6680000000000001</v>
      </c>
      <c r="EU85" s="121">
        <f t="shared" ca="1" si="197"/>
        <v>0</v>
      </c>
      <c r="EV85" s="121">
        <f t="shared" ca="1" si="198"/>
        <v>0</v>
      </c>
      <c r="EW85" s="183">
        <f t="shared" ca="1" si="113"/>
        <v>0.28749999999999998</v>
      </c>
      <c r="EX85" s="183">
        <f t="shared" ca="1" si="114"/>
        <v>0.28749999999999998</v>
      </c>
      <c r="EY85" s="96">
        <f t="shared" si="115"/>
        <v>0.96</v>
      </c>
      <c r="EZ85" s="185">
        <f ca="1">IF(ER85=0,0,_xll.SPRDOPT(ES85,ET85,$AK85,$AM85,EW85,EX85,EY85,$D85,$H$20,0))</f>
        <v>0</v>
      </c>
      <c r="FA85" s="185">
        <f ca="1">IF(ES85=0,0,_xll.SPRDOPT(ES85,ET85,$AK85,$AM85,EW85,EX85,EY85,$D85,$H$20,1))</f>
        <v>0.67537123317437397</v>
      </c>
      <c r="FB85" s="185">
        <f ca="1">IF(ET85=0,0,_xll.SPRDOPT(ES85,ET85,$AK85,$AM85,EW85,EX85,EY85,$D85,$H$20,2))</f>
        <v>-0.61948384259132228</v>
      </c>
      <c r="FC85" s="185">
        <f ca="1">IF(EU85=0,0,_xll.SPRDOPT(ES85,ET85,$AK85,$AM85,EW85,EX85,EY85,$D85,$H$20,3)/100)</f>
        <v>0</v>
      </c>
      <c r="FD85" s="185">
        <f ca="1">IF(EV85=0,0,_xll.SPRDOPT(ES85,ET85,$AK85,$AM85,EW85,EX85,EY85,$D85,$H$20,4)/100)</f>
        <v>0</v>
      </c>
      <c r="FE85" s="185">
        <f ca="1">IF(EW85=0,0,_xll.SPRDOPT(ES85,ET85,$AK85,$AM85,EW85,EX85,EY85,$D85,$H$20,5)/100)</f>
        <v>-5.3587725258919753E-3</v>
      </c>
      <c r="FF85" s="185">
        <f ca="1">IF(EX85=0,0,_xll.SPRDOPT(ES85,ET85,$AK85,$AM85,EW85,EX85,EY85,$D85,$H$20,6)/100)</f>
        <v>1.3558696766487464E-2</v>
      </c>
      <c r="FG85" s="185">
        <f ca="1">IF(EY85=0,0,_xll.SPRDOPT(ES85,ET85,$AK85,$AM85,EW85,EX85,EY85,$D85,$H$20,7)/100)</f>
        <v>-2.4808753725926291E-2</v>
      </c>
      <c r="FH85" s="185">
        <f ca="1">IF(EZ85=0,0,_xll.SPRDOPT(ES85,ET85,$AK85,$AM85,EW85,EX85,EY85,$D85,$H$20,9)/365)</f>
        <v>0</v>
      </c>
      <c r="FI85" s="185">
        <f t="shared" ca="1" si="199"/>
        <v>5.5887390583051699E-2</v>
      </c>
      <c r="FJ85" s="185">
        <f t="shared" ca="1" si="200"/>
        <v>0</v>
      </c>
      <c r="FK85" s="185">
        <f t="shared" ca="1" si="201"/>
        <v>8.1999242405954888E-3</v>
      </c>
      <c r="FL85" s="185">
        <f t="shared" si="202"/>
        <v>0</v>
      </c>
      <c r="FM85" s="185"/>
      <c r="FN85" s="99">
        <f t="shared" ca="1" si="203"/>
        <v>0</v>
      </c>
      <c r="FO85" s="99">
        <f t="shared" ca="1" si="204"/>
        <v>0</v>
      </c>
      <c r="FP85" s="99">
        <f t="shared" ca="1" si="205"/>
        <v>0</v>
      </c>
      <c r="FQ85" s="99">
        <f t="shared" ca="1" si="206"/>
        <v>0</v>
      </c>
      <c r="FR85" s="99">
        <f t="shared" ca="1" si="207"/>
        <v>0</v>
      </c>
      <c r="FS85" s="99">
        <f t="shared" ca="1" si="208"/>
        <v>0</v>
      </c>
      <c r="FT85" s="99">
        <f t="shared" ca="1" si="209"/>
        <v>0</v>
      </c>
      <c r="FU85" s="99">
        <f t="shared" ca="1" si="210"/>
        <v>0</v>
      </c>
      <c r="FV85" s="99">
        <f t="shared" ca="1" si="211"/>
        <v>0</v>
      </c>
      <c r="FW85" s="99">
        <f t="shared" ca="1" si="212"/>
        <v>0</v>
      </c>
      <c r="FX85" s="99">
        <f t="shared" ca="1" si="213"/>
        <v>0</v>
      </c>
      <c r="FY85" s="99">
        <f t="shared" ca="1" si="214"/>
        <v>0</v>
      </c>
      <c r="GA85" s="304" t="e">
        <f t="shared" ca="1" si="116"/>
        <v>#N/A</v>
      </c>
      <c r="GB85" t="e">
        <f t="shared" si="117"/>
        <v>#N/A</v>
      </c>
      <c r="GC85" t="e">
        <f t="shared" si="118"/>
        <v>#N/A</v>
      </c>
      <c r="GD85" t="e">
        <f t="shared" si="119"/>
        <v>#N/A</v>
      </c>
      <c r="GE85" t="e">
        <f t="shared" si="120"/>
        <v>#N/A</v>
      </c>
      <c r="GG85" s="96" t="e">
        <f t="shared" ca="1" si="121"/>
        <v>#N/A</v>
      </c>
      <c r="GH85" s="96" t="e">
        <f t="shared" ca="1" si="122"/>
        <v>#N/A</v>
      </c>
      <c r="GI85" s="96" t="e">
        <f t="shared" ca="1" si="123"/>
        <v>#N/A</v>
      </c>
      <c r="GJ85" s="96" t="e">
        <f t="shared" ca="1" si="124"/>
        <v>#N/A</v>
      </c>
    </row>
    <row r="86" spans="1:192" x14ac:dyDescent="0.2">
      <c r="A86" s="92">
        <f>DATE(YEAR(A85),MONTH(A85)+1,1)</f>
        <v>38718</v>
      </c>
      <c r="B86" s="93"/>
      <c r="C86" s="77"/>
      <c r="D86" s="93"/>
      <c r="E86" s="96"/>
      <c r="F86" s="95"/>
      <c r="G86" s="77"/>
      <c r="H86" s="77"/>
      <c r="I86" s="94"/>
      <c r="J86" s="182"/>
      <c r="K86" s="93"/>
      <c r="L86" s="93"/>
      <c r="M86" s="96"/>
      <c r="N86" s="96"/>
      <c r="O86" s="96"/>
      <c r="P86" s="96"/>
      <c r="Q86" s="96"/>
      <c r="R86" s="93"/>
      <c r="S86" s="93"/>
      <c r="T86" s="96"/>
      <c r="U86" s="96"/>
      <c r="V86" s="96"/>
      <c r="W86" s="96"/>
      <c r="X86" s="96"/>
      <c r="Y86" s="93"/>
      <c r="Z86" s="93"/>
      <c r="AA86" s="96"/>
      <c r="AB86" s="96"/>
      <c r="AC86" s="96"/>
      <c r="AD86" s="96"/>
      <c r="AE86" s="96"/>
      <c r="AF86" s="93"/>
      <c r="AG86" s="93"/>
      <c r="AH86" s="96"/>
      <c r="AI86" s="96"/>
      <c r="AJ86" s="96"/>
      <c r="AK86" s="96"/>
      <c r="AM86" s="77"/>
      <c r="AN86" s="145"/>
    </row>
    <row r="87" spans="1:192" x14ac:dyDescent="0.2">
      <c r="A87" s="92"/>
      <c r="B87" s="93"/>
      <c r="C87" s="77"/>
      <c r="D87" s="93"/>
      <c r="E87" s="96"/>
      <c r="F87" s="95"/>
      <c r="G87" s="77"/>
      <c r="H87" s="77"/>
      <c r="I87" s="94"/>
      <c r="J87" s="182"/>
      <c r="K87" s="93"/>
      <c r="L87" s="93"/>
      <c r="M87" s="96"/>
      <c r="N87" s="96"/>
      <c r="O87" s="96"/>
      <c r="P87" s="96"/>
      <c r="Q87" s="96"/>
      <c r="R87" s="93"/>
      <c r="S87" s="93"/>
      <c r="T87" s="96"/>
      <c r="U87" s="96"/>
      <c r="V87" s="96"/>
      <c r="W87" s="96"/>
      <c r="X87" s="96"/>
      <c r="Y87" s="93"/>
      <c r="Z87" s="93"/>
      <c r="AA87" s="96"/>
      <c r="AB87" s="96"/>
      <c r="AC87" s="96"/>
      <c r="AD87" s="96"/>
      <c r="AE87" s="96"/>
      <c r="AF87" s="93"/>
      <c r="AG87" s="93"/>
      <c r="AH87" s="96"/>
      <c r="AI87" s="96"/>
      <c r="AJ87" s="96"/>
      <c r="AK87" s="96"/>
      <c r="AM87" s="77"/>
      <c r="AN87" s="145"/>
    </row>
    <row r="88" spans="1:192" x14ac:dyDescent="0.2">
      <c r="A88" s="92"/>
      <c r="B88" s="93"/>
      <c r="C88" s="77"/>
      <c r="D88" s="93"/>
      <c r="E88" s="96"/>
      <c r="F88" s="95"/>
      <c r="G88" s="77"/>
      <c r="H88" s="77"/>
      <c r="I88" s="94"/>
      <c r="J88" s="182"/>
      <c r="K88" s="93"/>
      <c r="L88" s="93"/>
      <c r="M88" s="96"/>
      <c r="N88" s="96"/>
      <c r="O88" s="96"/>
      <c r="P88" s="96"/>
      <c r="Q88" s="96"/>
      <c r="R88" s="93"/>
      <c r="S88" s="93"/>
      <c r="T88" s="96"/>
      <c r="U88" s="96"/>
      <c r="V88" s="96"/>
      <c r="W88" s="96"/>
      <c r="X88" s="96"/>
      <c r="Y88" s="93"/>
      <c r="Z88" s="93"/>
      <c r="AA88" s="96"/>
      <c r="AB88" s="96"/>
      <c r="AC88" s="96"/>
      <c r="AD88" s="96"/>
      <c r="AE88" s="96"/>
      <c r="AF88" s="93"/>
      <c r="AG88" s="93"/>
      <c r="AH88" s="96"/>
      <c r="AI88" s="96"/>
      <c r="AJ88" s="96"/>
      <c r="AK88" s="96"/>
      <c r="AM88" s="77"/>
      <c r="AN88" s="145"/>
    </row>
    <row r="89" spans="1:192" x14ac:dyDescent="0.2">
      <c r="A89" s="92"/>
      <c r="B89" s="93"/>
      <c r="C89" s="77"/>
      <c r="D89" s="93"/>
      <c r="E89" s="96"/>
      <c r="F89" s="95"/>
      <c r="G89" s="77"/>
      <c r="H89" s="77"/>
      <c r="I89" s="94"/>
      <c r="J89" s="182"/>
      <c r="K89" s="93"/>
      <c r="L89" s="93"/>
      <c r="M89" s="96"/>
      <c r="N89" s="96"/>
      <c r="O89" s="96"/>
      <c r="P89" s="96"/>
      <c r="Q89" s="96"/>
      <c r="R89" s="93"/>
      <c r="S89" s="93"/>
      <c r="T89" s="96"/>
      <c r="U89" s="96"/>
      <c r="V89" s="96"/>
      <c r="W89" s="96"/>
      <c r="X89" s="96"/>
      <c r="Y89" s="93"/>
      <c r="Z89" s="93"/>
      <c r="AA89" s="96"/>
      <c r="AB89" s="96"/>
      <c r="AC89" s="96"/>
      <c r="AD89" s="96"/>
      <c r="AE89" s="96"/>
      <c r="AF89" s="93"/>
      <c r="AG89" s="93"/>
      <c r="AH89" s="96"/>
      <c r="AI89" s="96"/>
      <c r="AJ89" s="96"/>
      <c r="AK89" s="96"/>
      <c r="AM89" s="77"/>
      <c r="AN89" s="145"/>
    </row>
    <row r="90" spans="1:192" x14ac:dyDescent="0.2">
      <c r="A90" s="92"/>
      <c r="B90" s="93"/>
      <c r="C90" s="77"/>
      <c r="D90" s="93"/>
      <c r="E90" s="96"/>
      <c r="F90" s="95"/>
      <c r="G90" s="77"/>
      <c r="H90" s="77"/>
      <c r="I90" s="94"/>
      <c r="J90" s="182"/>
      <c r="K90" s="93"/>
      <c r="L90" s="93"/>
      <c r="M90" s="96"/>
      <c r="N90" s="96"/>
      <c r="O90" s="96"/>
      <c r="P90" s="96"/>
      <c r="Q90" s="96"/>
      <c r="R90" s="93"/>
      <c r="S90" s="93"/>
      <c r="T90" s="96"/>
      <c r="U90" s="96"/>
      <c r="V90" s="96"/>
      <c r="W90" s="96"/>
      <c r="X90" s="96"/>
      <c r="Y90" s="93"/>
      <c r="Z90" s="93"/>
      <c r="AA90" s="96"/>
      <c r="AB90" s="96"/>
      <c r="AC90" s="96"/>
      <c r="AD90" s="96"/>
      <c r="AE90" s="96"/>
      <c r="AF90" s="93"/>
      <c r="AG90" s="93"/>
      <c r="AH90" s="96"/>
      <c r="AI90" s="96"/>
      <c r="AJ90" s="96"/>
      <c r="AK90" s="96"/>
      <c r="AM90" s="77"/>
      <c r="AN90" s="145"/>
    </row>
    <row r="91" spans="1:192" x14ac:dyDescent="0.2">
      <c r="A91" s="92"/>
      <c r="B91" s="93"/>
      <c r="C91" s="77"/>
      <c r="D91" s="93"/>
      <c r="E91" s="96"/>
      <c r="F91" s="95"/>
      <c r="G91" s="77"/>
      <c r="H91" s="77"/>
      <c r="I91" s="94"/>
      <c r="J91" s="182"/>
      <c r="K91" s="93"/>
      <c r="L91" s="93"/>
      <c r="M91" s="96"/>
      <c r="N91" s="96"/>
      <c r="O91" s="96"/>
      <c r="P91" s="96"/>
      <c r="Q91" s="96"/>
      <c r="R91" s="93"/>
      <c r="S91" s="93"/>
      <c r="T91" s="96"/>
      <c r="U91" s="96"/>
      <c r="V91" s="96"/>
      <c r="W91" s="96"/>
      <c r="X91" s="96"/>
      <c r="Y91" s="93"/>
      <c r="Z91" s="93"/>
      <c r="AA91" s="96"/>
      <c r="AB91" s="96"/>
      <c r="AC91" s="96"/>
      <c r="AD91" s="96"/>
      <c r="AE91" s="96"/>
      <c r="AF91" s="93"/>
      <c r="AG91" s="93"/>
      <c r="AH91" s="96"/>
      <c r="AI91" s="96"/>
      <c r="AJ91" s="96"/>
      <c r="AK91" s="96"/>
      <c r="AM91" s="77"/>
      <c r="AN91" s="145"/>
    </row>
    <row r="92" spans="1:192" x14ac:dyDescent="0.2">
      <c r="A92" s="92"/>
      <c r="B92" s="93"/>
      <c r="C92" s="77"/>
      <c r="D92" s="93"/>
      <c r="E92" s="96"/>
      <c r="F92" s="95"/>
      <c r="G92" s="77"/>
      <c r="H92" s="77"/>
      <c r="I92" s="94"/>
      <c r="J92" s="182"/>
      <c r="K92" s="93"/>
      <c r="L92" s="93"/>
      <c r="M92" s="96"/>
      <c r="N92" s="96"/>
      <c r="O92" s="96"/>
      <c r="P92" s="96"/>
      <c r="Q92" s="96"/>
      <c r="R92" s="93"/>
      <c r="S92" s="93"/>
      <c r="T92" s="96"/>
      <c r="U92" s="96"/>
      <c r="V92" s="96"/>
      <c r="W92" s="96"/>
      <c r="X92" s="96"/>
      <c r="Y92" s="93"/>
      <c r="Z92" s="93"/>
      <c r="AA92" s="96"/>
      <c r="AB92" s="96"/>
      <c r="AC92" s="96"/>
      <c r="AD92" s="96"/>
      <c r="AE92" s="96"/>
      <c r="AF92" s="93"/>
      <c r="AG92" s="93"/>
      <c r="AH92" s="96"/>
      <c r="AI92" s="96"/>
      <c r="AJ92" s="96"/>
      <c r="AK92" s="96"/>
      <c r="AM92" s="77"/>
      <c r="AN92" s="145"/>
    </row>
    <row r="93" spans="1:192" x14ac:dyDescent="0.2">
      <c r="A93" s="92"/>
      <c r="B93" s="93"/>
      <c r="C93" s="77"/>
      <c r="D93" s="93"/>
      <c r="E93" s="96"/>
      <c r="F93" s="95"/>
      <c r="G93" s="77"/>
      <c r="H93" s="77"/>
      <c r="I93" s="94"/>
      <c r="J93" s="182"/>
      <c r="K93" s="93"/>
      <c r="L93" s="93"/>
      <c r="M93" s="96"/>
      <c r="N93" s="96"/>
      <c r="O93" s="96"/>
      <c r="P93" s="96"/>
      <c r="Q93" s="96"/>
      <c r="R93" s="93"/>
      <c r="S93" s="93"/>
      <c r="T93" s="96"/>
      <c r="U93" s="96"/>
      <c r="V93" s="96"/>
      <c r="W93" s="96"/>
      <c r="X93" s="96"/>
      <c r="Y93" s="93"/>
      <c r="Z93" s="93"/>
      <c r="AA93" s="96"/>
      <c r="AB93" s="96"/>
      <c r="AC93" s="96"/>
      <c r="AD93" s="96"/>
      <c r="AE93" s="96"/>
      <c r="AF93" s="93"/>
      <c r="AG93" s="93"/>
      <c r="AH93" s="96"/>
      <c r="AI93" s="96"/>
      <c r="AJ93" s="96"/>
      <c r="AK93" s="96"/>
      <c r="AM93" s="77"/>
      <c r="AN93" s="145"/>
    </row>
    <row r="94" spans="1:192" x14ac:dyDescent="0.2">
      <c r="A94" s="92"/>
      <c r="B94" s="93"/>
      <c r="C94" s="77"/>
      <c r="D94" s="93"/>
      <c r="E94" s="96"/>
      <c r="F94" s="95"/>
      <c r="G94" s="77"/>
      <c r="H94" s="77"/>
      <c r="I94" s="94"/>
      <c r="J94" s="182"/>
      <c r="K94" s="93"/>
      <c r="L94" s="93"/>
      <c r="M94" s="96"/>
      <c r="N94" s="96"/>
      <c r="O94" s="96"/>
      <c r="P94" s="96"/>
      <c r="Q94" s="96"/>
      <c r="R94" s="93"/>
      <c r="S94" s="93"/>
      <c r="T94" s="96"/>
      <c r="U94" s="96"/>
      <c r="V94" s="96"/>
      <c r="W94" s="96"/>
      <c r="X94" s="96"/>
      <c r="Y94" s="93"/>
      <c r="Z94" s="93"/>
      <c r="AA94" s="96"/>
      <c r="AB94" s="96"/>
      <c r="AC94" s="96"/>
      <c r="AD94" s="96"/>
      <c r="AE94" s="96"/>
      <c r="AF94" s="93"/>
      <c r="AG94" s="93"/>
      <c r="AH94" s="96"/>
      <c r="AI94" s="96"/>
      <c r="AJ94" s="96"/>
      <c r="AK94" s="96"/>
      <c r="AM94" s="77"/>
      <c r="AN94" s="145"/>
    </row>
    <row r="95" spans="1:192" x14ac:dyDescent="0.2">
      <c r="A95" s="92"/>
      <c r="B95" s="93"/>
      <c r="C95" s="77"/>
      <c r="D95" s="93"/>
      <c r="E95" s="96"/>
      <c r="F95" s="95"/>
      <c r="G95" s="77"/>
      <c r="H95" s="77"/>
      <c r="I95" s="94"/>
      <c r="J95" s="182"/>
      <c r="K95" s="93"/>
      <c r="L95" s="93"/>
      <c r="M95" s="96"/>
      <c r="N95" s="96"/>
      <c r="O95" s="96"/>
      <c r="P95" s="96"/>
      <c r="Q95" s="96"/>
      <c r="R95" s="93"/>
      <c r="S95" s="93"/>
      <c r="T95" s="96"/>
      <c r="U95" s="96"/>
      <c r="V95" s="96"/>
      <c r="W95" s="96"/>
      <c r="X95" s="96"/>
      <c r="Y95" s="93"/>
      <c r="Z95" s="93"/>
      <c r="AA95" s="96"/>
      <c r="AB95" s="96"/>
      <c r="AC95" s="96"/>
      <c r="AD95" s="96"/>
      <c r="AE95" s="96"/>
      <c r="AF95" s="93"/>
      <c r="AG95" s="93"/>
      <c r="AH95" s="96"/>
      <c r="AI95" s="96"/>
      <c r="AJ95" s="96"/>
      <c r="AK95" s="96"/>
      <c r="AM95" s="77"/>
      <c r="AN95" s="145"/>
    </row>
    <row r="96" spans="1:192" x14ac:dyDescent="0.2">
      <c r="A96" s="92"/>
      <c r="B96" s="93"/>
      <c r="C96" s="77"/>
      <c r="D96" s="93"/>
      <c r="E96" s="96"/>
      <c r="F96" s="95"/>
      <c r="G96" s="77"/>
      <c r="H96" s="77"/>
      <c r="I96" s="94"/>
      <c r="J96" s="182"/>
      <c r="K96" s="93"/>
      <c r="L96" s="93"/>
      <c r="M96" s="96"/>
      <c r="N96" s="96"/>
      <c r="O96" s="96"/>
      <c r="P96" s="96"/>
      <c r="Q96" s="96"/>
      <c r="R96" s="93"/>
      <c r="S96" s="93"/>
      <c r="T96" s="96"/>
      <c r="U96" s="96"/>
      <c r="V96" s="96"/>
      <c r="W96" s="96"/>
      <c r="X96" s="96"/>
      <c r="Y96" s="93"/>
      <c r="Z96" s="93"/>
      <c r="AA96" s="96"/>
      <c r="AB96" s="96"/>
      <c r="AC96" s="96"/>
      <c r="AD96" s="96"/>
      <c r="AE96" s="96"/>
      <c r="AF96" s="93"/>
      <c r="AG96" s="93"/>
      <c r="AH96" s="96"/>
      <c r="AI96" s="96"/>
      <c r="AJ96" s="96"/>
      <c r="AK96" s="96"/>
      <c r="AM96" s="77"/>
      <c r="AN96" s="145"/>
    </row>
    <row r="97" spans="1:40" x14ac:dyDescent="0.2">
      <c r="A97" s="92"/>
      <c r="B97" s="93"/>
      <c r="C97" s="77"/>
      <c r="D97" s="93"/>
      <c r="E97" s="96"/>
      <c r="F97" s="95"/>
      <c r="G97" s="77"/>
      <c r="H97" s="77"/>
      <c r="I97" s="94"/>
      <c r="J97" s="182"/>
      <c r="K97" s="93"/>
      <c r="L97" s="93"/>
      <c r="M97" s="96"/>
      <c r="N97" s="96"/>
      <c r="O97" s="96"/>
      <c r="P97" s="96"/>
      <c r="Q97" s="96"/>
      <c r="R97" s="93"/>
      <c r="S97" s="93"/>
      <c r="T97" s="96"/>
      <c r="U97" s="96"/>
      <c r="V97" s="96"/>
      <c r="W97" s="96"/>
      <c r="X97" s="96"/>
      <c r="Y97" s="93"/>
      <c r="Z97" s="93"/>
      <c r="AA97" s="96"/>
      <c r="AB97" s="96"/>
      <c r="AC97" s="96"/>
      <c r="AD97" s="96"/>
      <c r="AE97" s="96"/>
      <c r="AF97" s="93"/>
      <c r="AG97" s="93"/>
      <c r="AH97" s="96"/>
      <c r="AI97" s="96"/>
      <c r="AJ97" s="96"/>
      <c r="AK97" s="96"/>
      <c r="AM97" s="77"/>
      <c r="AN97" s="145"/>
    </row>
    <row r="98" spans="1:40" x14ac:dyDescent="0.2">
      <c r="A98" s="92"/>
      <c r="B98" s="93"/>
      <c r="C98" s="77"/>
      <c r="D98" s="93"/>
      <c r="E98" s="96"/>
      <c r="F98" s="95"/>
      <c r="G98" s="77"/>
      <c r="H98" s="77"/>
      <c r="I98" s="94"/>
      <c r="J98" s="182"/>
      <c r="K98" s="93"/>
      <c r="L98" s="93"/>
      <c r="M98" s="96"/>
      <c r="N98" s="96"/>
      <c r="O98" s="96"/>
      <c r="P98" s="96"/>
      <c r="Q98" s="96"/>
      <c r="R98" s="93"/>
      <c r="S98" s="93"/>
      <c r="T98" s="96"/>
      <c r="U98" s="96"/>
      <c r="V98" s="96"/>
      <c r="W98" s="96"/>
      <c r="X98" s="96"/>
      <c r="Y98" s="93"/>
      <c r="Z98" s="93"/>
      <c r="AA98" s="96"/>
      <c r="AB98" s="96"/>
      <c r="AC98" s="96"/>
      <c r="AD98" s="96"/>
      <c r="AE98" s="96"/>
      <c r="AF98" s="93"/>
      <c r="AG98" s="93"/>
      <c r="AH98" s="96"/>
      <c r="AI98" s="96"/>
      <c r="AJ98" s="96"/>
      <c r="AK98" s="96"/>
      <c r="AM98" s="77"/>
      <c r="AN98" s="145"/>
    </row>
    <row r="99" spans="1:40" x14ac:dyDescent="0.2">
      <c r="A99" s="92"/>
      <c r="B99" s="93"/>
      <c r="C99" s="77"/>
      <c r="D99" s="93"/>
      <c r="E99" s="96"/>
      <c r="F99" s="95"/>
      <c r="G99" s="77"/>
      <c r="H99" s="77"/>
      <c r="I99" s="94"/>
      <c r="J99" s="182"/>
      <c r="K99" s="93"/>
      <c r="L99" s="93"/>
      <c r="M99" s="96"/>
      <c r="N99" s="96"/>
      <c r="O99" s="96"/>
      <c r="P99" s="96"/>
      <c r="Q99" s="96"/>
      <c r="R99" s="93"/>
      <c r="S99" s="93"/>
      <c r="T99" s="96"/>
      <c r="U99" s="96"/>
      <c r="V99" s="96"/>
      <c r="W99" s="96"/>
      <c r="X99" s="96"/>
      <c r="Y99" s="93"/>
      <c r="Z99" s="93"/>
      <c r="AA99" s="96"/>
      <c r="AB99" s="96"/>
      <c r="AC99" s="96"/>
      <c r="AD99" s="96"/>
      <c r="AE99" s="96"/>
      <c r="AF99" s="93"/>
      <c r="AG99" s="93"/>
      <c r="AH99" s="96"/>
      <c r="AI99" s="96"/>
      <c r="AJ99" s="96"/>
      <c r="AK99" s="96"/>
      <c r="AM99" s="77"/>
      <c r="AN99" s="145"/>
    </row>
    <row r="100" spans="1:40" x14ac:dyDescent="0.2">
      <c r="A100" s="92"/>
      <c r="B100" s="93"/>
      <c r="C100" s="77"/>
      <c r="D100" s="93"/>
      <c r="E100" s="96"/>
      <c r="F100" s="95"/>
      <c r="G100" s="77"/>
      <c r="H100" s="77"/>
      <c r="I100" s="94"/>
      <c r="J100" s="182"/>
      <c r="K100" s="93"/>
      <c r="L100" s="93"/>
      <c r="M100" s="96"/>
      <c r="N100" s="96"/>
      <c r="O100" s="96"/>
      <c r="P100" s="96"/>
      <c r="Q100" s="96"/>
      <c r="R100" s="93"/>
      <c r="S100" s="93"/>
      <c r="T100" s="96"/>
      <c r="U100" s="96"/>
      <c r="V100" s="96"/>
      <c r="W100" s="96"/>
      <c r="X100" s="96"/>
      <c r="Y100" s="93"/>
      <c r="Z100" s="93"/>
      <c r="AA100" s="96"/>
      <c r="AB100" s="96"/>
      <c r="AC100" s="96"/>
      <c r="AD100" s="96"/>
      <c r="AE100" s="96"/>
      <c r="AF100" s="93"/>
      <c r="AG100" s="93"/>
      <c r="AH100" s="96"/>
      <c r="AI100" s="96"/>
      <c r="AJ100" s="96"/>
      <c r="AK100" s="96"/>
      <c r="AM100" s="77"/>
      <c r="AN100" s="145"/>
    </row>
    <row r="101" spans="1:40" x14ac:dyDescent="0.2">
      <c r="A101" s="92"/>
      <c r="B101" s="93"/>
      <c r="C101" s="77"/>
      <c r="D101" s="93"/>
      <c r="E101" s="96"/>
      <c r="F101" s="95"/>
      <c r="G101" s="77"/>
      <c r="H101" s="77"/>
      <c r="I101" s="94"/>
      <c r="J101" s="182"/>
      <c r="K101" s="93"/>
      <c r="L101" s="93"/>
      <c r="M101" s="96"/>
      <c r="N101" s="96"/>
      <c r="O101" s="96"/>
      <c r="P101" s="96"/>
      <c r="Q101" s="96"/>
      <c r="R101" s="93"/>
      <c r="S101" s="93"/>
      <c r="T101" s="96"/>
      <c r="U101" s="96"/>
      <c r="V101" s="96"/>
      <c r="W101" s="96"/>
      <c r="X101" s="96"/>
      <c r="Y101" s="93"/>
      <c r="Z101" s="93"/>
      <c r="AA101" s="96"/>
      <c r="AB101" s="96"/>
      <c r="AC101" s="96"/>
      <c r="AD101" s="96"/>
      <c r="AE101" s="96"/>
      <c r="AF101" s="93"/>
      <c r="AG101" s="93"/>
      <c r="AH101" s="96"/>
      <c r="AI101" s="96"/>
      <c r="AJ101" s="96"/>
      <c r="AK101" s="96"/>
      <c r="AM101" s="77"/>
      <c r="AN101" s="145"/>
    </row>
    <row r="102" spans="1:40" x14ac:dyDescent="0.2">
      <c r="A102" s="92"/>
      <c r="B102" s="93"/>
      <c r="C102" s="77"/>
      <c r="D102" s="93"/>
      <c r="E102" s="96"/>
      <c r="F102" s="95"/>
      <c r="G102" s="77"/>
      <c r="H102" s="77"/>
      <c r="I102" s="94"/>
      <c r="J102" s="182"/>
      <c r="K102" s="93"/>
      <c r="L102" s="93"/>
      <c r="M102" s="96"/>
      <c r="N102" s="96"/>
      <c r="O102" s="96"/>
      <c r="P102" s="96"/>
      <c r="Q102" s="96"/>
      <c r="R102" s="93"/>
      <c r="S102" s="93"/>
      <c r="T102" s="96"/>
      <c r="U102" s="96"/>
      <c r="V102" s="96"/>
      <c r="W102" s="96"/>
      <c r="X102" s="96"/>
      <c r="Y102" s="93"/>
      <c r="Z102" s="93"/>
      <c r="AA102" s="96"/>
      <c r="AB102" s="96"/>
      <c r="AC102" s="96"/>
      <c r="AD102" s="96"/>
      <c r="AE102" s="96"/>
      <c r="AF102" s="93"/>
      <c r="AG102" s="93"/>
      <c r="AH102" s="96"/>
      <c r="AI102" s="96"/>
      <c r="AJ102" s="96"/>
      <c r="AK102" s="96"/>
      <c r="AM102" s="77"/>
      <c r="AN102" s="145"/>
    </row>
    <row r="103" spans="1:40" x14ac:dyDescent="0.2">
      <c r="A103" s="92"/>
      <c r="B103" s="93"/>
      <c r="C103" s="77"/>
      <c r="D103" s="93"/>
      <c r="E103" s="96"/>
      <c r="F103" s="95"/>
      <c r="G103" s="77"/>
      <c r="H103" s="77"/>
      <c r="I103" s="94"/>
      <c r="J103" s="182"/>
      <c r="K103" s="93"/>
      <c r="L103" s="93"/>
      <c r="M103" s="96"/>
      <c r="N103" s="96"/>
      <c r="O103" s="96"/>
      <c r="P103" s="96"/>
      <c r="Q103" s="96"/>
      <c r="R103" s="93"/>
      <c r="S103" s="93"/>
      <c r="T103" s="96"/>
      <c r="U103" s="96"/>
      <c r="V103" s="96"/>
      <c r="W103" s="96"/>
      <c r="X103" s="96"/>
      <c r="Y103" s="93"/>
      <c r="Z103" s="93"/>
      <c r="AA103" s="96"/>
      <c r="AB103" s="96"/>
      <c r="AC103" s="96"/>
      <c r="AD103" s="96"/>
      <c r="AE103" s="96"/>
      <c r="AF103" s="93"/>
      <c r="AG103" s="93"/>
      <c r="AH103" s="96"/>
      <c r="AI103" s="96"/>
      <c r="AJ103" s="96"/>
      <c r="AK103" s="96"/>
      <c r="AM103" s="77"/>
      <c r="AN103" s="145"/>
    </row>
    <row r="104" spans="1:40" x14ac:dyDescent="0.2">
      <c r="A104" s="92"/>
      <c r="B104" s="93"/>
      <c r="C104" s="77"/>
      <c r="D104" s="93"/>
      <c r="E104" s="96"/>
      <c r="F104" s="95"/>
      <c r="G104" s="77"/>
      <c r="H104" s="77"/>
      <c r="I104" s="94"/>
      <c r="J104" s="182"/>
      <c r="K104" s="93"/>
      <c r="L104" s="93"/>
      <c r="M104" s="96"/>
      <c r="N104" s="96"/>
      <c r="O104" s="96"/>
      <c r="P104" s="96"/>
      <c r="Q104" s="96"/>
      <c r="R104" s="93"/>
      <c r="S104" s="93"/>
      <c r="T104" s="96"/>
      <c r="U104" s="96"/>
      <c r="V104" s="96"/>
      <c r="W104" s="96"/>
      <c r="X104" s="96"/>
      <c r="Y104" s="93"/>
      <c r="Z104" s="93"/>
      <c r="AA104" s="96"/>
      <c r="AB104" s="96"/>
      <c r="AC104" s="96"/>
      <c r="AD104" s="96"/>
      <c r="AE104" s="96"/>
      <c r="AF104" s="93"/>
      <c r="AG104" s="93"/>
      <c r="AH104" s="96"/>
      <c r="AI104" s="96"/>
      <c r="AJ104" s="96"/>
      <c r="AK104" s="96"/>
      <c r="AM104" s="77"/>
      <c r="AN104" s="145"/>
    </row>
    <row r="105" spans="1:40" x14ac:dyDescent="0.2">
      <c r="A105" s="92"/>
      <c r="B105" s="93"/>
      <c r="C105" s="77"/>
      <c r="D105" s="93"/>
      <c r="E105" s="96"/>
      <c r="F105" s="95"/>
      <c r="G105" s="77"/>
      <c r="H105" s="77"/>
      <c r="I105" s="94"/>
      <c r="J105" s="182"/>
      <c r="K105" s="93"/>
      <c r="L105" s="93"/>
      <c r="M105" s="96"/>
      <c r="N105" s="96"/>
      <c r="O105" s="96"/>
      <c r="P105" s="96"/>
      <c r="Q105" s="96"/>
      <c r="R105" s="93"/>
      <c r="S105" s="93"/>
      <c r="T105" s="96"/>
      <c r="U105" s="96"/>
      <c r="V105" s="96"/>
      <c r="W105" s="96"/>
      <c r="X105" s="96"/>
      <c r="Y105" s="93"/>
      <c r="Z105" s="93"/>
      <c r="AA105" s="96"/>
      <c r="AB105" s="96"/>
      <c r="AC105" s="96"/>
      <c r="AD105" s="96"/>
      <c r="AE105" s="96"/>
      <c r="AF105" s="93"/>
      <c r="AG105" s="93"/>
      <c r="AH105" s="96"/>
      <c r="AI105" s="96"/>
      <c r="AJ105" s="96"/>
      <c r="AK105" s="96"/>
      <c r="AM105" s="77"/>
      <c r="AN105" s="145"/>
    </row>
    <row r="106" spans="1:40" x14ac:dyDescent="0.2">
      <c r="A106" s="92"/>
      <c r="B106" s="93"/>
      <c r="C106" s="77"/>
      <c r="D106" s="93"/>
      <c r="E106" s="96"/>
      <c r="F106" s="95"/>
      <c r="G106" s="77"/>
      <c r="H106" s="77"/>
      <c r="I106" s="94"/>
      <c r="J106" s="182"/>
      <c r="K106" s="93"/>
      <c r="L106" s="93"/>
      <c r="M106" s="96"/>
      <c r="N106" s="96"/>
      <c r="O106" s="96"/>
      <c r="P106" s="96"/>
      <c r="Q106" s="96"/>
      <c r="R106" s="93"/>
      <c r="S106" s="93"/>
      <c r="T106" s="96"/>
      <c r="U106" s="96"/>
      <c r="V106" s="96"/>
      <c r="W106" s="96"/>
      <c r="X106" s="96"/>
      <c r="Y106" s="93"/>
      <c r="Z106" s="93"/>
      <c r="AA106" s="96"/>
      <c r="AB106" s="96"/>
      <c r="AC106" s="96"/>
      <c r="AD106" s="96"/>
      <c r="AE106" s="96"/>
      <c r="AF106" s="93"/>
      <c r="AG106" s="93"/>
      <c r="AH106" s="96"/>
      <c r="AI106" s="96"/>
      <c r="AJ106" s="96"/>
      <c r="AK106" s="96"/>
      <c r="AM106" s="77"/>
      <c r="AN106" s="145"/>
    </row>
    <row r="107" spans="1:40" x14ac:dyDescent="0.2">
      <c r="A107" s="92"/>
      <c r="B107" s="93"/>
      <c r="C107" s="77"/>
      <c r="D107" s="93"/>
      <c r="E107" s="96"/>
      <c r="F107" s="95"/>
      <c r="G107" s="77"/>
      <c r="H107" s="77"/>
      <c r="I107" s="94"/>
      <c r="J107" s="182"/>
      <c r="K107" s="93"/>
      <c r="L107" s="93"/>
      <c r="M107" s="96"/>
      <c r="N107" s="96"/>
      <c r="O107" s="96"/>
      <c r="P107" s="96"/>
      <c r="Q107" s="96"/>
      <c r="R107" s="93"/>
      <c r="S107" s="93"/>
      <c r="T107" s="96"/>
      <c r="U107" s="96"/>
      <c r="V107" s="96"/>
      <c r="W107" s="96"/>
      <c r="X107" s="96"/>
      <c r="Y107" s="93"/>
      <c r="Z107" s="93"/>
      <c r="AA107" s="96"/>
      <c r="AB107" s="96"/>
      <c r="AC107" s="96"/>
      <c r="AD107" s="96"/>
      <c r="AE107" s="96"/>
      <c r="AF107" s="93"/>
      <c r="AG107" s="93"/>
      <c r="AH107" s="96"/>
      <c r="AI107" s="96"/>
      <c r="AJ107" s="96"/>
      <c r="AK107" s="96"/>
      <c r="AM107" s="77"/>
      <c r="AN107" s="145"/>
    </row>
    <row r="108" spans="1:40" x14ac:dyDescent="0.2">
      <c r="A108" s="92"/>
      <c r="B108" s="93"/>
      <c r="C108" s="77"/>
      <c r="D108" s="93"/>
      <c r="E108" s="96"/>
      <c r="F108" s="95"/>
      <c r="G108" s="77"/>
      <c r="H108" s="77"/>
      <c r="I108" s="94"/>
      <c r="J108" s="182"/>
      <c r="K108" s="93"/>
      <c r="L108" s="93"/>
      <c r="M108" s="96"/>
      <c r="N108" s="96"/>
      <c r="O108" s="96"/>
      <c r="P108" s="96"/>
      <c r="Q108" s="96"/>
      <c r="R108" s="93"/>
      <c r="S108" s="93"/>
      <c r="T108" s="96"/>
      <c r="U108" s="96"/>
      <c r="V108" s="96"/>
      <c r="W108" s="96"/>
      <c r="X108" s="96"/>
      <c r="Y108" s="93"/>
      <c r="Z108" s="93"/>
      <c r="AA108" s="96"/>
      <c r="AB108" s="96"/>
      <c r="AC108" s="96"/>
      <c r="AD108" s="96"/>
      <c r="AE108" s="96"/>
      <c r="AF108" s="93"/>
      <c r="AG108" s="93"/>
      <c r="AH108" s="96"/>
      <c r="AI108" s="96"/>
      <c r="AJ108" s="96"/>
      <c r="AK108" s="96"/>
      <c r="AM108" s="77"/>
      <c r="AN108" s="145"/>
    </row>
    <row r="109" spans="1:40" x14ac:dyDescent="0.2">
      <c r="A109" s="92"/>
      <c r="B109" s="93"/>
      <c r="C109" s="77"/>
      <c r="D109" s="93"/>
      <c r="E109" s="96"/>
      <c r="F109" s="95"/>
      <c r="G109" s="77"/>
      <c r="H109" s="77"/>
      <c r="I109" s="94"/>
      <c r="J109" s="182"/>
      <c r="K109" s="93"/>
      <c r="L109" s="93"/>
      <c r="M109" s="96"/>
      <c r="N109" s="96"/>
      <c r="O109" s="96"/>
      <c r="P109" s="96"/>
      <c r="Q109" s="96"/>
      <c r="R109" s="93"/>
      <c r="S109" s="93"/>
      <c r="T109" s="96"/>
      <c r="U109" s="96"/>
      <c r="V109" s="96"/>
      <c r="W109" s="96"/>
      <c r="X109" s="96"/>
      <c r="Y109" s="93"/>
      <c r="Z109" s="93"/>
      <c r="AA109" s="96"/>
      <c r="AB109" s="96"/>
      <c r="AC109" s="96"/>
      <c r="AD109" s="96"/>
      <c r="AE109" s="96"/>
      <c r="AF109" s="93"/>
      <c r="AG109" s="93"/>
      <c r="AH109" s="96"/>
      <c r="AI109" s="96"/>
      <c r="AJ109" s="96"/>
      <c r="AK109" s="96"/>
      <c r="AM109" s="77"/>
      <c r="AN109" s="145"/>
    </row>
    <row r="110" spans="1:40" x14ac:dyDescent="0.2">
      <c r="A110" s="92"/>
      <c r="B110" s="93"/>
      <c r="C110" s="77"/>
      <c r="D110" s="93"/>
      <c r="E110" s="96"/>
      <c r="F110" s="95"/>
      <c r="G110" s="77"/>
      <c r="H110" s="77"/>
      <c r="I110" s="94"/>
      <c r="J110" s="182"/>
      <c r="K110" s="93"/>
      <c r="L110" s="93"/>
      <c r="M110" s="96"/>
      <c r="N110" s="96"/>
      <c r="O110" s="96"/>
      <c r="P110" s="96"/>
      <c r="Q110" s="96"/>
      <c r="R110" s="93"/>
      <c r="S110" s="93"/>
      <c r="T110" s="96"/>
      <c r="U110" s="96"/>
      <c r="V110" s="96"/>
      <c r="W110" s="96"/>
      <c r="X110" s="96"/>
      <c r="Y110" s="93"/>
      <c r="Z110" s="93"/>
      <c r="AA110" s="96"/>
      <c r="AB110" s="96"/>
      <c r="AC110" s="96"/>
      <c r="AD110" s="96"/>
      <c r="AE110" s="96"/>
      <c r="AF110" s="93"/>
      <c r="AG110" s="93"/>
      <c r="AH110" s="96"/>
      <c r="AI110" s="96"/>
      <c r="AJ110" s="96"/>
      <c r="AK110" s="96"/>
      <c r="AM110" s="77"/>
      <c r="AN110" s="145"/>
    </row>
    <row r="111" spans="1:40" x14ac:dyDescent="0.2">
      <c r="A111" s="92"/>
      <c r="B111" s="93"/>
      <c r="C111" s="77"/>
      <c r="D111" s="93"/>
      <c r="E111" s="96"/>
      <c r="F111" s="95"/>
      <c r="G111" s="77"/>
      <c r="H111" s="77"/>
      <c r="I111" s="94"/>
      <c r="J111" s="182"/>
      <c r="K111" s="93"/>
      <c r="L111" s="93"/>
      <c r="M111" s="96"/>
      <c r="N111" s="96"/>
      <c r="O111" s="96"/>
      <c r="P111" s="96"/>
      <c r="Q111" s="96"/>
      <c r="R111" s="93"/>
      <c r="S111" s="93"/>
      <c r="T111" s="96"/>
      <c r="U111" s="96"/>
      <c r="V111" s="96"/>
      <c r="W111" s="96"/>
      <c r="X111" s="96"/>
      <c r="Y111" s="93"/>
      <c r="Z111" s="93"/>
      <c r="AA111" s="96"/>
      <c r="AB111" s="96"/>
      <c r="AC111" s="96"/>
      <c r="AD111" s="96"/>
      <c r="AE111" s="96"/>
      <c r="AF111" s="93"/>
      <c r="AG111" s="93"/>
      <c r="AH111" s="96"/>
      <c r="AI111" s="96"/>
      <c r="AJ111" s="96"/>
      <c r="AK111" s="96"/>
      <c r="AM111" s="77"/>
      <c r="AN111" s="145"/>
    </row>
    <row r="112" spans="1:40" x14ac:dyDescent="0.2">
      <c r="A112" s="92"/>
      <c r="B112" s="93"/>
      <c r="C112" s="77"/>
      <c r="D112" s="93"/>
      <c r="E112" s="96"/>
      <c r="F112" s="95"/>
      <c r="G112" s="77"/>
      <c r="H112" s="77"/>
      <c r="I112" s="94"/>
      <c r="J112" s="182"/>
      <c r="K112" s="93"/>
      <c r="L112" s="93"/>
      <c r="M112" s="96"/>
      <c r="N112" s="96"/>
      <c r="O112" s="96"/>
      <c r="P112" s="96"/>
      <c r="Q112" s="96"/>
      <c r="R112" s="93"/>
      <c r="S112" s="93"/>
      <c r="T112" s="96"/>
      <c r="U112" s="96"/>
      <c r="V112" s="96"/>
      <c r="W112" s="96"/>
      <c r="X112" s="96"/>
      <c r="Y112" s="93"/>
      <c r="Z112" s="93"/>
      <c r="AA112" s="96"/>
      <c r="AB112" s="96"/>
      <c r="AC112" s="96"/>
      <c r="AD112" s="96"/>
      <c r="AE112" s="96"/>
      <c r="AF112" s="93"/>
      <c r="AG112" s="93"/>
      <c r="AH112" s="96"/>
      <c r="AI112" s="96"/>
      <c r="AJ112" s="96"/>
      <c r="AK112" s="96"/>
      <c r="AM112" s="77"/>
      <c r="AN112" s="145"/>
    </row>
    <row r="113" spans="1:40" x14ac:dyDescent="0.2">
      <c r="A113" s="92"/>
      <c r="B113" s="93"/>
      <c r="C113" s="77"/>
      <c r="D113" s="93"/>
      <c r="E113" s="96"/>
      <c r="F113" s="95"/>
      <c r="G113" s="77"/>
      <c r="H113" s="77"/>
      <c r="I113" s="94"/>
      <c r="J113" s="182"/>
      <c r="K113" s="93"/>
      <c r="L113" s="93"/>
      <c r="M113" s="96"/>
      <c r="N113" s="96"/>
      <c r="O113" s="96"/>
      <c r="P113" s="96"/>
      <c r="Q113" s="96"/>
      <c r="R113" s="93"/>
      <c r="S113" s="93"/>
      <c r="T113" s="96"/>
      <c r="U113" s="96"/>
      <c r="V113" s="96"/>
      <c r="W113" s="96"/>
      <c r="X113" s="96"/>
      <c r="Y113" s="93"/>
      <c r="Z113" s="93"/>
      <c r="AA113" s="96"/>
      <c r="AB113" s="96"/>
      <c r="AC113" s="96"/>
      <c r="AD113" s="96"/>
      <c r="AE113" s="96"/>
      <c r="AF113" s="93"/>
      <c r="AG113" s="93"/>
      <c r="AH113" s="96"/>
      <c r="AI113" s="96"/>
      <c r="AJ113" s="96"/>
      <c r="AK113" s="96"/>
      <c r="AM113" s="77"/>
      <c r="AN113" s="145"/>
    </row>
    <row r="114" spans="1:40" x14ac:dyDescent="0.2">
      <c r="A114" s="92"/>
      <c r="B114" s="93"/>
      <c r="C114" s="77"/>
      <c r="D114" s="93"/>
      <c r="E114" s="96"/>
      <c r="F114" s="95"/>
      <c r="G114" s="77"/>
      <c r="H114" s="77"/>
      <c r="I114" s="94"/>
      <c r="J114" s="182"/>
      <c r="K114" s="93"/>
      <c r="L114" s="93"/>
      <c r="M114" s="96"/>
      <c r="N114" s="96"/>
      <c r="O114" s="96"/>
      <c r="P114" s="96"/>
      <c r="Q114" s="96"/>
      <c r="R114" s="93"/>
      <c r="S114" s="93"/>
      <c r="T114" s="96"/>
      <c r="U114" s="96"/>
      <c r="V114" s="96"/>
      <c r="W114" s="96"/>
      <c r="X114" s="96"/>
      <c r="Y114" s="93"/>
      <c r="Z114" s="93"/>
      <c r="AA114" s="96"/>
      <c r="AB114" s="96"/>
      <c r="AC114" s="96"/>
      <c r="AD114" s="96"/>
      <c r="AE114" s="96"/>
      <c r="AF114" s="93"/>
      <c r="AG114" s="93"/>
      <c r="AH114" s="96"/>
      <c r="AI114" s="96"/>
      <c r="AJ114" s="96"/>
      <c r="AK114" s="96"/>
      <c r="AM114" s="77"/>
      <c r="AN114" s="145"/>
    </row>
    <row r="115" spans="1:40" x14ac:dyDescent="0.2">
      <c r="A115" s="92"/>
      <c r="B115" s="93"/>
      <c r="C115" s="77"/>
      <c r="D115" s="93"/>
      <c r="E115" s="96"/>
      <c r="F115" s="95"/>
      <c r="G115" s="77"/>
      <c r="H115" s="77"/>
      <c r="I115" s="94"/>
      <c r="J115" s="182"/>
      <c r="K115" s="93"/>
      <c r="L115" s="93"/>
      <c r="M115" s="96"/>
      <c r="N115" s="96"/>
      <c r="O115" s="96"/>
      <c r="P115" s="96"/>
      <c r="Q115" s="96"/>
      <c r="R115" s="93"/>
      <c r="S115" s="93"/>
      <c r="T115" s="96"/>
      <c r="U115" s="96"/>
      <c r="V115" s="96"/>
      <c r="W115" s="96"/>
      <c r="X115" s="96"/>
      <c r="Y115" s="93"/>
      <c r="Z115" s="93"/>
      <c r="AA115" s="96"/>
      <c r="AB115" s="96"/>
      <c r="AC115" s="96"/>
      <c r="AD115" s="96"/>
      <c r="AE115" s="96"/>
      <c r="AF115" s="93"/>
      <c r="AG115" s="93"/>
      <c r="AH115" s="96"/>
      <c r="AI115" s="96"/>
      <c r="AJ115" s="96"/>
      <c r="AK115" s="96"/>
      <c r="AM115" s="77"/>
      <c r="AN115" s="145"/>
    </row>
    <row r="116" spans="1:40" x14ac:dyDescent="0.2">
      <c r="A116" s="92"/>
      <c r="B116" s="93"/>
      <c r="C116" s="77"/>
      <c r="D116" s="93"/>
      <c r="E116" s="96"/>
      <c r="F116" s="95"/>
      <c r="G116" s="77"/>
      <c r="H116" s="77"/>
      <c r="I116" s="94"/>
      <c r="J116" s="182"/>
      <c r="K116" s="93"/>
      <c r="L116" s="93"/>
      <c r="M116" s="96"/>
      <c r="N116" s="96"/>
      <c r="O116" s="96"/>
      <c r="P116" s="96"/>
      <c r="Q116" s="96"/>
      <c r="R116" s="93"/>
      <c r="S116" s="93"/>
      <c r="T116" s="96"/>
      <c r="U116" s="96"/>
      <c r="V116" s="96"/>
      <c r="W116" s="96"/>
      <c r="X116" s="96"/>
      <c r="Y116" s="93"/>
      <c r="Z116" s="93"/>
      <c r="AA116" s="96"/>
      <c r="AB116" s="96"/>
      <c r="AC116" s="96"/>
      <c r="AD116" s="96"/>
      <c r="AE116" s="96"/>
      <c r="AF116" s="93"/>
      <c r="AG116" s="93"/>
      <c r="AH116" s="96"/>
      <c r="AI116" s="96"/>
      <c r="AJ116" s="96"/>
      <c r="AK116" s="96"/>
      <c r="AM116" s="77"/>
      <c r="AN116" s="145"/>
    </row>
    <row r="117" spans="1:40" x14ac:dyDescent="0.2">
      <c r="A117" s="92"/>
      <c r="B117" s="93"/>
      <c r="C117" s="77"/>
      <c r="D117" s="93"/>
      <c r="E117" s="96"/>
      <c r="F117" s="95"/>
      <c r="G117" s="77"/>
      <c r="H117" s="77"/>
      <c r="I117" s="94"/>
      <c r="J117" s="182"/>
      <c r="K117" s="93"/>
      <c r="L117" s="93"/>
      <c r="M117" s="96"/>
      <c r="N117" s="96"/>
      <c r="O117" s="96"/>
      <c r="P117" s="96"/>
      <c r="Q117" s="96"/>
      <c r="R117" s="93"/>
      <c r="S117" s="93"/>
      <c r="T117" s="96"/>
      <c r="U117" s="96"/>
      <c r="V117" s="96"/>
      <c r="W117" s="96"/>
      <c r="X117" s="96"/>
      <c r="Y117" s="93"/>
      <c r="Z117" s="93"/>
      <c r="AA117" s="96"/>
      <c r="AB117" s="96"/>
      <c r="AC117" s="96"/>
      <c r="AD117" s="96"/>
      <c r="AE117" s="96"/>
      <c r="AF117" s="93"/>
      <c r="AG117" s="93"/>
      <c r="AH117" s="96"/>
      <c r="AI117" s="96"/>
      <c r="AJ117" s="96"/>
      <c r="AK117" s="96"/>
      <c r="AM117" s="77"/>
      <c r="AN117" s="145"/>
    </row>
    <row r="118" spans="1:40" x14ac:dyDescent="0.2">
      <c r="A118" s="92"/>
      <c r="B118" s="93"/>
      <c r="C118" s="77"/>
      <c r="D118" s="93"/>
      <c r="E118" s="96"/>
      <c r="F118" s="95"/>
      <c r="G118" s="77"/>
      <c r="H118" s="77"/>
      <c r="I118" s="94"/>
      <c r="J118" s="182"/>
      <c r="K118" s="93"/>
      <c r="L118" s="93"/>
      <c r="M118" s="96"/>
      <c r="N118" s="96"/>
      <c r="O118" s="96"/>
      <c r="P118" s="96"/>
      <c r="Q118" s="96"/>
      <c r="R118" s="93"/>
      <c r="S118" s="93"/>
      <c r="T118" s="96"/>
      <c r="U118" s="96"/>
      <c r="V118" s="96"/>
      <c r="W118" s="96"/>
      <c r="X118" s="96"/>
      <c r="Y118" s="93"/>
      <c r="Z118" s="93"/>
      <c r="AA118" s="96"/>
      <c r="AB118" s="96"/>
      <c r="AC118" s="96"/>
      <c r="AD118" s="96"/>
      <c r="AE118" s="96"/>
      <c r="AF118" s="93"/>
      <c r="AG118" s="93"/>
      <c r="AH118" s="96"/>
      <c r="AI118" s="96"/>
      <c r="AJ118" s="96"/>
      <c r="AK118" s="96"/>
      <c r="AM118" s="77"/>
      <c r="AN118" s="145"/>
    </row>
    <row r="119" spans="1:40" x14ac:dyDescent="0.2">
      <c r="A119" s="92"/>
      <c r="B119" s="93"/>
      <c r="C119" s="77"/>
      <c r="D119" s="93"/>
      <c r="E119" s="96"/>
      <c r="F119" s="95"/>
      <c r="G119" s="77"/>
      <c r="H119" s="77"/>
      <c r="I119" s="94"/>
      <c r="J119" s="182"/>
      <c r="K119" s="93"/>
      <c r="L119" s="93"/>
      <c r="M119" s="96"/>
      <c r="N119" s="96"/>
      <c r="O119" s="96"/>
      <c r="P119" s="96"/>
      <c r="Q119" s="96"/>
      <c r="R119" s="93"/>
      <c r="S119" s="93"/>
      <c r="T119" s="96"/>
      <c r="U119" s="96"/>
      <c r="V119" s="96"/>
      <c r="W119" s="96"/>
      <c r="X119" s="96"/>
      <c r="Y119" s="93"/>
      <c r="Z119" s="93"/>
      <c r="AA119" s="96"/>
      <c r="AB119" s="96"/>
      <c r="AC119" s="96"/>
      <c r="AD119" s="96"/>
      <c r="AE119" s="96"/>
      <c r="AF119" s="93"/>
      <c r="AG119" s="93"/>
      <c r="AH119" s="96"/>
      <c r="AI119" s="96"/>
      <c r="AJ119" s="96"/>
      <c r="AK119" s="96"/>
      <c r="AM119" s="77"/>
      <c r="AN119" s="145"/>
    </row>
    <row r="120" spans="1:40" x14ac:dyDescent="0.2">
      <c r="A120" s="92"/>
      <c r="B120" s="93"/>
      <c r="C120" s="77"/>
      <c r="D120" s="93"/>
      <c r="E120" s="96"/>
      <c r="F120" s="95"/>
      <c r="G120" s="77"/>
      <c r="H120" s="77"/>
      <c r="I120" s="94"/>
      <c r="J120" s="182"/>
      <c r="K120" s="93"/>
      <c r="L120" s="93"/>
      <c r="M120" s="96"/>
      <c r="N120" s="96"/>
      <c r="O120" s="96"/>
      <c r="P120" s="96"/>
      <c r="Q120" s="96"/>
      <c r="R120" s="93"/>
      <c r="S120" s="93"/>
      <c r="T120" s="96"/>
      <c r="U120" s="96"/>
      <c r="V120" s="96"/>
      <c r="W120" s="96"/>
      <c r="X120" s="96"/>
      <c r="Y120" s="93"/>
      <c r="Z120" s="93"/>
      <c r="AA120" s="96"/>
      <c r="AB120" s="96"/>
      <c r="AC120" s="96"/>
      <c r="AD120" s="96"/>
      <c r="AE120" s="96"/>
      <c r="AF120" s="93"/>
      <c r="AG120" s="93"/>
      <c r="AH120" s="96"/>
      <c r="AI120" s="96"/>
      <c r="AJ120" s="96"/>
      <c r="AK120" s="96"/>
      <c r="AM120" s="77"/>
      <c r="AN120" s="145"/>
    </row>
    <row r="121" spans="1:40" x14ac:dyDescent="0.2">
      <c r="A121" s="92"/>
      <c r="B121" s="93"/>
      <c r="C121" s="77"/>
      <c r="D121" s="93"/>
      <c r="E121" s="96"/>
      <c r="F121" s="95"/>
      <c r="G121" s="77"/>
      <c r="H121" s="77"/>
      <c r="I121" s="94"/>
      <c r="J121" s="182"/>
      <c r="K121" s="93"/>
      <c r="L121" s="93"/>
      <c r="M121" s="96"/>
      <c r="N121" s="96"/>
      <c r="O121" s="96"/>
      <c r="P121" s="96"/>
      <c r="Q121" s="96"/>
      <c r="R121" s="93"/>
      <c r="S121" s="93"/>
      <c r="T121" s="96"/>
      <c r="U121" s="96"/>
      <c r="V121" s="96"/>
      <c r="W121" s="96"/>
      <c r="X121" s="96"/>
      <c r="Y121" s="93"/>
      <c r="Z121" s="93"/>
      <c r="AA121" s="96"/>
      <c r="AB121" s="96"/>
      <c r="AC121" s="96"/>
      <c r="AD121" s="96"/>
      <c r="AE121" s="96"/>
      <c r="AF121" s="93"/>
      <c r="AG121" s="93"/>
      <c r="AH121" s="96"/>
      <c r="AI121" s="96"/>
      <c r="AJ121" s="96"/>
      <c r="AK121" s="96"/>
      <c r="AM121" s="77"/>
      <c r="AN121" s="145"/>
    </row>
    <row r="122" spans="1:40" x14ac:dyDescent="0.2">
      <c r="A122" s="92"/>
      <c r="B122" s="93"/>
      <c r="C122" s="77"/>
      <c r="D122" s="93"/>
      <c r="E122" s="96"/>
      <c r="F122" s="95"/>
      <c r="G122" s="77"/>
      <c r="H122" s="77"/>
      <c r="I122" s="94"/>
      <c r="J122" s="182"/>
      <c r="K122" s="93"/>
      <c r="L122" s="93"/>
      <c r="M122" s="96"/>
      <c r="N122" s="96"/>
      <c r="O122" s="96"/>
      <c r="P122" s="96"/>
      <c r="Q122" s="96"/>
      <c r="R122" s="93"/>
      <c r="S122" s="93"/>
      <c r="T122" s="96"/>
      <c r="U122" s="96"/>
      <c r="V122" s="96"/>
      <c r="W122" s="96"/>
      <c r="X122" s="96"/>
      <c r="Y122" s="93"/>
      <c r="Z122" s="93"/>
      <c r="AA122" s="96"/>
      <c r="AB122" s="96"/>
      <c r="AC122" s="96"/>
      <c r="AD122" s="96"/>
      <c r="AE122" s="96"/>
      <c r="AF122" s="93"/>
      <c r="AG122" s="93"/>
      <c r="AH122" s="96"/>
      <c r="AI122" s="96"/>
      <c r="AJ122" s="96"/>
      <c r="AK122" s="96"/>
      <c r="AM122" s="77"/>
      <c r="AN122" s="145"/>
    </row>
    <row r="123" spans="1:40" x14ac:dyDescent="0.2">
      <c r="A123" s="92"/>
      <c r="B123" s="93"/>
      <c r="C123" s="77"/>
      <c r="D123" s="93"/>
      <c r="E123" s="96"/>
      <c r="F123" s="95"/>
      <c r="G123" s="77"/>
      <c r="H123" s="77"/>
      <c r="I123" s="94"/>
      <c r="J123" s="182"/>
      <c r="K123" s="93"/>
      <c r="L123" s="93"/>
      <c r="M123" s="96"/>
      <c r="N123" s="96"/>
      <c r="O123" s="96"/>
      <c r="P123" s="96"/>
      <c r="Q123" s="96"/>
      <c r="R123" s="93"/>
      <c r="S123" s="93"/>
      <c r="T123" s="96"/>
      <c r="U123" s="96"/>
      <c r="V123" s="96"/>
      <c r="W123" s="96"/>
      <c r="X123" s="96"/>
      <c r="Y123" s="93"/>
      <c r="Z123" s="93"/>
      <c r="AA123" s="96"/>
      <c r="AB123" s="96"/>
      <c r="AC123" s="96"/>
      <c r="AD123" s="96"/>
      <c r="AE123" s="96"/>
      <c r="AF123" s="93"/>
      <c r="AG123" s="93"/>
      <c r="AH123" s="96"/>
      <c r="AI123" s="96"/>
      <c r="AJ123" s="96"/>
      <c r="AK123" s="96"/>
      <c r="AM123" s="77"/>
      <c r="AN123" s="145"/>
    </row>
    <row r="124" spans="1:40" x14ac:dyDescent="0.2">
      <c r="A124" s="92"/>
      <c r="B124" s="93"/>
      <c r="C124" s="77"/>
      <c r="D124" s="93"/>
      <c r="E124" s="96"/>
      <c r="F124" s="95"/>
      <c r="G124" s="77"/>
      <c r="H124" s="77"/>
      <c r="I124" s="94"/>
      <c r="J124" s="182"/>
      <c r="K124" s="93"/>
      <c r="L124" s="93"/>
      <c r="M124" s="96"/>
      <c r="N124" s="96"/>
      <c r="O124" s="96"/>
      <c r="P124" s="96"/>
      <c r="Q124" s="96"/>
      <c r="R124" s="93"/>
      <c r="S124" s="93"/>
      <c r="T124" s="96"/>
      <c r="U124" s="96"/>
      <c r="V124" s="96"/>
      <c r="W124" s="96"/>
      <c r="X124" s="96"/>
      <c r="Y124" s="93"/>
      <c r="Z124" s="93"/>
      <c r="AA124" s="96"/>
      <c r="AB124" s="96"/>
      <c r="AC124" s="96"/>
      <c r="AD124" s="96"/>
      <c r="AE124" s="96"/>
      <c r="AF124" s="93"/>
      <c r="AG124" s="93"/>
      <c r="AH124" s="96"/>
      <c r="AI124" s="96"/>
      <c r="AJ124" s="96"/>
      <c r="AK124" s="96"/>
      <c r="AM124" s="77"/>
      <c r="AN124" s="145"/>
    </row>
    <row r="125" spans="1:40" x14ac:dyDescent="0.2">
      <c r="A125" s="92"/>
      <c r="B125" s="93"/>
      <c r="C125" s="77"/>
      <c r="D125" s="93"/>
      <c r="E125" s="96"/>
      <c r="F125" s="95"/>
      <c r="G125" s="77"/>
      <c r="H125" s="77"/>
      <c r="I125" s="94"/>
      <c r="J125" s="182"/>
      <c r="K125" s="93"/>
      <c r="L125" s="93"/>
      <c r="M125" s="96"/>
      <c r="N125" s="96"/>
      <c r="O125" s="96"/>
      <c r="P125" s="96"/>
      <c r="Q125" s="96"/>
      <c r="R125" s="93"/>
      <c r="S125" s="93"/>
      <c r="T125" s="96"/>
      <c r="U125" s="96"/>
      <c r="V125" s="96"/>
      <c r="W125" s="96"/>
      <c r="X125" s="96"/>
      <c r="Y125" s="93"/>
      <c r="Z125" s="93"/>
      <c r="AA125" s="96"/>
      <c r="AB125" s="96"/>
      <c r="AC125" s="96"/>
      <c r="AD125" s="96"/>
      <c r="AE125" s="96"/>
      <c r="AF125" s="93"/>
      <c r="AG125" s="93"/>
      <c r="AH125" s="96"/>
      <c r="AI125" s="96"/>
      <c r="AJ125" s="96"/>
      <c r="AK125" s="96"/>
      <c r="AM125" s="77"/>
      <c r="AN125" s="145"/>
    </row>
    <row r="126" spans="1:40" x14ac:dyDescent="0.2">
      <c r="A126" s="92"/>
      <c r="B126" s="93"/>
      <c r="C126" s="77"/>
      <c r="D126" s="93"/>
      <c r="E126" s="96"/>
      <c r="F126" s="95"/>
      <c r="G126" s="77"/>
      <c r="H126" s="77"/>
      <c r="I126" s="94"/>
      <c r="J126" s="182"/>
      <c r="K126" s="93"/>
      <c r="L126" s="93"/>
      <c r="M126" s="96"/>
      <c r="N126" s="96"/>
      <c r="O126" s="96"/>
      <c r="P126" s="96"/>
      <c r="Q126" s="96"/>
      <c r="R126" s="93"/>
      <c r="S126" s="93"/>
      <c r="T126" s="96"/>
      <c r="U126" s="96"/>
      <c r="V126" s="96"/>
      <c r="W126" s="96"/>
      <c r="X126" s="96"/>
      <c r="Y126" s="93"/>
      <c r="Z126" s="93"/>
      <c r="AA126" s="96"/>
      <c r="AB126" s="96"/>
      <c r="AC126" s="96"/>
      <c r="AD126" s="96"/>
      <c r="AE126" s="96"/>
      <c r="AF126" s="93"/>
      <c r="AG126" s="93"/>
      <c r="AH126" s="96"/>
      <c r="AI126" s="96"/>
      <c r="AJ126" s="96"/>
      <c r="AK126" s="96"/>
      <c r="AM126" s="77"/>
      <c r="AN126" s="145"/>
    </row>
    <row r="127" spans="1:40" x14ac:dyDescent="0.2">
      <c r="A127" s="92"/>
      <c r="B127" s="93"/>
      <c r="C127" s="77"/>
      <c r="D127" s="93"/>
      <c r="E127" s="96"/>
      <c r="F127" s="95"/>
      <c r="G127" s="77"/>
      <c r="H127" s="77"/>
      <c r="I127" s="94"/>
      <c r="J127" s="182"/>
      <c r="K127" s="93"/>
      <c r="L127" s="93"/>
      <c r="M127" s="96"/>
      <c r="N127" s="96"/>
      <c r="O127" s="96"/>
      <c r="P127" s="96"/>
      <c r="Q127" s="96"/>
      <c r="R127" s="93"/>
      <c r="S127" s="93"/>
      <c r="T127" s="96"/>
      <c r="U127" s="96"/>
      <c r="V127" s="96"/>
      <c r="W127" s="96"/>
      <c r="X127" s="96"/>
      <c r="Y127" s="93"/>
      <c r="Z127" s="93"/>
      <c r="AA127" s="96"/>
      <c r="AB127" s="96"/>
      <c r="AC127" s="96"/>
      <c r="AD127" s="96"/>
      <c r="AE127" s="96"/>
      <c r="AF127" s="93"/>
      <c r="AG127" s="93"/>
      <c r="AH127" s="96"/>
      <c r="AI127" s="96"/>
      <c r="AJ127" s="96"/>
      <c r="AK127" s="96"/>
      <c r="AM127" s="77"/>
      <c r="AN127" s="145"/>
    </row>
    <row r="128" spans="1:40" x14ac:dyDescent="0.2">
      <c r="A128" s="92"/>
      <c r="B128" s="93"/>
      <c r="C128" s="77"/>
      <c r="D128" s="93"/>
      <c r="E128" s="96"/>
      <c r="F128" s="95"/>
      <c r="G128" s="77"/>
      <c r="H128" s="77"/>
      <c r="I128" s="94"/>
      <c r="J128" s="182"/>
      <c r="K128" s="93"/>
      <c r="L128" s="93"/>
      <c r="M128" s="96"/>
      <c r="N128" s="96"/>
      <c r="O128" s="96"/>
      <c r="P128" s="96"/>
      <c r="Q128" s="96"/>
      <c r="R128" s="93"/>
      <c r="S128" s="93"/>
      <c r="T128" s="96"/>
      <c r="U128" s="96"/>
      <c r="V128" s="96"/>
      <c r="W128" s="96"/>
      <c r="X128" s="96"/>
      <c r="Y128" s="93"/>
      <c r="Z128" s="93"/>
      <c r="AA128" s="96"/>
      <c r="AB128" s="96"/>
      <c r="AC128" s="96"/>
      <c r="AD128" s="96"/>
      <c r="AE128" s="96"/>
      <c r="AF128" s="93"/>
      <c r="AG128" s="93"/>
      <c r="AH128" s="96"/>
      <c r="AI128" s="96"/>
      <c r="AJ128" s="96"/>
      <c r="AK128" s="96"/>
      <c r="AM128" s="77"/>
      <c r="AN128" s="145"/>
    </row>
    <row r="129" spans="1:148" x14ac:dyDescent="0.2">
      <c r="A129" s="92"/>
      <c r="B129" s="93"/>
      <c r="C129" s="77"/>
      <c r="D129" s="93"/>
      <c r="E129" s="96"/>
      <c r="F129" s="95"/>
      <c r="G129" s="77"/>
      <c r="H129" s="77"/>
      <c r="I129" s="94"/>
      <c r="J129" s="182"/>
      <c r="K129" s="93"/>
      <c r="L129" s="93"/>
      <c r="M129" s="96"/>
      <c r="N129" s="96"/>
      <c r="O129" s="96"/>
      <c r="P129" s="96"/>
      <c r="Q129" s="96"/>
      <c r="R129" s="93"/>
      <c r="S129" s="93"/>
      <c r="T129" s="96"/>
      <c r="U129" s="96"/>
      <c r="V129" s="96"/>
      <c r="W129" s="96"/>
      <c r="X129" s="96"/>
      <c r="Y129" s="93"/>
      <c r="Z129" s="93"/>
      <c r="AA129" s="96"/>
      <c r="AB129" s="96"/>
      <c r="AC129" s="96"/>
      <c r="AD129" s="96"/>
      <c r="AE129" s="96"/>
      <c r="AF129" s="93"/>
      <c r="AG129" s="93"/>
      <c r="AH129" s="96"/>
      <c r="AI129" s="96"/>
      <c r="AJ129" s="96"/>
      <c r="AK129" s="96"/>
      <c r="AM129" s="77"/>
      <c r="AN129" s="145"/>
    </row>
    <row r="130" spans="1:148" x14ac:dyDescent="0.2">
      <c r="A130" s="92"/>
      <c r="B130" s="93"/>
      <c r="C130" s="77"/>
      <c r="D130" s="93"/>
      <c r="E130" s="96"/>
      <c r="F130" s="95"/>
      <c r="G130" s="77"/>
      <c r="H130" s="77"/>
      <c r="I130" s="94"/>
      <c r="J130" s="182"/>
      <c r="K130" s="93"/>
      <c r="L130" s="93"/>
      <c r="M130" s="96"/>
      <c r="N130" s="96"/>
      <c r="O130" s="96"/>
      <c r="P130" s="96"/>
      <c r="Q130" s="96"/>
      <c r="R130" s="93"/>
      <c r="S130" s="93"/>
      <c r="T130" s="96"/>
      <c r="U130" s="96"/>
      <c r="V130" s="96"/>
      <c r="W130" s="96"/>
      <c r="X130" s="96"/>
      <c r="Y130" s="93"/>
      <c r="Z130" s="93"/>
      <c r="AA130" s="96"/>
      <c r="AB130" s="96"/>
      <c r="AC130" s="96"/>
      <c r="AD130" s="96"/>
      <c r="AE130" s="96"/>
      <c r="AF130" s="93"/>
      <c r="AG130" s="93"/>
      <c r="AH130" s="96"/>
      <c r="AI130" s="96"/>
      <c r="AJ130" s="96"/>
      <c r="AK130" s="96"/>
      <c r="AM130" s="77"/>
      <c r="AN130" s="145"/>
    </row>
    <row r="131" spans="1:148" x14ac:dyDescent="0.2">
      <c r="A131" s="92"/>
      <c r="B131" s="93"/>
      <c r="C131" s="77"/>
      <c r="D131" s="93"/>
      <c r="E131" s="96"/>
      <c r="F131" s="95"/>
      <c r="G131" s="77"/>
      <c r="H131" s="77"/>
      <c r="I131" s="94"/>
      <c r="J131" s="182"/>
      <c r="K131" s="93"/>
      <c r="L131" s="93"/>
      <c r="M131" s="96"/>
      <c r="N131" s="96"/>
      <c r="O131" s="96"/>
      <c r="P131" s="96"/>
      <c r="Q131" s="96"/>
      <c r="R131" s="93"/>
      <c r="S131" s="93"/>
      <c r="T131" s="96"/>
      <c r="U131" s="96"/>
      <c r="V131" s="96"/>
      <c r="W131" s="96"/>
      <c r="X131" s="96"/>
      <c r="Y131" s="93"/>
      <c r="Z131" s="93"/>
      <c r="AA131" s="96"/>
      <c r="AB131" s="96"/>
      <c r="AC131" s="96"/>
      <c r="AD131" s="96"/>
      <c r="AE131" s="96"/>
      <c r="AF131" s="93"/>
      <c r="AG131" s="93"/>
      <c r="AH131" s="96"/>
      <c r="AI131" s="96"/>
      <c r="AJ131" s="96"/>
      <c r="AK131" s="96"/>
      <c r="AM131" s="77"/>
      <c r="AN131" s="145"/>
    </row>
    <row r="132" spans="1:148" x14ac:dyDescent="0.2">
      <c r="A132" s="92"/>
      <c r="B132" s="93"/>
      <c r="C132" s="77"/>
      <c r="D132" s="93"/>
      <c r="E132" s="96"/>
      <c r="F132" s="95"/>
      <c r="G132" s="77"/>
      <c r="H132" s="77"/>
      <c r="I132" s="94"/>
      <c r="J132" s="182"/>
      <c r="K132" s="93"/>
      <c r="L132" s="93"/>
      <c r="M132" s="96"/>
      <c r="N132" s="96"/>
      <c r="O132" s="96"/>
      <c r="P132" s="96"/>
      <c r="Q132" s="96"/>
      <c r="R132" s="93"/>
      <c r="S132" s="93"/>
      <c r="T132" s="96"/>
      <c r="U132" s="96"/>
      <c r="V132" s="96"/>
      <c r="W132" s="96"/>
      <c r="X132" s="96"/>
      <c r="Y132" s="93"/>
      <c r="Z132" s="93"/>
      <c r="AA132" s="96"/>
      <c r="AB132" s="96"/>
      <c r="AC132" s="96"/>
      <c r="AD132" s="96"/>
      <c r="AE132" s="96"/>
      <c r="AF132" s="93"/>
      <c r="AG132" s="93"/>
      <c r="AH132" s="96"/>
      <c r="AI132" s="96"/>
      <c r="AJ132" s="96"/>
      <c r="AK132" s="96"/>
      <c r="AM132" s="77"/>
      <c r="AN132" s="145"/>
    </row>
    <row r="133" spans="1:148" x14ac:dyDescent="0.2">
      <c r="A133" s="92"/>
      <c r="B133" s="93"/>
      <c r="C133" s="77"/>
      <c r="D133" s="93"/>
      <c r="E133" s="96"/>
      <c r="F133" s="95"/>
      <c r="G133" s="77"/>
      <c r="H133" s="77"/>
      <c r="I133" s="94"/>
      <c r="J133" s="182"/>
      <c r="K133" s="93"/>
      <c r="L133" s="93"/>
      <c r="M133" s="96"/>
      <c r="N133" s="96"/>
      <c r="O133" s="96"/>
      <c r="P133" s="96"/>
      <c r="Q133" s="96"/>
      <c r="R133" s="93"/>
      <c r="S133" s="93"/>
      <c r="T133" s="96"/>
      <c r="U133" s="96"/>
      <c r="V133" s="96"/>
      <c r="W133" s="96"/>
      <c r="X133" s="96"/>
      <c r="Y133" s="93"/>
      <c r="Z133" s="93"/>
      <c r="AA133" s="96"/>
      <c r="AB133" s="96"/>
      <c r="AC133" s="96"/>
      <c r="AD133" s="96"/>
      <c r="AE133" s="96"/>
      <c r="AF133" s="93"/>
      <c r="AG133" s="93"/>
      <c r="AH133" s="96"/>
      <c r="AI133" s="96"/>
      <c r="AJ133" s="96"/>
      <c r="AK133" s="96"/>
      <c r="AM133" s="77"/>
      <c r="AN133" s="145"/>
    </row>
    <row r="134" spans="1:148" x14ac:dyDescent="0.2">
      <c r="A134" s="92"/>
      <c r="B134" s="93"/>
      <c r="C134" s="77"/>
      <c r="D134" s="93"/>
      <c r="E134" s="96"/>
      <c r="F134" s="95"/>
      <c r="G134" s="77"/>
      <c r="H134" s="77"/>
      <c r="I134" s="94"/>
      <c r="J134" s="182"/>
      <c r="K134" s="93"/>
      <c r="L134" s="93"/>
      <c r="M134" s="96"/>
      <c r="N134" s="96"/>
      <c r="O134" s="96"/>
      <c r="P134" s="96"/>
      <c r="Q134" s="96"/>
      <c r="R134" s="93"/>
      <c r="S134" s="93"/>
      <c r="T134" s="96"/>
      <c r="U134" s="96"/>
      <c r="V134" s="96"/>
      <c r="W134" s="96"/>
      <c r="X134" s="96"/>
      <c r="Y134" s="93"/>
      <c r="Z134" s="93"/>
      <c r="AA134" s="96"/>
      <c r="AB134" s="96"/>
      <c r="AC134" s="96"/>
      <c r="AD134" s="96"/>
      <c r="AE134" s="96"/>
      <c r="AF134" s="93"/>
      <c r="AG134" s="93"/>
      <c r="AH134" s="96"/>
      <c r="AI134" s="96"/>
      <c r="AJ134" s="96"/>
      <c r="AK134" s="96"/>
      <c r="AM134" s="77"/>
      <c r="AN134" s="145"/>
    </row>
    <row r="135" spans="1:148" x14ac:dyDescent="0.2">
      <c r="A135" s="92"/>
      <c r="B135" s="93"/>
      <c r="C135" s="77"/>
      <c r="D135" s="93"/>
      <c r="E135" s="96"/>
      <c r="F135" s="95"/>
      <c r="G135" s="77"/>
      <c r="H135" s="77"/>
      <c r="I135" s="94"/>
      <c r="J135" s="182"/>
      <c r="K135" s="93"/>
      <c r="L135" s="93"/>
      <c r="M135" s="96"/>
      <c r="N135" s="96"/>
      <c r="O135" s="96"/>
      <c r="P135" s="96"/>
      <c r="Q135" s="96"/>
      <c r="R135" s="93"/>
      <c r="S135" s="93"/>
      <c r="T135" s="96"/>
      <c r="U135" s="96"/>
      <c r="V135" s="96"/>
      <c r="W135" s="96"/>
      <c r="X135" s="96"/>
      <c r="Y135" s="93"/>
      <c r="Z135" s="93"/>
      <c r="AA135" s="96"/>
      <c r="AB135" s="96"/>
      <c r="AC135" s="96"/>
      <c r="AD135" s="96"/>
      <c r="AE135" s="96"/>
      <c r="AF135" s="93"/>
      <c r="AG135" s="93"/>
      <c r="AH135" s="96"/>
      <c r="AI135" s="96"/>
      <c r="AJ135" s="96"/>
      <c r="AK135" s="96"/>
      <c r="AM135" s="77"/>
      <c r="AN135" s="145"/>
    </row>
    <row r="136" spans="1:148" x14ac:dyDescent="0.2">
      <c r="A136" s="92"/>
      <c r="B136" s="93"/>
      <c r="C136" s="77"/>
      <c r="D136" s="93"/>
      <c r="E136" s="96"/>
      <c r="F136" s="95"/>
      <c r="G136" s="77"/>
      <c r="H136" s="77"/>
      <c r="I136" s="94"/>
      <c r="J136" s="182"/>
      <c r="K136" s="93"/>
      <c r="L136" s="93"/>
      <c r="M136" s="96"/>
      <c r="N136" s="96"/>
      <c r="O136" s="96"/>
      <c r="P136" s="96"/>
      <c r="Q136" s="96"/>
      <c r="R136" s="93"/>
      <c r="S136" s="93"/>
      <c r="T136" s="96"/>
      <c r="U136" s="96"/>
      <c r="V136" s="96"/>
      <c r="W136" s="96"/>
      <c r="X136" s="96"/>
      <c r="Y136" s="93"/>
      <c r="Z136" s="93"/>
      <c r="AA136" s="96"/>
      <c r="AB136" s="96"/>
      <c r="AC136" s="96"/>
      <c r="AD136" s="96"/>
      <c r="AE136" s="96"/>
      <c r="AF136" s="93"/>
      <c r="AG136" s="93"/>
      <c r="AH136" s="96"/>
      <c r="AI136" s="96"/>
      <c r="AJ136" s="96"/>
      <c r="AK136" s="96"/>
      <c r="AM136" s="77"/>
      <c r="AN136" s="145"/>
    </row>
    <row r="137" spans="1:148" x14ac:dyDescent="0.2">
      <c r="A137" s="92"/>
      <c r="B137" s="93"/>
      <c r="C137" s="77"/>
      <c r="D137" s="93"/>
      <c r="E137" s="96"/>
      <c r="F137" s="95"/>
      <c r="G137" s="77"/>
      <c r="H137" s="77"/>
      <c r="I137" s="94"/>
      <c r="J137" s="182"/>
      <c r="K137" s="93"/>
      <c r="L137" s="93"/>
      <c r="M137" s="96"/>
      <c r="N137" s="96"/>
      <c r="O137" s="96"/>
      <c r="P137" s="96"/>
      <c r="Q137" s="96"/>
      <c r="R137" s="93"/>
      <c r="S137" s="93"/>
      <c r="T137" s="96"/>
      <c r="U137" s="96"/>
      <c r="V137" s="96"/>
      <c r="W137" s="96"/>
      <c r="X137" s="96"/>
      <c r="Y137" s="93"/>
      <c r="Z137" s="93"/>
      <c r="AA137" s="96"/>
      <c r="AB137" s="96"/>
      <c r="AC137" s="96"/>
      <c r="AD137" s="96"/>
      <c r="AE137" s="96"/>
      <c r="AF137" s="93"/>
      <c r="AG137" s="93"/>
      <c r="AH137" s="96"/>
      <c r="AI137" s="96"/>
      <c r="AJ137" s="96"/>
      <c r="AK137" s="96"/>
      <c r="AM137" s="77"/>
      <c r="AN137" s="145"/>
    </row>
    <row r="138" spans="1:148" x14ac:dyDescent="0.2">
      <c r="A138" s="92"/>
      <c r="B138" s="93"/>
      <c r="C138" s="77"/>
      <c r="D138" s="93"/>
      <c r="E138" s="96"/>
      <c r="F138" s="95"/>
      <c r="G138" s="77"/>
      <c r="H138" s="77"/>
      <c r="I138" s="94"/>
      <c r="J138" s="182"/>
      <c r="K138" s="93"/>
      <c r="L138" s="93"/>
      <c r="M138" s="96"/>
      <c r="N138" s="96"/>
      <c r="O138" s="96"/>
      <c r="P138" s="96"/>
      <c r="Q138" s="96"/>
      <c r="R138" s="93"/>
      <c r="S138" s="93"/>
      <c r="T138" s="96"/>
      <c r="U138" s="96"/>
      <c r="V138" s="96"/>
      <c r="W138" s="96"/>
      <c r="X138" s="96"/>
      <c r="Y138" s="93"/>
      <c r="Z138" s="93"/>
      <c r="AA138" s="96"/>
      <c r="AB138" s="96"/>
      <c r="AC138" s="96"/>
      <c r="AD138" s="96"/>
      <c r="AE138" s="96"/>
      <c r="AF138" s="93"/>
      <c r="AG138" s="93"/>
      <c r="AH138" s="96"/>
      <c r="AI138" s="96"/>
      <c r="AJ138" s="96"/>
      <c r="AK138" s="96"/>
      <c r="AM138" s="77"/>
      <c r="AN138" s="145"/>
    </row>
    <row r="139" spans="1:148" x14ac:dyDescent="0.2">
      <c r="A139" s="92"/>
      <c r="B139" s="93"/>
      <c r="C139" s="77"/>
      <c r="D139" s="93"/>
      <c r="E139" s="96"/>
      <c r="F139" s="95"/>
      <c r="G139" s="77"/>
      <c r="H139" s="77"/>
      <c r="I139" s="94"/>
      <c r="J139" s="182"/>
      <c r="K139" s="93"/>
      <c r="L139" s="93"/>
      <c r="M139" s="96"/>
      <c r="N139" s="96"/>
      <c r="O139" s="96"/>
      <c r="P139" s="96"/>
      <c r="Q139" s="96"/>
      <c r="R139" s="93"/>
      <c r="S139" s="93"/>
      <c r="T139" s="96"/>
      <c r="U139" s="96"/>
      <c r="V139" s="96"/>
      <c r="W139" s="96"/>
      <c r="X139" s="96"/>
      <c r="Y139" s="93"/>
      <c r="Z139" s="93"/>
      <c r="AA139" s="96"/>
      <c r="AB139" s="96"/>
      <c r="AC139" s="96"/>
      <c r="AD139" s="96"/>
      <c r="AE139" s="96"/>
      <c r="AF139" s="93"/>
      <c r="AG139" s="93"/>
      <c r="AH139" s="96"/>
      <c r="AI139" s="96"/>
      <c r="AJ139" s="96"/>
      <c r="AK139" s="96"/>
      <c r="AM139" s="77"/>
      <c r="AN139" s="145"/>
    </row>
    <row r="140" spans="1:148" x14ac:dyDescent="0.2">
      <c r="A140" s="92"/>
      <c r="B140" s="105"/>
      <c r="C140" s="123"/>
      <c r="E140" s="102"/>
      <c r="F140" s="102"/>
      <c r="G140" s="102"/>
      <c r="H140" s="103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80"/>
      <c r="BZ140" s="80"/>
      <c r="DI140" s="80"/>
      <c r="ER140" s="80"/>
    </row>
    <row r="141" spans="1:148" x14ac:dyDescent="0.2">
      <c r="A141" s="100"/>
      <c r="B141" s="105"/>
      <c r="C141" s="123"/>
      <c r="E141" s="102"/>
      <c r="F141" s="102"/>
      <c r="G141" s="102"/>
      <c r="H141" s="103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80"/>
      <c r="BZ141" s="80"/>
      <c r="DI141" s="80"/>
      <c r="ER141" s="80"/>
    </row>
    <row r="142" spans="1:148" x14ac:dyDescent="0.2">
      <c r="A142" s="100"/>
      <c r="B142" s="105"/>
      <c r="C142" s="123"/>
      <c r="E142" s="102"/>
      <c r="F142" s="102"/>
      <c r="G142" s="102"/>
      <c r="H142" s="103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80"/>
      <c r="BZ142" s="80"/>
      <c r="DI142" s="80"/>
      <c r="ER142" s="80"/>
    </row>
    <row r="143" spans="1:148" x14ac:dyDescent="0.2">
      <c r="A143" s="100"/>
      <c r="B143" s="105"/>
      <c r="C143" s="123"/>
      <c r="E143" s="102"/>
      <c r="F143" s="102"/>
      <c r="G143" s="102"/>
      <c r="H143" s="103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80"/>
      <c r="BZ143" s="80"/>
      <c r="DI143" s="80"/>
      <c r="ER143" s="80"/>
    </row>
    <row r="144" spans="1:148" x14ac:dyDescent="0.2">
      <c r="A144" s="100"/>
      <c r="B144" s="105"/>
      <c r="C144" s="123"/>
      <c r="E144" s="102"/>
      <c r="F144" s="102"/>
      <c r="G144" s="102"/>
      <c r="H144" s="103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80"/>
      <c r="BZ144" s="80"/>
      <c r="DI144" s="80"/>
      <c r="ER144" s="80"/>
    </row>
    <row r="145" spans="1:148" x14ac:dyDescent="0.2">
      <c r="A145" s="100"/>
      <c r="B145" s="105"/>
      <c r="C145" s="123"/>
      <c r="E145" s="102"/>
      <c r="F145" s="102"/>
      <c r="G145" s="102"/>
      <c r="H145" s="103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80"/>
      <c r="BZ145" s="80"/>
      <c r="DI145" s="80"/>
      <c r="ER145" s="80"/>
    </row>
    <row r="146" spans="1:148" x14ac:dyDescent="0.2">
      <c r="A146" s="100"/>
      <c r="B146" s="105"/>
      <c r="C146" s="123"/>
      <c r="E146" s="102"/>
      <c r="F146" s="102"/>
      <c r="G146" s="102"/>
      <c r="H146" s="103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80"/>
      <c r="BZ146" s="80"/>
      <c r="DI146" s="80"/>
      <c r="ER146" s="80"/>
    </row>
    <row r="147" spans="1:148" x14ac:dyDescent="0.2">
      <c r="A147" s="100"/>
      <c r="B147" s="105"/>
      <c r="C147" s="123"/>
      <c r="E147" s="102"/>
      <c r="F147" s="102"/>
      <c r="G147" s="102"/>
      <c r="H147" s="103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80"/>
      <c r="BZ147" s="80"/>
      <c r="DI147" s="80"/>
      <c r="ER147" s="80"/>
    </row>
    <row r="148" spans="1:148" x14ac:dyDescent="0.2">
      <c r="A148" s="100"/>
      <c r="B148" s="105"/>
      <c r="C148" s="123"/>
      <c r="E148" s="102"/>
      <c r="F148" s="102"/>
      <c r="G148" s="102"/>
      <c r="H148" s="103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80"/>
      <c r="BZ148" s="80"/>
      <c r="DI148" s="80"/>
      <c r="ER148" s="80"/>
    </row>
    <row r="149" spans="1:148" x14ac:dyDescent="0.2">
      <c r="A149" s="100"/>
      <c r="B149" s="105"/>
      <c r="C149" s="123"/>
      <c r="E149" s="102"/>
      <c r="F149" s="102"/>
      <c r="G149" s="102"/>
      <c r="H149" s="103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80"/>
      <c r="BZ149" s="80"/>
      <c r="DI149" s="80"/>
      <c r="ER149" s="80"/>
    </row>
    <row r="150" spans="1:148" x14ac:dyDescent="0.2">
      <c r="A150" s="100"/>
      <c r="B150" s="105"/>
      <c r="C150" s="123"/>
      <c r="E150" s="102"/>
      <c r="F150" s="102"/>
      <c r="G150" s="102"/>
      <c r="H150" s="103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80"/>
      <c r="BZ150" s="80"/>
      <c r="DI150" s="80"/>
      <c r="ER150" s="80"/>
    </row>
    <row r="151" spans="1:148" x14ac:dyDescent="0.2">
      <c r="A151" s="106"/>
      <c r="E151" s="76"/>
      <c r="F151" s="76"/>
      <c r="G151" s="76"/>
      <c r="H151" s="103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80"/>
      <c r="BZ151" s="80"/>
      <c r="DI151" s="80"/>
      <c r="ER151" s="80"/>
    </row>
    <row r="152" spans="1:148" x14ac:dyDescent="0.2">
      <c r="A152" s="100"/>
      <c r="B152" s="105"/>
      <c r="C152" s="123"/>
      <c r="E152" s="102"/>
      <c r="F152" s="102"/>
      <c r="G152" s="102"/>
      <c r="H152" s="103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80"/>
      <c r="BZ152" s="80"/>
      <c r="DI152" s="80"/>
      <c r="ER152" s="80"/>
    </row>
    <row r="153" spans="1:148" x14ac:dyDescent="0.2">
      <c r="B153" s="107"/>
      <c r="C153" s="110"/>
      <c r="D153" s="108"/>
      <c r="E153" s="101"/>
      <c r="F153" s="101"/>
      <c r="G153" s="101"/>
      <c r="H153" s="102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4"/>
      <c r="AN153" s="101"/>
      <c r="AO153" s="101"/>
      <c r="AP153" s="80"/>
      <c r="BZ153" s="80"/>
      <c r="DI153" s="80"/>
      <c r="ER153" s="80"/>
    </row>
    <row r="154" spans="1:148" x14ac:dyDescent="0.2">
      <c r="B154" s="107"/>
      <c r="C154" s="110"/>
      <c r="D154" s="108"/>
      <c r="E154" s="101"/>
      <c r="F154" s="101"/>
      <c r="G154" s="101"/>
      <c r="H154" s="102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4"/>
      <c r="AN154" s="101"/>
      <c r="AO154" s="101"/>
      <c r="AP154" s="80"/>
      <c r="BZ154" s="80"/>
      <c r="DI154" s="80"/>
      <c r="ER154" s="80"/>
    </row>
    <row r="155" spans="1:148" x14ac:dyDescent="0.2">
      <c r="B155" s="107"/>
      <c r="C155" s="110"/>
      <c r="D155" s="108"/>
      <c r="E155" s="101"/>
      <c r="F155" s="101"/>
      <c r="G155" s="101"/>
      <c r="H155" s="102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4"/>
      <c r="AN155" s="101"/>
      <c r="AO155" s="101"/>
      <c r="AP155" s="80"/>
      <c r="BZ155" s="80"/>
      <c r="DI155" s="80"/>
      <c r="ER155" s="80"/>
    </row>
    <row r="156" spans="1:148" x14ac:dyDescent="0.2">
      <c r="B156" s="107"/>
      <c r="C156" s="110"/>
      <c r="D156" s="108"/>
      <c r="E156" s="101"/>
      <c r="F156" s="101"/>
      <c r="G156" s="101"/>
      <c r="H156" s="102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4"/>
      <c r="AN156" s="101"/>
      <c r="AO156" s="101"/>
      <c r="AP156" s="80"/>
      <c r="BZ156" s="80"/>
      <c r="DI156" s="80"/>
      <c r="ER156" s="80"/>
    </row>
    <row r="157" spans="1:148" x14ac:dyDescent="0.2">
      <c r="B157" s="107"/>
      <c r="C157" s="110"/>
      <c r="D157" s="108"/>
      <c r="E157" s="101"/>
      <c r="F157" s="101"/>
      <c r="G157" s="101"/>
      <c r="H157" s="102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  <c r="AM157" s="104"/>
      <c r="AN157" s="101"/>
      <c r="AO157" s="101"/>
      <c r="AP157" s="80"/>
      <c r="BZ157" s="80"/>
      <c r="DI157" s="80"/>
      <c r="ER157" s="80"/>
    </row>
    <row r="158" spans="1:148" x14ac:dyDescent="0.2">
      <c r="B158" s="107"/>
      <c r="C158" s="110"/>
      <c r="D158" s="108"/>
      <c r="E158" s="101"/>
      <c r="F158" s="101"/>
      <c r="G158" s="101"/>
      <c r="H158" s="102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4"/>
      <c r="AN158" s="101"/>
      <c r="AO158" s="101"/>
      <c r="AP158" s="80"/>
      <c r="BZ158" s="80"/>
      <c r="DI158" s="80"/>
      <c r="ER158" s="80"/>
    </row>
    <row r="159" spans="1:148" x14ac:dyDescent="0.2">
      <c r="B159" s="107"/>
      <c r="C159" s="110"/>
      <c r="D159" s="108"/>
      <c r="E159" s="101"/>
      <c r="F159" s="101"/>
      <c r="G159" s="101"/>
      <c r="H159" s="102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4"/>
      <c r="AN159" s="101"/>
      <c r="AO159" s="101"/>
      <c r="AP159" s="80"/>
      <c r="BZ159" s="80"/>
      <c r="DI159" s="80"/>
      <c r="ER159" s="80"/>
    </row>
    <row r="160" spans="1:148" x14ac:dyDescent="0.2">
      <c r="B160" s="107"/>
      <c r="C160" s="110"/>
      <c r="D160" s="108"/>
      <c r="E160" s="101"/>
      <c r="F160" s="101"/>
      <c r="G160" s="101"/>
      <c r="H160" s="102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4"/>
      <c r="AN160" s="101"/>
      <c r="AO160" s="101"/>
      <c r="AP160" s="80"/>
      <c r="BZ160" s="80"/>
      <c r="DI160" s="80"/>
      <c r="ER160" s="80"/>
    </row>
    <row r="161" spans="2:148" x14ac:dyDescent="0.2">
      <c r="B161" s="107"/>
      <c r="C161" s="110"/>
      <c r="D161" s="108"/>
      <c r="E161" s="101"/>
      <c r="F161" s="101"/>
      <c r="G161" s="101"/>
      <c r="H161" s="102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  <c r="AM161" s="104"/>
      <c r="AN161" s="101"/>
      <c r="AO161" s="101"/>
      <c r="AP161" s="80"/>
      <c r="BZ161" s="80"/>
      <c r="DI161" s="80"/>
      <c r="ER161" s="80"/>
    </row>
    <row r="162" spans="2:148" x14ac:dyDescent="0.2">
      <c r="B162" s="107"/>
      <c r="C162" s="110"/>
      <c r="D162" s="108"/>
      <c r="E162" s="101"/>
      <c r="F162" s="101"/>
      <c r="G162" s="101"/>
      <c r="H162" s="102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4"/>
      <c r="AN162" s="101"/>
      <c r="AO162" s="101"/>
      <c r="AP162" s="80"/>
      <c r="BZ162" s="80"/>
      <c r="DI162" s="80"/>
      <c r="ER162" s="80"/>
    </row>
    <row r="163" spans="2:148" x14ac:dyDescent="0.2">
      <c r="B163" s="107"/>
      <c r="C163" s="110"/>
      <c r="D163" s="108"/>
      <c r="E163" s="101"/>
      <c r="F163" s="101"/>
      <c r="G163" s="101"/>
      <c r="H163" s="102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  <c r="AM163" s="104"/>
      <c r="AN163" s="101"/>
      <c r="AO163" s="101"/>
      <c r="AP163" s="80"/>
      <c r="BZ163" s="80"/>
      <c r="DI163" s="80"/>
      <c r="ER163" s="80"/>
    </row>
    <row r="164" spans="2:148" x14ac:dyDescent="0.2">
      <c r="B164" s="107"/>
      <c r="C164" s="110"/>
      <c r="D164" s="108"/>
      <c r="E164" s="101"/>
      <c r="F164" s="101"/>
      <c r="G164" s="101"/>
      <c r="H164" s="102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4"/>
      <c r="AN164" s="101"/>
      <c r="AO164" s="101"/>
      <c r="AP164" s="80"/>
      <c r="BZ164" s="80"/>
      <c r="DI164" s="80"/>
      <c r="ER164" s="80"/>
    </row>
    <row r="165" spans="2:148" ht="13.5" thickBot="1" x14ac:dyDescent="0.25">
      <c r="B165" s="107"/>
      <c r="C165" s="110"/>
      <c r="D165" s="111"/>
      <c r="E165" s="101"/>
      <c r="F165" s="101"/>
      <c r="G165" s="101"/>
      <c r="H165" s="102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4"/>
      <c r="AN165" s="104"/>
      <c r="AO165" s="104"/>
      <c r="AP165" s="80"/>
      <c r="BZ165" s="80"/>
      <c r="DI165" s="80"/>
      <c r="ER165" s="80"/>
    </row>
    <row r="166" spans="2:148" x14ac:dyDescent="0.2">
      <c r="B166" s="107"/>
      <c r="C166" s="110"/>
      <c r="D166" s="112"/>
      <c r="E166" s="101"/>
      <c r="F166" s="101"/>
      <c r="G166" s="101"/>
      <c r="H166" s="102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  <c r="AM166" s="104"/>
      <c r="AN166" s="104"/>
      <c r="AO166" s="104"/>
      <c r="AP166" s="80"/>
      <c r="BZ166" s="80"/>
      <c r="DI166" s="80"/>
      <c r="ER166" s="80"/>
    </row>
    <row r="167" spans="2:148" ht="13.5" thickBot="1" x14ac:dyDescent="0.25">
      <c r="B167" s="107"/>
      <c r="C167" s="110"/>
      <c r="D167" s="113"/>
      <c r="E167" s="101"/>
      <c r="F167" s="101"/>
      <c r="G167" s="101"/>
      <c r="H167" s="102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  <c r="AM167" s="104"/>
      <c r="AN167" s="104"/>
      <c r="AO167" s="104"/>
      <c r="AP167" s="80"/>
      <c r="BZ167" s="80"/>
      <c r="DI167" s="80"/>
      <c r="ER167" s="80"/>
    </row>
    <row r="168" spans="2:148" ht="13.5" thickBot="1" x14ac:dyDescent="0.25">
      <c r="B168" s="114"/>
      <c r="C168" s="115"/>
      <c r="D168" s="113"/>
      <c r="E168" s="101"/>
      <c r="F168" s="101"/>
      <c r="G168" s="101"/>
      <c r="H168" s="102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  <c r="AM168" s="104"/>
      <c r="AN168" s="104"/>
      <c r="AO168" s="104"/>
      <c r="AP168" s="80"/>
      <c r="BZ168" s="80"/>
      <c r="DI168" s="80"/>
      <c r="ER168" s="80"/>
    </row>
    <row r="169" spans="2:148" x14ac:dyDescent="0.2">
      <c r="B169" s="114"/>
      <c r="C169" s="115"/>
      <c r="D169" s="116"/>
      <c r="E169" s="101"/>
      <c r="F169" s="101"/>
      <c r="G169" s="101"/>
      <c r="H169" s="102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  <c r="AM169" s="104"/>
      <c r="AN169" s="80"/>
      <c r="AO169" s="80"/>
      <c r="AP169" s="80"/>
      <c r="BZ169" s="80"/>
      <c r="DI169" s="80"/>
      <c r="ER169" s="80"/>
    </row>
    <row r="170" spans="2:148" x14ac:dyDescent="0.2">
      <c r="B170" s="114"/>
      <c r="C170" s="115"/>
      <c r="D170" s="116"/>
      <c r="E170" s="101"/>
      <c r="F170" s="101"/>
      <c r="G170" s="101"/>
      <c r="H170" s="102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80"/>
      <c r="AN170" s="80"/>
      <c r="AO170" s="80"/>
      <c r="AP170" s="80"/>
      <c r="BZ170" s="80"/>
      <c r="DI170" s="80"/>
      <c r="ER170" s="80"/>
    </row>
    <row r="171" spans="2:148" x14ac:dyDescent="0.2">
      <c r="B171" s="114"/>
      <c r="C171" s="115"/>
      <c r="D171" s="116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80"/>
      <c r="AN171" s="80"/>
      <c r="AO171" s="80"/>
      <c r="AP171" s="80"/>
      <c r="BZ171" s="80"/>
      <c r="DI171" s="80"/>
      <c r="ER171" s="80"/>
    </row>
    <row r="172" spans="2:148" x14ac:dyDescent="0.2">
      <c r="B172" s="114"/>
      <c r="C172" s="115"/>
      <c r="D172" s="116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80"/>
      <c r="AN172" s="80"/>
      <c r="AO172" s="80"/>
      <c r="AP172" s="80"/>
      <c r="BZ172" s="80"/>
      <c r="DI172" s="80"/>
      <c r="ER172" s="80"/>
    </row>
    <row r="173" spans="2:148" x14ac:dyDescent="0.2">
      <c r="B173" s="114"/>
      <c r="C173" s="115"/>
      <c r="D173" s="116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80"/>
      <c r="AN173" s="80"/>
      <c r="AO173" s="80"/>
      <c r="AP173" s="80"/>
      <c r="BZ173" s="80"/>
      <c r="DI173" s="80"/>
      <c r="ER173" s="80"/>
    </row>
    <row r="174" spans="2:148" x14ac:dyDescent="0.2">
      <c r="B174" s="114"/>
      <c r="C174" s="115"/>
      <c r="D174" s="116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80"/>
      <c r="AP174" s="80"/>
      <c r="BZ174" s="80"/>
      <c r="DI174" s="80"/>
      <c r="ER174" s="80"/>
    </row>
    <row r="175" spans="2:148" x14ac:dyDescent="0.2">
      <c r="B175" s="114"/>
      <c r="C175" s="115"/>
      <c r="D175" s="116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80"/>
      <c r="AN175" s="80"/>
      <c r="AO175" s="80"/>
      <c r="AP175" s="80"/>
      <c r="BZ175" s="80"/>
      <c r="DI175" s="80"/>
      <c r="ER175" s="80"/>
    </row>
    <row r="176" spans="2:148" x14ac:dyDescent="0.2">
      <c r="B176" s="114"/>
      <c r="C176" s="115"/>
      <c r="D176" s="116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80"/>
      <c r="AN176" s="80"/>
      <c r="AO176" s="80"/>
      <c r="AP176" s="80"/>
      <c r="BZ176" s="80"/>
      <c r="DI176" s="80"/>
      <c r="ER176" s="80"/>
    </row>
    <row r="177" spans="2:148" x14ac:dyDescent="0.2">
      <c r="B177" s="114"/>
      <c r="C177" s="115"/>
      <c r="D177" s="116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80"/>
      <c r="AN177" s="80"/>
      <c r="AO177" s="80"/>
      <c r="AP177" s="80"/>
      <c r="BZ177" s="80"/>
      <c r="DI177" s="80"/>
      <c r="ER177" s="80"/>
    </row>
    <row r="178" spans="2:148" x14ac:dyDescent="0.2">
      <c r="B178" s="114"/>
      <c r="C178" s="115"/>
      <c r="D178" s="116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80"/>
      <c r="AN178" s="80"/>
      <c r="AO178" s="80"/>
      <c r="AP178" s="80"/>
      <c r="BZ178" s="80"/>
      <c r="DI178" s="80"/>
      <c r="ER178" s="80"/>
    </row>
    <row r="179" spans="2:148" x14ac:dyDescent="0.2">
      <c r="B179" s="114"/>
      <c r="C179" s="115"/>
      <c r="D179" s="116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80"/>
      <c r="AN179" s="80"/>
      <c r="AO179" s="80"/>
      <c r="AP179" s="80"/>
      <c r="BZ179" s="80"/>
      <c r="DI179" s="80"/>
      <c r="ER179" s="80"/>
    </row>
    <row r="180" spans="2:148" x14ac:dyDescent="0.2">
      <c r="B180" s="114"/>
      <c r="C180" s="115"/>
      <c r="D180" s="116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80"/>
      <c r="AN180" s="80"/>
      <c r="AO180" s="80"/>
      <c r="AP180" s="80"/>
      <c r="BZ180" s="80"/>
      <c r="DI180" s="80"/>
      <c r="ER180" s="80"/>
    </row>
    <row r="181" spans="2:148" x14ac:dyDescent="0.2">
      <c r="B181" s="114"/>
      <c r="C181" s="115"/>
      <c r="D181" s="116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80"/>
      <c r="AN181" s="80"/>
      <c r="AO181" s="80"/>
      <c r="AP181" s="80"/>
      <c r="BZ181" s="80"/>
      <c r="DI181" s="80"/>
      <c r="ER181" s="80"/>
    </row>
    <row r="182" spans="2:148" x14ac:dyDescent="0.2">
      <c r="B182" s="114"/>
      <c r="C182" s="115"/>
      <c r="D182" s="116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80"/>
      <c r="AN182" s="80"/>
      <c r="AO182" s="80"/>
      <c r="AP182" s="80"/>
      <c r="BZ182" s="80"/>
      <c r="DI182" s="80"/>
      <c r="ER182" s="80"/>
    </row>
    <row r="183" spans="2:148" x14ac:dyDescent="0.2">
      <c r="B183" s="114"/>
      <c r="C183" s="115"/>
      <c r="D183" s="116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80"/>
      <c r="AN183" s="80"/>
      <c r="AO183" s="80"/>
      <c r="AP183" s="80"/>
      <c r="BZ183" s="80"/>
      <c r="DI183" s="80"/>
      <c r="ER183" s="80"/>
    </row>
    <row r="184" spans="2:148" x14ac:dyDescent="0.2">
      <c r="B184" s="114"/>
      <c r="C184" s="115"/>
      <c r="D184" s="116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80"/>
      <c r="AN184" s="80"/>
      <c r="AO184" s="80"/>
      <c r="AP184" s="80"/>
      <c r="BZ184" s="80"/>
      <c r="DI184" s="80"/>
      <c r="ER184" s="80"/>
    </row>
    <row r="185" spans="2:148" x14ac:dyDescent="0.2">
      <c r="B185" s="114"/>
      <c r="C185" s="115"/>
      <c r="D185" s="116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80"/>
      <c r="AN185" s="80"/>
      <c r="AO185" s="80"/>
      <c r="AP185" s="80"/>
      <c r="BZ185" s="80"/>
      <c r="DI185" s="80"/>
      <c r="ER185" s="80"/>
    </row>
    <row r="186" spans="2:148" x14ac:dyDescent="0.2">
      <c r="B186" s="114"/>
      <c r="C186" s="115"/>
      <c r="D186" s="116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80"/>
      <c r="AN186" s="80"/>
      <c r="AO186" s="80"/>
      <c r="AP186" s="80"/>
      <c r="BZ186" s="80"/>
      <c r="DI186" s="80"/>
      <c r="ER186" s="80"/>
    </row>
    <row r="187" spans="2:148" x14ac:dyDescent="0.2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80"/>
      <c r="AN187" s="80"/>
      <c r="AO187" s="80"/>
      <c r="AP187" s="80"/>
      <c r="BZ187" s="80"/>
      <c r="DI187" s="80"/>
      <c r="ER187" s="80"/>
    </row>
    <row r="188" spans="2:148" x14ac:dyDescent="0.2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80"/>
      <c r="AN188" s="80"/>
      <c r="AO188" s="80"/>
      <c r="AP188" s="80"/>
      <c r="BZ188" s="80"/>
      <c r="DI188" s="80"/>
      <c r="ER188" s="80"/>
    </row>
    <row r="189" spans="2:148" x14ac:dyDescent="0.2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80"/>
      <c r="AN189" s="80"/>
      <c r="AO189" s="80"/>
      <c r="AP189" s="80"/>
      <c r="BZ189" s="80"/>
      <c r="DI189" s="80"/>
      <c r="ER189" s="80"/>
    </row>
    <row r="190" spans="2:148" x14ac:dyDescent="0.2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80"/>
      <c r="AN190" s="80"/>
      <c r="AO190" s="80"/>
      <c r="AP190" s="80"/>
      <c r="BZ190" s="80"/>
      <c r="DI190" s="80"/>
      <c r="ER190" s="80"/>
    </row>
    <row r="191" spans="2:148" x14ac:dyDescent="0.2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80"/>
      <c r="AN191" s="80"/>
      <c r="AO191" s="80"/>
      <c r="AP191" s="80"/>
      <c r="BZ191" s="80"/>
      <c r="DI191" s="80"/>
      <c r="ER191" s="80"/>
    </row>
    <row r="192" spans="2:148" x14ac:dyDescent="0.2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80"/>
      <c r="AN192" s="80"/>
      <c r="AO192" s="80"/>
      <c r="AP192" s="80"/>
      <c r="BZ192" s="80"/>
      <c r="DI192" s="80"/>
      <c r="ER192" s="80"/>
    </row>
    <row r="193" spans="2:148" x14ac:dyDescent="0.2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80"/>
      <c r="AN193" s="80"/>
      <c r="AO193" s="80"/>
      <c r="AP193" s="80"/>
      <c r="BZ193" s="80"/>
      <c r="DI193" s="80"/>
      <c r="ER193" s="80"/>
    </row>
    <row r="194" spans="2:148" x14ac:dyDescent="0.2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80"/>
      <c r="AN194" s="80"/>
      <c r="AO194" s="80"/>
      <c r="AP194" s="80"/>
      <c r="BZ194" s="80"/>
      <c r="DI194" s="80"/>
      <c r="ER194" s="80"/>
    </row>
    <row r="195" spans="2:148" x14ac:dyDescent="0.2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80"/>
      <c r="AN195" s="80"/>
      <c r="AO195" s="80"/>
      <c r="AP195" s="80"/>
      <c r="BZ195" s="80"/>
      <c r="DI195" s="80"/>
      <c r="ER195" s="80"/>
    </row>
    <row r="196" spans="2:148" x14ac:dyDescent="0.2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80"/>
      <c r="AN196" s="80"/>
      <c r="AO196" s="80"/>
      <c r="AP196" s="80"/>
      <c r="BZ196" s="80"/>
      <c r="DI196" s="80"/>
      <c r="ER196" s="80"/>
    </row>
    <row r="197" spans="2:148" x14ac:dyDescent="0.2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80"/>
      <c r="AN197" s="80"/>
      <c r="AO197" s="80"/>
      <c r="AP197" s="80"/>
      <c r="BZ197" s="80"/>
      <c r="DI197" s="80"/>
      <c r="ER197" s="80"/>
    </row>
    <row r="198" spans="2:148" x14ac:dyDescent="0.2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80"/>
      <c r="AN198" s="80"/>
      <c r="AO198" s="80"/>
      <c r="AP198" s="80"/>
      <c r="BZ198" s="80"/>
      <c r="DI198" s="80"/>
      <c r="ER198" s="80"/>
    </row>
    <row r="199" spans="2:148" x14ac:dyDescent="0.2">
      <c r="B199" s="117"/>
      <c r="C199" s="124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80"/>
      <c r="AN199" s="80"/>
      <c r="AO199" s="80"/>
      <c r="AP199" s="80"/>
      <c r="BZ199" s="80"/>
      <c r="DI199" s="80"/>
      <c r="ER199" s="80"/>
    </row>
    <row r="200" spans="2:148" x14ac:dyDescent="0.2">
      <c r="B200" s="117"/>
      <c r="C200" s="124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80"/>
      <c r="AN200" s="80"/>
      <c r="AO200" s="80"/>
      <c r="AP200" s="80"/>
      <c r="BZ200" s="80"/>
      <c r="DI200" s="80"/>
      <c r="ER200" s="80"/>
    </row>
    <row r="201" spans="2:148" x14ac:dyDescent="0.2">
      <c r="B201" s="117"/>
      <c r="C201" s="124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80"/>
      <c r="AN201" s="80"/>
      <c r="AO201" s="80"/>
      <c r="AP201" s="80"/>
      <c r="BZ201" s="80"/>
      <c r="DI201" s="80"/>
      <c r="ER201" s="80"/>
    </row>
    <row r="202" spans="2:148" x14ac:dyDescent="0.2">
      <c r="B202" s="117"/>
      <c r="C202" s="124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80"/>
      <c r="AN202" s="80"/>
      <c r="AO202" s="80"/>
      <c r="AP202" s="80"/>
      <c r="BZ202" s="80"/>
      <c r="DI202" s="80"/>
      <c r="ER202" s="80"/>
    </row>
    <row r="203" spans="2:148" x14ac:dyDescent="0.2">
      <c r="B203" s="117"/>
      <c r="C203" s="124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80"/>
      <c r="AN203" s="80"/>
      <c r="AO203" s="80"/>
      <c r="AP203" s="80"/>
      <c r="BZ203" s="80"/>
      <c r="DI203" s="80"/>
      <c r="ER203" s="80"/>
    </row>
    <row r="204" spans="2:148" x14ac:dyDescent="0.2">
      <c r="B204" s="117"/>
      <c r="C204" s="124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80"/>
      <c r="AN204" s="80"/>
      <c r="AO204" s="80"/>
      <c r="AP204" s="80"/>
      <c r="BZ204" s="80"/>
      <c r="DI204" s="80"/>
      <c r="ER204" s="80"/>
    </row>
    <row r="205" spans="2:148" x14ac:dyDescent="0.2">
      <c r="B205" s="117"/>
      <c r="C205" s="124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80"/>
      <c r="AN205" s="80"/>
      <c r="AO205" s="80"/>
      <c r="AP205" s="80"/>
      <c r="BZ205" s="80"/>
      <c r="DI205" s="80"/>
      <c r="ER205" s="80"/>
    </row>
    <row r="206" spans="2:148" x14ac:dyDescent="0.2">
      <c r="B206" s="117"/>
      <c r="C206" s="124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80"/>
      <c r="AN206" s="80"/>
      <c r="AO206" s="80"/>
      <c r="AP206" s="80"/>
      <c r="BZ206" s="80"/>
      <c r="DI206" s="80"/>
      <c r="ER206" s="80"/>
    </row>
    <row r="207" spans="2:148" x14ac:dyDescent="0.2">
      <c r="B207" s="117"/>
      <c r="C207" s="124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80"/>
      <c r="AN207" s="80"/>
      <c r="AO207" s="80"/>
      <c r="AP207" s="80"/>
      <c r="BZ207" s="80"/>
      <c r="DI207" s="80"/>
      <c r="ER207" s="80"/>
    </row>
    <row r="208" spans="2:148" x14ac:dyDescent="0.2">
      <c r="B208" s="117"/>
      <c r="C208" s="124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80"/>
      <c r="AN208" s="80"/>
      <c r="AO208" s="80"/>
      <c r="AP208" s="80"/>
      <c r="BZ208" s="80"/>
      <c r="DI208" s="80"/>
      <c r="ER208" s="80"/>
    </row>
    <row r="209" spans="2:148" x14ac:dyDescent="0.2">
      <c r="B209" s="117"/>
      <c r="C209" s="124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80"/>
      <c r="AN209" s="80"/>
      <c r="AO209" s="80"/>
      <c r="AP209" s="80"/>
      <c r="BZ209" s="80"/>
      <c r="DI209" s="80"/>
      <c r="ER209" s="80"/>
    </row>
    <row r="210" spans="2:148" x14ac:dyDescent="0.2">
      <c r="B210" s="117"/>
      <c r="C210" s="124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80"/>
      <c r="AN210" s="80"/>
      <c r="AO210" s="80"/>
      <c r="AP210" s="80"/>
      <c r="BZ210" s="80"/>
      <c r="DI210" s="80"/>
      <c r="ER210" s="80"/>
    </row>
    <row r="211" spans="2:148" x14ac:dyDescent="0.2">
      <c r="B211" s="117"/>
      <c r="C211" s="124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80"/>
      <c r="AN211" s="80"/>
      <c r="AO211" s="80"/>
      <c r="AP211" s="80"/>
      <c r="BZ211" s="80"/>
      <c r="DI211" s="80"/>
      <c r="ER211" s="80"/>
    </row>
  </sheetData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workbookViewId="0">
      <selection activeCell="C1" sqref="C1"/>
    </sheetView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.7109375" style="55" bestFit="1" customWidth="1"/>
    <col min="8" max="8" width="13" style="55" bestFit="1" customWidth="1"/>
    <col min="9" max="13" width="9.7109375" style="55" customWidth="1"/>
    <col min="14" max="22" width="12.7109375" style="55" customWidth="1"/>
    <col min="23" max="23" width="8.7109375" style="55" customWidth="1"/>
    <col min="24" max="25" width="10.7109375" style="55" customWidth="1"/>
    <col min="26" max="26" width="8.7109375" style="55" customWidth="1"/>
    <col min="27" max="27" width="12" style="55" customWidth="1"/>
    <col min="28" max="54" width="9.140625" style="55"/>
  </cols>
  <sheetData>
    <row r="1" spans="1:43" ht="24.75" thickTop="1" thickBot="1" x14ac:dyDescent="0.4">
      <c r="A1" s="54" t="s">
        <v>161</v>
      </c>
      <c r="C1" s="55" t="s">
        <v>23</v>
      </c>
      <c r="D1" s="207">
        <f ca="1">'opt calc'!AG31</f>
        <v>22</v>
      </c>
      <c r="E1" s="303">
        <v>0</v>
      </c>
      <c r="F1" s="55">
        <f>30*0.2</f>
        <v>6</v>
      </c>
      <c r="G1" s="55">
        <f>360*6.5</f>
        <v>2340</v>
      </c>
      <c r="H1" s="302">
        <f>90*36*0.035*10000</f>
        <v>1134000</v>
      </c>
      <c r="I1" s="55">
        <f>0.42*365*10000</f>
        <v>1532999.9999999998</v>
      </c>
      <c r="J1" s="55" t="s">
        <v>247</v>
      </c>
      <c r="K1" s="378" t="s">
        <v>238</v>
      </c>
      <c r="L1" s="379"/>
      <c r="M1" s="380">
        <v>1</v>
      </c>
      <c r="N1" s="382" t="str">
        <f>IF($M$1=0,"FIXED","INDEX")</f>
        <v>INDEX</v>
      </c>
      <c r="O1" s="380" t="s">
        <v>296</v>
      </c>
      <c r="P1" s="381" t="s">
        <v>285</v>
      </c>
      <c r="Q1" s="136">
        <v>1</v>
      </c>
      <c r="R1" s="136"/>
      <c r="X1" s="56"/>
      <c r="Y1" s="54" t="s">
        <v>18</v>
      </c>
      <c r="Z1" s="57"/>
      <c r="AA1" s="57"/>
      <c r="AB1" s="57"/>
    </row>
    <row r="2" spans="1:43" ht="13.5" thickTop="1" x14ac:dyDescent="0.2">
      <c r="A2" s="54" t="s">
        <v>229</v>
      </c>
      <c r="B2" s="133">
        <f ca="1">B6+B7</f>
        <v>3.0514999999999999</v>
      </c>
      <c r="C2" s="133">
        <f ca="1">C6+C7</f>
        <v>2.5971525423728816</v>
      </c>
      <c r="D2" s="133">
        <f ca="1">D6+D7</f>
        <v>2.3232383177570091</v>
      </c>
      <c r="E2" s="133">
        <f ca="1">E6+E7</f>
        <v>2.8432383177570091</v>
      </c>
      <c r="F2" s="55" t="s">
        <v>231</v>
      </c>
      <c r="G2" s="136" t="s">
        <v>52</v>
      </c>
      <c r="H2" s="136" t="s">
        <v>91</v>
      </c>
      <c r="I2" s="136" t="s">
        <v>89</v>
      </c>
      <c r="J2" s="136" t="s">
        <v>89</v>
      </c>
      <c r="K2" s="136"/>
      <c r="L2" s="136" t="s">
        <v>151</v>
      </c>
      <c r="M2" s="136" t="s">
        <v>84</v>
      </c>
      <c r="N2" s="136" t="s">
        <v>91</v>
      </c>
      <c r="O2" s="136" t="s">
        <v>83</v>
      </c>
      <c r="P2" s="55" t="e">
        <f ca="1">((N16*P1)+(O16*Q1))/(P1+Q1)</f>
        <v>#VALUE!</v>
      </c>
      <c r="Q2" s="136"/>
      <c r="R2" s="55" t="e">
        <f ca="1">((P17*5)+(Q17*7))/12</f>
        <v>#DIV/0!</v>
      </c>
      <c r="W2" s="118">
        <v>1.5</v>
      </c>
      <c r="Z2" s="59"/>
      <c r="AA2" s="59"/>
      <c r="AB2" s="59"/>
    </row>
    <row r="3" spans="1:43" x14ac:dyDescent="0.2">
      <c r="A3" s="59" t="s">
        <v>181</v>
      </c>
      <c r="B3" s="136" t="s">
        <v>75</v>
      </c>
      <c r="C3" s="136" t="s">
        <v>75</v>
      </c>
      <c r="D3" s="136" t="s">
        <v>89</v>
      </c>
      <c r="E3" s="136" t="s">
        <v>50</v>
      </c>
      <c r="F3" s="215" t="s">
        <v>181</v>
      </c>
      <c r="G3" s="136" t="s">
        <v>285</v>
      </c>
      <c r="H3" s="136" t="s">
        <v>285</v>
      </c>
      <c r="I3" s="136" t="s">
        <v>285</v>
      </c>
      <c r="J3" s="136" t="s">
        <v>285</v>
      </c>
      <c r="L3" s="136" t="s">
        <v>73</v>
      </c>
      <c r="M3" s="136" t="s">
        <v>73</v>
      </c>
      <c r="N3" s="136" t="s">
        <v>91</v>
      </c>
      <c r="O3" s="136" t="s">
        <v>83</v>
      </c>
      <c r="Q3" s="136"/>
      <c r="R3" s="136"/>
      <c r="W3" s="118"/>
      <c r="Z3" s="59"/>
      <c r="AA3" s="59">
        <f>AVERAGE(AA6:AA9)</f>
        <v>0.52625</v>
      </c>
      <c r="AB3" s="59"/>
    </row>
    <row r="4" spans="1:43" ht="15.75" thickBot="1" x14ac:dyDescent="0.25">
      <c r="A4" s="68" t="s">
        <v>182</v>
      </c>
      <c r="B4" s="292">
        <v>37561</v>
      </c>
      <c r="C4" s="292">
        <v>37257</v>
      </c>
      <c r="D4" s="292">
        <v>37347</v>
      </c>
      <c r="E4" s="292">
        <v>37347</v>
      </c>
      <c r="F4" s="216" t="s">
        <v>182</v>
      </c>
      <c r="G4" s="292">
        <v>37257</v>
      </c>
      <c r="H4" s="292">
        <v>37347</v>
      </c>
      <c r="I4" s="292">
        <v>37347</v>
      </c>
      <c r="J4" s="292">
        <v>37226</v>
      </c>
      <c r="K4" s="215" t="s">
        <v>182</v>
      </c>
      <c r="L4" s="292">
        <v>37226</v>
      </c>
      <c r="M4" s="292">
        <v>37226</v>
      </c>
      <c r="N4" s="292">
        <v>37347</v>
      </c>
      <c r="O4" s="292">
        <v>37257</v>
      </c>
      <c r="Q4" s="136" t="s">
        <v>254</v>
      </c>
      <c r="R4" s="305">
        <f>AVERAGE(L31:L34)</f>
        <v>0.91500000000000004</v>
      </c>
      <c r="T4" s="160"/>
      <c r="U4" s="160"/>
      <c r="V4" s="160"/>
      <c r="W4" s="160">
        <v>180</v>
      </c>
      <c r="Z4" s="59"/>
      <c r="AA4" s="59"/>
      <c r="AB4" s="59"/>
    </row>
    <row r="5" spans="1:43" ht="16.5" thickTop="1" thickBot="1" x14ac:dyDescent="0.25">
      <c r="A5" s="68" t="s">
        <v>183</v>
      </c>
      <c r="B5" s="292">
        <v>37561</v>
      </c>
      <c r="C5" s="292">
        <v>37288</v>
      </c>
      <c r="D5" s="292">
        <v>37530</v>
      </c>
      <c r="E5" s="292">
        <v>37530</v>
      </c>
      <c r="F5" s="216">
        <v>10</v>
      </c>
      <c r="G5" s="292">
        <v>38261</v>
      </c>
      <c r="H5" s="292">
        <v>37530</v>
      </c>
      <c r="I5" s="292">
        <v>37530</v>
      </c>
      <c r="J5" s="292">
        <v>37316</v>
      </c>
      <c r="K5" s="215" t="s">
        <v>183</v>
      </c>
      <c r="L5" s="292">
        <v>37226</v>
      </c>
      <c r="M5" s="292">
        <v>37226</v>
      </c>
      <c r="N5" s="292">
        <v>37530</v>
      </c>
      <c r="O5" s="292">
        <v>37316</v>
      </c>
      <c r="Q5" s="136" t="s">
        <v>118</v>
      </c>
      <c r="R5" s="305">
        <f>AVERAGE(L35:L39)</f>
        <v>0.55000000000000004</v>
      </c>
      <c r="T5" s="164" t="s">
        <v>265</v>
      </c>
      <c r="U5" s="74"/>
      <c r="V5" s="74"/>
      <c r="W5" s="311">
        <v>120</v>
      </c>
      <c r="Z5" s="59"/>
      <c r="AA5" s="59"/>
      <c r="AB5" s="59"/>
      <c r="AD5" s="53">
        <v>3.19</v>
      </c>
      <c r="AE5" s="55">
        <v>0.25</v>
      </c>
      <c r="AF5" s="55">
        <f>AD5+AE5</f>
        <v>3.44</v>
      </c>
    </row>
    <row r="6" spans="1:43" ht="19.5" thickTop="1" x14ac:dyDescent="0.3">
      <c r="A6" s="68" t="s">
        <v>50</v>
      </c>
      <c r="B6" s="191">
        <f ca="1">'opt calc'!$B9</f>
        <v>3.129</v>
      </c>
      <c r="C6" s="191">
        <f ca="1">'opt calc'!D9</f>
        <v>2.6771525423728812</v>
      </c>
      <c r="D6" s="191">
        <f ca="1">'opt calc'!$F9</f>
        <v>2.8432383177570091</v>
      </c>
      <c r="E6" s="191">
        <f ca="1">'opt calc'!$H9</f>
        <v>2.8432383177570091</v>
      </c>
      <c r="F6" s="216" t="s">
        <v>50</v>
      </c>
      <c r="G6" s="191">
        <f ca="1">'BASIS OPT CALC'!B10</f>
        <v>3.1289429951690813</v>
      </c>
      <c r="H6" s="191">
        <f ca="1">'BASIS OPT CALC'!D10</f>
        <v>2.8432383177570091</v>
      </c>
      <c r="I6" s="191">
        <f ca="1">'BASIS OPT CALC'!F10</f>
        <v>2.8432383177570091</v>
      </c>
      <c r="J6" s="191">
        <f ca="1">'BASIS OPT CALC'!H10</f>
        <v>2.7132777777777779</v>
      </c>
      <c r="K6" s="215" t="s">
        <v>228</v>
      </c>
      <c r="L6" s="118" t="e">
        <f ca="1">'GD OPT CALC'!B19</f>
        <v>#DIV/0!</v>
      </c>
      <c r="M6" s="118" t="e">
        <f ca="1">'GD OPT CALC'!D19</f>
        <v>#DIV/0!</v>
      </c>
      <c r="N6" s="118">
        <f ca="1">'GD OPT CALC'!F19</f>
        <v>0.74448598130841115</v>
      </c>
      <c r="O6" s="118">
        <f ca="1">'GD OPT CALC'!H19</f>
        <v>2.8827777777777781</v>
      </c>
      <c r="Q6" s="136" t="s">
        <v>255</v>
      </c>
      <c r="R6" s="305">
        <f>AVERAGE(L40:L46)</f>
        <v>0.88571428571428579</v>
      </c>
      <c r="T6" s="160" t="s">
        <v>264</v>
      </c>
      <c r="U6" s="74"/>
      <c r="V6" s="74"/>
      <c r="W6" s="312">
        <v>10</v>
      </c>
      <c r="Z6" s="59"/>
      <c r="AA6" s="59">
        <v>0.51</v>
      </c>
      <c r="AB6" s="59"/>
      <c r="AD6" s="53">
        <v>3.33</v>
      </c>
      <c r="AE6" s="55">
        <v>0.2</v>
      </c>
      <c r="AF6" s="55">
        <f>AD6+AE6</f>
        <v>3.5300000000000002</v>
      </c>
      <c r="AM6" s="52" t="s">
        <v>238</v>
      </c>
      <c r="AO6" s="52">
        <v>0</v>
      </c>
      <c r="AP6" s="52" t="s">
        <v>296</v>
      </c>
      <c r="AQ6" s="377" t="s">
        <v>285</v>
      </c>
    </row>
    <row r="7" spans="1:43" ht="13.5" thickBot="1" x14ac:dyDescent="0.25">
      <c r="A7" s="59" t="s">
        <v>34</v>
      </c>
      <c r="B7" s="188">
        <f ca="1">'opt calc'!$B11</f>
        <v>-7.7500000000000124E-2</v>
      </c>
      <c r="C7" s="188">
        <f ca="1">'opt calc'!$D11</f>
        <v>-7.9999999999999627E-2</v>
      </c>
      <c r="D7" s="188">
        <f ca="1">'opt calc'!$F11</f>
        <v>-0.52</v>
      </c>
      <c r="E7" s="188">
        <f ca="1">'opt calc'!H11</f>
        <v>0</v>
      </c>
      <c r="F7" s="215" t="s">
        <v>34</v>
      </c>
      <c r="G7" s="188">
        <f ca="1">'BASIS OPT CALC'!B9</f>
        <v>-0.15059661835748717</v>
      </c>
      <c r="H7" s="188">
        <f ca="1">'BASIS OPT CALC'!D9</f>
        <v>0.13331775700934578</v>
      </c>
      <c r="I7" s="188">
        <f ca="1">'BASIS OPT CALC'!F9</f>
        <v>-0.52</v>
      </c>
      <c r="J7" s="188">
        <f ca="1">'BASIS OPT CALC'!H9</f>
        <v>-0.25722222222222202</v>
      </c>
      <c r="K7" s="215" t="s">
        <v>50</v>
      </c>
      <c r="L7" s="224" t="e">
        <f ca="1">'GD OPT CALC'!B11</f>
        <v>#DIV/0!</v>
      </c>
      <c r="M7" s="68" t="e">
        <f ca="1">'GD OPT CALC'!D11</f>
        <v>#DIV/0!</v>
      </c>
      <c r="N7" s="68">
        <f ca="1">'GD OPT CALC'!F11</f>
        <v>2.8432383177570091</v>
      </c>
      <c r="O7" s="68">
        <f ca="1">'GD OPT CALC'!H11</f>
        <v>2.7132777777777779</v>
      </c>
      <c r="Q7" s="136" t="s">
        <v>256</v>
      </c>
      <c r="R7" s="305">
        <f>AVERAGE(L47:L51)</f>
        <v>0.5</v>
      </c>
      <c r="T7" s="164" t="s">
        <v>260</v>
      </c>
      <c r="U7" s="74"/>
      <c r="V7" s="74"/>
      <c r="W7" s="313">
        <v>0.25</v>
      </c>
      <c r="Z7" s="59"/>
      <c r="AA7" s="59">
        <v>0.56499999999999995</v>
      </c>
      <c r="AB7" s="59"/>
      <c r="AD7" s="53">
        <v>3.3149999999999999</v>
      </c>
      <c r="AE7" s="55">
        <v>0.21</v>
      </c>
      <c r="AF7" s="55">
        <f>AD7+AE7</f>
        <v>3.5249999999999999</v>
      </c>
    </row>
    <row r="8" spans="1:43" ht="13.5" thickTop="1" x14ac:dyDescent="0.2">
      <c r="A8" s="133" t="s">
        <v>282</v>
      </c>
      <c r="B8" s="190">
        <v>0.01</v>
      </c>
      <c r="C8" s="190">
        <v>-0.01</v>
      </c>
      <c r="D8" s="190">
        <v>0</v>
      </c>
      <c r="E8" s="190">
        <v>0</v>
      </c>
      <c r="F8" s="216" t="s">
        <v>108</v>
      </c>
      <c r="G8" s="188">
        <v>0</v>
      </c>
      <c r="H8" s="188">
        <v>0</v>
      </c>
      <c r="I8" s="188">
        <v>0</v>
      </c>
      <c r="J8" s="188">
        <v>0.06</v>
      </c>
      <c r="K8" s="215" t="s">
        <v>34</v>
      </c>
      <c r="L8" s="188" t="e">
        <f ca="1">'GD OPT CALC'!B13</f>
        <v>#DIV/0!</v>
      </c>
      <c r="M8" s="188" t="e">
        <f ca="1">'GD OPT CALC'!D13</f>
        <v>#DIV/0!</v>
      </c>
      <c r="N8" s="188">
        <f ca="1">'GD OPT CALC'!F13</f>
        <v>0.13331775700934578</v>
      </c>
      <c r="O8" s="188">
        <f ca="1">'GD OPT CALC'!H13</f>
        <v>1.160333333333333</v>
      </c>
      <c r="Q8" s="136" t="s">
        <v>257</v>
      </c>
      <c r="R8" s="305">
        <f>AVERAGE(L52:L58)</f>
        <v>0.83142857142857152</v>
      </c>
      <c r="T8" s="160" t="s">
        <v>261</v>
      </c>
      <c r="U8" s="74"/>
      <c r="V8" s="74"/>
      <c r="W8" s="219">
        <f>W7*W5</f>
        <v>30</v>
      </c>
      <c r="Z8" s="59"/>
      <c r="AA8" s="59">
        <v>0.56499999999999995</v>
      </c>
      <c r="AB8" s="59"/>
      <c r="AD8" s="53">
        <v>3.25</v>
      </c>
      <c r="AE8" s="55">
        <v>0.21</v>
      </c>
      <c r="AF8" s="55">
        <f>AD8+AE8</f>
        <v>3.46</v>
      </c>
    </row>
    <row r="9" spans="1:43" ht="13.5" thickBot="1" x14ac:dyDescent="0.25">
      <c r="A9" s="55" t="s">
        <v>49</v>
      </c>
      <c r="B9" s="187">
        <v>0</v>
      </c>
      <c r="C9" s="187">
        <v>0.06</v>
      </c>
      <c r="D9" s="187">
        <v>0.04</v>
      </c>
      <c r="E9" s="187">
        <v>0</v>
      </c>
      <c r="F9" s="215" t="s">
        <v>49</v>
      </c>
      <c r="G9" s="118">
        <v>0</v>
      </c>
      <c r="H9" s="118">
        <v>0</v>
      </c>
      <c r="I9" s="118">
        <v>0</v>
      </c>
      <c r="J9" s="118">
        <v>0</v>
      </c>
      <c r="K9" s="215" t="s">
        <v>48</v>
      </c>
      <c r="L9" s="133">
        <v>0.03</v>
      </c>
      <c r="M9" s="133">
        <v>-0.03</v>
      </c>
      <c r="N9" s="133">
        <v>0</v>
      </c>
      <c r="O9" s="133">
        <v>0</v>
      </c>
      <c r="Q9" s="136" t="s">
        <v>258</v>
      </c>
      <c r="R9" s="305">
        <f>AVERAGE(L59:L63)</f>
        <v>0.47000000000000003</v>
      </c>
      <c r="T9" s="160" t="s">
        <v>266</v>
      </c>
      <c r="U9" s="74"/>
      <c r="V9" s="74"/>
      <c r="W9" s="310">
        <f>W6/W5</f>
        <v>8.3333333333333329E-2</v>
      </c>
      <c r="Z9" s="59"/>
      <c r="AA9" s="59">
        <v>0.46500000000000002</v>
      </c>
      <c r="AB9" s="59"/>
    </row>
    <row r="10" spans="1:43" ht="14.25" thickTop="1" thickBot="1" x14ac:dyDescent="0.25">
      <c r="A10" s="55" t="s">
        <v>113</v>
      </c>
      <c r="B10" s="174">
        <v>1</v>
      </c>
      <c r="C10" s="174">
        <v>1</v>
      </c>
      <c r="D10" s="174">
        <v>1</v>
      </c>
      <c r="E10" s="174">
        <v>1</v>
      </c>
      <c r="F10" s="215" t="s">
        <v>149</v>
      </c>
      <c r="G10" s="118">
        <v>4.4999999999999997E-3</v>
      </c>
      <c r="H10" s="118">
        <v>0</v>
      </c>
      <c r="I10" s="118">
        <v>0</v>
      </c>
      <c r="J10" s="118">
        <v>0</v>
      </c>
      <c r="K10" s="215" t="s">
        <v>226</v>
      </c>
      <c r="L10" s="55">
        <v>0</v>
      </c>
      <c r="M10" s="55">
        <v>0</v>
      </c>
      <c r="N10" s="55">
        <v>0</v>
      </c>
      <c r="O10" s="55">
        <v>0</v>
      </c>
      <c r="Q10" s="136" t="s">
        <v>259</v>
      </c>
      <c r="R10" s="305">
        <f>AVERAGE(L64:L70)</f>
        <v>0.81428571428571428</v>
      </c>
      <c r="T10" s="160" t="s">
        <v>263</v>
      </c>
      <c r="U10" s="74"/>
      <c r="V10" s="74">
        <v>3</v>
      </c>
      <c r="W10" s="314">
        <f>W9*V10</f>
        <v>0.25</v>
      </c>
      <c r="Z10" s="59"/>
      <c r="AA10" s="59"/>
      <c r="AB10" s="59"/>
    </row>
    <row r="11" spans="1:43" ht="13.5" thickTop="1" x14ac:dyDescent="0.2">
      <c r="A11" s="55" t="s">
        <v>112</v>
      </c>
      <c r="B11" s="174">
        <v>1</v>
      </c>
      <c r="C11" s="174">
        <v>2</v>
      </c>
      <c r="D11" s="174">
        <v>3</v>
      </c>
      <c r="E11" s="174">
        <v>1</v>
      </c>
      <c r="F11" s="215" t="s">
        <v>232</v>
      </c>
      <c r="G11" s="118">
        <f ca="1">'BASIS OPT CALC'!B17</f>
        <v>0.99900000000000055</v>
      </c>
      <c r="H11" s="118">
        <f ca="1">'BASIS OPT CALC'!D17</f>
        <v>0.87</v>
      </c>
      <c r="I11" s="118">
        <f ca="1">'BASIS OPT CALC'!F17</f>
        <v>0.91999999999999993</v>
      </c>
      <c r="J11" s="118">
        <f ca="1">'BASIS OPT CALC'!H17</f>
        <v>0.88</v>
      </c>
      <c r="K11" s="55" t="s">
        <v>237</v>
      </c>
      <c r="L11" s="187">
        <v>0.1</v>
      </c>
      <c r="M11" s="187">
        <v>0</v>
      </c>
      <c r="N11" s="187">
        <v>0</v>
      </c>
      <c r="O11" s="187">
        <v>0</v>
      </c>
      <c r="Q11" s="136"/>
      <c r="R11" s="136"/>
      <c r="T11" s="160" t="s">
        <v>262</v>
      </c>
      <c r="U11" s="74"/>
      <c r="V11" s="74"/>
      <c r="W11" s="324">
        <f>(W8*W10)/W6</f>
        <v>0.75</v>
      </c>
      <c r="Z11" s="59"/>
      <c r="AA11" s="59"/>
      <c r="AB11" s="59"/>
    </row>
    <row r="12" spans="1:43" ht="13.5" thickBot="1" x14ac:dyDescent="0.25">
      <c r="A12" s="55" t="s">
        <v>107</v>
      </c>
      <c r="B12" s="221">
        <v>5</v>
      </c>
      <c r="C12" s="221">
        <v>3</v>
      </c>
      <c r="D12" s="221">
        <v>2.5499999999999998</v>
      </c>
      <c r="E12" s="221">
        <v>2.9</v>
      </c>
      <c r="F12" s="55" t="s">
        <v>113</v>
      </c>
      <c r="G12" s="55">
        <v>0</v>
      </c>
      <c r="H12" s="55">
        <v>0</v>
      </c>
      <c r="I12" s="55">
        <v>0</v>
      </c>
      <c r="J12" s="55">
        <v>0</v>
      </c>
      <c r="K12" s="215" t="s">
        <v>227</v>
      </c>
      <c r="L12" s="187">
        <v>0.1</v>
      </c>
      <c r="M12" s="187">
        <v>0.1</v>
      </c>
      <c r="N12" s="187">
        <v>0</v>
      </c>
      <c r="O12" s="187">
        <v>0.5</v>
      </c>
      <c r="Q12" s="136"/>
      <c r="R12" s="152"/>
      <c r="T12" s="160"/>
      <c r="U12" s="160"/>
      <c r="V12" s="160"/>
      <c r="W12" s="160"/>
      <c r="Z12" s="59"/>
      <c r="AA12" s="59"/>
      <c r="AB12" s="59"/>
    </row>
    <row r="13" spans="1:43" ht="13.5" thickTop="1" x14ac:dyDescent="0.2">
      <c r="A13" s="55" t="s">
        <v>36</v>
      </c>
      <c r="B13" s="133">
        <f ca="1">'opt calc'!$B21</f>
        <v>0.21876288313551739</v>
      </c>
      <c r="C13" s="133">
        <f ca="1">'opt calc'!$D21</f>
        <v>0.60513403452397452</v>
      </c>
      <c r="D13" s="133">
        <f ca="1">'opt calc'!F21</f>
        <v>0.91871054594365287</v>
      </c>
      <c r="E13" s="232">
        <f ca="1">'opt calc'!$H21</f>
        <v>0.46239615715369653</v>
      </c>
      <c r="F13" s="215" t="s">
        <v>112</v>
      </c>
      <c r="G13" s="55">
        <v>0</v>
      </c>
      <c r="H13" s="55">
        <v>0</v>
      </c>
      <c r="I13" s="55">
        <v>0</v>
      </c>
      <c r="J13" s="55">
        <v>1</v>
      </c>
      <c r="K13" s="55" t="s">
        <v>239</v>
      </c>
      <c r="L13" s="55">
        <v>2</v>
      </c>
      <c r="M13" s="55">
        <v>2.42</v>
      </c>
      <c r="N13" s="55">
        <v>2.8</v>
      </c>
      <c r="O13" s="55">
        <v>3.5</v>
      </c>
      <c r="Q13" s="136"/>
      <c r="R13" s="152"/>
      <c r="T13" s="160"/>
      <c r="U13" s="160"/>
      <c r="V13" s="160"/>
      <c r="W13" s="160">
        <f>(W11*W6)/W5</f>
        <v>6.25E-2</v>
      </c>
      <c r="Z13" s="59"/>
      <c r="AA13" s="59"/>
      <c r="AB13" s="59"/>
    </row>
    <row r="14" spans="1:43" ht="13.5" thickBot="1" x14ac:dyDescent="0.25">
      <c r="A14" s="55" t="s">
        <v>28</v>
      </c>
      <c r="B14" s="189">
        <f ca="1">'opt calc'!$B22</f>
        <v>0.27160845770023023</v>
      </c>
      <c r="C14" s="189">
        <f ca="1">'opt calc'!$D22</f>
        <v>-0.61918163316059727</v>
      </c>
      <c r="D14" s="189">
        <f ca="1">'opt calc'!$F22</f>
        <v>1.7546072324666324E-2</v>
      </c>
      <c r="E14" s="189">
        <f ca="1">'opt calc'!$H22</f>
        <v>0.56401822891181341</v>
      </c>
      <c r="F14" s="215" t="s">
        <v>107</v>
      </c>
      <c r="G14" s="55">
        <v>-0.2</v>
      </c>
      <c r="H14" s="55">
        <v>0</v>
      </c>
      <c r="I14" s="55">
        <v>-0.6</v>
      </c>
      <c r="J14" s="55">
        <v>-0.45</v>
      </c>
      <c r="K14" s="215" t="s">
        <v>202</v>
      </c>
      <c r="L14" s="55">
        <v>0</v>
      </c>
      <c r="M14" s="55">
        <v>0</v>
      </c>
      <c r="N14" s="55">
        <v>0</v>
      </c>
      <c r="O14" s="55">
        <v>0</v>
      </c>
      <c r="P14" s="55">
        <v>5</v>
      </c>
      <c r="Q14" s="55">
        <v>7</v>
      </c>
      <c r="T14" s="74"/>
      <c r="U14" s="164"/>
      <c r="V14" s="74"/>
      <c r="W14" s="74">
        <f>(((0.19*(30.5*0.15))+(0.05*(30.5*0.85))))/31</f>
        <v>6.985483870967743E-2</v>
      </c>
      <c r="Z14" s="59"/>
      <c r="AA14" s="59"/>
      <c r="AB14" s="59"/>
      <c r="AG14" s="55">
        <f>AVERAGE(AI40:AI43)*1.12</f>
        <v>0</v>
      </c>
    </row>
    <row r="15" spans="1:43" ht="14.25" thickTop="1" thickBot="1" x14ac:dyDescent="0.25">
      <c r="A15" s="55" t="s">
        <v>32</v>
      </c>
      <c r="B15" s="133">
        <f ca="1">'opt calc'!$B23</f>
        <v>9.6647366987056005E-3</v>
      </c>
      <c r="C15" s="133">
        <f ca="1">'opt calc'!$D23</f>
        <v>3.1466748444831361E-3</v>
      </c>
      <c r="D15" s="133">
        <f ca="1">'opt calc'!$F23</f>
        <v>1.3701535491466162E-2</v>
      </c>
      <c r="E15" s="133">
        <f ca="1">'opt calc'!$H23</f>
        <v>8.2477175783187574E-3</v>
      </c>
      <c r="F15" s="218" t="s">
        <v>36</v>
      </c>
      <c r="G15" s="191">
        <f ca="1">'BASIS OPT CALC'!B22</f>
        <v>2.4852576197348708E-2</v>
      </c>
      <c r="H15" s="222">
        <f ca="1">'BASIS OPT CALC'!D22</f>
        <v>0.19583843337164689</v>
      </c>
      <c r="I15" s="222">
        <f ca="1">'BASIS OPT CALC'!F22</f>
        <v>0.16692594399468469</v>
      </c>
      <c r="J15" s="234">
        <f ca="1">'BASIS OPT CALC'!H22</f>
        <v>0.29390139815435207</v>
      </c>
      <c r="K15" s="215" t="s">
        <v>112</v>
      </c>
      <c r="L15" s="55">
        <v>0</v>
      </c>
      <c r="M15" s="55">
        <v>0</v>
      </c>
      <c r="N15" s="55">
        <v>0</v>
      </c>
      <c r="O15" s="55">
        <v>1</v>
      </c>
      <c r="P15" s="55">
        <f>((P16*P14)+(Q16*Q14))/(P14+Q14)</f>
        <v>0.36249999999999999</v>
      </c>
      <c r="Q15" s="136"/>
      <c r="R15" s="152"/>
      <c r="T15" s="74"/>
      <c r="U15" s="219"/>
      <c r="V15" s="74"/>
      <c r="W15" s="74">
        <f>W5*W7</f>
        <v>30</v>
      </c>
      <c r="Z15" s="59"/>
      <c r="AA15" s="59"/>
      <c r="AB15" s="59"/>
    </row>
    <row r="16" spans="1:43" ht="13.5" thickTop="1" x14ac:dyDescent="0.2">
      <c r="B16" s="133">
        <f ca="1">B13-C13</f>
        <v>-0.38637115138845712</v>
      </c>
      <c r="C16" s="208"/>
      <c r="D16" s="133">
        <f ca="1">D13-E13</f>
        <v>0.45631438878995634</v>
      </c>
      <c r="E16" s="129"/>
      <c r="F16" s="215" t="s">
        <v>233</v>
      </c>
      <c r="G16" s="189">
        <f ca="1">'BASIS OPT CALC'!B23</f>
        <v>-0.36595901153939248</v>
      </c>
      <c r="H16" s="189">
        <f ca="1">'BASIS OPT CALC'!D23</f>
        <v>-0.38171323589581629</v>
      </c>
      <c r="I16" s="189">
        <f ca="1">'BASIS OPT CALC'!F23</f>
        <v>-0.41547100754056077</v>
      </c>
      <c r="J16" s="189">
        <f ca="1">'BASIS OPT CALC'!H23</f>
        <v>0.70209699905400391</v>
      </c>
      <c r="K16" s="218" t="s">
        <v>36</v>
      </c>
      <c r="L16" s="222" t="e">
        <f ca="1">'GD OPT CALC'!B28</f>
        <v>#DIV/0!</v>
      </c>
      <c r="M16" s="222" t="e">
        <f ca="1">'GD OPT CALC'!D28</f>
        <v>#DIV/0!</v>
      </c>
      <c r="N16" s="222">
        <f ca="1">'GD OPT CALC'!F28</f>
        <v>0.19049937902347433</v>
      </c>
      <c r="O16" s="222">
        <f ca="1">'GD OPT CALC'!H28</f>
        <v>0.93202605347880829</v>
      </c>
      <c r="P16" s="55">
        <v>0.45</v>
      </c>
      <c r="Q16" s="136">
        <v>0.3</v>
      </c>
      <c r="R16" s="152"/>
      <c r="T16" s="74"/>
      <c r="U16" s="160">
        <f>(20*0.85)/30</f>
        <v>0.56666666666666665</v>
      </c>
      <c r="V16" s="74"/>
      <c r="W16" s="74"/>
      <c r="Z16" s="59"/>
      <c r="AA16" s="59"/>
      <c r="AB16" s="59"/>
    </row>
    <row r="17" spans="1:56" x14ac:dyDescent="0.2">
      <c r="A17" s="133">
        <f ca="1">A18-B18</f>
        <v>1.6086588290320734</v>
      </c>
      <c r="B17" s="133">
        <f ca="1">B16+D17</f>
        <v>90.876506606602803</v>
      </c>
      <c r="D17" s="133">
        <f ca="1">(D13-E13)*E17</f>
        <v>91.262877757991262</v>
      </c>
      <c r="E17" s="133">
        <f>(B12-C12)*100</f>
        <v>200</v>
      </c>
      <c r="F17" s="215" t="s">
        <v>173</v>
      </c>
      <c r="G17" s="133">
        <f ca="1">'BASIS OPT CALC'!B29</f>
        <v>-8.5123917082259387E-2</v>
      </c>
      <c r="H17" s="133">
        <f ca="1">'BASIS OPT CALC'!D29</f>
        <v>-9.4757381659146666E-3</v>
      </c>
      <c r="I17" s="133">
        <f ca="1">'BASIS OPT CALC'!F29</f>
        <v>-9.5472862708302318E-3</v>
      </c>
      <c r="J17" s="133">
        <f ca="1">'BASIS OPT CALC'!H29</f>
        <v>-6.0443915943842403E-3</v>
      </c>
      <c r="K17" s="215" t="s">
        <v>28</v>
      </c>
      <c r="L17" s="223" t="e">
        <f ca="1">'GD OPT CALC'!B29</f>
        <v>#DIV/0!</v>
      </c>
      <c r="M17" s="223" t="e">
        <f ca="1">'GD OPT CALC'!D29</f>
        <v>#DIV/0!</v>
      </c>
      <c r="N17" s="223">
        <f ca="1">'GD OPT CALC'!F29</f>
        <v>6.3789298006119169E-2</v>
      </c>
      <c r="O17" s="223">
        <f ca="1">'GD OPT CALC'!H29</f>
        <v>0.23513244505382097</v>
      </c>
      <c r="P17" s="223" t="e">
        <f ca="1">N16-L16-O16</f>
        <v>#DIV/0!</v>
      </c>
      <c r="Q17" s="136">
        <v>0.28000000000000003</v>
      </c>
      <c r="R17" s="152"/>
      <c r="W17" s="118"/>
      <c r="Z17" s="59"/>
      <c r="AA17" s="59"/>
      <c r="AB17" s="59"/>
    </row>
    <row r="18" spans="1:56" ht="13.5" thickBot="1" x14ac:dyDescent="0.25">
      <c r="A18" s="383">
        <f ca="1">B13*118</f>
        <v>25.814020209991053</v>
      </c>
      <c r="B18" s="384">
        <f ca="1">C13*TSETTLE</f>
        <v>24.20536138095898</v>
      </c>
      <c r="C18" s="133">
        <v>40</v>
      </c>
      <c r="D18" s="133">
        <v>1</v>
      </c>
      <c r="E18" s="133"/>
      <c r="F18" s="208" t="s">
        <v>32</v>
      </c>
      <c r="G18" s="133">
        <v>1</v>
      </c>
      <c r="H18" s="133">
        <f ca="1">'BASIS OPT CALC'!D27</f>
        <v>2.1241715148668243E-3</v>
      </c>
      <c r="I18" s="133">
        <f ca="1">'BASIS OPT CALC'!F27</f>
        <v>-1.8226776421480496E-3</v>
      </c>
      <c r="J18" s="133">
        <f ca="1">'BASIS OPT CALC'!H27</f>
        <v>-2.0063654217179937E-4</v>
      </c>
      <c r="K18" s="225" t="s">
        <v>32</v>
      </c>
      <c r="L18" s="226" t="e">
        <f ca="1">'GD OPT CALC'!B30</f>
        <v>#DIV/0!</v>
      </c>
      <c r="M18" s="226" t="e">
        <f ca="1">'GD OPT CALC'!D30</f>
        <v>#DIV/0!</v>
      </c>
      <c r="N18" s="226">
        <f ca="1">'GD OPT CALC'!F30</f>
        <v>0.25453925256208798</v>
      </c>
      <c r="O18" s="226">
        <f ca="1">'GD OPT CALC'!H30</f>
        <v>0.3032131723281809</v>
      </c>
      <c r="Q18" s="136"/>
      <c r="R18" s="152">
        <f>0.47*2</f>
        <v>0.94</v>
      </c>
      <c r="W18" s="118"/>
      <c r="Z18" s="59"/>
      <c r="AA18" s="59"/>
      <c r="AB18" s="59"/>
    </row>
    <row r="19" spans="1:56" ht="13.5" thickTop="1" x14ac:dyDescent="0.2">
      <c r="A19" s="54" t="s">
        <v>283</v>
      </c>
      <c r="B19" s="133"/>
      <c r="C19" s="133"/>
      <c r="D19" s="55">
        <f>SQRT(365/15)</f>
        <v>4.9328828623162471</v>
      </c>
      <c r="E19" s="55">
        <f>SQRT(255)</f>
        <v>15.968719422671311</v>
      </c>
      <c r="F19" s="223">
        <f ca="1">H15-G15</f>
        <v>0.17098585717429818</v>
      </c>
      <c r="G19" s="152">
        <f ca="1">G15-H15</f>
        <v>-0.17098585717429818</v>
      </c>
      <c r="H19" s="223">
        <f ca="1">H15-I15</f>
        <v>2.8912489376962197E-2</v>
      </c>
      <c r="I19" s="223">
        <f ca="1">I15-J15</f>
        <v>-0.12697545415966738</v>
      </c>
      <c r="J19" s="223">
        <f ca="1">I15-J15</f>
        <v>-0.12697545415966738</v>
      </c>
      <c r="L19" s="223" t="e">
        <f ca="1">L16-M16</f>
        <v>#DIV/0!</v>
      </c>
      <c r="Q19" s="136"/>
      <c r="W19" s="118"/>
      <c r="Z19" s="59"/>
      <c r="AA19" s="59"/>
      <c r="AB19" s="59"/>
    </row>
    <row r="20" spans="1:56" x14ac:dyDescent="0.2">
      <c r="A20" s="54"/>
      <c r="B20" s="133"/>
      <c r="C20" s="133"/>
      <c r="D20" s="118">
        <f>D18/D19</f>
        <v>0.20272121351984579</v>
      </c>
      <c r="E20" s="136" t="s">
        <v>73</v>
      </c>
      <c r="F20" s="136" t="s">
        <v>88</v>
      </c>
      <c r="G20" s="136" t="s">
        <v>59</v>
      </c>
      <c r="H20" s="136" t="s">
        <v>95</v>
      </c>
      <c r="I20" s="227" t="e">
        <f ca="1">L16-M16</f>
        <v>#DIV/0!</v>
      </c>
      <c r="J20" s="55" t="s">
        <v>116</v>
      </c>
      <c r="K20" s="58" t="s">
        <v>142</v>
      </c>
      <c r="M20" s="214"/>
      <c r="N20"/>
      <c r="O20" t="s">
        <v>216</v>
      </c>
      <c r="P20" s="223">
        <f ca="1">O16-N16</f>
        <v>0.74152667445533393</v>
      </c>
      <c r="Q20" s="55">
        <f ca="1">O16*2-N16</f>
        <v>1.6735527279341422</v>
      </c>
      <c r="W20" s="118"/>
      <c r="Z20" s="59"/>
      <c r="AA20" s="59"/>
      <c r="AB20" s="59"/>
    </row>
    <row r="21" spans="1:56" x14ac:dyDescent="0.2">
      <c r="B21" s="55" t="s">
        <v>290</v>
      </c>
      <c r="D21" s="133">
        <f>D20*2*2.8</f>
        <v>1.1352387957111363</v>
      </c>
      <c r="E21" s="136" t="s">
        <v>91</v>
      </c>
      <c r="F21" s="136" t="s">
        <v>86</v>
      </c>
      <c r="G21" s="136" t="s">
        <v>65</v>
      </c>
      <c r="H21" s="136" t="s">
        <v>85</v>
      </c>
      <c r="I21" s="227">
        <f ca="1">N16-O16</f>
        <v>-0.74152667445533393</v>
      </c>
      <c r="J21"/>
      <c r="K21"/>
      <c r="L21"/>
      <c r="M21"/>
      <c r="N21"/>
      <c r="O21"/>
      <c r="P21"/>
      <c r="Q21"/>
      <c r="R21"/>
      <c r="W21" s="118"/>
      <c r="Z21" s="59"/>
      <c r="AA21" s="59"/>
      <c r="AB21" s="59"/>
    </row>
    <row r="22" spans="1:56" x14ac:dyDescent="0.2">
      <c r="B22" s="55" t="s">
        <v>291</v>
      </c>
      <c r="C22" s="55" t="s">
        <v>292</v>
      </c>
      <c r="D22" s="301">
        <f>300*D21*10000</f>
        <v>3405716.3871334088</v>
      </c>
      <c r="E22" s="136" t="s">
        <v>89</v>
      </c>
      <c r="F22" s="136" t="s">
        <v>87</v>
      </c>
      <c r="G22" s="136" t="s">
        <v>63</v>
      </c>
      <c r="H22" s="136" t="s">
        <v>66</v>
      </c>
      <c r="I22" s="233" t="e">
        <f ca="1">M16-N16-L16</f>
        <v>#DIV/0!</v>
      </c>
      <c r="J22" s="55" t="s">
        <v>286</v>
      </c>
      <c r="K22" s="153">
        <v>2.8849999999999998</v>
      </c>
      <c r="L22" s="55" t="e">
        <f>L6*0.34</f>
        <v>#DIV/0!</v>
      </c>
      <c r="N22" s="319" t="s">
        <v>286</v>
      </c>
      <c r="O22" s="152">
        <f>D31</f>
        <v>2.6339999999999999</v>
      </c>
      <c r="P22" s="319" t="s">
        <v>286</v>
      </c>
      <c r="Q22" s="188">
        <f t="shared" ref="Q22:Q28" si="0">IF(K22&gt;0,R22,0)</f>
        <v>0.25099999999999989</v>
      </c>
      <c r="R22" s="321">
        <f>K22-O22</f>
        <v>0.25099999999999989</v>
      </c>
      <c r="W22" s="118"/>
      <c r="Z22" s="59"/>
      <c r="AA22" s="59"/>
      <c r="AB22" s="59"/>
    </row>
    <row r="23" spans="1:56" x14ac:dyDescent="0.2">
      <c r="A23" s="55" t="s">
        <v>252</v>
      </c>
      <c r="B23" s="326">
        <f>AVERAGE(D31:D34)</f>
        <v>2.7182500000000003</v>
      </c>
      <c r="C23" s="133"/>
      <c r="D23" s="118">
        <f>AVERAGE(I31:I34)</f>
        <v>0.85062500000000008</v>
      </c>
      <c r="E23" s="136" t="s">
        <v>68</v>
      </c>
      <c r="F23" s="136" t="s">
        <v>74</v>
      </c>
      <c r="G23" s="136" t="s">
        <v>83</v>
      </c>
      <c r="H23" s="136" t="s">
        <v>96</v>
      </c>
      <c r="I23" s="136"/>
      <c r="J23" s="54" t="s">
        <v>287</v>
      </c>
      <c r="K23" s="153">
        <v>2.94</v>
      </c>
      <c r="N23" s="319" t="s">
        <v>287</v>
      </c>
      <c r="O23" s="152">
        <f>D32</f>
        <v>2.746</v>
      </c>
      <c r="P23" s="319" t="s">
        <v>287</v>
      </c>
      <c r="Q23" s="188">
        <f t="shared" si="0"/>
        <v>0.19399999999999995</v>
      </c>
      <c r="R23" s="321">
        <f>K23-O23</f>
        <v>0.19399999999999995</v>
      </c>
      <c r="W23" s="118"/>
      <c r="Z23" s="59"/>
      <c r="AA23" s="59"/>
      <c r="AB23" s="59"/>
    </row>
    <row r="24" spans="1:56" x14ac:dyDescent="0.2">
      <c r="A24" s="55" t="s">
        <v>253</v>
      </c>
      <c r="B24" s="326">
        <f>AVERAGE(D35:D41)</f>
        <v>2.8984285714285716</v>
      </c>
      <c r="D24" s="118">
        <f>AVERAGE(I35:I41)</f>
        <v>0.56964285714285712</v>
      </c>
      <c r="E24" s="136" t="s">
        <v>84</v>
      </c>
      <c r="F24" s="136" t="s">
        <v>82</v>
      </c>
      <c r="G24" s="136" t="s">
        <v>55</v>
      </c>
      <c r="H24" s="136" t="s">
        <v>57</v>
      </c>
      <c r="I24" s="136"/>
      <c r="J24" s="55" t="s">
        <v>288</v>
      </c>
      <c r="K24" s="153">
        <v>2.91</v>
      </c>
      <c r="M24" s="152"/>
      <c r="N24" s="319" t="s">
        <v>288</v>
      </c>
      <c r="O24" s="152">
        <f>D33</f>
        <v>2.7629999999999999</v>
      </c>
      <c r="P24" s="319" t="s">
        <v>288</v>
      </c>
      <c r="Q24" s="188">
        <f>IF(K24&gt;0,R24,0)</f>
        <v>0.14700000000000024</v>
      </c>
      <c r="R24" s="321">
        <f>K24-O24</f>
        <v>0.14700000000000024</v>
      </c>
      <c r="S24" s="133"/>
      <c r="W24" s="118"/>
      <c r="Z24" s="59"/>
      <c r="AA24" s="59"/>
      <c r="AB24" s="59"/>
    </row>
    <row r="25" spans="1:56" x14ac:dyDescent="0.2">
      <c r="A25" s="55" t="s">
        <v>119</v>
      </c>
      <c r="B25" s="326">
        <f>AVERAGE(D32:D43)</f>
        <v>2.9362499999999998</v>
      </c>
      <c r="C25" s="133"/>
      <c r="D25" s="118">
        <f>AVERAGE(I32:I43)</f>
        <v>0.62624999999999997</v>
      </c>
      <c r="E25" s="136" t="s">
        <v>67</v>
      </c>
      <c r="F25" s="136" t="s">
        <v>98</v>
      </c>
      <c r="G25" s="136" t="s">
        <v>53</v>
      </c>
      <c r="H25" s="136" t="s">
        <v>71</v>
      </c>
      <c r="I25" s="136" t="s">
        <v>96</v>
      </c>
      <c r="J25" s="55" t="s">
        <v>251</v>
      </c>
      <c r="K25" s="153">
        <v>2.9449999999999998</v>
      </c>
      <c r="N25" s="319" t="s">
        <v>174</v>
      </c>
      <c r="O25" s="152">
        <f>AVERAGE(D34:D40)</f>
        <v>2.8428571428571425</v>
      </c>
      <c r="P25" s="319" t="s">
        <v>174</v>
      </c>
      <c r="Q25" s="188">
        <f t="shared" si="0"/>
        <v>0.10214285714285731</v>
      </c>
      <c r="R25" s="321">
        <f>K25-O25</f>
        <v>0.10214285714285731</v>
      </c>
      <c r="W25" s="118"/>
      <c r="Z25" s="59"/>
      <c r="AA25" s="59"/>
      <c r="AB25" s="59"/>
    </row>
    <row r="26" spans="1:56" x14ac:dyDescent="0.2">
      <c r="A26" s="54" t="s">
        <v>114</v>
      </c>
      <c r="B26" s="326">
        <f>AVERAGE(D44:D55)</f>
        <v>3.2562500000000001</v>
      </c>
      <c r="C26" s="133">
        <f>B26-B25</f>
        <v>0.32000000000000028</v>
      </c>
      <c r="D26" s="118">
        <f>AVERAGE(I44:I55)</f>
        <v>0.41999999999999993</v>
      </c>
      <c r="E26" s="136" t="s">
        <v>87</v>
      </c>
      <c r="F26" s="136" t="s">
        <v>94</v>
      </c>
      <c r="G26" s="136" t="s">
        <v>178</v>
      </c>
      <c r="H26" s="136" t="s">
        <v>85</v>
      </c>
      <c r="I26" s="136" t="s">
        <v>151</v>
      </c>
      <c r="J26" s="54" t="s">
        <v>119</v>
      </c>
      <c r="K26" s="153">
        <v>2.9950000000000001</v>
      </c>
      <c r="L26" s="55" t="s">
        <v>289</v>
      </c>
      <c r="M26" s="55">
        <f>((K26*12)-(K25*7)-K24-K23-K22)/2</f>
        <v>3.2949999999999999</v>
      </c>
      <c r="N26" s="319" t="s">
        <v>279</v>
      </c>
      <c r="O26" s="152">
        <f>AVERAGE(D41:D42)</f>
        <v>3.2125000000000004</v>
      </c>
      <c r="P26" s="319" t="s">
        <v>279</v>
      </c>
      <c r="Q26" s="188">
        <f t="shared" si="0"/>
        <v>8.2499999999999574E-2</v>
      </c>
      <c r="R26" s="321">
        <f>M26-O26</f>
        <v>8.2499999999999574E-2</v>
      </c>
      <c r="W26" s="118"/>
      <c r="Z26" s="59"/>
      <c r="AA26" s="59"/>
      <c r="AB26" s="59"/>
    </row>
    <row r="27" spans="1:56" x14ac:dyDescent="0.2">
      <c r="A27" s="54" t="s">
        <v>115</v>
      </c>
      <c r="B27" s="326">
        <f>AVERAGE(D57:D68)</f>
        <v>3.3466666666666662</v>
      </c>
      <c r="C27" s="133">
        <f>B27-B26</f>
        <v>9.0416666666666146E-2</v>
      </c>
      <c r="D27" s="118">
        <f>AVERAGE(I56:I67)</f>
        <v>0.33750000000000008</v>
      </c>
      <c r="E27" s="136" t="s">
        <v>95</v>
      </c>
      <c r="F27" s="136" t="s">
        <v>85</v>
      </c>
      <c r="G27" s="136" t="s">
        <v>75</v>
      </c>
      <c r="H27" s="136" t="s">
        <v>60</v>
      </c>
      <c r="I27" s="136" t="s">
        <v>152</v>
      </c>
      <c r="J27" s="54" t="s">
        <v>120</v>
      </c>
      <c r="K27" s="153">
        <v>3.3250000000000002</v>
      </c>
      <c r="N27" s="319" t="s">
        <v>280</v>
      </c>
      <c r="O27" s="152">
        <f>AVERAGE(D43:D54)</f>
        <v>3.2425833333333336</v>
      </c>
      <c r="P27" s="319" t="s">
        <v>280</v>
      </c>
      <c r="Q27" s="188">
        <f t="shared" si="0"/>
        <v>8.2416666666666583E-2</v>
      </c>
      <c r="R27" s="321">
        <f>K27-O27</f>
        <v>8.2416666666666583E-2</v>
      </c>
      <c r="W27" s="118"/>
      <c r="Z27" s="59"/>
      <c r="AA27" s="59"/>
      <c r="AB27" s="59"/>
    </row>
    <row r="28" spans="1:56" ht="13.5" thickBot="1" x14ac:dyDescent="0.25">
      <c r="A28" s="53"/>
      <c r="B28" s="53"/>
      <c r="E28" s="136" t="s">
        <v>284</v>
      </c>
      <c r="G28" s="60" t="s">
        <v>23</v>
      </c>
      <c r="H28" s="130"/>
      <c r="I28" s="136"/>
      <c r="J28" s="54" t="s">
        <v>121</v>
      </c>
      <c r="K28" s="153">
        <f>K27+0.14</f>
        <v>3.4650000000000003</v>
      </c>
      <c r="N28" s="320" t="s">
        <v>281</v>
      </c>
      <c r="O28" s="152">
        <f>AVERAGE(D55:D66)</f>
        <v>3.3349166666666661</v>
      </c>
      <c r="P28" s="320" t="s">
        <v>281</v>
      </c>
      <c r="Q28" s="322">
        <f t="shared" si="0"/>
        <v>0.13008333333333422</v>
      </c>
      <c r="R28" s="323">
        <f>K28-O28</f>
        <v>0.13008333333333422</v>
      </c>
      <c r="Y28" s="119">
        <f>W2</f>
        <v>1.5</v>
      </c>
      <c r="AB28" s="59"/>
      <c r="AC28" s="59"/>
      <c r="AD28" s="59"/>
      <c r="BC28" s="55"/>
      <c r="BD28" s="55"/>
    </row>
    <row r="29" spans="1:56" ht="14.25" thickTop="1" thickBot="1" x14ac:dyDescent="0.25">
      <c r="A29" s="53"/>
      <c r="B29" s="53"/>
      <c r="E29" s="334">
        <f>825*12*0.03*10000</f>
        <v>2970000</v>
      </c>
      <c r="G29" s="60"/>
      <c r="H29" s="130"/>
      <c r="I29" s="136"/>
      <c r="J29" s="54" t="s">
        <v>294</v>
      </c>
      <c r="K29" s="153">
        <f>K28+0.1</f>
        <v>3.5650000000000004</v>
      </c>
      <c r="N29" s="320" t="s">
        <v>295</v>
      </c>
      <c r="O29" s="152">
        <f>AVERAGE(D67:D78)</f>
        <v>3.4175</v>
      </c>
      <c r="P29" s="320" t="s">
        <v>281</v>
      </c>
      <c r="Q29" s="322">
        <f>IF(K29&gt;0,R29,0)</f>
        <v>0.14750000000000041</v>
      </c>
      <c r="R29" s="323">
        <f>K29-O29</f>
        <v>0.14750000000000041</v>
      </c>
      <c r="Y29" s="119"/>
      <c r="AB29" s="59"/>
      <c r="AC29" s="59"/>
      <c r="AD29" s="59"/>
      <c r="BC29" s="55"/>
      <c r="BD29" s="55"/>
    </row>
    <row r="30" spans="1:56" ht="14.25" thickTop="1" thickBot="1" x14ac:dyDescent="0.25">
      <c r="A30" s="61"/>
      <c r="B30" s="62" t="s">
        <v>24</v>
      </c>
      <c r="C30" s="62" t="s">
        <v>19</v>
      </c>
      <c r="D30" s="62" t="s">
        <v>23</v>
      </c>
      <c r="E30" s="62" t="s">
        <v>30</v>
      </c>
      <c r="F30" s="62" t="s">
        <v>29</v>
      </c>
      <c r="G30" s="62" t="s">
        <v>22</v>
      </c>
      <c r="H30" s="131" t="s">
        <v>184</v>
      </c>
      <c r="I30" s="62" t="s">
        <v>22</v>
      </c>
      <c r="J30" s="54" t="s">
        <v>117</v>
      </c>
      <c r="K30" s="55" t="s">
        <v>235</v>
      </c>
      <c r="L30" s="55" t="s">
        <v>234</v>
      </c>
      <c r="N30" s="62" t="s">
        <v>20</v>
      </c>
      <c r="O30" s="54" t="s">
        <v>21</v>
      </c>
      <c r="Q30" s="55" t="s">
        <v>246</v>
      </c>
      <c r="AB30" s="59"/>
      <c r="AC30" s="59"/>
      <c r="BC30" s="55"/>
      <c r="BD30" s="55"/>
    </row>
    <row r="31" spans="1:56" x14ac:dyDescent="0.2">
      <c r="A31" s="53">
        <v>1</v>
      </c>
      <c r="B31" s="63">
        <v>37257</v>
      </c>
      <c r="C31" s="53">
        <f ca="1">[4]!'NGF2,PRIM ACT 1,1'</f>
        <v>2.56</v>
      </c>
      <c r="D31" s="53">
        <f t="shared" ref="D31:D94" ca="1" si="1">VLOOKUP($B31,curvesettle,2,FALSE)</f>
        <v>2.6339999999999999</v>
      </c>
      <c r="E31" s="151">
        <f>Q22</f>
        <v>0.25099999999999989</v>
      </c>
      <c r="F31" s="64">
        <f ca="1">IF(C$1="settle",D31,IF(C$1="EOL",D31+E31,IF(ISNUMBER(C31),C31,D31)))</f>
        <v>2.6339999999999999</v>
      </c>
      <c r="G31" s="65">
        <f t="shared" ref="G31:G94" ca="1" si="2">VLOOKUP($B31,curvesettle,3,FALSE)</f>
        <v>0.97</v>
      </c>
      <c r="H31" s="65">
        <v>0</v>
      </c>
      <c r="I31" s="65">
        <f>G31+H31</f>
        <v>0.97</v>
      </c>
      <c r="J31" s="64">
        <f ca="1">bsd(1,3,$F31,$F31,$N31-TODAY(),$I31,$O31,Y31/2)</f>
        <v>0.49930696315448486</v>
      </c>
      <c r="K31" s="65">
        <v>0</v>
      </c>
      <c r="L31" s="65">
        <f ca="1">'GAS DAILY VOL DOWNLOAD'!B9+K31</f>
        <v>0.94</v>
      </c>
      <c r="M31" s="55">
        <f t="shared" ref="M31:M62" si="3">A31</f>
        <v>1</v>
      </c>
      <c r="N31" s="66">
        <f t="shared" ref="N31:N62" ca="1" si="4">VLOOKUP(B31,expiration,3,FALSE)</f>
        <v>37251</v>
      </c>
      <c r="O31" s="56">
        <f t="shared" ref="O31:O94" ca="1" si="5">VLOOKUP($B31,curvesettle,4,FALSE)</f>
        <v>0</v>
      </c>
      <c r="P31" s="212">
        <f ca="1">IF(P$30="nymex",expiry!H63+1,B31)</f>
        <v>37257</v>
      </c>
      <c r="Q31" s="315">
        <f ca="1">_xll.OSTRIP(F31,F31,P31-TODAY(),B31-P31,B32-P31-1,1,O31,I31,L31,1,0,1,0)</f>
        <v>0.1865241488906145</v>
      </c>
      <c r="R31" s="133" t="e">
        <f ca="1">Q31-#REF!</f>
        <v>#REF!</v>
      </c>
      <c r="S31" s="133"/>
      <c r="T31" s="65">
        <v>0.05</v>
      </c>
      <c r="U31" s="65">
        <v>0</v>
      </c>
      <c r="V31" s="64"/>
      <c r="W31" s="64" t="e">
        <f t="shared" ref="W31:W41" ca="1" si="6">bsd(1,3,$S31,$T31,$N31-TODAY()+1,$I31,$O31,AG31/2)</f>
        <v>#VALUE!</v>
      </c>
      <c r="X31" s="64" t="e">
        <f ca="1">bsd(2,3,$S31,$S31,$N31-TODAY()+1,$I31,$O31,AH31/2)</f>
        <v>#VALUE!</v>
      </c>
      <c r="AA31" s="65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0.16094861154151921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">
      <c r="A32" s="53">
        <f t="shared" ref="A32:A95" si="7">A31+1</f>
        <v>2</v>
      </c>
      <c r="B32" s="63">
        <v>37288</v>
      </c>
      <c r="C32" s="53">
        <f ca="1">[4]!'NGG2,PRIM ACT 1,1'</f>
        <v>2.6749999999999998</v>
      </c>
      <c r="D32" s="53">
        <f t="shared" ca="1" si="1"/>
        <v>2.746</v>
      </c>
      <c r="E32" s="151">
        <f>Q23</f>
        <v>0.19399999999999995</v>
      </c>
      <c r="F32" s="64">
        <f t="shared" ref="F32:F95" ca="1" si="8">IF(C$1="settle",D32,IF(C$1="EOL",D32+E32,IF(ISNUMBER(C32),C32,D32)))</f>
        <v>2.746</v>
      </c>
      <c r="G32" s="65">
        <f t="shared" ca="1" si="2"/>
        <v>0.94499999999999995</v>
      </c>
      <c r="H32" s="65">
        <v>0</v>
      </c>
      <c r="I32" s="65">
        <f t="shared" ref="I32:I95" si="9">G32+H32</f>
        <v>0.94499999999999995</v>
      </c>
      <c r="J32" s="64">
        <f ca="1">bsd(1,3,$F32,$F32,$N32-TODAY(),$I32,$O32,Y32/2)</f>
        <v>0.79924084907532933</v>
      </c>
      <c r="K32" s="65">
        <v>0</v>
      </c>
      <c r="L32" s="65">
        <f ca="1">'GAS DAILY VOL DOWNLOAD'!B10+K32</f>
        <v>0.99</v>
      </c>
      <c r="M32" s="55">
        <f t="shared" si="3"/>
        <v>2</v>
      </c>
      <c r="N32" s="66">
        <f t="shared" ca="1" si="4"/>
        <v>37284</v>
      </c>
      <c r="O32" s="56">
        <f t="shared" ca="1" si="5"/>
        <v>0</v>
      </c>
      <c r="P32" s="212">
        <f ca="1">IF(P$30="nymex",expiry!H64+1,B32)</f>
        <v>37288</v>
      </c>
      <c r="Q32" s="315">
        <f ca="1">_xll.OSTRIP(F32,F32,P32-TODAY(),B32-P32,B33-P32-1,1,O32,I32,L32,1,0,1,0)</f>
        <v>0.1940622560638213</v>
      </c>
      <c r="R32" s="133" t="e">
        <f ca="1">Q32-#REF!</f>
        <v>#REF!</v>
      </c>
      <c r="S32" s="133"/>
      <c r="T32" s="65">
        <v>0.08</v>
      </c>
      <c r="U32" s="65">
        <v>0</v>
      </c>
      <c r="V32" s="64"/>
      <c r="W32" s="64" t="e">
        <f t="shared" ca="1" si="6"/>
        <v>#VALUE!</v>
      </c>
      <c r="AA32" s="65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">
      <c r="A33" s="53">
        <f t="shared" si="7"/>
        <v>3</v>
      </c>
      <c r="B33" s="63">
        <v>37316</v>
      </c>
      <c r="C33" s="53">
        <f ca="1">[4]!'NGH2,PRIM ACT 1,1'</f>
        <v>2.7</v>
      </c>
      <c r="D33" s="53">
        <f t="shared" ca="1" si="1"/>
        <v>2.7629999999999999</v>
      </c>
      <c r="E33" s="151">
        <f>Q24</f>
        <v>0.14700000000000024</v>
      </c>
      <c r="F33" s="64">
        <f t="shared" ca="1" si="8"/>
        <v>2.7629999999999999</v>
      </c>
      <c r="G33" s="65">
        <f t="shared" ca="1" si="2"/>
        <v>0.82499999999999996</v>
      </c>
      <c r="H33" s="65">
        <v>0</v>
      </c>
      <c r="I33" s="65">
        <f t="shared" si="9"/>
        <v>0.82499999999999996</v>
      </c>
      <c r="J33" s="64">
        <f t="shared" ref="J33:J39" ca="1" si="11">bsd(1,3,$F33,$F33,$N33-TODAY(),$I33,$O33,Y33/2)</f>
        <v>0.86173536559963093</v>
      </c>
      <c r="K33" s="65">
        <v>0</v>
      </c>
      <c r="L33" s="65">
        <f ca="1">'GAS DAILY VOL DOWNLOAD'!B11+K33</f>
        <v>0.99</v>
      </c>
      <c r="M33" s="55">
        <f t="shared" si="3"/>
        <v>3</v>
      </c>
      <c r="N33" s="66">
        <f t="shared" ca="1" si="4"/>
        <v>37312</v>
      </c>
      <c r="O33" s="56">
        <f t="shared" ca="1" si="5"/>
        <v>0</v>
      </c>
      <c r="P33" s="212">
        <f ca="1">IF(P$30="nymex",expiry!H65+1,B33)</f>
        <v>37316</v>
      </c>
      <c r="Q33" s="315">
        <f ca="1">_xll.OSTRIP(F33,F33,P33-TODAY(),B33-P33,B34-P33-1,1,O33,I33,L33,1,0,1,0)</f>
        <v>0.20602504268123287</v>
      </c>
      <c r="R33" s="133" t="e">
        <f ca="1">Q33-#REF!</f>
        <v>#REF!</v>
      </c>
      <c r="S33" s="133"/>
      <c r="T33" s="65">
        <v>0.05</v>
      </c>
      <c r="U33" s="65">
        <v>0</v>
      </c>
      <c r="V33" s="64"/>
      <c r="W33" s="64" t="e">
        <f t="shared" ca="1" si="6"/>
        <v>#VALUE!</v>
      </c>
      <c r="AA33" s="65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">
      <c r="A34" s="53">
        <f t="shared" si="7"/>
        <v>4</v>
      </c>
      <c r="B34" s="63">
        <v>37347</v>
      </c>
      <c r="C34" s="53">
        <f ca="1">[4]!'NGJ2,PRIM ACT 1,1'</f>
        <v>2.67</v>
      </c>
      <c r="D34" s="53">
        <f t="shared" ca="1" si="1"/>
        <v>2.73</v>
      </c>
      <c r="E34" s="151">
        <f>Q$25</f>
        <v>0.10214285714285731</v>
      </c>
      <c r="F34" s="64">
        <f t="shared" ca="1" si="8"/>
        <v>2.73</v>
      </c>
      <c r="G34" s="65">
        <f t="shared" ca="1" si="2"/>
        <v>0.66249999999999998</v>
      </c>
      <c r="H34" s="65">
        <v>0</v>
      </c>
      <c r="I34" s="65">
        <f t="shared" si="9"/>
        <v>0.66249999999999998</v>
      </c>
      <c r="J34" s="64">
        <f t="shared" ca="1" si="11"/>
        <v>0.79139561875074271</v>
      </c>
      <c r="K34" s="65">
        <v>0</v>
      </c>
      <c r="L34" s="65">
        <f ca="1">'GAS DAILY VOL DOWNLOAD'!B12+K34</f>
        <v>0.74</v>
      </c>
      <c r="M34" s="55">
        <f t="shared" si="3"/>
        <v>4</v>
      </c>
      <c r="N34" s="66">
        <f t="shared" ca="1" si="4"/>
        <v>37340</v>
      </c>
      <c r="O34" s="56">
        <f t="shared" ca="1" si="5"/>
        <v>0</v>
      </c>
      <c r="P34" s="212">
        <f ca="1">IF(P$30="nymex",expiry!H66+1,B34)</f>
        <v>37347</v>
      </c>
      <c r="Q34" s="315">
        <f ca="1">_xll.OSTRIP(F34,F34,P34-TODAY(),B34-P34,B35-P34-1,1,O34,I34,L34,1,0,1,0)</f>
        <v>0.14968848464926279</v>
      </c>
      <c r="R34" s="133" t="e">
        <f ca="1">Q34-#REF!</f>
        <v>#REF!</v>
      </c>
      <c r="S34" s="133"/>
      <c r="T34" s="65">
        <v>-0.12</v>
      </c>
      <c r="U34" s="65">
        <v>0</v>
      </c>
      <c r="V34" s="64"/>
      <c r="W34" s="64" t="e">
        <f t="shared" ca="1" si="6"/>
        <v>#VALUE!</v>
      </c>
      <c r="AA34" s="65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">
      <c r="A35" s="53">
        <f t="shared" si="7"/>
        <v>5</v>
      </c>
      <c r="B35" s="63">
        <v>37377</v>
      </c>
      <c r="C35" s="53">
        <f ca="1">[4]!'NGK2,PRIM ACT 1,1'</f>
        <v>2.71</v>
      </c>
      <c r="D35" s="53">
        <f t="shared" ca="1" si="1"/>
        <v>2.7679999999999998</v>
      </c>
      <c r="E35" s="151">
        <f t="shared" ref="E35:E40" si="12">Q$25</f>
        <v>0.10214285714285731</v>
      </c>
      <c r="F35" s="64">
        <f t="shared" ca="1" si="8"/>
        <v>2.7679999999999998</v>
      </c>
      <c r="G35" s="65">
        <f t="shared" ca="1" si="2"/>
        <v>0.59750000000000003</v>
      </c>
      <c r="H35" s="65">
        <v>0</v>
      </c>
      <c r="I35" s="65">
        <f t="shared" si="9"/>
        <v>0.59750000000000003</v>
      </c>
      <c r="J35" s="64">
        <f t="shared" ca="1" si="11"/>
        <v>0.81834086559372654</v>
      </c>
      <c r="K35" s="65">
        <v>-0.05</v>
      </c>
      <c r="L35" s="65">
        <f ca="1">'GAS DAILY VOL DOWNLOAD'!B13+K35</f>
        <v>0.48000000000000004</v>
      </c>
      <c r="M35" s="55">
        <f t="shared" si="3"/>
        <v>5</v>
      </c>
      <c r="N35" s="66">
        <f t="shared" ca="1" si="4"/>
        <v>37371</v>
      </c>
      <c r="O35" s="56">
        <f t="shared" ca="1" si="5"/>
        <v>0</v>
      </c>
      <c r="P35" s="212">
        <f ca="1">IF(P$30="nymex",expiry!H67+1,B35)</f>
        <v>37377</v>
      </c>
      <c r="Q35" s="315">
        <f ca="1">_xll.OSTRIP(F35,F35,P35-TODAY(),B35-P35,B36-P35-1,1,O35,I35,L35,1,0,1,0)</f>
        <v>0.1002286780495113</v>
      </c>
      <c r="R35" s="133" t="e">
        <f ca="1">Q35-#REF!</f>
        <v>#REF!</v>
      </c>
      <c r="S35" s="133"/>
      <c r="T35" s="65">
        <v>-0.11</v>
      </c>
      <c r="U35" s="65">
        <v>0</v>
      </c>
      <c r="V35" s="64"/>
      <c r="W35" s="64" t="e">
        <f t="shared" ca="1" si="6"/>
        <v>#VALUE!</v>
      </c>
      <c r="AA35" s="65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">
      <c r="A36" s="53">
        <f t="shared" si="7"/>
        <v>6</v>
      </c>
      <c r="B36" s="63">
        <v>37408</v>
      </c>
      <c r="C36" s="53">
        <f ca="1">[4]!'NGM2,PRIM ACT 1,1'</f>
        <v>2.7610000000000001</v>
      </c>
      <c r="D36" s="53">
        <f t="shared" ca="1" si="1"/>
        <v>2.8180000000000001</v>
      </c>
      <c r="E36" s="151">
        <f t="shared" si="12"/>
        <v>0.10214285714285731</v>
      </c>
      <c r="F36" s="64">
        <f t="shared" ca="1" si="8"/>
        <v>2.8180000000000001</v>
      </c>
      <c r="G36" s="65">
        <f t="shared" ca="1" si="2"/>
        <v>0.57499999999999996</v>
      </c>
      <c r="H36" s="65">
        <v>0</v>
      </c>
      <c r="I36" s="65">
        <f t="shared" si="9"/>
        <v>0.57499999999999996</v>
      </c>
      <c r="J36" s="64">
        <f ca="1">bsd(1,3,$F36,$F36,$N36-TODAY(),$I36,$O36,Y36/2)</f>
        <v>0.88932488162265244</v>
      </c>
      <c r="K36" s="65">
        <v>-0.05</v>
      </c>
      <c r="L36" s="65">
        <f ca="1">'GAS DAILY VOL DOWNLOAD'!B14+K36</f>
        <v>0.52999999999999992</v>
      </c>
      <c r="M36" s="55">
        <f t="shared" si="3"/>
        <v>6</v>
      </c>
      <c r="N36" s="66">
        <f t="shared" ca="1" si="4"/>
        <v>37404</v>
      </c>
      <c r="O36" s="56">
        <f t="shared" ca="1" si="5"/>
        <v>0</v>
      </c>
      <c r="P36" s="212">
        <f ca="1">IF(P$30="nymex",expiry!H68+1,B36)</f>
        <v>37408</v>
      </c>
      <c r="Q36" s="315">
        <f ca="1">_xll.OSTRIP(F36,F36,P36-TODAY(),B36-P36,B37-P36-1,1,O36,I36,L36,1,0,1,0)</f>
        <v>0.11072491148303802</v>
      </c>
      <c r="R36" s="133" t="e">
        <f ca="1">Q36-#REF!</f>
        <v>#REF!</v>
      </c>
      <c r="S36" s="133"/>
      <c r="T36" s="65">
        <v>-0.05</v>
      </c>
      <c r="U36" s="65">
        <v>0</v>
      </c>
      <c r="V36" s="64"/>
      <c r="W36" s="64" t="e">
        <f t="shared" ca="1" si="6"/>
        <v>#VALUE!</v>
      </c>
      <c r="AA36" s="65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">
      <c r="A37" s="53">
        <f t="shared" si="7"/>
        <v>7</v>
      </c>
      <c r="B37" s="63">
        <v>37438</v>
      </c>
      <c r="C37" s="53">
        <f ca="1">[4]!'NGN2,PRIM ACT 1,1'</f>
        <v>2.806</v>
      </c>
      <c r="D37" s="53">
        <f t="shared" ca="1" si="1"/>
        <v>2.86</v>
      </c>
      <c r="E37" s="151">
        <f t="shared" si="12"/>
        <v>0.10214285714285731</v>
      </c>
      <c r="F37" s="64">
        <f t="shared" ca="1" si="8"/>
        <v>2.86</v>
      </c>
      <c r="G37" s="65">
        <f t="shared" ca="1" si="2"/>
        <v>0.56999999999999995</v>
      </c>
      <c r="H37" s="65">
        <v>0</v>
      </c>
      <c r="I37" s="65">
        <f t="shared" si="9"/>
        <v>0.56999999999999995</v>
      </c>
      <c r="J37" s="64">
        <f t="shared" ca="1" si="11"/>
        <v>0.96276961138332418</v>
      </c>
      <c r="K37" s="65">
        <v>-0.05</v>
      </c>
      <c r="L37" s="65">
        <f ca="1">'GAS DAILY VOL DOWNLOAD'!B15+K37</f>
        <v>0.52999999999999992</v>
      </c>
      <c r="M37" s="55">
        <f t="shared" si="3"/>
        <v>7</v>
      </c>
      <c r="N37" s="66">
        <f t="shared" ca="1" si="4"/>
        <v>37432</v>
      </c>
      <c r="O37" s="56">
        <f t="shared" ca="1" si="5"/>
        <v>0</v>
      </c>
      <c r="P37" s="212">
        <f ca="1">IF(P$30="nymex",expiry!H69+1,B37)</f>
        <v>37438</v>
      </c>
      <c r="Q37" s="315">
        <f ca="1">_xll.OSTRIP(F37,F37,P37-TODAY(),B37-P37,B38-P37-1,1,O37,I37,L37,1,0,1,0)</f>
        <v>0.11433537987602899</v>
      </c>
      <c r="R37" s="133" t="e">
        <f ca="1">Q37-#REF!</f>
        <v>#REF!</v>
      </c>
      <c r="S37" s="133"/>
      <c r="T37" s="65">
        <v>0</v>
      </c>
      <c r="U37" s="65">
        <v>-0.15</v>
      </c>
      <c r="V37" s="64"/>
      <c r="W37" s="64" t="e">
        <f t="shared" ca="1" si="6"/>
        <v>#VALUE!</v>
      </c>
      <c r="AA37" s="65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">
      <c r="A38" s="53">
        <f t="shared" si="7"/>
        <v>8</v>
      </c>
      <c r="B38" s="63">
        <v>37469</v>
      </c>
      <c r="C38" s="53">
        <f ca="1">[4]!'NGQ2,PRIM ACT 1,1'</f>
        <v>2.85</v>
      </c>
      <c r="D38" s="53">
        <f t="shared" ca="1" si="1"/>
        <v>2.903</v>
      </c>
      <c r="E38" s="151">
        <f t="shared" si="12"/>
        <v>0.10214285714285731</v>
      </c>
      <c r="F38" s="64">
        <f t="shared" ca="1" si="8"/>
        <v>2.903</v>
      </c>
      <c r="G38" s="65">
        <f t="shared" ca="1" si="2"/>
        <v>0.56499999999999995</v>
      </c>
      <c r="H38" s="65">
        <v>0</v>
      </c>
      <c r="I38" s="65">
        <f t="shared" si="9"/>
        <v>0.56499999999999995</v>
      </c>
      <c r="J38" s="64">
        <f t="shared" ca="1" si="11"/>
        <v>1.0389774582348794</v>
      </c>
      <c r="K38" s="65">
        <v>-0.05</v>
      </c>
      <c r="L38" s="65">
        <f ca="1">'GAS DAILY VOL DOWNLOAD'!B16+K38</f>
        <v>0.57999999999999996</v>
      </c>
      <c r="M38" s="55">
        <f t="shared" si="3"/>
        <v>8</v>
      </c>
      <c r="N38" s="66">
        <f t="shared" ca="1" si="4"/>
        <v>37463</v>
      </c>
      <c r="O38" s="56">
        <f t="shared" ca="1" si="5"/>
        <v>0</v>
      </c>
      <c r="P38" s="212">
        <f ca="1">IF(P$30="nymex",expiry!H70+1,B38)</f>
        <v>37469</v>
      </c>
      <c r="Q38" s="315">
        <f ca="1">_xll.OSTRIP(F38,F38,P38-TODAY(),B38-P38,B39-P38-1,1,O38,I38,L38,1,0,1,0)</f>
        <v>0.12698817935212592</v>
      </c>
      <c r="R38" s="133" t="e">
        <f ca="1">Q38-#REF!</f>
        <v>#REF!</v>
      </c>
      <c r="S38" s="133"/>
      <c r="T38" s="65">
        <v>-0.05</v>
      </c>
      <c r="U38" s="65">
        <v>-0.25</v>
      </c>
      <c r="V38" s="64"/>
      <c r="W38" s="64" t="e">
        <f t="shared" ca="1" si="6"/>
        <v>#VALUE!</v>
      </c>
      <c r="AA38" s="65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">
      <c r="A39" s="53">
        <f t="shared" si="7"/>
        <v>9</v>
      </c>
      <c r="B39" s="63">
        <v>37500</v>
      </c>
      <c r="C39" s="53">
        <f ca="1">[4]!'NGU2,PRIM ACT 1,1'</f>
        <v>2.8479999999999999</v>
      </c>
      <c r="D39" s="53">
        <f t="shared" ca="1" si="1"/>
        <v>2.899</v>
      </c>
      <c r="E39" s="151">
        <f t="shared" si="12"/>
        <v>0.10214285714285731</v>
      </c>
      <c r="F39" s="64">
        <f t="shared" ca="1" si="8"/>
        <v>2.899</v>
      </c>
      <c r="G39" s="65">
        <f t="shared" ca="1" si="2"/>
        <v>0.5625</v>
      </c>
      <c r="H39" s="65">
        <v>0</v>
      </c>
      <c r="I39" s="65">
        <f t="shared" si="9"/>
        <v>0.5625</v>
      </c>
      <c r="J39" s="64">
        <f t="shared" ca="1" si="11"/>
        <v>1.100141070589248</v>
      </c>
      <c r="K39" s="65">
        <v>-0.05</v>
      </c>
      <c r="L39" s="65">
        <f ca="1">'GAS DAILY VOL DOWNLOAD'!B17+K39</f>
        <v>0.63</v>
      </c>
      <c r="M39" s="55">
        <f t="shared" si="3"/>
        <v>9</v>
      </c>
      <c r="N39" s="66">
        <f t="shared" ca="1" si="4"/>
        <v>37495</v>
      </c>
      <c r="O39" s="56">
        <f t="shared" ca="1" si="5"/>
        <v>0</v>
      </c>
      <c r="P39" s="212">
        <f ca="1">IF(P$30="nymex",expiry!H71+1,B39)</f>
        <v>37500</v>
      </c>
      <c r="Q39" s="315">
        <f ca="1">_xll.OSTRIP(F39,F39,P39-TODAY(),B39-P39,B40-P39-1,1,O39,I39,L39,1,0,1,0)</f>
        <v>0.13536775510479571</v>
      </c>
      <c r="R39" s="133" t="e">
        <f ca="1">Q39-#REF!</f>
        <v>#REF!</v>
      </c>
      <c r="S39" s="133"/>
      <c r="T39" s="65">
        <v>0.05</v>
      </c>
      <c r="U39" s="65">
        <v>0.2</v>
      </c>
      <c r="V39" s="64"/>
      <c r="W39" s="64" t="e">
        <f t="shared" ca="1" si="6"/>
        <v>#VALUE!</v>
      </c>
      <c r="AA39" s="65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">
      <c r="A40" s="53">
        <f t="shared" si="7"/>
        <v>10</v>
      </c>
      <c r="B40" s="63">
        <v>37530</v>
      </c>
      <c r="C40" s="53">
        <f ca="1">[4]!'NGV2,PRIM ACT 1,1'</f>
        <v>2.85</v>
      </c>
      <c r="D40" s="53">
        <f t="shared" ca="1" si="1"/>
        <v>2.9220000000000002</v>
      </c>
      <c r="E40" s="151">
        <f t="shared" si="12"/>
        <v>0.10214285714285731</v>
      </c>
      <c r="F40" s="64">
        <f t="shared" ca="1" si="8"/>
        <v>2.9220000000000002</v>
      </c>
      <c r="G40" s="65">
        <f t="shared" ca="1" si="2"/>
        <v>0.5625</v>
      </c>
      <c r="H40" s="65">
        <v>0</v>
      </c>
      <c r="I40" s="65">
        <f t="shared" si="9"/>
        <v>0.5625</v>
      </c>
      <c r="J40" s="64">
        <f t="shared" ref="J40:J61" ca="1" si="13">bsd(1,3,$F40,$F40,$N40-TODAY(),$I40,$O40,Y40/2)</f>
        <v>1.1665391489617543</v>
      </c>
      <c r="K40" s="65">
        <v>-0.05</v>
      </c>
      <c r="L40" s="65">
        <f ca="1">'GAS DAILY VOL DOWNLOAD'!B18+K40</f>
        <v>0.63</v>
      </c>
      <c r="M40" s="55">
        <f t="shared" si="3"/>
        <v>10</v>
      </c>
      <c r="N40" s="66">
        <f t="shared" ca="1" si="4"/>
        <v>37524</v>
      </c>
      <c r="O40" s="56">
        <f t="shared" ca="1" si="5"/>
        <v>0</v>
      </c>
      <c r="P40" s="212">
        <f ca="1">IF(P$30="nymex",expiry!H72+1,B40)</f>
        <v>37530</v>
      </c>
      <c r="Q40" s="315">
        <f ca="1">_xll.OSTRIP(F40,F40,P40-TODAY(),B40-P40,B41-P40-1,1,O40,I40,L40,1,0,1,0)</f>
        <v>0.13882063759157529</v>
      </c>
      <c r="R40" s="133" t="e">
        <f ca="1">Q40-#REF!</f>
        <v>#REF!</v>
      </c>
      <c r="S40" s="133"/>
      <c r="T40" s="65">
        <v>0</v>
      </c>
      <c r="U40" s="65">
        <v>0.2</v>
      </c>
      <c r="V40" s="64"/>
      <c r="W40" s="64" t="e">
        <f t="shared" ca="1" si="6"/>
        <v>#VALUE!</v>
      </c>
      <c r="AA40" s="65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">
      <c r="A41" s="53">
        <f t="shared" si="7"/>
        <v>11</v>
      </c>
      <c r="B41" s="63">
        <v>37561</v>
      </c>
      <c r="C41" s="53">
        <f ca="1">[4]!'NGX2,PRIM ACT 1,1'</f>
        <v>3.0049999999999999</v>
      </c>
      <c r="D41" s="53">
        <f t="shared" ca="1" si="1"/>
        <v>3.1190000000000002</v>
      </c>
      <c r="E41" s="151">
        <f>Q$26</f>
        <v>8.2499999999999574E-2</v>
      </c>
      <c r="F41" s="64">
        <f t="shared" ca="1" si="8"/>
        <v>3.1190000000000002</v>
      </c>
      <c r="G41" s="65">
        <f t="shared" ca="1" si="2"/>
        <v>0.55500000000000005</v>
      </c>
      <c r="H41" s="65">
        <v>0</v>
      </c>
      <c r="I41" s="65">
        <f t="shared" si="9"/>
        <v>0.55500000000000005</v>
      </c>
      <c r="J41" s="64">
        <f t="shared" ca="1" si="13"/>
        <v>1.2943533571202721</v>
      </c>
      <c r="K41" s="65">
        <v>-0.05</v>
      </c>
      <c r="L41" s="65">
        <f ca="1">'GAS DAILY VOL DOWNLOAD'!B19+K41</f>
        <v>0.67999999999999994</v>
      </c>
      <c r="M41" s="55">
        <f t="shared" si="3"/>
        <v>11</v>
      </c>
      <c r="N41" s="66">
        <f t="shared" ca="1" si="4"/>
        <v>37557</v>
      </c>
      <c r="O41" s="56">
        <f t="shared" ca="1" si="5"/>
        <v>0</v>
      </c>
      <c r="P41" s="212">
        <f ca="1">IF(P$30="nymex",expiry!H73+1,B41)</f>
        <v>37561</v>
      </c>
      <c r="Q41" s="315">
        <f ca="1">_xll.OSTRIP(F41,F41,P41-TODAY(),B41-P41,B42-P41-1,1,O41,I41,L41,1,0,1,0)</f>
        <v>0.15717851269047486</v>
      </c>
      <c r="R41" s="133" t="e">
        <f ca="1">Q41-#REF!</f>
        <v>#REF!</v>
      </c>
      <c r="S41" s="133"/>
      <c r="T41" s="65">
        <v>0</v>
      </c>
      <c r="U41" s="65">
        <v>0</v>
      </c>
      <c r="V41" s="64"/>
      <c r="W41" s="64" t="e">
        <f t="shared" ca="1" si="6"/>
        <v>#VALUE!</v>
      </c>
      <c r="AA41" s="65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">
      <c r="A42" s="53">
        <f t="shared" si="7"/>
        <v>12</v>
      </c>
      <c r="B42" s="63">
        <v>37591</v>
      </c>
      <c r="C42" s="53">
        <f ca="1">[4]!'NGZ2,PRIM ACT 1,1'</f>
        <v>3.18</v>
      </c>
      <c r="D42" s="53">
        <f t="shared" ca="1" si="1"/>
        <v>3.306</v>
      </c>
      <c r="E42" s="151">
        <f>Q$26</f>
        <v>8.2499999999999574E-2</v>
      </c>
      <c r="F42" s="64">
        <f t="shared" ca="1" si="8"/>
        <v>3.306</v>
      </c>
      <c r="G42" s="65">
        <f t="shared" ca="1" si="2"/>
        <v>0.55000000000000004</v>
      </c>
      <c r="H42" s="65">
        <v>0</v>
      </c>
      <c r="I42" s="65">
        <f t="shared" si="9"/>
        <v>0.55000000000000004</v>
      </c>
      <c r="J42" s="64">
        <f t="shared" ca="1" si="13"/>
        <v>1.4153738595887979</v>
      </c>
      <c r="K42" s="65">
        <v>0</v>
      </c>
      <c r="L42" s="65">
        <f ca="1">'GAS DAILY VOL DOWNLOAD'!B20+K42</f>
        <v>0.85</v>
      </c>
      <c r="M42" s="55">
        <f t="shared" si="3"/>
        <v>12</v>
      </c>
      <c r="N42" s="66">
        <f t="shared" ca="1" si="4"/>
        <v>37585</v>
      </c>
      <c r="O42" s="56">
        <f t="shared" ca="1" si="5"/>
        <v>0</v>
      </c>
      <c r="P42" s="212">
        <f ca="1">IF(P$30="nymex",expiry!H74+1,B42)</f>
        <v>37591</v>
      </c>
      <c r="Q42" s="315">
        <f ca="1">_xll.OSTRIP(F42,F42,P42-TODAY(),B42-P42,B43-P42-1,1,O42,I42,L42,1,0,1,0)</f>
        <v>0.21176753030483036</v>
      </c>
      <c r="U42" s="65">
        <v>0.05</v>
      </c>
      <c r="AA42" s="65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">
      <c r="A43" s="53">
        <f t="shared" si="7"/>
        <v>13</v>
      </c>
      <c r="B43" s="63">
        <v>37622</v>
      </c>
      <c r="C43" s="53">
        <f ca="1">[4]!'NGF3,PRIM ACT 1,1'</f>
        <v>3</v>
      </c>
      <c r="D43" s="53">
        <f t="shared" ca="1" si="1"/>
        <v>3.4009999999999998</v>
      </c>
      <c r="E43" s="151">
        <f t="shared" ref="E43:E54" si="14">Q$27</f>
        <v>8.2416666666666583E-2</v>
      </c>
      <c r="F43" s="64">
        <f t="shared" ca="1" si="8"/>
        <v>3.4009999999999998</v>
      </c>
      <c r="G43" s="65">
        <f t="shared" ca="1" si="2"/>
        <v>0.54500000000000004</v>
      </c>
      <c r="H43" s="65">
        <v>0</v>
      </c>
      <c r="I43" s="65">
        <f t="shared" si="9"/>
        <v>0.54500000000000004</v>
      </c>
      <c r="J43" s="64">
        <f ca="1">bsd(1,3,$F43,$F43,$N43-TODAY(),$I43,$O43,Y43/2)</f>
        <v>1.5030832320151166</v>
      </c>
      <c r="K43" s="65">
        <v>0</v>
      </c>
      <c r="L43" s="65">
        <f ca="1">'GAS DAILY VOL DOWNLOAD'!B21+K43</f>
        <v>1.05</v>
      </c>
      <c r="M43" s="55">
        <f t="shared" si="3"/>
        <v>13</v>
      </c>
      <c r="N43" s="66">
        <f t="shared" ca="1" si="4"/>
        <v>37616</v>
      </c>
      <c r="O43" s="56">
        <f t="shared" ca="1" si="5"/>
        <v>0</v>
      </c>
      <c r="P43" s="212">
        <f ca="1">IF(P$30="nymex",expiry!H75+1,B43)</f>
        <v>37622</v>
      </c>
      <c r="Q43" s="315">
        <f ca="1">_xll.OSTRIP(F43,F43,P43-TODAY(),B43-P43,B44-P43-1,1,O43,I43,L43,1,0,1,0)</f>
        <v>0.26889882591427877</v>
      </c>
      <c r="U43" s="65">
        <v>0.05</v>
      </c>
      <c r="AA43" s="65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">
      <c r="A44" s="53">
        <f t="shared" si="7"/>
        <v>14</v>
      </c>
      <c r="B44" s="63">
        <v>37653</v>
      </c>
      <c r="C44" s="53">
        <f ca="1">[4]!'NGG3,PRIM ACT 1,1'</f>
        <v>3.3359999999999999</v>
      </c>
      <c r="D44" s="53">
        <f t="shared" ca="1" si="1"/>
        <v>3.3359999999999999</v>
      </c>
      <c r="E44" s="151">
        <f t="shared" si="14"/>
        <v>8.2416666666666583E-2</v>
      </c>
      <c r="F44" s="64">
        <f t="shared" ca="1" si="8"/>
        <v>3.3359999999999999</v>
      </c>
      <c r="G44" s="65">
        <f t="shared" ca="1" si="2"/>
        <v>0.53500000000000003</v>
      </c>
      <c r="H44" s="65">
        <v>0</v>
      </c>
      <c r="I44" s="65">
        <f t="shared" si="9"/>
        <v>0.53500000000000003</v>
      </c>
      <c r="J44" s="64">
        <f ca="1">bsd(1,3,$F44,$F44,$N44-TODAY(),$I44,$O44,Y44/2)</f>
        <v>1.5068520442451743</v>
      </c>
      <c r="K44" s="65">
        <v>0</v>
      </c>
      <c r="L44" s="65">
        <f ca="1">'GAS DAILY VOL DOWNLOAD'!B22+K44</f>
        <v>1.08</v>
      </c>
      <c r="M44" s="55">
        <f t="shared" si="3"/>
        <v>14</v>
      </c>
      <c r="N44" s="66">
        <f t="shared" ca="1" si="4"/>
        <v>37649</v>
      </c>
      <c r="O44" s="56">
        <f t="shared" ca="1" si="5"/>
        <v>0</v>
      </c>
      <c r="P44" s="212">
        <f ca="1">IF(P$30="nymex",expiry!H76+1,B44)</f>
        <v>37653</v>
      </c>
      <c r="Q44" s="315">
        <f ca="1">_xll.OSTRIP(F44,F44,P44-TODAY(),B44-P44,B45-P44-1,1,O44,I44,L44,1,0,1,0)</f>
        <v>0.25710042528879207</v>
      </c>
      <c r="U44" s="65">
        <v>0.05</v>
      </c>
      <c r="AA44" s="65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">
      <c r="A45" s="53">
        <f t="shared" si="7"/>
        <v>15</v>
      </c>
      <c r="B45" s="63">
        <v>37681</v>
      </c>
      <c r="C45" s="53">
        <f ca="1">[4]!'NGH3,PRIM ACT 1,1'</f>
        <v>3.2360000000000002</v>
      </c>
      <c r="D45" s="53">
        <f t="shared" ca="1" si="1"/>
        <v>3.2360000000000002</v>
      </c>
      <c r="E45" s="151">
        <f t="shared" si="14"/>
        <v>8.2416666666666583E-2</v>
      </c>
      <c r="F45" s="64">
        <f t="shared" ca="1" si="8"/>
        <v>3.2360000000000002</v>
      </c>
      <c r="G45" s="65">
        <f t="shared" ca="1" si="2"/>
        <v>0.50249999999999995</v>
      </c>
      <c r="H45" s="65">
        <v>0</v>
      </c>
      <c r="I45" s="65">
        <f t="shared" si="9"/>
        <v>0.50249999999999995</v>
      </c>
      <c r="J45" s="64">
        <f ca="1">bsd(1,3,$F45,$F45,$N45-TODAY(),$I45,$O45,Y45/2)</f>
        <v>1.419049619488451</v>
      </c>
      <c r="K45" s="65">
        <v>0</v>
      </c>
      <c r="L45" s="65">
        <f ca="1">'GAS DAILY VOL DOWNLOAD'!B23+K45</f>
        <v>1.08</v>
      </c>
      <c r="M45" s="55">
        <f t="shared" si="3"/>
        <v>15</v>
      </c>
      <c r="N45" s="66">
        <f t="shared" ca="1" si="4"/>
        <v>37677</v>
      </c>
      <c r="O45" s="56">
        <f t="shared" ca="1" si="5"/>
        <v>0</v>
      </c>
      <c r="P45" s="212">
        <f ca="1">IF(P$30="nymex",expiry!H77+1,B45)</f>
        <v>37681</v>
      </c>
      <c r="Q45" s="315">
        <f ca="1">_xll.OSTRIP(F45,F45,P45-TODAY(),B45-P45,B46-P45-1,1,O45,I45,L45,1,0,1,0)</f>
        <v>0.26312816253977189</v>
      </c>
      <c r="U45" s="65">
        <v>0.05</v>
      </c>
      <c r="AA45" s="65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">
      <c r="A46" s="53">
        <f t="shared" si="7"/>
        <v>16</v>
      </c>
      <c r="B46" s="63">
        <v>37712</v>
      </c>
      <c r="C46" s="53">
        <f ca="1">[4]!'NGJ3,PRIM ACT 1,1'</f>
        <v>3.0910000000000002</v>
      </c>
      <c r="D46" s="53">
        <f t="shared" ca="1" si="1"/>
        <v>3.0910000000000002</v>
      </c>
      <c r="E46" s="151">
        <f t="shared" si="14"/>
        <v>8.2416666666666583E-2</v>
      </c>
      <c r="F46" s="64">
        <f t="shared" ca="1" si="8"/>
        <v>3.0910000000000002</v>
      </c>
      <c r="G46" s="65">
        <f t="shared" ca="1" si="2"/>
        <v>0.42</v>
      </c>
      <c r="H46" s="65">
        <v>0</v>
      </c>
      <c r="I46" s="65">
        <f t="shared" si="9"/>
        <v>0.42</v>
      </c>
      <c r="J46" s="64">
        <f t="shared" ca="1" si="13"/>
        <v>1.1728577683963186</v>
      </c>
      <c r="K46" s="65">
        <v>0</v>
      </c>
      <c r="L46" s="65">
        <f ca="1">'GAS DAILY VOL DOWNLOAD'!B24+K46</f>
        <v>0.83</v>
      </c>
      <c r="M46" s="55">
        <f t="shared" si="3"/>
        <v>16</v>
      </c>
      <c r="N46" s="66">
        <f t="shared" ca="1" si="4"/>
        <v>37706</v>
      </c>
      <c r="O46" s="56">
        <f t="shared" ca="1" si="5"/>
        <v>0</v>
      </c>
      <c r="P46" s="212">
        <f ca="1">IF(P$30="nymex",expiry!H78+1,B46)</f>
        <v>37712</v>
      </c>
      <c r="Q46" s="315">
        <f ca="1">_xll.OSTRIP(F46,F46,P46-TODAY(),B46-P46,B47-P46-1,1,O46,I46,L46,1,0,1,0)</f>
        <v>0.19004087784853282</v>
      </c>
      <c r="U46" s="65">
        <v>0.05</v>
      </c>
      <c r="AA46" s="65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">
      <c r="A47" s="53">
        <f t="shared" si="7"/>
        <v>17</v>
      </c>
      <c r="B47" s="63">
        <v>37742</v>
      </c>
      <c r="C47" s="53">
        <f ca="1">[4]!'NGK3,PRIM ACT 1,1'</f>
        <v>3.0910000000000002</v>
      </c>
      <c r="D47" s="53">
        <f t="shared" ca="1" si="1"/>
        <v>3.0910000000000002</v>
      </c>
      <c r="E47" s="151">
        <f t="shared" si="14"/>
        <v>8.2416666666666583E-2</v>
      </c>
      <c r="F47" s="64">
        <f t="shared" ca="1" si="8"/>
        <v>3.0910000000000002</v>
      </c>
      <c r="G47" s="65">
        <f t="shared" ca="1" si="2"/>
        <v>0.40500000000000003</v>
      </c>
      <c r="H47" s="65">
        <v>0</v>
      </c>
      <c r="I47" s="65">
        <f t="shared" si="9"/>
        <v>0.40500000000000003</v>
      </c>
      <c r="J47" s="64">
        <f t="shared" ca="1" si="13"/>
        <v>1.1661225497699732</v>
      </c>
      <c r="K47" s="65">
        <v>0</v>
      </c>
      <c r="L47" s="65">
        <f ca="1">'GAS DAILY VOL DOWNLOAD'!B25+K47</f>
        <v>0.43</v>
      </c>
      <c r="M47" s="55">
        <f t="shared" si="3"/>
        <v>17</v>
      </c>
      <c r="N47" s="66">
        <f t="shared" ca="1" si="4"/>
        <v>37736</v>
      </c>
      <c r="O47" s="56">
        <f t="shared" ca="1" si="5"/>
        <v>0</v>
      </c>
      <c r="P47" s="212">
        <f ca="1">IF(P$30="nymex",expiry!H79+1,B47)</f>
        <v>37742</v>
      </c>
      <c r="Q47" s="315">
        <f ca="1">_xll.OSTRIP(F47,F47,P47-TODAY(),B47-P47,B48-P47-1,1,O47,I47,L47,1,0,1,0)</f>
        <v>0.10027520424013062</v>
      </c>
      <c r="U47" s="65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">
      <c r="A48" s="53">
        <f t="shared" si="7"/>
        <v>18</v>
      </c>
      <c r="B48" s="63">
        <v>37773</v>
      </c>
      <c r="C48" s="53">
        <f ca="1">[4]!'NGM3,PRIM ACT 1,1'</f>
        <v>3.121</v>
      </c>
      <c r="D48" s="53">
        <f t="shared" ca="1" si="1"/>
        <v>3.121</v>
      </c>
      <c r="E48" s="151">
        <f t="shared" si="14"/>
        <v>8.2416666666666583E-2</v>
      </c>
      <c r="F48" s="64">
        <f t="shared" ca="1" si="8"/>
        <v>3.121</v>
      </c>
      <c r="G48" s="65">
        <f t="shared" ca="1" si="2"/>
        <v>0.4</v>
      </c>
      <c r="H48" s="65">
        <v>0</v>
      </c>
      <c r="I48" s="65">
        <f t="shared" si="9"/>
        <v>0.4</v>
      </c>
      <c r="J48" s="64">
        <f ca="1">bsd(1,3,$F48,$F48,$N48-TODAY(),$I48,$O48,Y48/2)</f>
        <v>1.1986236325135273</v>
      </c>
      <c r="K48" s="65">
        <v>0</v>
      </c>
      <c r="L48" s="65">
        <f ca="1">'GAS DAILY VOL DOWNLOAD'!B26+K48</f>
        <v>0.48</v>
      </c>
      <c r="M48" s="55">
        <f t="shared" si="3"/>
        <v>18</v>
      </c>
      <c r="N48" s="66">
        <f t="shared" ca="1" si="4"/>
        <v>37768</v>
      </c>
      <c r="O48" s="56">
        <f t="shared" ca="1" si="5"/>
        <v>0</v>
      </c>
      <c r="P48" s="212">
        <f ca="1">IF(P$30="nymex",expiry!H80+1,B48)</f>
        <v>37773</v>
      </c>
      <c r="Q48" s="315">
        <f ca="1">_xll.OSTRIP(F48,F48,P48-TODAY(),B48-P48,B49-P48-1,1,O48,I48,L48,1,0,1,0)</f>
        <v>0.11107285456288955</v>
      </c>
      <c r="U48" s="65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">
      <c r="A49" s="53">
        <f t="shared" si="7"/>
        <v>19</v>
      </c>
      <c r="B49" s="63">
        <v>37803</v>
      </c>
      <c r="C49" s="53">
        <f ca="1">[4]!'NGN3,PRIM ACT 1,1'</f>
        <v>3.161</v>
      </c>
      <c r="D49" s="53">
        <f t="shared" ca="1" si="1"/>
        <v>3.161</v>
      </c>
      <c r="E49" s="151">
        <f t="shared" si="14"/>
        <v>8.2416666666666583E-2</v>
      </c>
      <c r="F49" s="64">
        <f t="shared" ca="1" si="8"/>
        <v>3.161</v>
      </c>
      <c r="G49" s="65">
        <f t="shared" ca="1" si="2"/>
        <v>0.4</v>
      </c>
      <c r="H49" s="65">
        <v>0</v>
      </c>
      <c r="I49" s="65">
        <f t="shared" si="9"/>
        <v>0.4</v>
      </c>
      <c r="J49" s="64">
        <f ca="1">bsd(1,3,$F49,$F49,$N49-TODAY(),$I49,$O49,Y49/2)</f>
        <v>1.2455614518119593</v>
      </c>
      <c r="K49" s="65">
        <v>0</v>
      </c>
      <c r="L49" s="65">
        <f ca="1">'GAS DAILY VOL DOWNLOAD'!B27+K49</f>
        <v>0.48</v>
      </c>
      <c r="M49" s="55">
        <f t="shared" si="3"/>
        <v>19</v>
      </c>
      <c r="N49" s="66">
        <f t="shared" ca="1" si="4"/>
        <v>37797</v>
      </c>
      <c r="O49" s="56">
        <f t="shared" ca="1" si="5"/>
        <v>0</v>
      </c>
      <c r="P49" s="212">
        <f ca="1">IF(P$30="nymex",expiry!H81+1,B49)</f>
        <v>37803</v>
      </c>
      <c r="Q49" s="315">
        <f ca="1">_xll.OSTRIP(F49,F49,P49-TODAY(),B49-P49,B50-P49-1,1,O49,I49,L49,1,0,1,0)</f>
        <v>0.11445912258472007</v>
      </c>
      <c r="U49" s="65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">
      <c r="A50" s="53">
        <f t="shared" si="7"/>
        <v>20</v>
      </c>
      <c r="B50" s="63">
        <v>37834</v>
      </c>
      <c r="C50" s="53">
        <f ca="1">[4]!'NGQ3,PRIM ACT 1,1'</f>
        <v>3.1960000000000002</v>
      </c>
      <c r="D50" s="53">
        <f t="shared" ca="1" si="1"/>
        <v>3.1960000000000002</v>
      </c>
      <c r="E50" s="151">
        <f t="shared" si="14"/>
        <v>8.2416666666666583E-2</v>
      </c>
      <c r="F50" s="64">
        <f t="shared" ca="1" si="8"/>
        <v>3.1960000000000002</v>
      </c>
      <c r="G50" s="65">
        <f t="shared" ca="1" si="2"/>
        <v>0.4</v>
      </c>
      <c r="H50" s="65">
        <v>0</v>
      </c>
      <c r="I50" s="65">
        <f t="shared" si="9"/>
        <v>0.4</v>
      </c>
      <c r="J50" s="64">
        <f ca="1">bsd(1,3,$F50,$F50,$N50-TODAY(),$I50,$O50,Y50/2)</f>
        <v>1.2946457736797834</v>
      </c>
      <c r="K50" s="65">
        <v>0</v>
      </c>
      <c r="L50" s="65">
        <f ca="1">'GAS DAILY VOL DOWNLOAD'!B28+K50</f>
        <v>0.53</v>
      </c>
      <c r="M50" s="55">
        <f t="shared" si="3"/>
        <v>20</v>
      </c>
      <c r="N50" s="66">
        <f t="shared" ca="1" si="4"/>
        <v>37830</v>
      </c>
      <c r="O50" s="56">
        <f t="shared" ca="1" si="5"/>
        <v>0</v>
      </c>
      <c r="P50" s="212">
        <f ca="1">IF(P$30="nymex",expiry!H82+1,B50)</f>
        <v>37834</v>
      </c>
      <c r="Q50" s="315">
        <f ca="1">_xll.OSTRIP(F50,F50,P50-TODAY(),B50-P50,B51-P50-1,1,O50,I50,L50,1,0,1,0)</f>
        <v>0.12776778814118486</v>
      </c>
      <c r="U50" s="65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">
      <c r="A51" s="53">
        <f t="shared" si="7"/>
        <v>21</v>
      </c>
      <c r="B51" s="63">
        <v>37865</v>
      </c>
      <c r="C51" s="53">
        <f ca="1">[4]!'NGU3,PRIM ACT 1,1'</f>
        <v>3.1960000000000002</v>
      </c>
      <c r="D51" s="53">
        <f t="shared" ca="1" si="1"/>
        <v>3.1960000000000002</v>
      </c>
      <c r="E51" s="151">
        <f t="shared" si="14"/>
        <v>8.2416666666666583E-2</v>
      </c>
      <c r="F51" s="64">
        <f t="shared" ca="1" si="8"/>
        <v>3.1960000000000002</v>
      </c>
      <c r="G51" s="65">
        <f t="shared" ca="1" si="2"/>
        <v>0.39500000000000002</v>
      </c>
      <c r="H51" s="65">
        <v>0</v>
      </c>
      <c r="I51" s="65">
        <f t="shared" si="9"/>
        <v>0.39500000000000002</v>
      </c>
      <c r="J51" s="64">
        <f t="shared" ca="1" si="13"/>
        <v>1.3086278301851202</v>
      </c>
      <c r="K51" s="65">
        <v>0</v>
      </c>
      <c r="L51" s="65">
        <f ca="1">'GAS DAILY VOL DOWNLOAD'!B29+K51</f>
        <v>0.57999999999999996</v>
      </c>
      <c r="M51" s="55">
        <f t="shared" si="3"/>
        <v>21</v>
      </c>
      <c r="N51" s="66">
        <f t="shared" ca="1" si="4"/>
        <v>37859</v>
      </c>
      <c r="O51" s="56">
        <f t="shared" ca="1" si="5"/>
        <v>0</v>
      </c>
      <c r="P51" s="212">
        <f ca="1">IF(P$30="nymex",expiry!H83+1,B51)</f>
        <v>37865</v>
      </c>
      <c r="Q51" s="315">
        <f ca="1">_xll.OSTRIP(F51,F51,P51-TODAY(),B51-P51,B52-P51-1,1,O51,I51,L51,1,0,1,0)</f>
        <v>0.13740876153809634</v>
      </c>
      <c r="U51" s="65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">
      <c r="A52" s="53">
        <f t="shared" si="7"/>
        <v>22</v>
      </c>
      <c r="B52" s="63">
        <v>37895</v>
      </c>
      <c r="C52" s="53">
        <f ca="1">[4]!'NGV3,PRIM ACT 1,1'</f>
        <v>3.2210000000000001</v>
      </c>
      <c r="D52" s="53">
        <f t="shared" ca="1" si="1"/>
        <v>3.2210000000000001</v>
      </c>
      <c r="E52" s="151">
        <f t="shared" si="14"/>
        <v>8.2416666666666583E-2</v>
      </c>
      <c r="F52" s="64">
        <f t="shared" ca="1" si="8"/>
        <v>3.2210000000000001</v>
      </c>
      <c r="G52" s="65">
        <f t="shared" ca="1" si="2"/>
        <v>0.39750000000000002</v>
      </c>
      <c r="H52" s="65">
        <v>0</v>
      </c>
      <c r="I52" s="65">
        <f t="shared" si="9"/>
        <v>0.39750000000000002</v>
      </c>
      <c r="J52" s="64">
        <f t="shared" ca="1" si="13"/>
        <v>1.3575245243245684</v>
      </c>
      <c r="K52" s="65">
        <v>0</v>
      </c>
      <c r="L52" s="65">
        <f ca="1">'GAS DAILY VOL DOWNLOAD'!B30+K52</f>
        <v>0.57999999999999996</v>
      </c>
      <c r="M52" s="55">
        <f t="shared" si="3"/>
        <v>22</v>
      </c>
      <c r="N52" s="66">
        <f t="shared" ca="1" si="4"/>
        <v>37889</v>
      </c>
      <c r="O52" s="56">
        <f t="shared" ca="1" si="5"/>
        <v>0</v>
      </c>
      <c r="P52" s="212">
        <f ca="1">IF(P$30="nymex",expiry!H84+1,B52)</f>
        <v>37895</v>
      </c>
      <c r="Q52" s="315">
        <f ca="1">_xll.OSTRIP(F52,F52,P52-TODAY(),B52-P52,B53-P52-1,1,O52,I52,L52,1,0,1,0)</f>
        <v>0.14089869985986819</v>
      </c>
      <c r="U52" s="65">
        <v>0.3</v>
      </c>
      <c r="AB52" s="53">
        <f>[2]!'NGc22 cls'</f>
        <v>3.1960000000000002</v>
      </c>
      <c r="AC52" s="53" t="e">
        <f>[2]!'NGc22 LAST'</f>
        <v>#REF!</v>
      </c>
      <c r="AD52" s="68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">
      <c r="A53" s="53">
        <f t="shared" si="7"/>
        <v>23</v>
      </c>
      <c r="B53" s="63">
        <v>37926</v>
      </c>
      <c r="C53" s="53">
        <f ca="1">[4]!'NGX3,PRIM ACT 1,1'</f>
        <v>3.3610000000000002</v>
      </c>
      <c r="D53" s="53">
        <f t="shared" ca="1" si="1"/>
        <v>3.3610000000000002</v>
      </c>
      <c r="E53" s="151">
        <f t="shared" si="14"/>
        <v>8.2416666666666583E-2</v>
      </c>
      <c r="F53" s="64">
        <f t="shared" ca="1" si="8"/>
        <v>3.3610000000000002</v>
      </c>
      <c r="G53" s="65">
        <f t="shared" ca="1" si="2"/>
        <v>0.39500000000000002</v>
      </c>
      <c r="H53" s="65">
        <v>0</v>
      </c>
      <c r="I53" s="65">
        <f t="shared" si="9"/>
        <v>0.39500000000000002</v>
      </c>
      <c r="J53" s="64">
        <f ca="1">bsd(1,3,$F53,$F53,$N53-TODAY(),$I53,$O53,Y53/2)</f>
        <v>1.441755071542798</v>
      </c>
      <c r="K53" s="65">
        <v>0</v>
      </c>
      <c r="L53" s="65">
        <f ca="1">'GAS DAILY VOL DOWNLOAD'!B31+K53</f>
        <v>0.63</v>
      </c>
      <c r="M53" s="55">
        <f t="shared" si="3"/>
        <v>23</v>
      </c>
      <c r="N53" s="66">
        <f t="shared" ca="1" si="4"/>
        <v>37922</v>
      </c>
      <c r="O53" s="56">
        <f t="shared" ca="1" si="5"/>
        <v>0</v>
      </c>
      <c r="P53" s="212">
        <f ca="1">IF(P$30="nymex",expiry!H85+1,B53)</f>
        <v>37926</v>
      </c>
      <c r="Q53" s="315">
        <f ca="1">_xll.OSTRIP(F53,F53,P53-TODAY(),B53-P53,B54-P53-1,1,O53,I53,L53,1,0,1,0)</f>
        <v>0.15694067778793327</v>
      </c>
      <c r="U53" s="65">
        <v>0.25</v>
      </c>
      <c r="AB53" s="53">
        <f>[2]!'NGc23 cls'</f>
        <v>3.2160000000000002</v>
      </c>
      <c r="AC53" s="53" t="e">
        <f>[2]!'NGc23 LAST'</f>
        <v>#REF!</v>
      </c>
      <c r="AD53" s="68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">
      <c r="A54" s="53">
        <f t="shared" si="7"/>
        <v>24</v>
      </c>
      <c r="B54" s="63">
        <v>37956</v>
      </c>
      <c r="C54" s="53">
        <f ca="1">[4]!'NGZ3,PRIM ACT 1,1'</f>
        <v>3.5</v>
      </c>
      <c r="D54" s="53">
        <f t="shared" ca="1" si="1"/>
        <v>3.5</v>
      </c>
      <c r="E54" s="151">
        <f t="shared" si="14"/>
        <v>8.2416666666666583E-2</v>
      </c>
      <c r="F54" s="64">
        <f t="shared" ca="1" si="8"/>
        <v>3.5</v>
      </c>
      <c r="G54" s="65">
        <f t="shared" ca="1" si="2"/>
        <v>0.39500000000000002</v>
      </c>
      <c r="H54" s="65">
        <v>0</v>
      </c>
      <c r="I54" s="65">
        <f t="shared" si="9"/>
        <v>0.39500000000000002</v>
      </c>
      <c r="J54" s="64">
        <f t="shared" ca="1" si="13"/>
        <v>1.5296211951383096</v>
      </c>
      <c r="K54" s="65">
        <v>0</v>
      </c>
      <c r="L54" s="65">
        <f ca="1">'GAS DAILY VOL DOWNLOAD'!B32+K54</f>
        <v>0.83</v>
      </c>
      <c r="M54" s="55">
        <f t="shared" si="3"/>
        <v>24</v>
      </c>
      <c r="N54" s="66">
        <f t="shared" ca="1" si="4"/>
        <v>37949</v>
      </c>
      <c r="O54" s="56">
        <f t="shared" ca="1" si="5"/>
        <v>0</v>
      </c>
      <c r="P54" s="212">
        <f ca="1">IF(P$30="nymex",expiry!H86+1,B54)</f>
        <v>37956</v>
      </c>
      <c r="Q54" s="315">
        <f ca="1">_xll.OSTRIP(F54,F54,P54-TODAY(),B54-P54,B55-P54-1,1,O54,I54,L54,1,0,1,0)</f>
        <v>0.21893451171994718</v>
      </c>
      <c r="U54" s="65">
        <v>0.05</v>
      </c>
      <c r="AB54" s="53">
        <f>[2]!'NGc24 cls'</f>
        <v>3.2160000000000002</v>
      </c>
      <c r="AC54" s="53" t="e">
        <f>[2]!'NGc24 LAST'</f>
        <v>#REF!</v>
      </c>
      <c r="AD54" s="68"/>
      <c r="BA54" s="55">
        <v>-186</v>
      </c>
      <c r="BB54" s="55">
        <f t="shared" si="10"/>
        <v>-0.186</v>
      </c>
      <c r="BC54" s="55"/>
      <c r="BD54" s="55"/>
    </row>
    <row r="55" spans="1:56" x14ac:dyDescent="0.2">
      <c r="A55" s="53">
        <f t="shared" si="7"/>
        <v>25</v>
      </c>
      <c r="B55" s="63">
        <v>37987</v>
      </c>
      <c r="C55" s="53">
        <f ca="1">[4]!'NGF4,PRIM ACT 1,1'</f>
        <v>3.5649999999999999</v>
      </c>
      <c r="D55" s="53">
        <f t="shared" ca="1" si="1"/>
        <v>3.5649999999999999</v>
      </c>
      <c r="E55" s="151">
        <f>Q$28</f>
        <v>0.13008333333333422</v>
      </c>
      <c r="F55" s="64">
        <f t="shared" ca="1" si="8"/>
        <v>3.5649999999999999</v>
      </c>
      <c r="G55" s="65">
        <f t="shared" ca="1" si="2"/>
        <v>0.39500000000000002</v>
      </c>
      <c r="H55" s="65">
        <v>0</v>
      </c>
      <c r="I55" s="65">
        <f t="shared" si="9"/>
        <v>0.39500000000000002</v>
      </c>
      <c r="J55" s="64">
        <f t="shared" ca="1" si="13"/>
        <v>1.5913771308254101</v>
      </c>
      <c r="K55" s="65">
        <v>0</v>
      </c>
      <c r="L55" s="65">
        <f ca="1">'GAS DAILY VOL DOWNLOAD'!B33+K55</f>
        <v>1.03</v>
      </c>
      <c r="M55" s="55">
        <f t="shared" si="3"/>
        <v>25</v>
      </c>
      <c r="N55" s="66">
        <f t="shared" ca="1" si="4"/>
        <v>37981</v>
      </c>
      <c r="O55" s="56">
        <f t="shared" ca="1" si="5"/>
        <v>0</v>
      </c>
      <c r="P55" s="212">
        <f ca="1">IF(P$30="nymex",expiry!H87+1,B55)</f>
        <v>37987</v>
      </c>
      <c r="Q55" s="315">
        <f ca="1">_xll.OSTRIP(F55,F55,P55-TODAY(),B55-P55,B56-P55-1,1,O55,I55,L55,1,0,1,0)</f>
        <v>0.27652056813707115</v>
      </c>
      <c r="U55" s="65">
        <v>0.05</v>
      </c>
      <c r="AB55" s="53">
        <f>[2]!'NGc25 cls'</f>
        <v>3.2210000000000001</v>
      </c>
      <c r="AC55" s="53" t="e">
        <f>[2]!'NGc25 LAST'</f>
        <v>#REF!</v>
      </c>
      <c r="AD55" s="68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">
      <c r="A56" s="53">
        <f t="shared" si="7"/>
        <v>26</v>
      </c>
      <c r="B56" s="63">
        <v>38018</v>
      </c>
      <c r="C56" s="53">
        <f ca="1">[4]!'NGG4,PRIM ACT 1,1'</f>
        <v>3.48</v>
      </c>
      <c r="D56" s="53">
        <f t="shared" ca="1" si="1"/>
        <v>3.48</v>
      </c>
      <c r="E56" s="151">
        <f t="shared" ref="E56:E66" si="15">Q$28</f>
        <v>0.13008333333333422</v>
      </c>
      <c r="F56" s="64">
        <f t="shared" ca="1" si="8"/>
        <v>3.48</v>
      </c>
      <c r="G56" s="65">
        <f t="shared" ca="1" si="2"/>
        <v>0.38750000000000001</v>
      </c>
      <c r="H56" s="65">
        <v>0</v>
      </c>
      <c r="I56" s="65">
        <f t="shared" si="9"/>
        <v>0.38750000000000001</v>
      </c>
      <c r="J56" s="64">
        <f t="shared" ca="1" si="13"/>
        <v>1.5559560765788527</v>
      </c>
      <c r="K56" s="65">
        <v>0</v>
      </c>
      <c r="L56" s="65">
        <f ca="1">'GAS DAILY VOL DOWNLOAD'!B34+K56</f>
        <v>1</v>
      </c>
      <c r="M56" s="55">
        <f t="shared" si="3"/>
        <v>26</v>
      </c>
      <c r="N56" s="66">
        <f t="shared" ca="1" si="4"/>
        <v>38013</v>
      </c>
      <c r="O56" s="56">
        <f t="shared" ca="1" si="5"/>
        <v>0</v>
      </c>
      <c r="P56" s="212">
        <f ca="1">IF(P$30="nymex",expiry!H88+1,B56)</f>
        <v>38018</v>
      </c>
      <c r="Q56" s="315">
        <f ca="1">_xll.OSTRIP(F56,F56,P56-TODAY(),B56-P56,B57-P56-1,1,O56,I56,L56,1,0,1,0)</f>
        <v>0.25305637081387988</v>
      </c>
      <c r="U56" s="65">
        <v>0.05</v>
      </c>
      <c r="AB56" s="53">
        <f>[2]!'NGc26 cls'</f>
        <v>3.371</v>
      </c>
      <c r="AC56" s="53" t="e">
        <f>[2]!'NGc26 LAST'</f>
        <v>#REF!</v>
      </c>
      <c r="AD56" s="68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">
      <c r="A57" s="53">
        <f t="shared" si="7"/>
        <v>27</v>
      </c>
      <c r="B57" s="63">
        <v>38047</v>
      </c>
      <c r="C57" s="53">
        <f ca="1">[4]!'NGH4,PRIM ACT 1,1'</f>
        <v>3.35</v>
      </c>
      <c r="D57" s="53">
        <f t="shared" ca="1" si="1"/>
        <v>3.35</v>
      </c>
      <c r="E57" s="151">
        <f t="shared" si="15"/>
        <v>0.13008333333333422</v>
      </c>
      <c r="F57" s="64">
        <f t="shared" ca="1" si="8"/>
        <v>3.35</v>
      </c>
      <c r="G57" s="65">
        <f t="shared" ca="1" si="2"/>
        <v>0.37</v>
      </c>
      <c r="H57" s="65">
        <v>0</v>
      </c>
      <c r="I57" s="65">
        <f t="shared" si="9"/>
        <v>0.37</v>
      </c>
      <c r="J57" s="64">
        <f t="shared" ca="1" si="13"/>
        <v>1.4565812693556035</v>
      </c>
      <c r="K57" s="65">
        <v>0</v>
      </c>
      <c r="L57" s="65">
        <f ca="1">'GAS DAILY VOL DOWNLOAD'!B35+K57</f>
        <v>1</v>
      </c>
      <c r="M57" s="55">
        <f t="shared" si="3"/>
        <v>27</v>
      </c>
      <c r="N57" s="66">
        <f t="shared" ca="1" si="4"/>
        <v>38041</v>
      </c>
      <c r="O57" s="56">
        <f t="shared" ca="1" si="5"/>
        <v>0</v>
      </c>
      <c r="P57" s="212">
        <f ca="1">IF(P$30="nymex",expiry!H89+1,B57)</f>
        <v>38047</v>
      </c>
      <c r="Q57" s="315">
        <f ca="1">_xll.OSTRIP(F57,F57,P57-TODAY(),B57-P57,B58-P57-1,1,O57,I57,L57,1,0,1,0)</f>
        <v>0.25230781213284376</v>
      </c>
      <c r="U57" s="65">
        <v>0.05</v>
      </c>
      <c r="Y57" s="64"/>
      <c r="Z57" s="66"/>
      <c r="AA57" s="59"/>
      <c r="AB57" s="53">
        <f>[2]!'NGc27 cls'</f>
        <v>3.5259999999999998</v>
      </c>
      <c r="AC57" s="53" t="e">
        <f>[2]!'NGc27 LAST'</f>
        <v>#REF!</v>
      </c>
      <c r="AD57" s="68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">
      <c r="A58" s="53">
        <f t="shared" si="7"/>
        <v>28</v>
      </c>
      <c r="B58" s="63">
        <f t="shared" ref="B58:B89" si="16">DATE(YEAR(B57),MONTH(B57)+1,1)</f>
        <v>38078</v>
      </c>
      <c r="C58" s="53">
        <f ca="1">[4]!'NGJ4,PRIM ACT 1,1'</f>
        <v>3.165</v>
      </c>
      <c r="D58" s="53">
        <f t="shared" ca="1" si="1"/>
        <v>3.165</v>
      </c>
      <c r="E58" s="151">
        <f t="shared" si="15"/>
        <v>0.13008333333333422</v>
      </c>
      <c r="F58" s="64">
        <f t="shared" ca="1" si="8"/>
        <v>3.165</v>
      </c>
      <c r="G58" s="65">
        <f t="shared" ca="1" si="2"/>
        <v>0.33500000000000002</v>
      </c>
      <c r="H58" s="65">
        <v>0</v>
      </c>
      <c r="I58" s="65">
        <f t="shared" si="9"/>
        <v>0.33500000000000002</v>
      </c>
      <c r="J58" s="64">
        <f t="shared" ca="1" si="13"/>
        <v>1.2719078857512978</v>
      </c>
      <c r="K58" s="65">
        <v>0</v>
      </c>
      <c r="L58" s="65">
        <f ca="1">'GAS DAILY VOL DOWNLOAD'!B36+K58</f>
        <v>0.75</v>
      </c>
      <c r="M58" s="55">
        <f t="shared" si="3"/>
        <v>28</v>
      </c>
      <c r="N58" s="66">
        <f t="shared" ca="1" si="4"/>
        <v>38072</v>
      </c>
      <c r="O58" s="56">
        <f t="shared" ca="1" si="5"/>
        <v>0</v>
      </c>
      <c r="P58" s="212">
        <f ca="1">IF(P$30="nymex",expiry!H90+1,B58)</f>
        <v>38078</v>
      </c>
      <c r="Q58" s="315">
        <f ca="1">_xll.OSTRIP(F58,F58,P58-TODAY(),B58-P58,B59-P58-1,1,O58,I58,L58,1,0,1,0)</f>
        <v>0.17587978001156487</v>
      </c>
      <c r="U58" s="65">
        <v>0.05</v>
      </c>
      <c r="Y58" s="64"/>
      <c r="Z58" s="66"/>
      <c r="AA58" s="59"/>
      <c r="AB58" s="53">
        <f>[2]!'NGc28 cls'</f>
        <v>3.581</v>
      </c>
      <c r="AC58" s="53" t="e">
        <f>[2]!'NGc28 LAST'</f>
        <v>#REF!</v>
      </c>
      <c r="AD58" s="68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">
      <c r="A59" s="53">
        <f t="shared" si="7"/>
        <v>29</v>
      </c>
      <c r="B59" s="63">
        <f t="shared" si="16"/>
        <v>38108</v>
      </c>
      <c r="C59" s="53">
        <f>[4]!'NGK4,PRIM ACT 1,1'</f>
        <v>3.165</v>
      </c>
      <c r="D59" s="53">
        <f t="shared" ca="1" si="1"/>
        <v>3.165</v>
      </c>
      <c r="E59" s="151">
        <f t="shared" si="15"/>
        <v>0.13008333333333422</v>
      </c>
      <c r="F59" s="64">
        <f t="shared" si="8"/>
        <v>3.165</v>
      </c>
      <c r="G59" s="65">
        <f t="shared" ca="1" si="2"/>
        <v>0.33</v>
      </c>
      <c r="H59" s="65">
        <v>0</v>
      </c>
      <c r="I59" s="65">
        <f t="shared" si="9"/>
        <v>0.33</v>
      </c>
      <c r="J59" s="64">
        <f t="shared" ca="1" si="13"/>
        <v>1.2763844969418789</v>
      </c>
      <c r="K59" s="65">
        <v>0</v>
      </c>
      <c r="L59" s="65">
        <f ca="1">'GAS DAILY VOL DOWNLOAD'!B37+K59</f>
        <v>0.4</v>
      </c>
      <c r="M59" s="55">
        <f t="shared" si="3"/>
        <v>29</v>
      </c>
      <c r="N59" s="66">
        <f t="shared" ca="1" si="4"/>
        <v>38104</v>
      </c>
      <c r="O59" s="56">
        <f t="shared" ca="1" si="5"/>
        <v>0</v>
      </c>
      <c r="P59" s="212">
        <f ca="1">IF(P$30="nymex",expiry!H91+1,B59)</f>
        <v>38108</v>
      </c>
      <c r="Q59" s="315">
        <f ca="1">_xll.OSTRIP(F59,F59,P59-TODAY(),B59-P59,B60-P59-1,1,O59,I59,L59,1,0,1,0)</f>
        <v>9.5517396363753448E-2</v>
      </c>
      <c r="U59" s="65">
        <v>0.05</v>
      </c>
      <c r="Y59" s="64"/>
      <c r="Z59" s="66"/>
      <c r="AA59" s="59"/>
      <c r="AB59" s="53">
        <f>[2]!'NGc29 cls'</f>
        <v>3.4670000000000001</v>
      </c>
      <c r="AC59" s="53" t="e">
        <f>[2]!'NGc29 LAST'</f>
        <v>#REF!</v>
      </c>
      <c r="AD59" s="68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">
      <c r="A60" s="53">
        <f t="shared" si="7"/>
        <v>30</v>
      </c>
      <c r="B60" s="63">
        <f t="shared" si="16"/>
        <v>38139</v>
      </c>
      <c r="C60" s="53">
        <f>[4]!'NGM4,PRIM ACT 1,1'</f>
        <v>3.2</v>
      </c>
      <c r="D60" s="53">
        <f t="shared" ca="1" si="1"/>
        <v>3.2</v>
      </c>
      <c r="E60" s="151">
        <f t="shared" si="15"/>
        <v>0.13008333333333422</v>
      </c>
      <c r="F60" s="64">
        <f t="shared" si="8"/>
        <v>3.2</v>
      </c>
      <c r="G60" s="65">
        <f t="shared" ca="1" si="2"/>
        <v>0.33</v>
      </c>
      <c r="H60" s="65">
        <v>0</v>
      </c>
      <c r="I60" s="65">
        <f t="shared" si="9"/>
        <v>0.33</v>
      </c>
      <c r="J60" s="64">
        <f t="shared" ca="1" si="13"/>
        <v>1.3105324905352003</v>
      </c>
      <c r="K60" s="65">
        <v>0</v>
      </c>
      <c r="L60" s="65">
        <f ca="1">'GAS DAILY VOL DOWNLOAD'!B38+K60</f>
        <v>0.45</v>
      </c>
      <c r="M60" s="55">
        <f t="shared" si="3"/>
        <v>30</v>
      </c>
      <c r="N60" s="66">
        <f t="shared" ca="1" si="4"/>
        <v>38132</v>
      </c>
      <c r="O60" s="56">
        <f t="shared" ca="1" si="5"/>
        <v>0</v>
      </c>
      <c r="P60" s="212">
        <f ca="1">IF(P$30="nymex",expiry!H92+1,B60)</f>
        <v>38139</v>
      </c>
      <c r="Q60" s="315">
        <f ca="1">_xll.OSTRIP(F60,F60,P60-TODAY(),B60-P60,B61-P60-1,1,O60,I60,L60,1,0,1,0)</f>
        <v>0.10677264064772679</v>
      </c>
      <c r="U60" s="65">
        <v>0.05</v>
      </c>
      <c r="Y60" s="64"/>
      <c r="Z60" s="66"/>
      <c r="AA60" s="59"/>
      <c r="AB60" s="53">
        <f>[2]!'NGc30 cls'</f>
        <v>3.335</v>
      </c>
      <c r="AC60" s="53" t="e">
        <f>[2]!'NGc30 LAST'</f>
        <v>#REF!</v>
      </c>
      <c r="AD60" s="68"/>
      <c r="BA60" s="55">
        <v>-155</v>
      </c>
      <c r="BB60" s="55">
        <f t="shared" si="10"/>
        <v>-0.155</v>
      </c>
      <c r="BC60" s="55"/>
      <c r="BD60" s="55"/>
    </row>
    <row r="61" spans="1:56" x14ac:dyDescent="0.2">
      <c r="A61" s="53">
        <f t="shared" si="7"/>
        <v>31</v>
      </c>
      <c r="B61" s="63">
        <f t="shared" si="16"/>
        <v>38169</v>
      </c>
      <c r="C61" s="53">
        <f>[4]!'NGN4,PRIM ACT 1,1'</f>
        <v>3.24</v>
      </c>
      <c r="D61" s="53">
        <f t="shared" ca="1" si="1"/>
        <v>3.24</v>
      </c>
      <c r="E61" s="151">
        <f t="shared" si="15"/>
        <v>0.13008333333333422</v>
      </c>
      <c r="F61" s="64">
        <f t="shared" si="8"/>
        <v>3.24</v>
      </c>
      <c r="G61" s="65">
        <f t="shared" ca="1" si="2"/>
        <v>0.33</v>
      </c>
      <c r="H61" s="65">
        <v>0</v>
      </c>
      <c r="I61" s="65">
        <f t="shared" si="9"/>
        <v>0.33</v>
      </c>
      <c r="J61" s="64">
        <f t="shared" ca="1" si="13"/>
        <v>1.3489832013865355</v>
      </c>
      <c r="K61" s="65">
        <v>0</v>
      </c>
      <c r="L61" s="65">
        <f ca="1">'GAS DAILY VOL DOWNLOAD'!B39+K61</f>
        <v>0.45</v>
      </c>
      <c r="M61" s="55">
        <f t="shared" si="3"/>
        <v>31</v>
      </c>
      <c r="N61" s="66">
        <f t="shared" ca="1" si="4"/>
        <v>38163</v>
      </c>
      <c r="O61" s="56">
        <f t="shared" ca="1" si="5"/>
        <v>0</v>
      </c>
      <c r="P61" s="212">
        <f ca="1">IF(P$30="nymex",expiry!H93+1,B61)</f>
        <v>38169</v>
      </c>
      <c r="Q61" s="315">
        <f ca="1">_xll.OSTRIP(F61,F61,P61-TODAY(),B61-P61,B62-P61-1,1,O61,I61,L61,1,0,1,0)</f>
        <v>0.10999364543494292</v>
      </c>
      <c r="U61" s="65">
        <v>0.1</v>
      </c>
      <c r="Y61" s="64"/>
      <c r="Z61" s="66"/>
      <c r="AA61" s="59"/>
      <c r="AB61" s="53">
        <f>[2]!'NGc31 cls'</f>
        <v>3.137</v>
      </c>
      <c r="AC61" s="53" t="e">
        <f>[2]!'NGc31 LAST'</f>
        <v>#REF!</v>
      </c>
      <c r="AD61" s="68"/>
      <c r="BA61" s="55">
        <v>-155</v>
      </c>
      <c r="BB61" s="55">
        <f t="shared" si="10"/>
        <v>-0.155</v>
      </c>
      <c r="BC61" s="55"/>
      <c r="BD61" s="55"/>
    </row>
    <row r="62" spans="1:56" x14ac:dyDescent="0.2">
      <c r="A62" s="53">
        <f t="shared" si="7"/>
        <v>32</v>
      </c>
      <c r="B62" s="63">
        <f t="shared" si="16"/>
        <v>38200</v>
      </c>
      <c r="C62" s="53">
        <f>[4]!'NGQ4,PRIM ACT 1,1'</f>
        <v>3.28</v>
      </c>
      <c r="D62" s="53">
        <f t="shared" ca="1" si="1"/>
        <v>3.28</v>
      </c>
      <c r="E62" s="151">
        <f t="shared" si="15"/>
        <v>0.13008333333333422</v>
      </c>
      <c r="F62" s="64">
        <f t="shared" si="8"/>
        <v>3.28</v>
      </c>
      <c r="G62" s="65">
        <f t="shared" ca="1" si="2"/>
        <v>0.33</v>
      </c>
      <c r="H62" s="65">
        <v>0</v>
      </c>
      <c r="I62" s="65">
        <f t="shared" si="9"/>
        <v>0.33</v>
      </c>
      <c r="J62" s="54"/>
      <c r="K62" s="65">
        <v>0</v>
      </c>
      <c r="L62" s="65">
        <f ca="1">'GAS DAILY VOL DOWNLOAD'!B40+K62</f>
        <v>0.5</v>
      </c>
      <c r="M62" s="55">
        <f t="shared" si="3"/>
        <v>32</v>
      </c>
      <c r="N62" s="66">
        <f t="shared" ca="1" si="4"/>
        <v>38195</v>
      </c>
      <c r="O62" s="56">
        <f t="shared" ca="1" si="5"/>
        <v>0</v>
      </c>
      <c r="P62" s="212">
        <f ca="1">IF(P$30="nymex",expiry!H94+1,B62)</f>
        <v>38200</v>
      </c>
      <c r="Q62" s="315">
        <f ca="1">_xll.OSTRIP(F62,F62,P62-TODAY(),B62-P62,B63-P62-1,1,O62,I62,L62,1,0,1,0)</f>
        <v>0.12371167676934562</v>
      </c>
      <c r="U62" s="65">
        <v>0.2</v>
      </c>
      <c r="Y62" s="64"/>
      <c r="Z62" s="66"/>
      <c r="AA62" s="59"/>
      <c r="AB62" s="53">
        <f>[2]!'NGc32 cls'</f>
        <v>3.133</v>
      </c>
      <c r="AC62" s="53" t="e">
        <f>[2]!'NGc32 LAST'</f>
        <v>#REF!</v>
      </c>
      <c r="AD62" s="68"/>
      <c r="BA62" s="55">
        <v>-155</v>
      </c>
      <c r="BB62" s="55">
        <f t="shared" si="10"/>
        <v>-0.155</v>
      </c>
      <c r="BC62" s="55"/>
      <c r="BD62" s="55"/>
    </row>
    <row r="63" spans="1:56" x14ac:dyDescent="0.2">
      <c r="A63" s="53">
        <f t="shared" si="7"/>
        <v>33</v>
      </c>
      <c r="B63" s="63">
        <f t="shared" si="16"/>
        <v>38231</v>
      </c>
      <c r="C63" s="53">
        <f ca="1">[4]!'NGU4,PRIM ACT 1,1'</f>
        <v>3.2629999999999999</v>
      </c>
      <c r="D63" s="53">
        <f t="shared" ca="1" si="1"/>
        <v>3.2629999999999999</v>
      </c>
      <c r="E63" s="151">
        <f t="shared" si="15"/>
        <v>0.13008333333333422</v>
      </c>
      <c r="F63" s="64">
        <f t="shared" ca="1" si="8"/>
        <v>3.2629999999999999</v>
      </c>
      <c r="G63" s="65">
        <f t="shared" ca="1" si="2"/>
        <v>0.33</v>
      </c>
      <c r="H63" s="65">
        <v>0</v>
      </c>
      <c r="I63" s="65">
        <f t="shared" si="9"/>
        <v>0.33</v>
      </c>
      <c r="J63" s="54"/>
      <c r="K63" s="65">
        <v>0</v>
      </c>
      <c r="L63" s="65">
        <f ca="1">'GAS DAILY VOL DOWNLOAD'!B41+K63</f>
        <v>0.55000000000000004</v>
      </c>
      <c r="M63" s="55">
        <f t="shared" ref="M63:M94" si="17">A63</f>
        <v>33</v>
      </c>
      <c r="N63" s="66">
        <f t="shared" ref="N63:N94" ca="1" si="18">VLOOKUP(B63,expiration,3,FALSE)</f>
        <v>38225</v>
      </c>
      <c r="O63" s="56">
        <f t="shared" ca="1" si="5"/>
        <v>0</v>
      </c>
      <c r="P63" s="212">
        <f ca="1">IF(P$30="nymex",expiry!H95+1,B63)</f>
        <v>38231</v>
      </c>
      <c r="Q63" s="315">
        <f ca="1">_xll.OSTRIP(F63,F63,P63-TODAY(),B63-P63,B64-P63-1,1,O63,I63,L63,1,0,1,0)</f>
        <v>0.13304214647925519</v>
      </c>
      <c r="U63" s="65">
        <v>0.3</v>
      </c>
      <c r="Y63" s="64"/>
      <c r="Z63" s="66"/>
      <c r="AA63" s="59"/>
      <c r="AB63" s="53">
        <f>[2]!'NGc33 cls'</f>
        <v>3.165</v>
      </c>
      <c r="AC63" s="53" t="e">
        <f>[2]!'NGc33 LAST'</f>
        <v>#REF!</v>
      </c>
      <c r="AD63" s="68"/>
      <c r="BA63" s="55">
        <v>-150</v>
      </c>
      <c r="BB63" s="55">
        <f t="shared" si="10"/>
        <v>-0.15</v>
      </c>
      <c r="BC63" s="55"/>
      <c r="BD63" s="55"/>
    </row>
    <row r="64" spans="1:56" x14ac:dyDescent="0.2">
      <c r="A64" s="53">
        <f t="shared" si="7"/>
        <v>34</v>
      </c>
      <c r="B64" s="63">
        <f t="shared" si="16"/>
        <v>38261</v>
      </c>
      <c r="C64" s="53">
        <f ca="1">[4]!'NGV4,PRIM ACT 1,1'</f>
        <v>3.2879999999999998</v>
      </c>
      <c r="D64" s="53">
        <f t="shared" ca="1" si="1"/>
        <v>3.2879999999999998</v>
      </c>
      <c r="E64" s="151">
        <f t="shared" si="15"/>
        <v>0.13008333333333422</v>
      </c>
      <c r="F64" s="64">
        <f t="shared" ca="1" si="8"/>
        <v>3.2879999999999998</v>
      </c>
      <c r="G64" s="65">
        <f t="shared" ca="1" si="2"/>
        <v>0.33</v>
      </c>
      <c r="H64" s="65">
        <v>0</v>
      </c>
      <c r="I64" s="65">
        <f t="shared" si="9"/>
        <v>0.33</v>
      </c>
      <c r="J64" s="54"/>
      <c r="K64" s="65">
        <v>0</v>
      </c>
      <c r="L64" s="65">
        <f ca="1">'GAS DAILY VOL DOWNLOAD'!B42+K64</f>
        <v>0.55000000000000004</v>
      </c>
      <c r="M64" s="55">
        <f t="shared" si="17"/>
        <v>34</v>
      </c>
      <c r="N64" s="66">
        <f t="shared" ca="1" si="18"/>
        <v>38257</v>
      </c>
      <c r="O64" s="56">
        <f t="shared" ca="1" si="5"/>
        <v>0</v>
      </c>
      <c r="Q64" s="291">
        <f ca="1">_xll.OSTRIP(F64,F64,B64-TODAY(),0,(B65-1)-B64,1,O64,I64,L64,1,0,1,0)</f>
        <v>0.13639975496037174</v>
      </c>
      <c r="U64" s="65">
        <v>0.3</v>
      </c>
      <c r="Y64" s="64"/>
      <c r="Z64" s="66"/>
      <c r="AA64" s="59"/>
      <c r="AB64" s="53">
        <f>[2]!'NGc34 cls'</f>
        <v>3.2149999999999999</v>
      </c>
      <c r="AC64" s="53" t="e">
        <f>[2]!'NGc34 LAST'</f>
        <v>#REF!</v>
      </c>
      <c r="AD64" s="68"/>
      <c r="BA64" s="55">
        <v>-150</v>
      </c>
      <c r="BB64" s="55">
        <f t="shared" si="10"/>
        <v>-0.15</v>
      </c>
      <c r="BC64" s="55"/>
      <c r="BD64" s="55"/>
    </row>
    <row r="65" spans="1:56" x14ac:dyDescent="0.2">
      <c r="A65" s="53">
        <f t="shared" si="7"/>
        <v>35</v>
      </c>
      <c r="B65" s="63">
        <f t="shared" si="16"/>
        <v>38292</v>
      </c>
      <c r="C65" s="53">
        <f ca="1">[4]!'NGX4,PRIM ACT 1,1'</f>
        <v>3.44</v>
      </c>
      <c r="D65" s="53">
        <f t="shared" ca="1" si="1"/>
        <v>3.44</v>
      </c>
      <c r="E65" s="151">
        <f t="shared" si="15"/>
        <v>0.13008333333333422</v>
      </c>
      <c r="F65" s="64">
        <f t="shared" ca="1" si="8"/>
        <v>3.44</v>
      </c>
      <c r="G65" s="65">
        <f t="shared" ca="1" si="2"/>
        <v>0.32750000000000001</v>
      </c>
      <c r="H65" s="65">
        <v>0</v>
      </c>
      <c r="I65" s="65">
        <f t="shared" si="9"/>
        <v>0.32750000000000001</v>
      </c>
      <c r="J65" s="54"/>
      <c r="K65" s="65">
        <v>0</v>
      </c>
      <c r="L65" s="65">
        <f ca="1">'GAS DAILY VOL DOWNLOAD'!B43+K65</f>
        <v>0.6</v>
      </c>
      <c r="M65" s="55">
        <f t="shared" si="17"/>
        <v>35</v>
      </c>
      <c r="N65" s="66">
        <f t="shared" ca="1" si="18"/>
        <v>38286</v>
      </c>
      <c r="O65" s="56">
        <f t="shared" ca="1" si="5"/>
        <v>0</v>
      </c>
      <c r="Q65" s="291">
        <f ca="1">_xll.OSTRIP(F65,F65,B65-TODAY(),0,(B66-1)-B65,1,O65,I65,L65,1,0,1,0)</f>
        <v>0.15299195686553121</v>
      </c>
      <c r="U65" s="65">
        <v>0.25</v>
      </c>
      <c r="Y65" s="64"/>
      <c r="Z65" s="66"/>
      <c r="AA65" s="59"/>
      <c r="AB65" s="53">
        <f>[2]!'NGc35 cls'</f>
        <v>3.2490000000000001</v>
      </c>
      <c r="AC65" s="53" t="e">
        <f>[2]!'NGc35 LAST'</f>
        <v>#REF!</v>
      </c>
      <c r="AD65" s="68"/>
      <c r="BA65" s="55">
        <v>-150</v>
      </c>
      <c r="BB65" s="55">
        <f t="shared" si="10"/>
        <v>-0.15</v>
      </c>
      <c r="BC65" s="55"/>
      <c r="BD65" s="55"/>
    </row>
    <row r="66" spans="1:56" x14ac:dyDescent="0.2">
      <c r="A66" s="53">
        <f t="shared" si="7"/>
        <v>36</v>
      </c>
      <c r="B66" s="63">
        <f t="shared" si="16"/>
        <v>38322</v>
      </c>
      <c r="C66" s="53" t="str">
        <f>[4]!'NGz4,PRIM ACT 1,1'</f>
        <v>#N/A N/A</v>
      </c>
      <c r="D66" s="53">
        <f t="shared" ca="1" si="1"/>
        <v>3.5830000000000002</v>
      </c>
      <c r="E66" s="151">
        <f t="shared" si="15"/>
        <v>0.13008333333333422</v>
      </c>
      <c r="F66" s="64">
        <f t="shared" si="8"/>
        <v>3.5830000000000002</v>
      </c>
      <c r="G66" s="65">
        <f t="shared" ca="1" si="2"/>
        <v>0.32500000000000001</v>
      </c>
      <c r="H66" s="65">
        <v>0</v>
      </c>
      <c r="I66" s="65">
        <f t="shared" si="9"/>
        <v>0.32500000000000001</v>
      </c>
      <c r="J66" s="54"/>
      <c r="K66" s="65">
        <v>0</v>
      </c>
      <c r="L66" s="65">
        <f ca="1">'GAS DAILY VOL DOWNLOAD'!B44+K66</f>
        <v>0.8</v>
      </c>
      <c r="M66" s="55">
        <f t="shared" si="17"/>
        <v>36</v>
      </c>
      <c r="N66" s="66">
        <f t="shared" ca="1" si="18"/>
        <v>38315</v>
      </c>
      <c r="O66" s="56">
        <f t="shared" ca="1" si="5"/>
        <v>0</v>
      </c>
      <c r="Q66" s="291">
        <f ca="1">_xll.OSTRIP(F66,F66,B66-TODAY(),0,(B67-1)-B66,1,O66,I66,L66,1,0,1,0)</f>
        <v>0.21604751287032731</v>
      </c>
      <c r="U66" s="65">
        <v>0.05</v>
      </c>
      <c r="Y66" s="64"/>
      <c r="Z66" s="66"/>
      <c r="AA66" s="59"/>
      <c r="AB66" s="53">
        <f>[2]!'NGc36 cls'</f>
        <v>3.262</v>
      </c>
      <c r="AC66" s="53" t="e">
        <f>[2]!'NGc36 LAST'</f>
        <v>#REF!</v>
      </c>
      <c r="AD66" s="68"/>
      <c r="BA66" s="55">
        <v>-150</v>
      </c>
      <c r="BB66" s="55">
        <f t="shared" si="10"/>
        <v>-0.15</v>
      </c>
      <c r="BC66" s="55"/>
      <c r="BD66" s="55"/>
    </row>
    <row r="67" spans="1:56" x14ac:dyDescent="0.2">
      <c r="A67" s="53">
        <f t="shared" si="7"/>
        <v>37</v>
      </c>
      <c r="B67" s="63">
        <f t="shared" si="16"/>
        <v>38353</v>
      </c>
      <c r="C67" s="53"/>
      <c r="D67" s="53">
        <f t="shared" ca="1" si="1"/>
        <v>3.621</v>
      </c>
      <c r="E67" s="151">
        <f>Q$29</f>
        <v>0.14750000000000041</v>
      </c>
      <c r="F67" s="64">
        <f t="shared" si="8"/>
        <v>3.621</v>
      </c>
      <c r="G67" s="65">
        <f t="shared" ca="1" si="2"/>
        <v>0.32500000000000001</v>
      </c>
      <c r="H67" s="65">
        <v>0</v>
      </c>
      <c r="I67" s="65">
        <f t="shared" si="9"/>
        <v>0.32500000000000001</v>
      </c>
      <c r="J67" s="54"/>
      <c r="K67" s="65">
        <v>0</v>
      </c>
      <c r="L67" s="65">
        <f ca="1">'GAS DAILY VOL DOWNLOAD'!B45+K67</f>
        <v>1</v>
      </c>
      <c r="M67" s="55">
        <f t="shared" si="17"/>
        <v>37</v>
      </c>
      <c r="N67" s="66">
        <f t="shared" ca="1" si="18"/>
        <v>38348</v>
      </c>
      <c r="O67" s="56">
        <f t="shared" ca="1" si="5"/>
        <v>0</v>
      </c>
      <c r="Q67" s="291">
        <f ca="1">_xll.OSTRIP(F67,F67,B67-TODAY(),0,(B68-1)-B67,1,O67,I67,L67,1,0,1,0)</f>
        <v>0.27271838439791851</v>
      </c>
      <c r="U67" s="65">
        <v>0.05</v>
      </c>
      <c r="Y67" s="64"/>
      <c r="Z67" s="66"/>
      <c r="AA67" s="59"/>
      <c r="AB67" s="53">
        <f>[2]!'NGc36 cls'</f>
        <v>3.262</v>
      </c>
      <c r="AC67" s="53" t="e">
        <f>[2]!'NGc36 LAST'</f>
        <v>#REF!</v>
      </c>
      <c r="AD67" s="68"/>
      <c r="BC67" s="55"/>
      <c r="BD67" s="55"/>
    </row>
    <row r="68" spans="1:56" x14ac:dyDescent="0.2">
      <c r="A68" s="53">
        <f t="shared" si="7"/>
        <v>38</v>
      </c>
      <c r="B68" s="63">
        <f t="shared" si="16"/>
        <v>38384</v>
      </c>
      <c r="C68" s="53"/>
      <c r="D68" s="53">
        <f t="shared" ca="1" si="1"/>
        <v>3.5649999999999999</v>
      </c>
      <c r="E68" s="151">
        <f t="shared" ref="E68:E131" si="19">Q$29</f>
        <v>0.14750000000000041</v>
      </c>
      <c r="F68" s="64">
        <f t="shared" si="8"/>
        <v>3.5649999999999999</v>
      </c>
      <c r="G68" s="65">
        <f t="shared" ca="1" si="2"/>
        <v>0.32250000000000001</v>
      </c>
      <c r="H68" s="65">
        <v>0</v>
      </c>
      <c r="I68" s="65">
        <f t="shared" si="9"/>
        <v>0.32250000000000001</v>
      </c>
      <c r="J68" s="54"/>
      <c r="K68" s="65">
        <v>0</v>
      </c>
      <c r="L68" s="65">
        <f ca="1">'GAS DAILY VOL DOWNLOAD'!B46+K68</f>
        <v>1</v>
      </c>
      <c r="M68" s="55">
        <f t="shared" si="17"/>
        <v>38</v>
      </c>
      <c r="N68" s="66">
        <f t="shared" ca="1" si="18"/>
        <v>38378</v>
      </c>
      <c r="O68" s="56">
        <f t="shared" ca="1" si="5"/>
        <v>0</v>
      </c>
      <c r="Q68" s="291">
        <f ca="1">_xll.OSTRIP(F68,F68,B68-TODAY(),0,(B69-1)-B68,1,O68,I68,L68,1,0,1,0)</f>
        <v>0.25447704030693086</v>
      </c>
      <c r="U68" s="65">
        <v>0.05</v>
      </c>
      <c r="Y68" s="64"/>
      <c r="Z68" s="66"/>
      <c r="AA68" s="59"/>
      <c r="AB68" s="59"/>
      <c r="AC68" s="67"/>
      <c r="AD68" s="68"/>
      <c r="BC68" s="55"/>
      <c r="BD68" s="55"/>
    </row>
    <row r="69" spans="1:56" x14ac:dyDescent="0.2">
      <c r="A69" s="53">
        <f t="shared" si="7"/>
        <v>39</v>
      </c>
      <c r="B69" s="63">
        <f t="shared" si="16"/>
        <v>38412</v>
      </c>
      <c r="C69" s="53"/>
      <c r="D69" s="53">
        <f t="shared" ca="1" si="1"/>
        <v>3.4350000000000001</v>
      </c>
      <c r="E69" s="151">
        <f t="shared" si="19"/>
        <v>0.14750000000000041</v>
      </c>
      <c r="F69" s="64">
        <f t="shared" si="8"/>
        <v>3.4350000000000001</v>
      </c>
      <c r="G69" s="65">
        <f t="shared" ca="1" si="2"/>
        <v>0.3125</v>
      </c>
      <c r="H69" s="65">
        <v>0</v>
      </c>
      <c r="I69" s="65">
        <f t="shared" si="9"/>
        <v>0.3125</v>
      </c>
      <c r="J69" s="54"/>
      <c r="K69" s="65">
        <v>0</v>
      </c>
      <c r="L69" s="65">
        <f ca="1">'GAS DAILY VOL DOWNLOAD'!B47+K69</f>
        <v>1</v>
      </c>
      <c r="M69" s="55">
        <f t="shared" si="17"/>
        <v>39</v>
      </c>
      <c r="N69" s="66">
        <f t="shared" ca="1" si="18"/>
        <v>38406</v>
      </c>
      <c r="O69" s="56">
        <f t="shared" ca="1" si="5"/>
        <v>0</v>
      </c>
      <c r="U69" s="65">
        <v>0.05</v>
      </c>
      <c r="Y69" s="64"/>
      <c r="Z69" s="66"/>
      <c r="AA69" s="59"/>
      <c r="AB69" s="59"/>
      <c r="AC69" s="67"/>
      <c r="AD69" s="68"/>
      <c r="BC69" s="55"/>
      <c r="BD69" s="55"/>
    </row>
    <row r="70" spans="1:56" x14ac:dyDescent="0.2">
      <c r="A70" s="53">
        <f t="shared" si="7"/>
        <v>40</v>
      </c>
      <c r="B70" s="63">
        <f t="shared" si="16"/>
        <v>38443</v>
      </c>
      <c r="C70" s="53"/>
      <c r="D70" s="53">
        <f t="shared" ca="1" si="1"/>
        <v>3.25</v>
      </c>
      <c r="E70" s="151">
        <f t="shared" si="19"/>
        <v>0.14750000000000041</v>
      </c>
      <c r="F70" s="64">
        <f t="shared" si="8"/>
        <v>3.25</v>
      </c>
      <c r="G70" s="65">
        <f t="shared" ca="1" si="2"/>
        <v>0.3</v>
      </c>
      <c r="H70" s="65">
        <v>0</v>
      </c>
      <c r="I70" s="65">
        <f t="shared" si="9"/>
        <v>0.3</v>
      </c>
      <c r="J70" s="54"/>
      <c r="K70" s="65">
        <v>0</v>
      </c>
      <c r="L70" s="65">
        <f ca="1">'GAS DAILY VOL DOWNLOAD'!B48+K70</f>
        <v>0.75</v>
      </c>
      <c r="M70" s="55">
        <f t="shared" si="17"/>
        <v>40</v>
      </c>
      <c r="N70" s="66">
        <f t="shared" ca="1" si="18"/>
        <v>38439</v>
      </c>
      <c r="O70" s="56">
        <f t="shared" ca="1" si="5"/>
        <v>0</v>
      </c>
      <c r="U70" s="65">
        <v>0.05</v>
      </c>
      <c r="Y70" s="64"/>
      <c r="Z70" s="66"/>
      <c r="AA70" s="59"/>
      <c r="AB70" s="59"/>
      <c r="AC70" s="67"/>
      <c r="AD70" s="68"/>
      <c r="BC70" s="55"/>
      <c r="BD70" s="55"/>
    </row>
    <row r="71" spans="1:56" x14ac:dyDescent="0.2">
      <c r="A71" s="53">
        <f t="shared" si="7"/>
        <v>41</v>
      </c>
      <c r="B71" s="63">
        <f t="shared" si="16"/>
        <v>38473</v>
      </c>
      <c r="C71" s="53"/>
      <c r="D71" s="53">
        <f t="shared" ca="1" si="1"/>
        <v>3.25</v>
      </c>
      <c r="E71" s="151">
        <f t="shared" si="19"/>
        <v>0.14750000000000041</v>
      </c>
      <c r="F71" s="64">
        <f t="shared" si="8"/>
        <v>3.25</v>
      </c>
      <c r="G71" s="65">
        <f t="shared" ca="1" si="2"/>
        <v>0.29249999999999998</v>
      </c>
      <c r="H71" s="65">
        <v>0</v>
      </c>
      <c r="I71" s="65">
        <f t="shared" si="9"/>
        <v>0.29249999999999998</v>
      </c>
      <c r="J71" s="54"/>
      <c r="K71" s="65">
        <v>0</v>
      </c>
      <c r="L71" s="65">
        <f ca="1">'GAS DAILY VOL DOWNLOAD'!B49+K71</f>
        <v>0.4</v>
      </c>
      <c r="M71" s="55">
        <f t="shared" si="17"/>
        <v>41</v>
      </c>
      <c r="N71" s="66">
        <f t="shared" ca="1" si="18"/>
        <v>38468</v>
      </c>
      <c r="O71" s="56">
        <f t="shared" ca="1" si="5"/>
        <v>0</v>
      </c>
      <c r="U71" s="65">
        <v>0.05</v>
      </c>
      <c r="Y71" s="64"/>
      <c r="Z71" s="66"/>
      <c r="AA71" s="59"/>
      <c r="AB71" s="59"/>
      <c r="AC71" s="67"/>
      <c r="AD71" s="68"/>
      <c r="BC71" s="55"/>
      <c r="BD71" s="55"/>
    </row>
    <row r="72" spans="1:56" x14ac:dyDescent="0.2">
      <c r="A72" s="53">
        <f t="shared" si="7"/>
        <v>42</v>
      </c>
      <c r="B72" s="63">
        <f t="shared" si="16"/>
        <v>38504</v>
      </c>
      <c r="C72" s="53"/>
      <c r="D72" s="53">
        <f t="shared" ca="1" si="1"/>
        <v>3.2850000000000001</v>
      </c>
      <c r="E72" s="151">
        <f t="shared" si="19"/>
        <v>0.14750000000000041</v>
      </c>
      <c r="F72" s="64">
        <f t="shared" si="8"/>
        <v>3.2850000000000001</v>
      </c>
      <c r="G72" s="65">
        <f t="shared" ca="1" si="2"/>
        <v>0.29249999999999998</v>
      </c>
      <c r="H72" s="65">
        <v>0</v>
      </c>
      <c r="I72" s="65">
        <f t="shared" si="9"/>
        <v>0.29249999999999998</v>
      </c>
      <c r="J72" s="54"/>
      <c r="K72" s="65">
        <v>0</v>
      </c>
      <c r="L72" s="65">
        <f ca="1">'GAS DAILY VOL DOWNLOAD'!B50+K72</f>
        <v>0.45</v>
      </c>
      <c r="M72" s="55">
        <f t="shared" si="17"/>
        <v>42</v>
      </c>
      <c r="N72" s="66">
        <f t="shared" ca="1" si="18"/>
        <v>38497</v>
      </c>
      <c r="O72" s="56">
        <f t="shared" ca="1" si="5"/>
        <v>0</v>
      </c>
      <c r="U72" s="65">
        <v>0.05</v>
      </c>
      <c r="Y72" s="64"/>
      <c r="Z72" s="66"/>
      <c r="AA72" s="59"/>
      <c r="AB72" s="59"/>
      <c r="AC72" s="67"/>
      <c r="AD72" s="68"/>
      <c r="BC72" s="55"/>
      <c r="BD72" s="55"/>
    </row>
    <row r="73" spans="1:56" x14ac:dyDescent="0.2">
      <c r="A73" s="53">
        <f t="shared" si="7"/>
        <v>43</v>
      </c>
      <c r="B73" s="63">
        <f t="shared" si="16"/>
        <v>38534</v>
      </c>
      <c r="C73" s="53"/>
      <c r="D73" s="53">
        <f t="shared" ca="1" si="1"/>
        <v>3.3250000000000002</v>
      </c>
      <c r="E73" s="151">
        <f t="shared" si="19"/>
        <v>0.14750000000000041</v>
      </c>
      <c r="F73" s="64">
        <f t="shared" si="8"/>
        <v>3.3250000000000002</v>
      </c>
      <c r="G73" s="65">
        <f t="shared" ca="1" si="2"/>
        <v>0.28749999999999998</v>
      </c>
      <c r="H73" s="65">
        <v>0</v>
      </c>
      <c r="I73" s="65">
        <f t="shared" si="9"/>
        <v>0.28749999999999998</v>
      </c>
      <c r="J73" s="54"/>
      <c r="K73" s="65">
        <v>0</v>
      </c>
      <c r="L73" s="65">
        <f ca="1">'GAS DAILY VOL DOWNLOAD'!B51+K73</f>
        <v>0.45</v>
      </c>
      <c r="M73" s="55">
        <f t="shared" si="17"/>
        <v>43</v>
      </c>
      <c r="N73" s="66">
        <f t="shared" ca="1" si="18"/>
        <v>38530</v>
      </c>
      <c r="O73" s="56">
        <f t="shared" ca="1" si="5"/>
        <v>0</v>
      </c>
      <c r="U73" s="65">
        <v>0.1</v>
      </c>
      <c r="Y73" s="64"/>
      <c r="Z73" s="66"/>
      <c r="AA73" s="59"/>
      <c r="AB73" s="59"/>
      <c r="AC73" s="67"/>
      <c r="AD73" s="68"/>
      <c r="BC73" s="55"/>
      <c r="BD73" s="55"/>
    </row>
    <row r="74" spans="1:56" x14ac:dyDescent="0.2">
      <c r="A74" s="53">
        <f t="shared" si="7"/>
        <v>44</v>
      </c>
      <c r="B74" s="63">
        <f t="shared" si="16"/>
        <v>38565</v>
      </c>
      <c r="C74" s="53"/>
      <c r="D74" s="53">
        <f t="shared" ca="1" si="1"/>
        <v>3.3650000000000002</v>
      </c>
      <c r="E74" s="151">
        <f t="shared" si="19"/>
        <v>0.14750000000000041</v>
      </c>
      <c r="F74" s="64">
        <f t="shared" si="8"/>
        <v>3.3650000000000002</v>
      </c>
      <c r="G74" s="65">
        <f t="shared" ca="1" si="2"/>
        <v>0.28749999999999998</v>
      </c>
      <c r="H74" s="65">
        <v>0</v>
      </c>
      <c r="I74" s="65">
        <f t="shared" si="9"/>
        <v>0.28749999999999998</v>
      </c>
      <c r="J74" s="54"/>
      <c r="K74" s="65">
        <v>0</v>
      </c>
      <c r="L74" s="65">
        <f ca="1">'GAS DAILY VOL DOWNLOAD'!B52+K74</f>
        <v>0.5</v>
      </c>
      <c r="M74" s="55">
        <f t="shared" si="17"/>
        <v>44</v>
      </c>
      <c r="N74" s="66">
        <f t="shared" ca="1" si="18"/>
        <v>38559</v>
      </c>
      <c r="O74" s="56">
        <f t="shared" ca="1" si="5"/>
        <v>0</v>
      </c>
      <c r="U74" s="65">
        <v>0.2</v>
      </c>
      <c r="Y74" s="64"/>
      <c r="Z74" s="66"/>
      <c r="AA74" s="59"/>
      <c r="AB74" s="59"/>
      <c r="AC74" s="67"/>
      <c r="AD74" s="68"/>
      <c r="BC74" s="55"/>
      <c r="BD74" s="55"/>
    </row>
    <row r="75" spans="1:56" x14ac:dyDescent="0.2">
      <c r="A75" s="53">
        <f t="shared" si="7"/>
        <v>45</v>
      </c>
      <c r="B75" s="63">
        <f t="shared" si="16"/>
        <v>38596</v>
      </c>
      <c r="C75" s="53"/>
      <c r="D75" s="53">
        <f t="shared" ca="1" si="1"/>
        <v>3.3479999999999999</v>
      </c>
      <c r="E75" s="151">
        <f t="shared" si="19"/>
        <v>0.14750000000000041</v>
      </c>
      <c r="F75" s="64">
        <f t="shared" si="8"/>
        <v>3.3479999999999999</v>
      </c>
      <c r="G75" s="65">
        <f t="shared" ca="1" si="2"/>
        <v>0.28749999999999998</v>
      </c>
      <c r="H75" s="65">
        <v>0</v>
      </c>
      <c r="I75" s="65">
        <f t="shared" si="9"/>
        <v>0.28749999999999998</v>
      </c>
      <c r="J75" s="54"/>
      <c r="K75" s="65">
        <v>0</v>
      </c>
      <c r="L75" s="65">
        <f ca="1">'GAS DAILY VOL DOWNLOAD'!B53+K75</f>
        <v>0.55000000000000004</v>
      </c>
      <c r="M75" s="55">
        <f t="shared" si="17"/>
        <v>45</v>
      </c>
      <c r="N75" s="66">
        <f t="shared" ca="1" si="18"/>
        <v>38590</v>
      </c>
      <c r="O75" s="56">
        <f t="shared" ca="1" si="5"/>
        <v>0</v>
      </c>
      <c r="U75" s="65">
        <v>0.3</v>
      </c>
      <c r="Y75" s="64"/>
      <c r="Z75" s="66"/>
      <c r="AA75" s="59"/>
      <c r="AB75" s="59"/>
      <c r="AC75" s="67"/>
      <c r="AD75" s="68"/>
      <c r="BC75" s="55"/>
      <c r="BD75" s="55"/>
    </row>
    <row r="76" spans="1:56" x14ac:dyDescent="0.2">
      <c r="A76" s="53">
        <f t="shared" si="7"/>
        <v>46</v>
      </c>
      <c r="B76" s="63">
        <f t="shared" si="16"/>
        <v>38626</v>
      </c>
      <c r="C76" s="53"/>
      <c r="D76" s="53">
        <f t="shared" ca="1" si="1"/>
        <v>3.3730000000000002</v>
      </c>
      <c r="E76" s="151">
        <f t="shared" si="19"/>
        <v>0.14750000000000041</v>
      </c>
      <c r="F76" s="64">
        <f t="shared" si="8"/>
        <v>3.3730000000000002</v>
      </c>
      <c r="G76" s="65">
        <f t="shared" ca="1" si="2"/>
        <v>0.28749999999999998</v>
      </c>
      <c r="H76" s="65">
        <v>0</v>
      </c>
      <c r="I76" s="65">
        <f t="shared" si="9"/>
        <v>0.28749999999999998</v>
      </c>
      <c r="J76" s="54"/>
      <c r="K76" s="65">
        <v>0</v>
      </c>
      <c r="L76" s="65">
        <f ca="1">'GAS DAILY VOL DOWNLOAD'!B54+K76</f>
        <v>0.55000000000000004</v>
      </c>
      <c r="M76" s="55">
        <f t="shared" si="17"/>
        <v>46</v>
      </c>
      <c r="N76" s="66">
        <f t="shared" ca="1" si="18"/>
        <v>38622</v>
      </c>
      <c r="O76" s="56">
        <f t="shared" ca="1" si="5"/>
        <v>0</v>
      </c>
      <c r="U76" s="65">
        <v>0.3</v>
      </c>
      <c r="Y76" s="64"/>
      <c r="Z76" s="66"/>
      <c r="AA76" s="59"/>
      <c r="AB76" s="59"/>
      <c r="AC76" s="67"/>
      <c r="AD76" s="68"/>
      <c r="BC76" s="55"/>
      <c r="BD76" s="55"/>
    </row>
    <row r="77" spans="1:56" x14ac:dyDescent="0.2">
      <c r="A77" s="53">
        <f t="shared" si="7"/>
        <v>47</v>
      </c>
      <c r="B77" s="63">
        <f t="shared" si="16"/>
        <v>38657</v>
      </c>
      <c r="C77" s="53"/>
      <c r="D77" s="53">
        <f t="shared" ca="1" si="1"/>
        <v>3.5249999999999999</v>
      </c>
      <c r="E77" s="151">
        <f t="shared" si="19"/>
        <v>0.14750000000000041</v>
      </c>
      <c r="F77" s="64">
        <f t="shared" si="8"/>
        <v>3.5249999999999999</v>
      </c>
      <c r="G77" s="65">
        <f t="shared" ca="1" si="2"/>
        <v>0.28749999999999998</v>
      </c>
      <c r="H77" s="65">
        <v>0</v>
      </c>
      <c r="I77" s="65">
        <f t="shared" si="9"/>
        <v>0.28749999999999998</v>
      </c>
      <c r="J77" s="54"/>
      <c r="K77" s="65">
        <v>0</v>
      </c>
      <c r="L77" s="65">
        <f ca="1">'GAS DAILY VOL DOWNLOAD'!B55+K77</f>
        <v>0.6</v>
      </c>
      <c r="M77" s="55">
        <f t="shared" si="17"/>
        <v>47</v>
      </c>
      <c r="N77" s="66">
        <f t="shared" ca="1" si="18"/>
        <v>38651</v>
      </c>
      <c r="O77" s="56">
        <f t="shared" ca="1" si="5"/>
        <v>0</v>
      </c>
      <c r="U77" s="65">
        <v>0.25</v>
      </c>
      <c r="Y77" s="64"/>
      <c r="Z77" s="66"/>
      <c r="AA77" s="59"/>
      <c r="AB77" s="59"/>
      <c r="AC77" s="67"/>
      <c r="AD77" s="68"/>
      <c r="BC77" s="55"/>
      <c r="BD77" s="55"/>
    </row>
    <row r="78" spans="1:56" x14ac:dyDescent="0.2">
      <c r="A78" s="53">
        <f t="shared" si="7"/>
        <v>48</v>
      </c>
      <c r="B78" s="63">
        <f t="shared" si="16"/>
        <v>38687</v>
      </c>
      <c r="C78"/>
      <c r="D78" s="53">
        <f t="shared" ca="1" si="1"/>
        <v>3.6680000000000001</v>
      </c>
      <c r="E78" s="151">
        <f t="shared" si="19"/>
        <v>0.14750000000000041</v>
      </c>
      <c r="F78" s="64">
        <f t="shared" si="8"/>
        <v>3.6680000000000001</v>
      </c>
      <c r="G78" s="65">
        <f t="shared" ca="1" si="2"/>
        <v>0.28749999999999998</v>
      </c>
      <c r="H78" s="65">
        <v>0</v>
      </c>
      <c r="I78" s="65">
        <f t="shared" si="9"/>
        <v>0.28749999999999998</v>
      </c>
      <c r="J78" s="54"/>
      <c r="K78" s="65">
        <v>0</v>
      </c>
      <c r="L78" s="65">
        <f ca="1">'GAS DAILY VOL DOWNLOAD'!B56+K78</f>
        <v>0.8</v>
      </c>
      <c r="M78" s="55">
        <f t="shared" si="17"/>
        <v>48</v>
      </c>
      <c r="N78" s="66">
        <f t="shared" ca="1" si="18"/>
        <v>38681</v>
      </c>
      <c r="O78" s="56">
        <f t="shared" ca="1" si="5"/>
        <v>0</v>
      </c>
      <c r="U78" s="65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">
      <c r="A79" s="53">
        <f t="shared" si="7"/>
        <v>49</v>
      </c>
      <c r="B79" s="63">
        <f t="shared" si="16"/>
        <v>38718</v>
      </c>
      <c r="C79"/>
      <c r="D79" s="53">
        <f t="shared" ca="1" si="1"/>
        <v>3.7035</v>
      </c>
      <c r="E79" s="151">
        <f t="shared" si="19"/>
        <v>0.14750000000000041</v>
      </c>
      <c r="F79" s="64">
        <f t="shared" si="8"/>
        <v>3.7035</v>
      </c>
      <c r="G79" s="65">
        <f t="shared" ca="1" si="2"/>
        <v>0.28249999999999997</v>
      </c>
      <c r="H79" s="65">
        <v>0</v>
      </c>
      <c r="I79" s="65">
        <f t="shared" si="9"/>
        <v>0.28249999999999997</v>
      </c>
      <c r="J79" s="54"/>
      <c r="K79" s="65">
        <v>0</v>
      </c>
      <c r="L79" s="65">
        <f ca="1">'GAS DAILY VOL DOWNLOAD'!B57+K79</f>
        <v>1</v>
      </c>
      <c r="M79" s="55">
        <f t="shared" si="17"/>
        <v>49</v>
      </c>
      <c r="N79" s="66">
        <f t="shared" ca="1" si="18"/>
        <v>38713</v>
      </c>
      <c r="O79" s="56">
        <f t="shared" ca="1" si="5"/>
        <v>0</v>
      </c>
      <c r="U79" s="65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">
      <c r="A80" s="53">
        <f t="shared" si="7"/>
        <v>50</v>
      </c>
      <c r="B80" s="63">
        <f t="shared" si="16"/>
        <v>38749</v>
      </c>
      <c r="C80"/>
      <c r="D80" s="53">
        <f t="shared" ca="1" si="1"/>
        <v>3.6475</v>
      </c>
      <c r="E80" s="151">
        <f t="shared" si="19"/>
        <v>0.14750000000000041</v>
      </c>
      <c r="F80" s="64">
        <f t="shared" si="8"/>
        <v>3.6475</v>
      </c>
      <c r="G80" s="65">
        <f t="shared" ca="1" si="2"/>
        <v>0.27750000000000002</v>
      </c>
      <c r="H80" s="65">
        <v>0</v>
      </c>
      <c r="I80" s="65">
        <f t="shared" si="9"/>
        <v>0.27750000000000002</v>
      </c>
      <c r="J80" s="54"/>
      <c r="K80" s="65">
        <v>0</v>
      </c>
      <c r="L80" s="65">
        <f ca="1">'GAS DAILY VOL DOWNLOAD'!B58+K80</f>
        <v>1</v>
      </c>
      <c r="M80" s="55">
        <f t="shared" si="17"/>
        <v>50</v>
      </c>
      <c r="N80" s="66">
        <f t="shared" ca="1" si="18"/>
        <v>38743</v>
      </c>
      <c r="O80" s="56">
        <f t="shared" ca="1" si="5"/>
        <v>0</v>
      </c>
      <c r="U80" s="65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3">
        <f t="shared" si="7"/>
        <v>51</v>
      </c>
      <c r="B81" s="63">
        <f t="shared" si="16"/>
        <v>38777</v>
      </c>
      <c r="C81"/>
      <c r="D81" s="53">
        <f t="shared" ca="1" si="1"/>
        <v>3.5175000000000001</v>
      </c>
      <c r="E81" s="151">
        <f t="shared" si="19"/>
        <v>0.14750000000000041</v>
      </c>
      <c r="F81" s="64">
        <f t="shared" si="8"/>
        <v>3.5175000000000001</v>
      </c>
      <c r="G81" s="65">
        <f t="shared" ca="1" si="2"/>
        <v>0.26750000000000002</v>
      </c>
      <c r="H81" s="65">
        <v>0</v>
      </c>
      <c r="I81" s="65">
        <f t="shared" si="9"/>
        <v>0.26750000000000002</v>
      </c>
      <c r="J81" s="54"/>
      <c r="K81" s="65">
        <v>0</v>
      </c>
      <c r="L81" s="65">
        <f ca="1">'GAS DAILY VOL DOWNLOAD'!B59+K81</f>
        <v>1</v>
      </c>
      <c r="M81" s="55">
        <f t="shared" si="17"/>
        <v>51</v>
      </c>
      <c r="N81" s="66">
        <f t="shared" ca="1" si="18"/>
        <v>38771</v>
      </c>
      <c r="O81" s="56">
        <f t="shared" ca="1" si="5"/>
        <v>0</v>
      </c>
      <c r="U81" s="65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3">
        <f t="shared" si="7"/>
        <v>52</v>
      </c>
      <c r="B82" s="63">
        <f t="shared" si="16"/>
        <v>38808</v>
      </c>
      <c r="C82"/>
      <c r="D82" s="53">
        <f t="shared" ca="1" si="1"/>
        <v>3.3325</v>
      </c>
      <c r="E82" s="151">
        <f t="shared" si="19"/>
        <v>0.14750000000000041</v>
      </c>
      <c r="F82" s="64">
        <f t="shared" si="8"/>
        <v>3.3325</v>
      </c>
      <c r="G82" s="65">
        <f t="shared" ca="1" si="2"/>
        <v>0.25</v>
      </c>
      <c r="H82" s="65">
        <v>0</v>
      </c>
      <c r="I82" s="65">
        <f t="shared" si="9"/>
        <v>0.25</v>
      </c>
      <c r="J82" s="54"/>
      <c r="K82" s="65">
        <v>0</v>
      </c>
      <c r="L82" s="65">
        <f ca="1">'GAS DAILY VOL DOWNLOAD'!B60+K82</f>
        <v>0.75</v>
      </c>
      <c r="M82" s="55">
        <f t="shared" si="17"/>
        <v>52</v>
      </c>
      <c r="N82" s="66">
        <f t="shared" ca="1" si="18"/>
        <v>38804</v>
      </c>
      <c r="O82" s="56">
        <f t="shared" ca="1" si="5"/>
        <v>0</v>
      </c>
      <c r="U82" s="65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3">
        <f t="shared" si="7"/>
        <v>53</v>
      </c>
      <c r="B83" s="63">
        <f t="shared" si="16"/>
        <v>38838</v>
      </c>
      <c r="C83"/>
      <c r="D83" s="53">
        <f t="shared" ca="1" si="1"/>
        <v>3.3325</v>
      </c>
      <c r="E83" s="151">
        <f t="shared" si="19"/>
        <v>0.14750000000000041</v>
      </c>
      <c r="F83" s="64">
        <f t="shared" si="8"/>
        <v>3.3325</v>
      </c>
      <c r="G83" s="65">
        <f t="shared" ca="1" si="2"/>
        <v>0.245</v>
      </c>
      <c r="H83" s="65">
        <v>0</v>
      </c>
      <c r="I83" s="65">
        <f t="shared" si="9"/>
        <v>0.245</v>
      </c>
      <c r="J83" s="54"/>
      <c r="K83" s="65">
        <v>0</v>
      </c>
      <c r="L83" s="65">
        <f ca="1">'GAS DAILY VOL DOWNLOAD'!B61+K83</f>
        <v>0.4</v>
      </c>
      <c r="M83" s="55">
        <f t="shared" si="17"/>
        <v>53</v>
      </c>
      <c r="N83" s="66">
        <f t="shared" ca="1" si="18"/>
        <v>38832</v>
      </c>
      <c r="O83" s="56">
        <f t="shared" ca="1" si="5"/>
        <v>0</v>
      </c>
      <c r="U83" s="65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3">
        <f t="shared" si="7"/>
        <v>54</v>
      </c>
      <c r="B84" s="63">
        <f t="shared" si="16"/>
        <v>38869</v>
      </c>
      <c r="C84"/>
      <c r="D84" s="53">
        <f t="shared" ca="1" si="1"/>
        <v>3.3675000000000002</v>
      </c>
      <c r="E84" s="151">
        <f t="shared" si="19"/>
        <v>0.14750000000000041</v>
      </c>
      <c r="F84" s="64">
        <f t="shared" si="8"/>
        <v>3.3675000000000002</v>
      </c>
      <c r="G84" s="65">
        <f t="shared" ca="1" si="2"/>
        <v>0.2475</v>
      </c>
      <c r="H84" s="65">
        <v>0</v>
      </c>
      <c r="I84" s="65">
        <f t="shared" si="9"/>
        <v>0.2475</v>
      </c>
      <c r="J84" s="54"/>
      <c r="K84" s="65">
        <v>0</v>
      </c>
      <c r="L84" s="65">
        <f ca="1">'GAS DAILY VOL DOWNLOAD'!B62+K84</f>
        <v>0.45</v>
      </c>
      <c r="M84" s="55">
        <f t="shared" si="17"/>
        <v>54</v>
      </c>
      <c r="N84" s="66">
        <f t="shared" ca="1" si="18"/>
        <v>38862</v>
      </c>
      <c r="O84" s="56">
        <f t="shared" ca="1" si="5"/>
        <v>0</v>
      </c>
      <c r="U84" s="65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3">
        <f t="shared" si="7"/>
        <v>55</v>
      </c>
      <c r="B85" s="63">
        <f t="shared" si="16"/>
        <v>38899</v>
      </c>
      <c r="C85"/>
      <c r="D85" s="53">
        <f t="shared" ca="1" si="1"/>
        <v>3.4075000000000002</v>
      </c>
      <c r="E85" s="151">
        <f t="shared" si="19"/>
        <v>0.14750000000000041</v>
      </c>
      <c r="F85" s="64">
        <f t="shared" si="8"/>
        <v>3.4075000000000002</v>
      </c>
      <c r="G85" s="65">
        <f t="shared" ca="1" si="2"/>
        <v>0.2475</v>
      </c>
      <c r="H85" s="65">
        <v>0</v>
      </c>
      <c r="I85" s="65">
        <f t="shared" si="9"/>
        <v>0.2475</v>
      </c>
      <c r="J85" s="54"/>
      <c r="K85" s="65">
        <v>0</v>
      </c>
      <c r="L85" s="65">
        <f ca="1">'GAS DAILY VOL DOWNLOAD'!B63+K85</f>
        <v>0.45</v>
      </c>
      <c r="M85" s="55">
        <f t="shared" si="17"/>
        <v>55</v>
      </c>
      <c r="N85" s="66">
        <f t="shared" ca="1" si="18"/>
        <v>38895</v>
      </c>
      <c r="O85" s="56">
        <f t="shared" ca="1" si="5"/>
        <v>0</v>
      </c>
      <c r="U85" s="65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3">
        <f t="shared" si="7"/>
        <v>56</v>
      </c>
      <c r="B86" s="63">
        <f t="shared" si="16"/>
        <v>38930</v>
      </c>
      <c r="C86"/>
      <c r="D86" s="53">
        <f t="shared" ca="1" si="1"/>
        <v>3.4474999999999998</v>
      </c>
      <c r="E86" s="151">
        <f t="shared" si="19"/>
        <v>0.14750000000000041</v>
      </c>
      <c r="F86" s="64">
        <f t="shared" si="8"/>
        <v>3.4474999999999998</v>
      </c>
      <c r="G86" s="65">
        <f t="shared" ca="1" si="2"/>
        <v>0.2475</v>
      </c>
      <c r="H86" s="65">
        <v>0</v>
      </c>
      <c r="I86" s="65">
        <f t="shared" si="9"/>
        <v>0.2475</v>
      </c>
      <c r="J86" s="54"/>
      <c r="K86" s="65">
        <v>0</v>
      </c>
      <c r="L86" s="65">
        <f ca="1">'GAS DAILY VOL DOWNLOAD'!B64+K86</f>
        <v>0.5</v>
      </c>
      <c r="M86" s="55">
        <f t="shared" si="17"/>
        <v>56</v>
      </c>
      <c r="N86" s="66">
        <f t="shared" ca="1" si="18"/>
        <v>38924</v>
      </c>
      <c r="O86" s="56">
        <f t="shared" ca="1" si="5"/>
        <v>0</v>
      </c>
      <c r="U86" s="65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3">
        <f t="shared" si="7"/>
        <v>57</v>
      </c>
      <c r="B87" s="63">
        <f t="shared" si="16"/>
        <v>38961</v>
      </c>
      <c r="C87"/>
      <c r="D87" s="53">
        <f t="shared" ca="1" si="1"/>
        <v>3.4304999999999999</v>
      </c>
      <c r="E87" s="151">
        <f t="shared" si="19"/>
        <v>0.14750000000000041</v>
      </c>
      <c r="F87" s="64">
        <f t="shared" si="8"/>
        <v>3.4304999999999999</v>
      </c>
      <c r="G87" s="65">
        <f t="shared" ca="1" si="2"/>
        <v>0.2475</v>
      </c>
      <c r="H87" s="65">
        <v>0</v>
      </c>
      <c r="I87" s="65">
        <f t="shared" si="9"/>
        <v>0.2475</v>
      </c>
      <c r="J87" s="54"/>
      <c r="K87" s="65">
        <v>0</v>
      </c>
      <c r="L87" s="65">
        <f ca="1">'GAS DAILY VOL DOWNLOAD'!B65+K87</f>
        <v>0.55000000000000004</v>
      </c>
      <c r="M87" s="55">
        <f t="shared" si="17"/>
        <v>57</v>
      </c>
      <c r="N87" s="66">
        <f t="shared" ca="1" si="18"/>
        <v>38957</v>
      </c>
      <c r="O87" s="56">
        <f t="shared" ca="1" si="5"/>
        <v>0</v>
      </c>
      <c r="U87" s="65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3">
        <f t="shared" si="7"/>
        <v>58</v>
      </c>
      <c r="B88" s="63">
        <f t="shared" si="16"/>
        <v>38991</v>
      </c>
      <c r="C88"/>
      <c r="D88" s="53">
        <f t="shared" ca="1" si="1"/>
        <v>3.4554999999999998</v>
      </c>
      <c r="E88" s="151">
        <f t="shared" si="19"/>
        <v>0.14750000000000041</v>
      </c>
      <c r="F88" s="64">
        <f t="shared" si="8"/>
        <v>3.4554999999999998</v>
      </c>
      <c r="G88" s="65">
        <f t="shared" ca="1" si="2"/>
        <v>0.2475</v>
      </c>
      <c r="H88" s="65">
        <v>0</v>
      </c>
      <c r="I88" s="65">
        <f t="shared" si="9"/>
        <v>0.2475</v>
      </c>
      <c r="J88" s="54"/>
      <c r="K88" s="65">
        <v>0</v>
      </c>
      <c r="L88" s="65">
        <f ca="1">'GAS DAILY VOL DOWNLOAD'!B66+K88</f>
        <v>0.55000000000000004</v>
      </c>
      <c r="M88" s="55">
        <f t="shared" si="17"/>
        <v>58</v>
      </c>
      <c r="N88" s="66">
        <f t="shared" ca="1" si="18"/>
        <v>38986</v>
      </c>
      <c r="O88" s="56">
        <f t="shared" ca="1" si="5"/>
        <v>0</v>
      </c>
      <c r="U88" s="65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3">
        <f t="shared" si="7"/>
        <v>59</v>
      </c>
      <c r="B89" s="63">
        <f t="shared" si="16"/>
        <v>39022</v>
      </c>
      <c r="C89"/>
      <c r="D89" s="53">
        <f t="shared" ca="1" si="1"/>
        <v>3.6074999999999999</v>
      </c>
      <c r="E89" s="151">
        <f t="shared" si="19"/>
        <v>0.14750000000000041</v>
      </c>
      <c r="F89" s="64">
        <f t="shared" si="8"/>
        <v>3.6074999999999999</v>
      </c>
      <c r="G89" s="65">
        <f t="shared" ca="1" si="2"/>
        <v>0.2475</v>
      </c>
      <c r="H89" s="65">
        <v>0</v>
      </c>
      <c r="I89" s="65">
        <f t="shared" si="9"/>
        <v>0.2475</v>
      </c>
      <c r="J89" s="54"/>
      <c r="K89" s="65">
        <v>0</v>
      </c>
      <c r="L89" s="65">
        <f ca="1">'GAS DAILY VOL DOWNLOAD'!B67+K89</f>
        <v>0.6</v>
      </c>
      <c r="M89" s="55">
        <f t="shared" si="17"/>
        <v>59</v>
      </c>
      <c r="N89" s="66">
        <f t="shared" ca="1" si="18"/>
        <v>39016</v>
      </c>
      <c r="O89" s="56">
        <f t="shared" ca="1" si="5"/>
        <v>0</v>
      </c>
      <c r="U89" s="65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3">
        <f t="shared" si="7"/>
        <v>60</v>
      </c>
      <c r="B90" s="63">
        <f t="shared" ref="B90:B121" si="20">DATE(YEAR(B89),MONTH(B89)+1,1)</f>
        <v>39052</v>
      </c>
      <c r="C90"/>
      <c r="D90" s="53">
        <f t="shared" ca="1" si="1"/>
        <v>3.7505000000000002</v>
      </c>
      <c r="E90" s="151">
        <f t="shared" si="19"/>
        <v>0.14750000000000041</v>
      </c>
      <c r="F90" s="64">
        <f t="shared" si="8"/>
        <v>3.7505000000000002</v>
      </c>
      <c r="G90" s="65">
        <f t="shared" ca="1" si="2"/>
        <v>0.2475</v>
      </c>
      <c r="H90" s="65">
        <v>0</v>
      </c>
      <c r="I90" s="65">
        <f t="shared" si="9"/>
        <v>0.2475</v>
      </c>
      <c r="J90" s="54"/>
      <c r="K90" s="65">
        <v>0</v>
      </c>
      <c r="L90" s="65">
        <f ca="1">'GAS DAILY VOL DOWNLOAD'!B68+K90</f>
        <v>0.8</v>
      </c>
      <c r="M90" s="55">
        <f t="shared" si="17"/>
        <v>60</v>
      </c>
      <c r="N90" s="66">
        <f t="shared" ca="1" si="18"/>
        <v>39048</v>
      </c>
      <c r="O90" s="56">
        <f t="shared" ca="1" si="5"/>
        <v>0</v>
      </c>
      <c r="U90" s="65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3">
        <f t="shared" si="7"/>
        <v>61</v>
      </c>
      <c r="B91" s="63">
        <f t="shared" si="20"/>
        <v>39083</v>
      </c>
      <c r="C91"/>
      <c r="D91" s="53">
        <f t="shared" ca="1" si="1"/>
        <v>3.7885</v>
      </c>
      <c r="E91" s="151">
        <f t="shared" si="19"/>
        <v>0.14750000000000041</v>
      </c>
      <c r="F91" s="64">
        <f t="shared" si="8"/>
        <v>3.7885</v>
      </c>
      <c r="G91" s="65">
        <f t="shared" ca="1" si="2"/>
        <v>0.2475</v>
      </c>
      <c r="H91" s="65">
        <v>0</v>
      </c>
      <c r="I91" s="65">
        <f t="shared" si="9"/>
        <v>0.2475</v>
      </c>
      <c r="J91" s="54"/>
      <c r="K91" s="65">
        <v>0</v>
      </c>
      <c r="L91" s="65">
        <f ca="1">'GAS DAILY VOL DOWNLOAD'!B69+K91</f>
        <v>1</v>
      </c>
      <c r="M91" s="55">
        <f t="shared" si="17"/>
        <v>61</v>
      </c>
      <c r="N91" s="66">
        <f t="shared" ca="1" si="18"/>
        <v>39077</v>
      </c>
      <c r="O91" s="56">
        <f t="shared" ca="1" si="5"/>
        <v>0</v>
      </c>
      <c r="U91" s="65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3">
        <f t="shared" si="7"/>
        <v>62</v>
      </c>
      <c r="B92" s="63">
        <f t="shared" si="20"/>
        <v>39114</v>
      </c>
      <c r="C92"/>
      <c r="D92" s="53">
        <f t="shared" ca="1" si="1"/>
        <v>3.7324999999999999</v>
      </c>
      <c r="E92" s="151">
        <f t="shared" si="19"/>
        <v>0.14750000000000041</v>
      </c>
      <c r="F92" s="64">
        <f t="shared" si="8"/>
        <v>3.7324999999999999</v>
      </c>
      <c r="G92" s="65">
        <f t="shared" ca="1" si="2"/>
        <v>0.24249999999999999</v>
      </c>
      <c r="H92" s="65">
        <v>0</v>
      </c>
      <c r="I92" s="65">
        <f t="shared" si="9"/>
        <v>0.24249999999999999</v>
      </c>
      <c r="J92" s="54"/>
      <c r="K92" s="65">
        <v>0</v>
      </c>
      <c r="L92" s="65">
        <f ca="1">'GAS DAILY VOL DOWNLOAD'!B70+K92</f>
        <v>1</v>
      </c>
      <c r="M92" s="55">
        <f t="shared" si="17"/>
        <v>62</v>
      </c>
      <c r="N92" s="66">
        <f t="shared" ca="1" si="18"/>
        <v>39108</v>
      </c>
      <c r="O92" s="56">
        <f t="shared" ca="1" si="5"/>
        <v>0</v>
      </c>
      <c r="U92" s="65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3">
        <f t="shared" si="7"/>
        <v>63</v>
      </c>
      <c r="B93" s="63">
        <f t="shared" si="20"/>
        <v>39142</v>
      </c>
      <c r="C93"/>
      <c r="D93" s="53">
        <f t="shared" ca="1" si="1"/>
        <v>3.6025</v>
      </c>
      <c r="E93" s="151">
        <f t="shared" si="19"/>
        <v>0.14750000000000041</v>
      </c>
      <c r="F93" s="64">
        <f t="shared" si="8"/>
        <v>3.6025</v>
      </c>
      <c r="G93" s="65">
        <f t="shared" ca="1" si="2"/>
        <v>0.24</v>
      </c>
      <c r="H93" s="65">
        <v>0</v>
      </c>
      <c r="I93" s="65">
        <f t="shared" si="9"/>
        <v>0.24</v>
      </c>
      <c r="J93" s="54"/>
      <c r="K93" s="65">
        <v>0</v>
      </c>
      <c r="L93" s="65">
        <f ca="1">'GAS DAILY VOL DOWNLOAD'!B71+K93</f>
        <v>1</v>
      </c>
      <c r="M93" s="55">
        <f t="shared" si="17"/>
        <v>63</v>
      </c>
      <c r="N93" s="66">
        <f t="shared" ca="1" si="18"/>
        <v>39136</v>
      </c>
      <c r="O93" s="56">
        <f t="shared" ca="1" si="5"/>
        <v>0</v>
      </c>
      <c r="U93" s="65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3">
        <f t="shared" si="7"/>
        <v>64</v>
      </c>
      <c r="B94" s="63">
        <f t="shared" si="20"/>
        <v>39173</v>
      </c>
      <c r="C94"/>
      <c r="D94" s="53">
        <f t="shared" ca="1" si="1"/>
        <v>3.4175</v>
      </c>
      <c r="E94" s="151">
        <f t="shared" si="19"/>
        <v>0.14750000000000041</v>
      </c>
      <c r="F94" s="64">
        <f t="shared" si="8"/>
        <v>3.4175</v>
      </c>
      <c r="G94" s="65">
        <f t="shared" ca="1" si="2"/>
        <v>0.24</v>
      </c>
      <c r="H94" s="65">
        <v>0</v>
      </c>
      <c r="I94" s="65">
        <f t="shared" si="9"/>
        <v>0.24</v>
      </c>
      <c r="J94" s="54"/>
      <c r="K94" s="65">
        <v>0</v>
      </c>
      <c r="L94" s="65">
        <f ca="1">'GAS DAILY VOL DOWNLOAD'!B72+K94</f>
        <v>0.75</v>
      </c>
      <c r="M94" s="55">
        <f t="shared" si="17"/>
        <v>64</v>
      </c>
      <c r="N94" s="66">
        <f t="shared" ca="1" si="18"/>
        <v>39168</v>
      </c>
      <c r="O94" s="56">
        <f t="shared" ca="1" si="5"/>
        <v>0</v>
      </c>
      <c r="U94" s="65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3">
        <f t="shared" si="7"/>
        <v>65</v>
      </c>
      <c r="B95" s="63">
        <f t="shared" si="20"/>
        <v>39203</v>
      </c>
      <c r="C95"/>
      <c r="D95" s="53">
        <f t="shared" ref="D95:D150" ca="1" si="21">VLOOKUP($B95,curvesettle,2,FALSE)</f>
        <v>3.4175</v>
      </c>
      <c r="E95" s="151">
        <f t="shared" si="19"/>
        <v>0.14750000000000041</v>
      </c>
      <c r="F95" s="64">
        <f t="shared" si="8"/>
        <v>3.4175</v>
      </c>
      <c r="G95" s="65">
        <f t="shared" ref="G95:G150" ca="1" si="22">VLOOKUP($B95,curvesettle,3,FALSE)</f>
        <v>0.24</v>
      </c>
      <c r="H95" s="65">
        <v>0</v>
      </c>
      <c r="I95" s="65">
        <f t="shared" si="9"/>
        <v>0.24</v>
      </c>
      <c r="J95" s="54"/>
      <c r="K95" s="65">
        <v>0</v>
      </c>
      <c r="L95" s="65">
        <f ca="1">'GAS DAILY VOL DOWNLOAD'!B73+K95</f>
        <v>0.4</v>
      </c>
      <c r="M95" s="55">
        <f t="shared" ref="M95:M126" si="23">A95</f>
        <v>65</v>
      </c>
      <c r="N95" s="66">
        <f t="shared" ref="N95:N126" ca="1" si="24">VLOOKUP(B95,expiration,3,FALSE)</f>
        <v>39197</v>
      </c>
      <c r="O95" s="56">
        <f t="shared" ref="O95:O150" ca="1" si="25">VLOOKUP($B95,curvesettle,4,FALSE)</f>
        <v>0</v>
      </c>
      <c r="U95" s="65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3">
        <f t="shared" ref="A96:A150" si="26">A95+1</f>
        <v>66</v>
      </c>
      <c r="B96" s="63">
        <f t="shared" si="20"/>
        <v>39234</v>
      </c>
      <c r="C96"/>
      <c r="D96" s="53">
        <f t="shared" ca="1" si="21"/>
        <v>3.4525000000000001</v>
      </c>
      <c r="E96" s="151">
        <f t="shared" si="19"/>
        <v>0.14750000000000041</v>
      </c>
      <c r="F96" s="64">
        <f t="shared" ref="F96:F150" si="27">IF(C$1="settle",D96,IF(C$1="EOL",D96+E96,IF(ISNUMBER(C96),C96,D96)))</f>
        <v>3.4525000000000001</v>
      </c>
      <c r="G96" s="65">
        <f t="shared" ca="1" si="22"/>
        <v>0.24</v>
      </c>
      <c r="H96" s="65">
        <v>0</v>
      </c>
      <c r="I96" s="65">
        <f t="shared" ref="I96:I150" si="28">G96+H96</f>
        <v>0.24</v>
      </c>
      <c r="J96" s="54"/>
      <c r="K96" s="65">
        <v>0</v>
      </c>
      <c r="L96" s="65">
        <f ca="1">'GAS DAILY VOL DOWNLOAD'!B74+K96</f>
        <v>0.45</v>
      </c>
      <c r="M96" s="55">
        <f t="shared" si="23"/>
        <v>66</v>
      </c>
      <c r="N96" s="66">
        <f t="shared" ca="1" si="24"/>
        <v>39227</v>
      </c>
      <c r="O96" s="56">
        <f t="shared" ca="1" si="25"/>
        <v>0</v>
      </c>
      <c r="U96" s="65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3">
        <f t="shared" si="26"/>
        <v>67</v>
      </c>
      <c r="B97" s="63">
        <f t="shared" si="20"/>
        <v>39264</v>
      </c>
      <c r="C97"/>
      <c r="D97" s="53">
        <f t="shared" ca="1" si="21"/>
        <v>3.4925000000000002</v>
      </c>
      <c r="E97" s="151">
        <f t="shared" si="19"/>
        <v>0.14750000000000041</v>
      </c>
      <c r="F97" s="64">
        <f t="shared" si="27"/>
        <v>3.4925000000000002</v>
      </c>
      <c r="G97" s="65">
        <f t="shared" ca="1" si="22"/>
        <v>0.24</v>
      </c>
      <c r="H97" s="65">
        <v>0</v>
      </c>
      <c r="I97" s="65">
        <f t="shared" si="28"/>
        <v>0.24</v>
      </c>
      <c r="J97" s="54"/>
      <c r="K97" s="65">
        <v>0</v>
      </c>
      <c r="L97" s="65">
        <f ca="1">'GAS DAILY VOL DOWNLOAD'!B75+K97</f>
        <v>0.45</v>
      </c>
      <c r="M97" s="55">
        <f t="shared" si="23"/>
        <v>67</v>
      </c>
      <c r="N97" s="66">
        <f t="shared" ca="1" si="24"/>
        <v>39259</v>
      </c>
      <c r="O97" s="56">
        <f t="shared" ca="1" si="25"/>
        <v>0</v>
      </c>
      <c r="U97" s="65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3">
        <f t="shared" si="26"/>
        <v>68</v>
      </c>
      <c r="B98" s="63">
        <f t="shared" si="20"/>
        <v>39295</v>
      </c>
      <c r="C98"/>
      <c r="D98" s="53">
        <f t="shared" ca="1" si="21"/>
        <v>3.5325000000000002</v>
      </c>
      <c r="E98" s="151">
        <f t="shared" si="19"/>
        <v>0.14750000000000041</v>
      </c>
      <c r="F98" s="64">
        <f t="shared" si="27"/>
        <v>3.5325000000000002</v>
      </c>
      <c r="G98" s="65">
        <f t="shared" ca="1" si="22"/>
        <v>0.24</v>
      </c>
      <c r="H98" s="65">
        <v>0</v>
      </c>
      <c r="I98" s="65">
        <f t="shared" si="28"/>
        <v>0.24</v>
      </c>
      <c r="J98" s="54"/>
      <c r="K98" s="65">
        <v>0</v>
      </c>
      <c r="L98" s="65">
        <f ca="1">'GAS DAILY VOL DOWNLOAD'!B76+K98</f>
        <v>0.5</v>
      </c>
      <c r="M98" s="55">
        <f t="shared" si="23"/>
        <v>68</v>
      </c>
      <c r="N98" s="66">
        <f t="shared" ca="1" si="24"/>
        <v>39289</v>
      </c>
      <c r="O98" s="56">
        <f t="shared" ca="1" si="25"/>
        <v>0</v>
      </c>
      <c r="U98" s="65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3">
        <f t="shared" si="26"/>
        <v>69</v>
      </c>
      <c r="B99" s="63">
        <f t="shared" si="20"/>
        <v>39326</v>
      </c>
      <c r="C99"/>
      <c r="D99" s="53">
        <f t="shared" ca="1" si="21"/>
        <v>3.5154999999999998</v>
      </c>
      <c r="E99" s="151">
        <f t="shared" si="19"/>
        <v>0.14750000000000041</v>
      </c>
      <c r="F99" s="64">
        <f t="shared" si="27"/>
        <v>3.5154999999999998</v>
      </c>
      <c r="G99" s="65">
        <f t="shared" ca="1" si="22"/>
        <v>0.24</v>
      </c>
      <c r="H99" s="65">
        <v>0</v>
      </c>
      <c r="I99" s="65">
        <f t="shared" si="28"/>
        <v>0.24</v>
      </c>
      <c r="J99" s="54"/>
      <c r="K99" s="65">
        <v>0</v>
      </c>
      <c r="L99" s="65">
        <f ca="1">'GAS DAILY VOL DOWNLOAD'!B77+K99</f>
        <v>0.55000000000000004</v>
      </c>
      <c r="M99" s="55">
        <f t="shared" si="23"/>
        <v>69</v>
      </c>
      <c r="N99" s="66">
        <f t="shared" ca="1" si="24"/>
        <v>39322</v>
      </c>
      <c r="O99" s="56">
        <f t="shared" ca="1" si="25"/>
        <v>0</v>
      </c>
      <c r="U99" s="65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3">
        <f t="shared" si="26"/>
        <v>70</v>
      </c>
      <c r="B100" s="63">
        <f t="shared" si="20"/>
        <v>39356</v>
      </c>
      <c r="C100"/>
      <c r="D100" s="53">
        <f t="shared" ca="1" si="21"/>
        <v>3.5405000000000002</v>
      </c>
      <c r="E100" s="151">
        <f t="shared" si="19"/>
        <v>0.14750000000000041</v>
      </c>
      <c r="F100" s="64">
        <f t="shared" si="27"/>
        <v>3.5405000000000002</v>
      </c>
      <c r="G100" s="65">
        <f t="shared" ca="1" si="22"/>
        <v>0.24</v>
      </c>
      <c r="H100" s="65">
        <v>0</v>
      </c>
      <c r="I100" s="65">
        <f t="shared" si="28"/>
        <v>0.24</v>
      </c>
      <c r="J100" s="54"/>
      <c r="K100" s="65">
        <v>0</v>
      </c>
      <c r="L100" s="65">
        <f ca="1">'GAS DAILY VOL DOWNLOAD'!B78+K100</f>
        <v>0.55000000000000004</v>
      </c>
      <c r="M100" s="55">
        <f t="shared" si="23"/>
        <v>70</v>
      </c>
      <c r="N100" s="66">
        <f t="shared" ca="1" si="24"/>
        <v>39350</v>
      </c>
      <c r="O100" s="56">
        <f t="shared" ca="1" si="25"/>
        <v>0</v>
      </c>
      <c r="U100" s="65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3">
        <f t="shared" si="26"/>
        <v>71</v>
      </c>
      <c r="B101" s="63">
        <f t="shared" si="20"/>
        <v>39387</v>
      </c>
      <c r="C101"/>
      <c r="D101" s="53">
        <f t="shared" ca="1" si="21"/>
        <v>3.6924999999999999</v>
      </c>
      <c r="E101" s="151">
        <f t="shared" si="19"/>
        <v>0.14750000000000041</v>
      </c>
      <c r="F101" s="64">
        <f t="shared" si="27"/>
        <v>3.6924999999999999</v>
      </c>
      <c r="G101" s="65">
        <f t="shared" ca="1" si="22"/>
        <v>0.24</v>
      </c>
      <c r="H101" s="65">
        <v>0</v>
      </c>
      <c r="I101" s="65">
        <f t="shared" si="28"/>
        <v>0.24</v>
      </c>
      <c r="J101" s="54"/>
      <c r="K101" s="65">
        <v>0</v>
      </c>
      <c r="L101" s="65">
        <f ca="1">'GAS DAILY VOL DOWNLOAD'!B79+K101</f>
        <v>0.6</v>
      </c>
      <c r="M101" s="55">
        <f t="shared" si="23"/>
        <v>71</v>
      </c>
      <c r="N101" s="66">
        <f t="shared" ca="1" si="24"/>
        <v>39381</v>
      </c>
      <c r="O101" s="56">
        <f t="shared" ca="1" si="25"/>
        <v>0</v>
      </c>
      <c r="U101" s="65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3">
        <f t="shared" si="26"/>
        <v>72</v>
      </c>
      <c r="B102" s="63">
        <f t="shared" si="20"/>
        <v>39417</v>
      </c>
      <c r="C102"/>
      <c r="D102" s="53">
        <f t="shared" ca="1" si="21"/>
        <v>3.8355000000000001</v>
      </c>
      <c r="E102" s="151">
        <f t="shared" si="19"/>
        <v>0.14750000000000041</v>
      </c>
      <c r="F102" s="64">
        <f t="shared" si="27"/>
        <v>3.8355000000000001</v>
      </c>
      <c r="G102" s="65">
        <f t="shared" ca="1" si="22"/>
        <v>0.24</v>
      </c>
      <c r="H102" s="65">
        <v>0</v>
      </c>
      <c r="I102" s="65">
        <f t="shared" si="28"/>
        <v>0.24</v>
      </c>
      <c r="J102" s="54"/>
      <c r="K102" s="65">
        <v>0</v>
      </c>
      <c r="L102" s="65">
        <f ca="1">'GAS DAILY VOL DOWNLOAD'!B80+K102</f>
        <v>0.8</v>
      </c>
      <c r="M102" s="55">
        <f t="shared" si="23"/>
        <v>72</v>
      </c>
      <c r="N102" s="66">
        <f t="shared" ca="1" si="24"/>
        <v>39413</v>
      </c>
      <c r="O102" s="56">
        <f t="shared" ca="1" si="25"/>
        <v>0</v>
      </c>
      <c r="U102" s="65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3">
        <f t="shared" si="26"/>
        <v>73</v>
      </c>
      <c r="B103" s="63">
        <f t="shared" si="20"/>
        <v>39448</v>
      </c>
      <c r="C103"/>
      <c r="D103" s="53">
        <f t="shared" ca="1" si="21"/>
        <v>3.8734999999999999</v>
      </c>
      <c r="E103" s="151">
        <f t="shared" si="19"/>
        <v>0.14750000000000041</v>
      </c>
      <c r="F103" s="64">
        <f t="shared" si="27"/>
        <v>3.8734999999999999</v>
      </c>
      <c r="G103" s="65">
        <f t="shared" ca="1" si="22"/>
        <v>0.24</v>
      </c>
      <c r="H103" s="65">
        <v>0</v>
      </c>
      <c r="I103" s="65">
        <f t="shared" si="28"/>
        <v>0.24</v>
      </c>
      <c r="J103" s="54"/>
      <c r="K103" s="65">
        <v>0</v>
      </c>
      <c r="L103" s="65">
        <f ca="1">'GAS DAILY VOL DOWNLOAD'!B81+K103</f>
        <v>1</v>
      </c>
      <c r="M103" s="55">
        <f t="shared" si="23"/>
        <v>73</v>
      </c>
      <c r="N103" s="66">
        <f t="shared" ca="1" si="24"/>
        <v>39442</v>
      </c>
      <c r="O103" s="56">
        <f t="shared" ca="1" si="25"/>
        <v>0</v>
      </c>
      <c r="U103" s="65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3">
        <f t="shared" si="26"/>
        <v>74</v>
      </c>
      <c r="B104" s="63">
        <f t="shared" si="20"/>
        <v>39479</v>
      </c>
      <c r="C104"/>
      <c r="D104" s="53">
        <f t="shared" ca="1" si="21"/>
        <v>3.8174999999999999</v>
      </c>
      <c r="E104" s="151">
        <f t="shared" si="19"/>
        <v>0.14750000000000041</v>
      </c>
      <c r="F104" s="64">
        <f t="shared" si="27"/>
        <v>3.8174999999999999</v>
      </c>
      <c r="G104" s="65">
        <f t="shared" ca="1" si="22"/>
        <v>0.24</v>
      </c>
      <c r="H104" s="65">
        <v>0</v>
      </c>
      <c r="I104" s="65">
        <f t="shared" si="28"/>
        <v>0.24</v>
      </c>
      <c r="J104" s="54"/>
      <c r="K104" s="65">
        <v>0</v>
      </c>
      <c r="L104" s="65">
        <f ca="1">'GAS DAILY VOL DOWNLOAD'!B82+K104</f>
        <v>1</v>
      </c>
      <c r="M104" s="55">
        <f t="shared" si="23"/>
        <v>74</v>
      </c>
      <c r="N104" s="66">
        <f t="shared" ca="1" si="24"/>
        <v>39475</v>
      </c>
      <c r="O104" s="56">
        <f t="shared" ca="1" si="25"/>
        <v>0</v>
      </c>
      <c r="U104" s="65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3">
        <f t="shared" si="26"/>
        <v>75</v>
      </c>
      <c r="B105" s="63">
        <f t="shared" si="20"/>
        <v>39508</v>
      </c>
      <c r="C105"/>
      <c r="D105" s="53">
        <f t="shared" ca="1" si="21"/>
        <v>3.6875</v>
      </c>
      <c r="E105" s="151">
        <f t="shared" si="19"/>
        <v>0.14750000000000041</v>
      </c>
      <c r="F105" s="64">
        <f t="shared" si="27"/>
        <v>3.6875</v>
      </c>
      <c r="G105" s="65">
        <f t="shared" ca="1" si="22"/>
        <v>0.23499999999999999</v>
      </c>
      <c r="H105" s="65">
        <v>0</v>
      </c>
      <c r="I105" s="65">
        <f t="shared" si="28"/>
        <v>0.23499999999999999</v>
      </c>
      <c r="J105" s="54"/>
      <c r="K105" s="65">
        <v>0</v>
      </c>
      <c r="L105" s="65">
        <f ca="1">'GAS DAILY VOL DOWNLOAD'!B83+K105</f>
        <v>1</v>
      </c>
      <c r="M105" s="55">
        <f t="shared" si="23"/>
        <v>75</v>
      </c>
      <c r="N105" s="66">
        <f t="shared" ca="1" si="24"/>
        <v>39504</v>
      </c>
      <c r="O105" s="56">
        <f t="shared" ca="1" si="25"/>
        <v>0</v>
      </c>
      <c r="U105" s="65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3">
        <f t="shared" si="26"/>
        <v>76</v>
      </c>
      <c r="B106" s="63">
        <f t="shared" si="20"/>
        <v>39539</v>
      </c>
      <c r="C106"/>
      <c r="D106" s="53">
        <f t="shared" ca="1" si="21"/>
        <v>3.5024999999999999</v>
      </c>
      <c r="E106" s="151">
        <f t="shared" si="19"/>
        <v>0.14750000000000041</v>
      </c>
      <c r="F106" s="64">
        <f t="shared" si="27"/>
        <v>3.5024999999999999</v>
      </c>
      <c r="G106" s="65">
        <f t="shared" ca="1" si="22"/>
        <v>0.23</v>
      </c>
      <c r="H106" s="65">
        <v>0</v>
      </c>
      <c r="I106" s="65">
        <f t="shared" si="28"/>
        <v>0.23</v>
      </c>
      <c r="J106" s="54"/>
      <c r="K106" s="65">
        <v>0</v>
      </c>
      <c r="L106" s="65">
        <f ca="1">'GAS DAILY VOL DOWNLOAD'!B84+K106</f>
        <v>0.75</v>
      </c>
      <c r="M106" s="55">
        <f t="shared" si="23"/>
        <v>76</v>
      </c>
      <c r="N106" s="66">
        <f t="shared" ca="1" si="24"/>
        <v>39533</v>
      </c>
      <c r="O106" s="56">
        <f t="shared" ca="1" si="25"/>
        <v>0</v>
      </c>
      <c r="U106" s="65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3">
        <f t="shared" si="26"/>
        <v>77</v>
      </c>
      <c r="B107" s="63">
        <f t="shared" si="20"/>
        <v>39569</v>
      </c>
      <c r="C107"/>
      <c r="D107" s="53">
        <f t="shared" ca="1" si="21"/>
        <v>3.5024999999999999</v>
      </c>
      <c r="E107" s="151">
        <f t="shared" si="19"/>
        <v>0.14750000000000041</v>
      </c>
      <c r="F107" s="64">
        <f t="shared" si="27"/>
        <v>3.5024999999999999</v>
      </c>
      <c r="G107" s="65">
        <f t="shared" ca="1" si="22"/>
        <v>0.23</v>
      </c>
      <c r="H107" s="65">
        <v>0</v>
      </c>
      <c r="I107" s="65">
        <f t="shared" si="28"/>
        <v>0.23</v>
      </c>
      <c r="J107" s="54"/>
      <c r="K107" s="65">
        <v>0</v>
      </c>
      <c r="L107" s="65">
        <f ca="1">'GAS DAILY VOL DOWNLOAD'!B85+K107</f>
        <v>0.4</v>
      </c>
      <c r="M107" s="55">
        <f t="shared" si="23"/>
        <v>77</v>
      </c>
      <c r="N107" s="66">
        <f t="shared" ca="1" si="24"/>
        <v>39563</v>
      </c>
      <c r="O107" s="56">
        <f t="shared" ca="1" si="25"/>
        <v>0</v>
      </c>
      <c r="U107" s="65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3">
        <f t="shared" si="26"/>
        <v>78</v>
      </c>
      <c r="B108" s="63">
        <f t="shared" si="20"/>
        <v>39600</v>
      </c>
      <c r="C108"/>
      <c r="D108" s="53">
        <f t="shared" ca="1" si="21"/>
        <v>3.5375000000000001</v>
      </c>
      <c r="E108" s="151">
        <f t="shared" si="19"/>
        <v>0.14750000000000041</v>
      </c>
      <c r="F108" s="64">
        <f t="shared" si="27"/>
        <v>3.5375000000000001</v>
      </c>
      <c r="G108" s="65">
        <f t="shared" ca="1" si="22"/>
        <v>0.23</v>
      </c>
      <c r="H108" s="65">
        <v>0</v>
      </c>
      <c r="I108" s="65">
        <f t="shared" si="28"/>
        <v>0.23</v>
      </c>
      <c r="J108" s="54"/>
      <c r="K108" s="65">
        <v>0</v>
      </c>
      <c r="L108" s="65">
        <f ca="1">'GAS DAILY VOL DOWNLOAD'!B86+K108</f>
        <v>0.45</v>
      </c>
      <c r="M108" s="55">
        <f t="shared" si="23"/>
        <v>78</v>
      </c>
      <c r="N108" s="66">
        <f t="shared" ca="1" si="24"/>
        <v>39595</v>
      </c>
      <c r="O108" s="56">
        <f t="shared" ca="1" si="25"/>
        <v>0</v>
      </c>
      <c r="U108" s="65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3">
        <f t="shared" si="26"/>
        <v>79</v>
      </c>
      <c r="B109" s="63">
        <f t="shared" si="20"/>
        <v>39630</v>
      </c>
      <c r="C109"/>
      <c r="D109" s="53">
        <f t="shared" ca="1" si="21"/>
        <v>3.5775000000000001</v>
      </c>
      <c r="E109" s="151">
        <f t="shared" si="19"/>
        <v>0.14750000000000041</v>
      </c>
      <c r="F109" s="64">
        <f t="shared" si="27"/>
        <v>3.5775000000000001</v>
      </c>
      <c r="G109" s="65">
        <f t="shared" ca="1" si="22"/>
        <v>0.23</v>
      </c>
      <c r="H109" s="65">
        <v>0</v>
      </c>
      <c r="I109" s="65">
        <f t="shared" si="28"/>
        <v>0.23</v>
      </c>
      <c r="J109" s="54"/>
      <c r="K109" s="65">
        <v>0</v>
      </c>
      <c r="L109" s="65">
        <f ca="1">'GAS DAILY VOL DOWNLOAD'!B87+K109</f>
        <v>0.45</v>
      </c>
      <c r="M109" s="55">
        <f t="shared" si="23"/>
        <v>79</v>
      </c>
      <c r="N109" s="66">
        <f t="shared" ca="1" si="24"/>
        <v>39624</v>
      </c>
      <c r="O109" s="56">
        <f t="shared" ca="1" si="25"/>
        <v>0</v>
      </c>
      <c r="U109" s="65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3">
        <f t="shared" si="26"/>
        <v>80</v>
      </c>
      <c r="B110" s="63">
        <f t="shared" si="20"/>
        <v>39661</v>
      </c>
      <c r="C110"/>
      <c r="D110" s="53">
        <f t="shared" ca="1" si="21"/>
        <v>3.6175000000000002</v>
      </c>
      <c r="E110" s="151">
        <f t="shared" si="19"/>
        <v>0.14750000000000041</v>
      </c>
      <c r="F110" s="64">
        <f t="shared" si="27"/>
        <v>3.6175000000000002</v>
      </c>
      <c r="G110" s="65">
        <f t="shared" ca="1" si="22"/>
        <v>0.23</v>
      </c>
      <c r="H110" s="65">
        <v>0</v>
      </c>
      <c r="I110" s="65">
        <f t="shared" si="28"/>
        <v>0.23</v>
      </c>
      <c r="J110" s="54"/>
      <c r="K110" s="65">
        <v>0</v>
      </c>
      <c r="L110" s="65">
        <f ca="1">'GAS DAILY VOL DOWNLOAD'!B88+K110</f>
        <v>0.5</v>
      </c>
      <c r="M110" s="55">
        <f t="shared" si="23"/>
        <v>80</v>
      </c>
      <c r="N110" s="66">
        <f t="shared" ca="1" si="24"/>
        <v>39657</v>
      </c>
      <c r="O110" s="56">
        <f t="shared" ca="1" si="25"/>
        <v>0</v>
      </c>
      <c r="U110" s="65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3">
        <f t="shared" si="26"/>
        <v>81</v>
      </c>
      <c r="B111" s="63">
        <f t="shared" si="20"/>
        <v>39692</v>
      </c>
      <c r="C111"/>
      <c r="D111" s="53">
        <f t="shared" ca="1" si="21"/>
        <v>3.6004999999999998</v>
      </c>
      <c r="E111" s="151">
        <f t="shared" si="19"/>
        <v>0.14750000000000041</v>
      </c>
      <c r="F111" s="64">
        <f t="shared" si="27"/>
        <v>3.6004999999999998</v>
      </c>
      <c r="G111" s="65">
        <f t="shared" ca="1" si="22"/>
        <v>0.23</v>
      </c>
      <c r="H111" s="65">
        <v>0</v>
      </c>
      <c r="I111" s="65">
        <f t="shared" si="28"/>
        <v>0.23</v>
      </c>
      <c r="J111" s="54"/>
      <c r="K111" s="65">
        <v>0</v>
      </c>
      <c r="L111" s="65">
        <f ca="1">'GAS DAILY VOL DOWNLOAD'!B89+K111</f>
        <v>0.55000000000000004</v>
      </c>
      <c r="M111" s="55">
        <f t="shared" si="23"/>
        <v>81</v>
      </c>
      <c r="N111" s="66">
        <f t="shared" ca="1" si="24"/>
        <v>39686</v>
      </c>
      <c r="O111" s="56">
        <f t="shared" ca="1" si="25"/>
        <v>0</v>
      </c>
      <c r="U111" s="65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3">
        <f t="shared" si="26"/>
        <v>82</v>
      </c>
      <c r="B112" s="63">
        <f t="shared" si="20"/>
        <v>39722</v>
      </c>
      <c r="C112"/>
      <c r="D112" s="53">
        <f t="shared" ca="1" si="21"/>
        <v>3.6255000000000002</v>
      </c>
      <c r="E112" s="151">
        <f t="shared" si="19"/>
        <v>0.14750000000000041</v>
      </c>
      <c r="F112" s="64">
        <f t="shared" si="27"/>
        <v>3.6255000000000002</v>
      </c>
      <c r="G112" s="65">
        <f t="shared" ca="1" si="22"/>
        <v>0.23</v>
      </c>
      <c r="H112" s="65">
        <v>0</v>
      </c>
      <c r="I112" s="65">
        <f t="shared" si="28"/>
        <v>0.23</v>
      </c>
      <c r="J112" s="54"/>
      <c r="K112" s="65">
        <v>0</v>
      </c>
      <c r="L112" s="65">
        <f ca="1">'GAS DAILY VOL DOWNLOAD'!B90+K112</f>
        <v>0.55000000000000004</v>
      </c>
      <c r="M112" s="55">
        <f t="shared" si="23"/>
        <v>82</v>
      </c>
      <c r="N112" s="66">
        <f t="shared" ca="1" si="24"/>
        <v>39716</v>
      </c>
      <c r="O112" s="56">
        <f t="shared" ca="1" si="25"/>
        <v>0</v>
      </c>
      <c r="U112" s="65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3">
        <f t="shared" si="26"/>
        <v>83</v>
      </c>
      <c r="B113" s="63">
        <f t="shared" si="20"/>
        <v>39753</v>
      </c>
      <c r="C113"/>
      <c r="D113" s="53">
        <f t="shared" ca="1" si="21"/>
        <v>3.7774999999999999</v>
      </c>
      <c r="E113" s="151">
        <f t="shared" si="19"/>
        <v>0.14750000000000041</v>
      </c>
      <c r="F113" s="64">
        <f t="shared" si="27"/>
        <v>3.7774999999999999</v>
      </c>
      <c r="G113" s="65">
        <f t="shared" ca="1" si="22"/>
        <v>0.23</v>
      </c>
      <c r="H113" s="65">
        <v>0</v>
      </c>
      <c r="I113" s="65">
        <f t="shared" si="28"/>
        <v>0.23</v>
      </c>
      <c r="J113" s="54"/>
      <c r="K113" s="65">
        <v>0</v>
      </c>
      <c r="L113" s="65">
        <f ca="1">'GAS DAILY VOL DOWNLOAD'!B91+K113</f>
        <v>0.6</v>
      </c>
      <c r="M113" s="55">
        <f t="shared" si="23"/>
        <v>83</v>
      </c>
      <c r="N113" s="66">
        <f t="shared" ca="1" si="24"/>
        <v>39749</v>
      </c>
      <c r="O113" s="56">
        <f t="shared" ca="1" si="25"/>
        <v>0</v>
      </c>
      <c r="U113" s="65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3">
        <f t="shared" si="26"/>
        <v>84</v>
      </c>
      <c r="B114" s="63">
        <f t="shared" si="20"/>
        <v>39783</v>
      </c>
      <c r="C114"/>
      <c r="D114" s="53">
        <f t="shared" ca="1" si="21"/>
        <v>3.9205000000000001</v>
      </c>
      <c r="E114" s="151">
        <f t="shared" si="19"/>
        <v>0.14750000000000041</v>
      </c>
      <c r="F114" s="64">
        <f t="shared" si="27"/>
        <v>3.9205000000000001</v>
      </c>
      <c r="G114" s="65">
        <f t="shared" ca="1" si="22"/>
        <v>0.23</v>
      </c>
      <c r="H114" s="65">
        <v>0</v>
      </c>
      <c r="I114" s="65">
        <f t="shared" si="28"/>
        <v>0.23</v>
      </c>
      <c r="J114" s="54"/>
      <c r="K114" s="65">
        <v>0</v>
      </c>
      <c r="L114" s="65">
        <f ca="1">'GAS DAILY VOL DOWNLOAD'!B92+K114</f>
        <v>0.8</v>
      </c>
      <c r="M114" s="55">
        <f t="shared" si="23"/>
        <v>84</v>
      </c>
      <c r="N114" s="66">
        <f t="shared" ca="1" si="24"/>
        <v>39776</v>
      </c>
      <c r="O114" s="56">
        <f t="shared" ca="1" si="25"/>
        <v>0</v>
      </c>
      <c r="U114" s="65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3">
        <f t="shared" si="26"/>
        <v>85</v>
      </c>
      <c r="B115" s="63">
        <f t="shared" si="20"/>
        <v>39814</v>
      </c>
      <c r="C115"/>
      <c r="D115" s="53">
        <f t="shared" ca="1" si="21"/>
        <v>3.9584999999999999</v>
      </c>
      <c r="E115" s="151">
        <f t="shared" si="19"/>
        <v>0.14750000000000041</v>
      </c>
      <c r="F115" s="64">
        <f t="shared" si="27"/>
        <v>3.9584999999999999</v>
      </c>
      <c r="G115" s="65">
        <f t="shared" ca="1" si="22"/>
        <v>0.23</v>
      </c>
      <c r="H115" s="65">
        <v>0</v>
      </c>
      <c r="I115" s="65">
        <f t="shared" si="28"/>
        <v>0.23</v>
      </c>
      <c r="J115" s="54"/>
      <c r="K115" s="65">
        <v>0</v>
      </c>
      <c r="L115" s="65">
        <f ca="1">'GAS DAILY VOL DOWNLOAD'!B93+K115</f>
        <v>1</v>
      </c>
      <c r="M115" s="55">
        <f t="shared" si="23"/>
        <v>85</v>
      </c>
      <c r="N115" s="66">
        <f t="shared" ca="1" si="24"/>
        <v>39808</v>
      </c>
      <c r="O115" s="56">
        <f t="shared" ca="1" si="25"/>
        <v>0</v>
      </c>
      <c r="U115" s="65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3">
        <f t="shared" si="26"/>
        <v>86</v>
      </c>
      <c r="B116" s="63">
        <f t="shared" si="20"/>
        <v>39845</v>
      </c>
      <c r="C116"/>
      <c r="D116" s="53">
        <f t="shared" ca="1" si="21"/>
        <v>3.9024999999999999</v>
      </c>
      <c r="E116" s="151">
        <f t="shared" si="19"/>
        <v>0.14750000000000041</v>
      </c>
      <c r="F116" s="64">
        <f t="shared" si="27"/>
        <v>3.9024999999999999</v>
      </c>
      <c r="G116" s="65">
        <f t="shared" ca="1" si="22"/>
        <v>0.22750000000000001</v>
      </c>
      <c r="H116" s="65">
        <v>0</v>
      </c>
      <c r="I116" s="65">
        <f t="shared" si="28"/>
        <v>0.22750000000000001</v>
      </c>
      <c r="J116" s="54"/>
      <c r="K116" s="65">
        <v>0</v>
      </c>
      <c r="L116" s="65">
        <f ca="1">'GAS DAILY VOL DOWNLOAD'!B94+K116</f>
        <v>1</v>
      </c>
      <c r="M116" s="55">
        <f t="shared" si="23"/>
        <v>86</v>
      </c>
      <c r="N116" s="66">
        <f t="shared" ca="1" si="24"/>
        <v>39840</v>
      </c>
      <c r="O116" s="56">
        <f t="shared" ca="1" si="25"/>
        <v>0</v>
      </c>
      <c r="U116" s="65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3">
        <f t="shared" si="26"/>
        <v>87</v>
      </c>
      <c r="B117" s="63">
        <f t="shared" si="20"/>
        <v>39873</v>
      </c>
      <c r="C117"/>
      <c r="D117" s="53">
        <f t="shared" ca="1" si="21"/>
        <v>3.7725</v>
      </c>
      <c r="E117" s="151">
        <f t="shared" si="19"/>
        <v>0.14750000000000041</v>
      </c>
      <c r="F117" s="64">
        <f t="shared" si="27"/>
        <v>3.7725</v>
      </c>
      <c r="G117" s="65">
        <f t="shared" ca="1" si="22"/>
        <v>0.22</v>
      </c>
      <c r="H117" s="65">
        <v>0</v>
      </c>
      <c r="I117" s="65">
        <f t="shared" si="28"/>
        <v>0.22</v>
      </c>
      <c r="J117" s="54"/>
      <c r="K117" s="65">
        <v>0</v>
      </c>
      <c r="L117" s="65">
        <f ca="1">'GAS DAILY VOL DOWNLOAD'!B95+K117</f>
        <v>1</v>
      </c>
      <c r="M117" s="55">
        <f t="shared" si="23"/>
        <v>87</v>
      </c>
      <c r="N117" s="66">
        <f t="shared" ca="1" si="24"/>
        <v>39868</v>
      </c>
      <c r="O117" s="56">
        <f t="shared" ca="1" si="25"/>
        <v>0</v>
      </c>
      <c r="U117" s="65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3">
        <f t="shared" si="26"/>
        <v>88</v>
      </c>
      <c r="B118" s="63">
        <f t="shared" si="20"/>
        <v>39904</v>
      </c>
      <c r="C118"/>
      <c r="D118" s="53">
        <f t="shared" ca="1" si="21"/>
        <v>3.5874999999999999</v>
      </c>
      <c r="E118" s="151">
        <f t="shared" si="19"/>
        <v>0.14750000000000041</v>
      </c>
      <c r="F118" s="64">
        <f t="shared" si="27"/>
        <v>3.5874999999999999</v>
      </c>
      <c r="G118" s="65">
        <f t="shared" ca="1" si="22"/>
        <v>0.20250000000000001</v>
      </c>
      <c r="H118" s="65">
        <v>0</v>
      </c>
      <c r="I118" s="65">
        <f t="shared" si="28"/>
        <v>0.20250000000000001</v>
      </c>
      <c r="J118" s="54"/>
      <c r="K118" s="65">
        <v>0</v>
      </c>
      <c r="L118" s="65">
        <f ca="1">'GAS DAILY VOL DOWNLOAD'!B96+K118</f>
        <v>0.75</v>
      </c>
      <c r="M118" s="55">
        <f t="shared" si="23"/>
        <v>88</v>
      </c>
      <c r="N118" s="66">
        <f t="shared" ca="1" si="24"/>
        <v>39898</v>
      </c>
      <c r="O118" s="56">
        <f t="shared" ca="1" si="25"/>
        <v>0</v>
      </c>
      <c r="U118" s="65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3">
        <f t="shared" si="26"/>
        <v>89</v>
      </c>
      <c r="B119" s="63">
        <f t="shared" si="20"/>
        <v>39934</v>
      </c>
      <c r="C119"/>
      <c r="D119" s="53">
        <f t="shared" ca="1" si="21"/>
        <v>3.5874999999999999</v>
      </c>
      <c r="E119" s="151">
        <f t="shared" si="19"/>
        <v>0.14750000000000041</v>
      </c>
      <c r="F119" s="64">
        <f t="shared" si="27"/>
        <v>3.5874999999999999</v>
      </c>
      <c r="G119" s="65">
        <f t="shared" ca="1" si="22"/>
        <v>0.20250000000000001</v>
      </c>
      <c r="H119" s="65">
        <v>0</v>
      </c>
      <c r="I119" s="65">
        <f t="shared" si="28"/>
        <v>0.20250000000000001</v>
      </c>
      <c r="J119" s="54"/>
      <c r="K119" s="65">
        <v>0</v>
      </c>
      <c r="L119" s="65">
        <f ca="1">'GAS DAILY VOL DOWNLOAD'!B97+K119</f>
        <v>0.4</v>
      </c>
      <c r="M119" s="55">
        <f t="shared" si="23"/>
        <v>89</v>
      </c>
      <c r="N119" s="66">
        <f t="shared" ca="1" si="24"/>
        <v>39930</v>
      </c>
      <c r="O119" s="56">
        <f t="shared" ca="1" si="25"/>
        <v>0</v>
      </c>
      <c r="U119" s="65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3">
        <f t="shared" si="26"/>
        <v>90</v>
      </c>
      <c r="B120" s="63">
        <f t="shared" si="20"/>
        <v>39965</v>
      </c>
      <c r="C120"/>
      <c r="D120" s="53">
        <f t="shared" ca="1" si="21"/>
        <v>3.6225000000000001</v>
      </c>
      <c r="E120" s="151">
        <f t="shared" si="19"/>
        <v>0.14750000000000041</v>
      </c>
      <c r="F120" s="64">
        <f t="shared" si="27"/>
        <v>3.6225000000000001</v>
      </c>
      <c r="G120" s="65">
        <f t="shared" ca="1" si="22"/>
        <v>0.20250000000000001</v>
      </c>
      <c r="H120" s="65">
        <v>0</v>
      </c>
      <c r="I120" s="65">
        <f t="shared" si="28"/>
        <v>0.20250000000000001</v>
      </c>
      <c r="J120" s="54"/>
      <c r="K120" s="65">
        <v>0</v>
      </c>
      <c r="L120" s="65">
        <f ca="1">'GAS DAILY VOL DOWNLOAD'!B98+K120</f>
        <v>0.45</v>
      </c>
      <c r="M120" s="55">
        <f t="shared" si="23"/>
        <v>90</v>
      </c>
      <c r="N120" s="66">
        <f t="shared" ca="1" si="24"/>
        <v>39959</v>
      </c>
      <c r="O120" s="56">
        <f t="shared" ca="1" si="25"/>
        <v>0</v>
      </c>
      <c r="U120" s="65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3">
        <f t="shared" si="26"/>
        <v>91</v>
      </c>
      <c r="B121" s="63">
        <f t="shared" si="20"/>
        <v>39995</v>
      </c>
      <c r="C121"/>
      <c r="D121" s="53">
        <f t="shared" ca="1" si="21"/>
        <v>3.6625000000000001</v>
      </c>
      <c r="E121" s="151">
        <f t="shared" si="19"/>
        <v>0.14750000000000041</v>
      </c>
      <c r="F121" s="64">
        <f t="shared" si="27"/>
        <v>3.6625000000000001</v>
      </c>
      <c r="G121" s="65">
        <f t="shared" ca="1" si="22"/>
        <v>0.20250000000000001</v>
      </c>
      <c r="H121" s="65">
        <v>0</v>
      </c>
      <c r="I121" s="65">
        <f t="shared" si="28"/>
        <v>0.20250000000000001</v>
      </c>
      <c r="J121" s="54"/>
      <c r="K121" s="65">
        <v>0</v>
      </c>
      <c r="L121" s="65">
        <f ca="1">'GAS DAILY VOL DOWNLOAD'!B99+K121</f>
        <v>0.45</v>
      </c>
      <c r="M121" s="55">
        <f t="shared" si="23"/>
        <v>91</v>
      </c>
      <c r="N121" s="66">
        <f t="shared" ca="1" si="24"/>
        <v>39989</v>
      </c>
      <c r="O121" s="56">
        <f t="shared" ca="1" si="25"/>
        <v>0</v>
      </c>
      <c r="U121" s="65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3">
        <f t="shared" si="26"/>
        <v>92</v>
      </c>
      <c r="B122" s="63">
        <f t="shared" ref="B122:B150" si="29">DATE(YEAR(B121),MONTH(B121)+1,1)</f>
        <v>40026</v>
      </c>
      <c r="C122"/>
      <c r="D122" s="53">
        <f t="shared" ca="1" si="21"/>
        <v>3.7025000000000001</v>
      </c>
      <c r="E122" s="151">
        <f t="shared" si="19"/>
        <v>0.14750000000000041</v>
      </c>
      <c r="F122" s="64">
        <f t="shared" si="27"/>
        <v>3.7025000000000001</v>
      </c>
      <c r="G122" s="65">
        <f t="shared" ca="1" si="22"/>
        <v>0.20250000000000001</v>
      </c>
      <c r="H122" s="65">
        <v>0</v>
      </c>
      <c r="I122" s="65">
        <f t="shared" si="28"/>
        <v>0.20250000000000001</v>
      </c>
      <c r="J122" s="54"/>
      <c r="K122" s="65">
        <v>0</v>
      </c>
      <c r="L122" s="65">
        <f ca="1">'GAS DAILY VOL DOWNLOAD'!B100+K122</f>
        <v>0.5</v>
      </c>
      <c r="M122" s="55">
        <f t="shared" si="23"/>
        <v>92</v>
      </c>
      <c r="N122" s="66">
        <f t="shared" ca="1" si="24"/>
        <v>40022</v>
      </c>
      <c r="O122" s="56">
        <f t="shared" ca="1" si="25"/>
        <v>0</v>
      </c>
      <c r="U122" s="65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3">
        <f t="shared" si="26"/>
        <v>93</v>
      </c>
      <c r="B123" s="63">
        <f t="shared" si="29"/>
        <v>40057</v>
      </c>
      <c r="C123"/>
      <c r="D123" s="53">
        <f t="shared" ca="1" si="21"/>
        <v>3.6855000000000002</v>
      </c>
      <c r="E123" s="151">
        <f t="shared" si="19"/>
        <v>0.14750000000000041</v>
      </c>
      <c r="F123" s="64">
        <f t="shared" si="27"/>
        <v>3.6855000000000002</v>
      </c>
      <c r="G123" s="65">
        <f t="shared" ca="1" si="22"/>
        <v>0.20250000000000001</v>
      </c>
      <c r="H123" s="65">
        <v>0</v>
      </c>
      <c r="I123" s="65">
        <f t="shared" si="28"/>
        <v>0.20250000000000001</v>
      </c>
      <c r="J123" s="54"/>
      <c r="K123" s="65">
        <v>0</v>
      </c>
      <c r="L123" s="65">
        <f ca="1">'GAS DAILY VOL DOWNLOAD'!B101+K123</f>
        <v>0.55000000000000004</v>
      </c>
      <c r="M123" s="55">
        <f t="shared" si="23"/>
        <v>93</v>
      </c>
      <c r="N123" s="66">
        <f t="shared" ca="1" si="24"/>
        <v>40051</v>
      </c>
      <c r="O123" s="56">
        <f t="shared" ca="1" si="25"/>
        <v>0</v>
      </c>
      <c r="U123" s="65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3">
        <f t="shared" si="26"/>
        <v>94</v>
      </c>
      <c r="B124" s="63">
        <f t="shared" si="29"/>
        <v>40087</v>
      </c>
      <c r="C124"/>
      <c r="D124" s="53">
        <f t="shared" ca="1" si="21"/>
        <v>3.7105000000000001</v>
      </c>
      <c r="E124" s="151">
        <f t="shared" si="19"/>
        <v>0.14750000000000041</v>
      </c>
      <c r="F124" s="64">
        <f t="shared" si="27"/>
        <v>3.7105000000000001</v>
      </c>
      <c r="G124" s="65">
        <f t="shared" ca="1" si="22"/>
        <v>0.20250000000000001</v>
      </c>
      <c r="H124" s="65">
        <v>0</v>
      </c>
      <c r="I124" s="65">
        <f t="shared" si="28"/>
        <v>0.20250000000000001</v>
      </c>
      <c r="J124" s="54"/>
      <c r="K124" s="65">
        <v>0</v>
      </c>
      <c r="L124" s="65">
        <f ca="1">'GAS DAILY VOL DOWNLOAD'!B102+K124</f>
        <v>0.55000000000000004</v>
      </c>
      <c r="M124" s="55">
        <f t="shared" si="23"/>
        <v>94</v>
      </c>
      <c r="N124" s="66">
        <f t="shared" ca="1" si="24"/>
        <v>40081</v>
      </c>
      <c r="O124" s="56">
        <f t="shared" ca="1" si="25"/>
        <v>0</v>
      </c>
      <c r="U124" s="65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3">
        <f t="shared" si="26"/>
        <v>95</v>
      </c>
      <c r="B125" s="63">
        <f t="shared" si="29"/>
        <v>40118</v>
      </c>
      <c r="C125"/>
      <c r="D125" s="53">
        <f t="shared" ca="1" si="21"/>
        <v>3.8624999999999998</v>
      </c>
      <c r="E125" s="151">
        <f t="shared" si="19"/>
        <v>0.14750000000000041</v>
      </c>
      <c r="F125" s="64">
        <f t="shared" si="27"/>
        <v>3.8624999999999998</v>
      </c>
      <c r="G125" s="65">
        <f t="shared" ca="1" si="22"/>
        <v>0.20250000000000001</v>
      </c>
      <c r="H125" s="65">
        <v>0</v>
      </c>
      <c r="I125" s="65">
        <f t="shared" si="28"/>
        <v>0.20250000000000001</v>
      </c>
      <c r="J125" s="54"/>
      <c r="K125" s="65">
        <v>0</v>
      </c>
      <c r="L125" s="65">
        <f ca="1">'GAS DAILY VOL DOWNLOAD'!B103+K125</f>
        <v>0.6</v>
      </c>
      <c r="M125" s="55">
        <f t="shared" si="23"/>
        <v>95</v>
      </c>
      <c r="N125" s="66">
        <f t="shared" ca="1" si="24"/>
        <v>40113</v>
      </c>
      <c r="O125" s="56">
        <f t="shared" ca="1" si="25"/>
        <v>0</v>
      </c>
      <c r="U125" s="65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3">
        <f t="shared" si="26"/>
        <v>96</v>
      </c>
      <c r="B126" s="63">
        <f t="shared" si="29"/>
        <v>40148</v>
      </c>
      <c r="C126"/>
      <c r="D126" s="53">
        <f t="shared" ca="1" si="21"/>
        <v>4.0054999999999996</v>
      </c>
      <c r="E126" s="151">
        <f t="shared" si="19"/>
        <v>0.14750000000000041</v>
      </c>
      <c r="F126" s="64">
        <f t="shared" si="27"/>
        <v>4.0054999999999996</v>
      </c>
      <c r="G126" s="65">
        <f t="shared" ca="1" si="22"/>
        <v>0.20250000000000001</v>
      </c>
      <c r="H126" s="65">
        <v>0</v>
      </c>
      <c r="I126" s="65">
        <f t="shared" si="28"/>
        <v>0.20250000000000001</v>
      </c>
      <c r="J126" s="54"/>
      <c r="K126" s="65">
        <v>0</v>
      </c>
      <c r="L126" s="65">
        <f ca="1">'GAS DAILY VOL DOWNLOAD'!B104+K126</f>
        <v>0.8</v>
      </c>
      <c r="M126" s="55">
        <f t="shared" si="23"/>
        <v>96</v>
      </c>
      <c r="N126" s="66">
        <f t="shared" ca="1" si="24"/>
        <v>40141</v>
      </c>
      <c r="O126" s="56">
        <f t="shared" ca="1" si="25"/>
        <v>0</v>
      </c>
      <c r="U126" s="65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3">
        <f t="shared" si="26"/>
        <v>97</v>
      </c>
      <c r="B127" s="63">
        <f t="shared" si="29"/>
        <v>40179</v>
      </c>
      <c r="C127"/>
      <c r="D127" s="53">
        <f t="shared" ca="1" si="21"/>
        <v>4.0434999999999999</v>
      </c>
      <c r="E127" s="151">
        <f t="shared" si="19"/>
        <v>0.14750000000000041</v>
      </c>
      <c r="F127" s="64">
        <f t="shared" si="27"/>
        <v>4.0434999999999999</v>
      </c>
      <c r="G127" s="65">
        <f t="shared" ca="1" si="22"/>
        <v>0.20250000000000001</v>
      </c>
      <c r="H127" s="65">
        <v>0</v>
      </c>
      <c r="I127" s="65">
        <f t="shared" si="28"/>
        <v>0.20250000000000001</v>
      </c>
      <c r="J127" s="54"/>
      <c r="K127" s="65">
        <v>0</v>
      </c>
      <c r="L127" s="65">
        <f ca="1">'GAS DAILY VOL DOWNLOAD'!B105+K127</f>
        <v>1</v>
      </c>
      <c r="M127" s="55">
        <f t="shared" ref="M127:M150" si="30">A127</f>
        <v>97</v>
      </c>
      <c r="N127" s="66">
        <f t="shared" ref="N127:N150" ca="1" si="31">VLOOKUP(B127,expiration,3,FALSE)</f>
        <v>40175</v>
      </c>
      <c r="O127" s="56">
        <f t="shared" ca="1" si="25"/>
        <v>0</v>
      </c>
      <c r="U127" s="65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3">
        <f t="shared" si="26"/>
        <v>98</v>
      </c>
      <c r="B128" s="63">
        <f t="shared" si="29"/>
        <v>40210</v>
      </c>
      <c r="C128"/>
      <c r="D128" s="53">
        <f t="shared" ca="1" si="21"/>
        <v>3.9874999999999998</v>
      </c>
      <c r="E128" s="151">
        <f t="shared" si="19"/>
        <v>0.14750000000000041</v>
      </c>
      <c r="F128" s="64">
        <f t="shared" si="27"/>
        <v>3.9874999999999998</v>
      </c>
      <c r="G128" s="65">
        <f t="shared" ca="1" si="22"/>
        <v>0.2</v>
      </c>
      <c r="H128" s="65">
        <v>0</v>
      </c>
      <c r="I128" s="65">
        <f t="shared" si="28"/>
        <v>0.2</v>
      </c>
      <c r="J128" s="54"/>
      <c r="K128" s="65">
        <v>0</v>
      </c>
      <c r="L128" s="65">
        <f ca="1">'GAS DAILY VOL DOWNLOAD'!B106+K128</f>
        <v>1</v>
      </c>
      <c r="M128" s="55">
        <f t="shared" si="30"/>
        <v>98</v>
      </c>
      <c r="N128" s="66">
        <f t="shared" ca="1" si="31"/>
        <v>40204</v>
      </c>
      <c r="O128" s="56">
        <f t="shared" ca="1" si="25"/>
        <v>0</v>
      </c>
      <c r="U128" s="65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3">
        <f t="shared" si="26"/>
        <v>99</v>
      </c>
      <c r="B129" s="63">
        <f t="shared" si="29"/>
        <v>40238</v>
      </c>
      <c r="C129"/>
      <c r="D129" s="53">
        <f t="shared" ca="1" si="21"/>
        <v>3.8574999999999999</v>
      </c>
      <c r="E129" s="151">
        <f t="shared" si="19"/>
        <v>0.14750000000000041</v>
      </c>
      <c r="F129" s="64">
        <f t="shared" si="27"/>
        <v>3.8574999999999999</v>
      </c>
      <c r="G129" s="65">
        <f t="shared" ca="1" si="22"/>
        <v>0.19500000000000001</v>
      </c>
      <c r="H129" s="65">
        <v>0</v>
      </c>
      <c r="I129" s="65">
        <f t="shared" si="28"/>
        <v>0.19500000000000001</v>
      </c>
      <c r="J129" s="54"/>
      <c r="K129" s="65">
        <v>0</v>
      </c>
      <c r="L129" s="65">
        <f ca="1">'GAS DAILY VOL DOWNLOAD'!B107+K129</f>
        <v>1</v>
      </c>
      <c r="M129" s="55">
        <f t="shared" si="30"/>
        <v>99</v>
      </c>
      <c r="N129" s="66">
        <f t="shared" ca="1" si="31"/>
        <v>40232</v>
      </c>
      <c r="O129" s="56">
        <f t="shared" ca="1" si="25"/>
        <v>0</v>
      </c>
      <c r="U129" s="65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3">
        <f t="shared" si="26"/>
        <v>100</v>
      </c>
      <c r="B130" s="63">
        <f t="shared" si="29"/>
        <v>40269</v>
      </c>
      <c r="C130"/>
      <c r="D130" s="53">
        <f t="shared" ca="1" si="21"/>
        <v>3.6724999999999999</v>
      </c>
      <c r="E130" s="151">
        <f t="shared" si="19"/>
        <v>0.14750000000000041</v>
      </c>
      <c r="F130" s="64">
        <f t="shared" si="27"/>
        <v>3.6724999999999999</v>
      </c>
      <c r="G130" s="65">
        <f t="shared" ca="1" si="22"/>
        <v>0.19</v>
      </c>
      <c r="H130" s="65">
        <v>0</v>
      </c>
      <c r="I130" s="65">
        <f t="shared" si="28"/>
        <v>0.19</v>
      </c>
      <c r="J130" s="54"/>
      <c r="K130" s="65">
        <v>0</v>
      </c>
      <c r="L130" s="65">
        <f ca="1">'GAS DAILY VOL DOWNLOAD'!B108+K130</f>
        <v>0.75</v>
      </c>
      <c r="M130" s="55">
        <f t="shared" si="30"/>
        <v>100</v>
      </c>
      <c r="N130" s="66">
        <f t="shared" ca="1" si="31"/>
        <v>40263</v>
      </c>
      <c r="O130" s="56">
        <f t="shared" ca="1" si="25"/>
        <v>0</v>
      </c>
      <c r="U130" s="65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3">
        <f t="shared" si="26"/>
        <v>101</v>
      </c>
      <c r="B131" s="63">
        <f t="shared" si="29"/>
        <v>40299</v>
      </c>
      <c r="C131"/>
      <c r="D131" s="53">
        <f t="shared" ca="1" si="21"/>
        <v>3.6724999999999999</v>
      </c>
      <c r="E131" s="151">
        <f t="shared" si="19"/>
        <v>0.14750000000000041</v>
      </c>
      <c r="F131" s="64">
        <f t="shared" si="27"/>
        <v>3.6724999999999999</v>
      </c>
      <c r="G131" s="65">
        <f t="shared" ca="1" si="22"/>
        <v>0.185</v>
      </c>
      <c r="H131" s="65">
        <v>0</v>
      </c>
      <c r="I131" s="65">
        <f t="shared" si="28"/>
        <v>0.185</v>
      </c>
      <c r="J131" s="54"/>
      <c r="K131" s="65">
        <v>0</v>
      </c>
      <c r="L131" s="65">
        <f ca="1">'GAS DAILY VOL DOWNLOAD'!B109+K131</f>
        <v>0.4</v>
      </c>
      <c r="M131" s="55">
        <f t="shared" si="30"/>
        <v>101</v>
      </c>
      <c r="N131" s="66">
        <f t="shared" ca="1" si="31"/>
        <v>40295</v>
      </c>
      <c r="O131" s="56">
        <f t="shared" ca="1" si="25"/>
        <v>0</v>
      </c>
      <c r="U131" s="65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3">
        <f t="shared" si="26"/>
        <v>102</v>
      </c>
      <c r="B132" s="63">
        <f t="shared" si="29"/>
        <v>40330</v>
      </c>
      <c r="C132"/>
      <c r="D132" s="53">
        <f t="shared" ca="1" si="21"/>
        <v>3.7075</v>
      </c>
      <c r="E132" s="151">
        <f t="shared" ref="E132:E150" si="32">Q$29</f>
        <v>0.14750000000000041</v>
      </c>
      <c r="F132" s="64">
        <f t="shared" si="27"/>
        <v>3.7075</v>
      </c>
      <c r="G132" s="65">
        <f t="shared" ca="1" si="22"/>
        <v>0.185</v>
      </c>
      <c r="H132" s="65">
        <v>0</v>
      </c>
      <c r="I132" s="65">
        <f t="shared" si="28"/>
        <v>0.185</v>
      </c>
      <c r="J132" s="54"/>
      <c r="K132" s="65">
        <v>0</v>
      </c>
      <c r="L132" s="65">
        <f ca="1">'GAS DAILY VOL DOWNLOAD'!B110+K132</f>
        <v>0.45</v>
      </c>
      <c r="M132" s="55">
        <f t="shared" si="30"/>
        <v>102</v>
      </c>
      <c r="N132" s="66">
        <f t="shared" ca="1" si="31"/>
        <v>40323</v>
      </c>
      <c r="O132" s="56">
        <f t="shared" ca="1" si="25"/>
        <v>0</v>
      </c>
      <c r="U132" s="65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3">
        <f t="shared" si="26"/>
        <v>103</v>
      </c>
      <c r="B133" s="63">
        <f t="shared" si="29"/>
        <v>40360</v>
      </c>
      <c r="C133"/>
      <c r="D133" s="53">
        <f t="shared" ca="1" si="21"/>
        <v>3.7475000000000001</v>
      </c>
      <c r="E133" s="151">
        <f t="shared" si="32"/>
        <v>0.14750000000000041</v>
      </c>
      <c r="F133" s="64">
        <f t="shared" si="27"/>
        <v>3.7475000000000001</v>
      </c>
      <c r="G133" s="65">
        <f t="shared" ca="1" si="22"/>
        <v>0.185</v>
      </c>
      <c r="H133" s="65">
        <v>0</v>
      </c>
      <c r="I133" s="65">
        <f t="shared" si="28"/>
        <v>0.185</v>
      </c>
      <c r="J133" s="54"/>
      <c r="K133" s="65">
        <v>0</v>
      </c>
      <c r="L133" s="65">
        <f ca="1">'GAS DAILY VOL DOWNLOAD'!B111+K133</f>
        <v>0.45</v>
      </c>
      <c r="M133" s="55">
        <f t="shared" si="30"/>
        <v>103</v>
      </c>
      <c r="N133" s="66">
        <f t="shared" ca="1" si="31"/>
        <v>40354</v>
      </c>
      <c r="O133" s="56">
        <f t="shared" ca="1" si="25"/>
        <v>0</v>
      </c>
      <c r="U133" s="65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3">
        <f t="shared" si="26"/>
        <v>104</v>
      </c>
      <c r="B134" s="63">
        <f t="shared" si="29"/>
        <v>40391</v>
      </c>
      <c r="C134"/>
      <c r="D134" s="53">
        <f t="shared" ca="1" si="21"/>
        <v>3.7875000000000001</v>
      </c>
      <c r="E134" s="151">
        <f t="shared" si="32"/>
        <v>0.14750000000000041</v>
      </c>
      <c r="F134" s="64">
        <f t="shared" si="27"/>
        <v>3.7875000000000001</v>
      </c>
      <c r="G134" s="65">
        <f t="shared" ca="1" si="22"/>
        <v>0.185</v>
      </c>
      <c r="H134" s="65">
        <v>0</v>
      </c>
      <c r="I134" s="65">
        <f t="shared" si="28"/>
        <v>0.185</v>
      </c>
      <c r="J134" s="54"/>
      <c r="K134" s="65">
        <v>0</v>
      </c>
      <c r="L134" s="65">
        <f ca="1">'GAS DAILY VOL DOWNLOAD'!B112+K134</f>
        <v>0.5</v>
      </c>
      <c r="M134" s="55">
        <f t="shared" si="30"/>
        <v>104</v>
      </c>
      <c r="N134" s="66">
        <f t="shared" ca="1" si="31"/>
        <v>40386</v>
      </c>
      <c r="O134" s="56">
        <f t="shared" ca="1" si="25"/>
        <v>0</v>
      </c>
      <c r="U134" s="65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3">
        <f t="shared" si="26"/>
        <v>105</v>
      </c>
      <c r="B135" s="63">
        <f t="shared" si="29"/>
        <v>40422</v>
      </c>
      <c r="C135"/>
      <c r="D135" s="53">
        <f t="shared" ca="1" si="21"/>
        <v>3.7705000000000002</v>
      </c>
      <c r="E135" s="151">
        <f t="shared" si="32"/>
        <v>0.14750000000000041</v>
      </c>
      <c r="F135" s="64">
        <f t="shared" si="27"/>
        <v>3.7705000000000002</v>
      </c>
      <c r="G135" s="65">
        <f t="shared" ca="1" si="22"/>
        <v>0.185</v>
      </c>
      <c r="H135" s="65">
        <v>0</v>
      </c>
      <c r="I135" s="65">
        <f t="shared" si="28"/>
        <v>0.185</v>
      </c>
      <c r="J135" s="54"/>
      <c r="K135" s="65">
        <v>0</v>
      </c>
      <c r="L135" s="65">
        <f ca="1">'GAS DAILY VOL DOWNLOAD'!B113+K135</f>
        <v>0.55000000000000004</v>
      </c>
      <c r="M135" s="55">
        <f t="shared" si="30"/>
        <v>105</v>
      </c>
      <c r="N135" s="66">
        <f t="shared" ca="1" si="31"/>
        <v>40416</v>
      </c>
      <c r="O135" s="56">
        <f t="shared" ca="1" si="25"/>
        <v>0</v>
      </c>
      <c r="U135" s="65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3">
        <f t="shared" si="26"/>
        <v>106</v>
      </c>
      <c r="B136" s="63">
        <f t="shared" si="29"/>
        <v>40452</v>
      </c>
      <c r="C136"/>
      <c r="D136" s="53">
        <f t="shared" ca="1" si="21"/>
        <v>3.7955000000000001</v>
      </c>
      <c r="E136" s="151">
        <f t="shared" si="32"/>
        <v>0.14750000000000041</v>
      </c>
      <c r="F136" s="64">
        <f t="shared" si="27"/>
        <v>3.7955000000000001</v>
      </c>
      <c r="G136" s="65">
        <f t="shared" ca="1" si="22"/>
        <v>0.185</v>
      </c>
      <c r="H136" s="65">
        <v>0</v>
      </c>
      <c r="I136" s="65">
        <f t="shared" si="28"/>
        <v>0.185</v>
      </c>
      <c r="J136" s="54"/>
      <c r="K136" s="65">
        <v>0</v>
      </c>
      <c r="L136" s="65">
        <f ca="1">'GAS DAILY VOL DOWNLOAD'!B114+K136</f>
        <v>0.55000000000000004</v>
      </c>
      <c r="M136" s="55">
        <f t="shared" si="30"/>
        <v>106</v>
      </c>
      <c r="N136" s="66">
        <f t="shared" ca="1" si="31"/>
        <v>40448</v>
      </c>
      <c r="O136" s="56">
        <f t="shared" ca="1" si="25"/>
        <v>0</v>
      </c>
      <c r="U136" s="65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3">
        <f t="shared" si="26"/>
        <v>107</v>
      </c>
      <c r="B137" s="63">
        <f t="shared" si="29"/>
        <v>40483</v>
      </c>
      <c r="C137"/>
      <c r="D137" s="53">
        <f t="shared" ca="1" si="21"/>
        <v>3.9474999999999998</v>
      </c>
      <c r="E137" s="151">
        <f t="shared" si="32"/>
        <v>0.14750000000000041</v>
      </c>
      <c r="F137" s="64">
        <f t="shared" si="27"/>
        <v>3.9474999999999998</v>
      </c>
      <c r="G137" s="65">
        <f t="shared" ca="1" si="22"/>
        <v>0.185</v>
      </c>
      <c r="H137" s="65">
        <v>0</v>
      </c>
      <c r="I137" s="65">
        <f t="shared" si="28"/>
        <v>0.185</v>
      </c>
      <c r="J137" s="54"/>
      <c r="K137" s="65">
        <v>0</v>
      </c>
      <c r="L137" s="65">
        <f ca="1">'GAS DAILY VOL DOWNLOAD'!B115+K137</f>
        <v>0.6</v>
      </c>
      <c r="M137" s="55">
        <f t="shared" si="30"/>
        <v>107</v>
      </c>
      <c r="N137" s="66">
        <f t="shared" ca="1" si="31"/>
        <v>40477</v>
      </c>
      <c r="O137" s="56">
        <f t="shared" ca="1" si="25"/>
        <v>0</v>
      </c>
      <c r="U137" s="65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 s="53">
        <f t="shared" si="26"/>
        <v>108</v>
      </c>
      <c r="B138" s="63">
        <f t="shared" si="29"/>
        <v>40513</v>
      </c>
      <c r="C138"/>
      <c r="D138" s="53">
        <f t="shared" ca="1" si="21"/>
        <v>4.0904999999999996</v>
      </c>
      <c r="E138" s="151">
        <f t="shared" si="32"/>
        <v>0.14750000000000041</v>
      </c>
      <c r="F138" s="64">
        <f t="shared" si="27"/>
        <v>4.0904999999999996</v>
      </c>
      <c r="G138" s="65">
        <f t="shared" ca="1" si="22"/>
        <v>0.185</v>
      </c>
      <c r="H138" s="65">
        <v>0</v>
      </c>
      <c r="I138" s="65">
        <f t="shared" si="28"/>
        <v>0.185</v>
      </c>
      <c r="J138" s="54"/>
      <c r="K138" s="65">
        <v>0</v>
      </c>
      <c r="L138" s="65">
        <f ca="1">'GAS DAILY VOL DOWNLOAD'!B116+K138</f>
        <v>0.8</v>
      </c>
      <c r="M138" s="55">
        <f t="shared" si="30"/>
        <v>108</v>
      </c>
      <c r="N138" s="66">
        <f t="shared" ca="1" si="31"/>
        <v>40506</v>
      </c>
      <c r="O138" s="56">
        <f t="shared" ca="1" si="25"/>
        <v>0</v>
      </c>
      <c r="U138" s="65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 s="53">
        <f t="shared" si="26"/>
        <v>109</v>
      </c>
      <c r="B139" s="63">
        <f t="shared" si="29"/>
        <v>40544</v>
      </c>
      <c r="C139"/>
      <c r="D139" s="53">
        <f t="shared" ca="1" si="21"/>
        <v>4.1284999999999998</v>
      </c>
      <c r="E139" s="151">
        <f t="shared" si="32"/>
        <v>0.14750000000000041</v>
      </c>
      <c r="F139" s="64">
        <f t="shared" si="27"/>
        <v>4.1284999999999998</v>
      </c>
      <c r="G139" s="65">
        <f t="shared" ca="1" si="22"/>
        <v>0.185</v>
      </c>
      <c r="H139" s="65">
        <v>0</v>
      </c>
      <c r="I139" s="65">
        <f t="shared" si="28"/>
        <v>0.185</v>
      </c>
      <c r="J139" s="54"/>
      <c r="K139" s="65">
        <v>0</v>
      </c>
      <c r="L139" s="65">
        <f ca="1">'GAS DAILY VOL DOWNLOAD'!B117+K139</f>
        <v>1</v>
      </c>
      <c r="M139" s="55">
        <f t="shared" si="30"/>
        <v>109</v>
      </c>
      <c r="N139" s="66">
        <f t="shared" ca="1" si="31"/>
        <v>40539</v>
      </c>
      <c r="O139" s="56">
        <f t="shared" ca="1" si="25"/>
        <v>0</v>
      </c>
      <c r="U139" s="65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 s="53">
        <f t="shared" si="26"/>
        <v>110</v>
      </c>
      <c r="B140" s="63">
        <f t="shared" si="29"/>
        <v>40575</v>
      </c>
      <c r="C140"/>
      <c r="D140" s="53">
        <f t="shared" ca="1" si="21"/>
        <v>4.0724999999999998</v>
      </c>
      <c r="E140" s="151">
        <f t="shared" si="32"/>
        <v>0.14750000000000041</v>
      </c>
      <c r="F140" s="64">
        <f t="shared" si="27"/>
        <v>4.0724999999999998</v>
      </c>
      <c r="G140" s="65">
        <f t="shared" ca="1" si="22"/>
        <v>0.185</v>
      </c>
      <c r="H140" s="65">
        <v>0</v>
      </c>
      <c r="I140" s="65">
        <f t="shared" si="28"/>
        <v>0.185</v>
      </c>
      <c r="J140" s="54"/>
      <c r="K140" s="65">
        <v>0</v>
      </c>
      <c r="L140" s="65">
        <f ca="1">'GAS DAILY VOL DOWNLOAD'!B118+K140</f>
        <v>1</v>
      </c>
      <c r="M140" s="55">
        <f t="shared" si="30"/>
        <v>110</v>
      </c>
      <c r="N140" s="66">
        <f t="shared" ca="1" si="31"/>
        <v>40569</v>
      </c>
      <c r="O140" s="56">
        <f t="shared" ca="1" si="25"/>
        <v>0</v>
      </c>
      <c r="U140" s="65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 s="53">
        <f t="shared" si="26"/>
        <v>111</v>
      </c>
      <c r="B141" s="63">
        <f t="shared" si="29"/>
        <v>40603</v>
      </c>
      <c r="C141"/>
      <c r="D141" s="53">
        <f t="shared" ca="1" si="21"/>
        <v>3.9424999999999999</v>
      </c>
      <c r="E141" s="151">
        <f t="shared" si="32"/>
        <v>0.14750000000000041</v>
      </c>
      <c r="F141" s="64">
        <f t="shared" si="27"/>
        <v>3.9424999999999999</v>
      </c>
      <c r="G141" s="65">
        <f t="shared" ca="1" si="22"/>
        <v>0.18</v>
      </c>
      <c r="H141" s="65">
        <v>0</v>
      </c>
      <c r="I141" s="65">
        <f t="shared" si="28"/>
        <v>0.18</v>
      </c>
      <c r="J141" s="54"/>
      <c r="K141" s="65">
        <v>0</v>
      </c>
      <c r="L141" s="65">
        <f ca="1">'GAS DAILY VOL DOWNLOAD'!B119+K141</f>
        <v>1</v>
      </c>
      <c r="M141" s="55">
        <f t="shared" si="30"/>
        <v>111</v>
      </c>
      <c r="N141" s="66">
        <f t="shared" ca="1" si="31"/>
        <v>40597</v>
      </c>
      <c r="O141" s="56">
        <f t="shared" ca="1" si="25"/>
        <v>0</v>
      </c>
      <c r="U141" s="65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 s="53">
        <f t="shared" si="26"/>
        <v>112</v>
      </c>
      <c r="B142" s="63">
        <f t="shared" si="29"/>
        <v>40634</v>
      </c>
      <c r="C142"/>
      <c r="D142" s="53">
        <f t="shared" ca="1" si="21"/>
        <v>3.7574999999999998</v>
      </c>
      <c r="E142" s="151">
        <f t="shared" si="32"/>
        <v>0.14750000000000041</v>
      </c>
      <c r="F142" s="64">
        <f t="shared" si="27"/>
        <v>3.7574999999999998</v>
      </c>
      <c r="G142" s="65">
        <f t="shared" ca="1" si="22"/>
        <v>0.18</v>
      </c>
      <c r="H142" s="65">
        <v>0</v>
      </c>
      <c r="I142" s="65">
        <f t="shared" si="28"/>
        <v>0.18</v>
      </c>
      <c r="J142" s="54"/>
      <c r="K142" s="65">
        <v>0</v>
      </c>
      <c r="L142" s="65">
        <f ca="1">'GAS DAILY VOL DOWNLOAD'!B120+K142</f>
        <v>0.75</v>
      </c>
      <c r="M142" s="55">
        <f t="shared" si="30"/>
        <v>112</v>
      </c>
      <c r="N142" s="66">
        <f t="shared" ca="1" si="31"/>
        <v>40630</v>
      </c>
      <c r="O142" s="56">
        <f t="shared" ca="1" si="25"/>
        <v>0</v>
      </c>
      <c r="U142" s="65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 s="53">
        <f t="shared" si="26"/>
        <v>113</v>
      </c>
      <c r="B143" s="63">
        <f t="shared" si="29"/>
        <v>40664</v>
      </c>
      <c r="C143"/>
      <c r="D143" s="53">
        <f t="shared" ca="1" si="21"/>
        <v>3.7574999999999998</v>
      </c>
      <c r="E143" s="151">
        <f t="shared" si="32"/>
        <v>0.14750000000000041</v>
      </c>
      <c r="F143" s="64">
        <f t="shared" si="27"/>
        <v>3.7574999999999998</v>
      </c>
      <c r="G143" s="65">
        <f t="shared" ca="1" si="22"/>
        <v>0.18</v>
      </c>
      <c r="H143" s="65">
        <v>0</v>
      </c>
      <c r="I143" s="65">
        <f t="shared" si="28"/>
        <v>0.18</v>
      </c>
      <c r="J143" s="54"/>
      <c r="K143" s="65">
        <v>0</v>
      </c>
      <c r="L143" s="65">
        <f ca="1">'GAS DAILY VOL DOWNLOAD'!B121+K143</f>
        <v>0.4</v>
      </c>
      <c r="M143" s="55">
        <f t="shared" si="30"/>
        <v>113</v>
      </c>
      <c r="N143" s="66">
        <f t="shared" ca="1" si="31"/>
        <v>40659</v>
      </c>
      <c r="O143" s="56">
        <f t="shared" ca="1" si="25"/>
        <v>0</v>
      </c>
      <c r="U143" s="65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 s="53">
        <f t="shared" si="26"/>
        <v>114</v>
      </c>
      <c r="B144" s="63">
        <f t="shared" si="29"/>
        <v>40695</v>
      </c>
      <c r="C144"/>
      <c r="D144" s="53">
        <f t="shared" ca="1" si="21"/>
        <v>3.7925</v>
      </c>
      <c r="E144" s="151">
        <f t="shared" si="32"/>
        <v>0.14750000000000041</v>
      </c>
      <c r="F144" s="64">
        <f t="shared" si="27"/>
        <v>3.7925</v>
      </c>
      <c r="G144" s="65">
        <f t="shared" ca="1" si="22"/>
        <v>0.18</v>
      </c>
      <c r="H144" s="65">
        <v>0</v>
      </c>
      <c r="I144" s="65">
        <f t="shared" si="28"/>
        <v>0.18</v>
      </c>
      <c r="J144" s="54"/>
      <c r="K144" s="65">
        <v>0</v>
      </c>
      <c r="L144" s="65">
        <f ca="1">'GAS DAILY VOL DOWNLOAD'!B122+K144</f>
        <v>0.45</v>
      </c>
      <c r="M144" s="55">
        <f t="shared" si="30"/>
        <v>114</v>
      </c>
      <c r="N144" s="66">
        <f t="shared" ca="1" si="31"/>
        <v>40688</v>
      </c>
      <c r="O144" s="56">
        <f t="shared" ca="1" si="25"/>
        <v>0</v>
      </c>
      <c r="U144" s="65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">
      <c r="A145" s="53">
        <f t="shared" si="26"/>
        <v>115</v>
      </c>
      <c r="B145" s="63">
        <f t="shared" si="29"/>
        <v>40725</v>
      </c>
      <c r="C145"/>
      <c r="D145" s="53">
        <f t="shared" ca="1" si="21"/>
        <v>3.8325</v>
      </c>
      <c r="E145" s="151">
        <f t="shared" si="32"/>
        <v>0.14750000000000041</v>
      </c>
      <c r="F145" s="64">
        <f t="shared" si="27"/>
        <v>3.8325</v>
      </c>
      <c r="G145" s="65">
        <f t="shared" ca="1" si="22"/>
        <v>0.18</v>
      </c>
      <c r="H145" s="65">
        <v>0</v>
      </c>
      <c r="I145" s="65">
        <f t="shared" si="28"/>
        <v>0.18</v>
      </c>
      <c r="J145" s="54"/>
      <c r="K145" s="65">
        <v>0</v>
      </c>
      <c r="L145" s="65">
        <f ca="1">'GAS DAILY VOL DOWNLOAD'!B123+K145</f>
        <v>0.45</v>
      </c>
      <c r="M145" s="55">
        <f t="shared" si="30"/>
        <v>115</v>
      </c>
      <c r="N145" s="66">
        <f t="shared" ca="1" si="31"/>
        <v>40721</v>
      </c>
      <c r="O145" s="56">
        <f t="shared" ca="1" si="25"/>
        <v>0</v>
      </c>
      <c r="U145" s="65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">
      <c r="A146" s="53">
        <f t="shared" si="26"/>
        <v>116</v>
      </c>
      <c r="B146" s="63">
        <f t="shared" si="29"/>
        <v>40756</v>
      </c>
      <c r="C146"/>
      <c r="D146" s="53">
        <f t="shared" ca="1" si="21"/>
        <v>3.8725000000000001</v>
      </c>
      <c r="E146" s="151">
        <f t="shared" si="32"/>
        <v>0.14750000000000041</v>
      </c>
      <c r="F146" s="64">
        <f t="shared" si="27"/>
        <v>3.8725000000000001</v>
      </c>
      <c r="G146" s="65">
        <f t="shared" ca="1" si="22"/>
        <v>0.18</v>
      </c>
      <c r="H146" s="65">
        <v>0</v>
      </c>
      <c r="I146" s="65">
        <f t="shared" si="28"/>
        <v>0.18</v>
      </c>
      <c r="J146" s="54"/>
      <c r="K146" s="65">
        <v>0</v>
      </c>
      <c r="L146" s="65">
        <f ca="1">'GAS DAILY VOL DOWNLOAD'!B124+K146</f>
        <v>0.5</v>
      </c>
      <c r="M146" s="55">
        <f t="shared" si="30"/>
        <v>116</v>
      </c>
      <c r="N146" s="66">
        <f t="shared" ca="1" si="31"/>
        <v>40750</v>
      </c>
      <c r="O146" s="56">
        <f t="shared" ca="1" si="25"/>
        <v>0</v>
      </c>
      <c r="U146" s="65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">
      <c r="A147" s="53">
        <f t="shared" si="26"/>
        <v>117</v>
      </c>
      <c r="B147" s="63">
        <f t="shared" si="29"/>
        <v>40787</v>
      </c>
      <c r="C147"/>
      <c r="D147" s="53">
        <f t="shared" ca="1" si="21"/>
        <v>3.8555000000000001</v>
      </c>
      <c r="E147" s="151">
        <f t="shared" si="32"/>
        <v>0.14750000000000041</v>
      </c>
      <c r="F147" s="64">
        <f t="shared" si="27"/>
        <v>3.8555000000000001</v>
      </c>
      <c r="G147" s="65">
        <f t="shared" ca="1" si="22"/>
        <v>0.18</v>
      </c>
      <c r="H147" s="65">
        <v>0</v>
      </c>
      <c r="I147" s="65">
        <f t="shared" si="28"/>
        <v>0.18</v>
      </c>
      <c r="J147" s="54"/>
      <c r="K147" s="65">
        <v>0</v>
      </c>
      <c r="L147" s="65">
        <f ca="1">'GAS DAILY VOL DOWNLOAD'!B125+K147</f>
        <v>0.55000000000000004</v>
      </c>
      <c r="M147" s="55">
        <f t="shared" si="30"/>
        <v>117</v>
      </c>
      <c r="N147" s="66">
        <f t="shared" ca="1" si="31"/>
        <v>40781</v>
      </c>
      <c r="O147" s="56">
        <f t="shared" ca="1" si="25"/>
        <v>0</v>
      </c>
      <c r="U147" s="65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">
      <c r="A148" s="53">
        <f t="shared" si="26"/>
        <v>118</v>
      </c>
      <c r="B148" s="63">
        <f t="shared" si="29"/>
        <v>40817</v>
      </c>
      <c r="C148"/>
      <c r="D148" s="53">
        <f t="shared" ca="1" si="21"/>
        <v>3.8805000000000001</v>
      </c>
      <c r="E148" s="151">
        <f t="shared" si="32"/>
        <v>0.14750000000000041</v>
      </c>
      <c r="F148" s="64">
        <f t="shared" si="27"/>
        <v>3.8805000000000001</v>
      </c>
      <c r="G148" s="65">
        <f t="shared" ca="1" si="22"/>
        <v>0.18</v>
      </c>
      <c r="H148" s="65">
        <v>0</v>
      </c>
      <c r="I148" s="65">
        <f t="shared" si="28"/>
        <v>0.18</v>
      </c>
      <c r="J148" s="54"/>
      <c r="K148" s="65">
        <v>0</v>
      </c>
      <c r="L148" s="65">
        <f ca="1">'GAS DAILY VOL DOWNLOAD'!B126+K148</f>
        <v>0.55000000000000004</v>
      </c>
      <c r="M148" s="55">
        <f t="shared" si="30"/>
        <v>118</v>
      </c>
      <c r="N148" s="66">
        <f t="shared" ca="1" si="31"/>
        <v>40813</v>
      </c>
      <c r="O148" s="56">
        <f t="shared" ca="1" si="25"/>
        <v>0</v>
      </c>
      <c r="U148" s="65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">
      <c r="A149" s="53">
        <f t="shared" si="26"/>
        <v>119</v>
      </c>
      <c r="B149" s="63">
        <f t="shared" si="29"/>
        <v>40848</v>
      </c>
      <c r="C149"/>
      <c r="D149" s="53">
        <f t="shared" ca="1" si="21"/>
        <v>4.0324999999999998</v>
      </c>
      <c r="E149" s="151">
        <f t="shared" si="32"/>
        <v>0.14750000000000041</v>
      </c>
      <c r="F149" s="64">
        <f t="shared" si="27"/>
        <v>4.0324999999999998</v>
      </c>
      <c r="G149" s="65">
        <f t="shared" ca="1" si="22"/>
        <v>0.18</v>
      </c>
      <c r="H149" s="65">
        <v>0</v>
      </c>
      <c r="I149" s="65">
        <f t="shared" si="28"/>
        <v>0.18</v>
      </c>
      <c r="J149" s="54"/>
      <c r="K149" s="65">
        <v>0</v>
      </c>
      <c r="L149" s="65">
        <f ca="1">'GAS DAILY VOL DOWNLOAD'!B127+K149</f>
        <v>0.6</v>
      </c>
      <c r="M149" s="55">
        <f t="shared" si="30"/>
        <v>119</v>
      </c>
      <c r="N149" s="66">
        <f t="shared" ca="1" si="31"/>
        <v>40842</v>
      </c>
      <c r="O149" s="56">
        <f t="shared" ca="1" si="25"/>
        <v>0</v>
      </c>
      <c r="U149" s="65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">
      <c r="A150" s="53">
        <f t="shared" si="26"/>
        <v>120</v>
      </c>
      <c r="B150" s="63">
        <f t="shared" si="29"/>
        <v>40878</v>
      </c>
      <c r="C150"/>
      <c r="D150" s="53">
        <f t="shared" ca="1" si="21"/>
        <v>4.1755000000000004</v>
      </c>
      <c r="E150" s="151">
        <f t="shared" si="32"/>
        <v>0.14750000000000041</v>
      </c>
      <c r="F150" s="64">
        <f t="shared" si="27"/>
        <v>4.1755000000000004</v>
      </c>
      <c r="G150" s="65">
        <f t="shared" ca="1" si="22"/>
        <v>0.18</v>
      </c>
      <c r="H150" s="65">
        <v>0</v>
      </c>
      <c r="I150" s="65">
        <f t="shared" si="28"/>
        <v>0.18</v>
      </c>
      <c r="J150" s="54"/>
      <c r="K150" s="65">
        <v>0</v>
      </c>
      <c r="L150" s="65">
        <f ca="1">'GAS DAILY VOL DOWNLOAD'!B128+K150</f>
        <v>0.8</v>
      </c>
      <c r="M150" s="55">
        <f t="shared" si="30"/>
        <v>120</v>
      </c>
      <c r="N150" s="66">
        <f t="shared" ca="1" si="31"/>
        <v>40872</v>
      </c>
      <c r="O150" s="56">
        <f t="shared" ca="1" si="25"/>
        <v>0</v>
      </c>
      <c r="U150" s="65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">
      <c r="A151"/>
      <c r="B151"/>
      <c r="C151"/>
      <c r="D151"/>
      <c r="E151"/>
      <c r="F151"/>
      <c r="G151"/>
      <c r="H151" s="65">
        <v>0</v>
      </c>
      <c r="I151"/>
      <c r="J151"/>
      <c r="K151" s="65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">
      <c r="A152"/>
      <c r="B152"/>
      <c r="C152"/>
      <c r="D152"/>
      <c r="E152"/>
      <c r="F152"/>
      <c r="G152"/>
      <c r="H152" s="65">
        <v>0</v>
      </c>
      <c r="I152"/>
      <c r="J152"/>
      <c r="K152" s="65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">
      <c r="A153"/>
      <c r="B153"/>
      <c r="C153"/>
      <c r="D153"/>
      <c r="E153"/>
      <c r="F153"/>
      <c r="G153"/>
      <c r="H153" s="65">
        <v>0</v>
      </c>
      <c r="I153"/>
      <c r="J153"/>
      <c r="K153" s="65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">
      <c r="A154"/>
      <c r="B154"/>
      <c r="C154"/>
      <c r="D154"/>
      <c r="E154"/>
      <c r="F154"/>
      <c r="G154"/>
      <c r="H154" s="65">
        <v>0</v>
      </c>
      <c r="I154"/>
      <c r="J154"/>
      <c r="K154" s="65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">
      <c r="A155"/>
      <c r="B155"/>
      <c r="C155"/>
      <c r="D155"/>
      <c r="E155"/>
      <c r="F155"/>
      <c r="G155"/>
      <c r="H155" s="65">
        <v>0</v>
      </c>
      <c r="I155"/>
      <c r="J155"/>
      <c r="K155" s="65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">
      <c r="A156"/>
      <c r="B156"/>
      <c r="C156"/>
      <c r="D156"/>
      <c r="E156"/>
      <c r="F156"/>
      <c r="G156"/>
      <c r="H156" s="65">
        <v>0</v>
      </c>
      <c r="I156"/>
      <c r="J156"/>
      <c r="K156" s="65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">
      <c r="A157"/>
      <c r="B157"/>
      <c r="C157"/>
      <c r="D157"/>
      <c r="E157"/>
      <c r="F157"/>
      <c r="G157"/>
      <c r="H157" s="65">
        <v>0</v>
      </c>
      <c r="I157"/>
      <c r="J157"/>
      <c r="K157" s="65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">
      <c r="A158"/>
      <c r="B158"/>
      <c r="C158"/>
      <c r="D158"/>
      <c r="E158"/>
      <c r="F158"/>
      <c r="G158"/>
      <c r="H158" s="65">
        <v>0</v>
      </c>
      <c r="I158"/>
      <c r="J158"/>
      <c r="K158" s="65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">
      <c r="A159"/>
      <c r="B159"/>
      <c r="C159"/>
      <c r="D159"/>
      <c r="E159"/>
      <c r="F159"/>
      <c r="G159"/>
      <c r="H159" s="65">
        <v>0</v>
      </c>
      <c r="I159"/>
      <c r="J159"/>
      <c r="K159" s="65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">
      <c r="A160"/>
      <c r="B160"/>
      <c r="C160"/>
      <c r="D160"/>
      <c r="E160"/>
      <c r="F160"/>
      <c r="G160"/>
      <c r="H160" s="65">
        <v>0</v>
      </c>
      <c r="I160"/>
      <c r="J160"/>
      <c r="K160" s="65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 x14ac:dyDescent="0.2">
      <c r="A161"/>
      <c r="B161"/>
      <c r="C161"/>
      <c r="D161"/>
      <c r="E161"/>
      <c r="F161"/>
      <c r="G161"/>
      <c r="H161" s="65">
        <v>0</v>
      </c>
      <c r="I161"/>
      <c r="J161"/>
      <c r="K161" s="65">
        <v>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 x14ac:dyDescent="0.2">
      <c r="A162"/>
      <c r="B162"/>
      <c r="C162"/>
      <c r="D162"/>
      <c r="E162"/>
      <c r="F162"/>
      <c r="G162"/>
      <c r="H162" s="65">
        <v>0</v>
      </c>
      <c r="I162"/>
      <c r="J162"/>
      <c r="K162" s="65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 x14ac:dyDescent="0.2">
      <c r="A163"/>
      <c r="B163"/>
      <c r="C163"/>
      <c r="D163"/>
      <c r="E163"/>
      <c r="F163"/>
      <c r="G163"/>
      <c r="H163" s="65">
        <v>0</v>
      </c>
      <c r="I163"/>
      <c r="J163"/>
      <c r="K163" s="65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 x14ac:dyDescent="0.2">
      <c r="A164"/>
      <c r="B164"/>
      <c r="C164"/>
      <c r="D164"/>
      <c r="E164"/>
      <c r="F164"/>
      <c r="G164"/>
      <c r="H164" s="65">
        <v>0</v>
      </c>
      <c r="I164"/>
      <c r="J164"/>
      <c r="K164" s="65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 x14ac:dyDescent="0.2">
      <c r="A165"/>
      <c r="B165"/>
      <c r="C165"/>
      <c r="D165"/>
      <c r="E165"/>
      <c r="F165"/>
      <c r="G165"/>
      <c r="H165" s="65">
        <v>0</v>
      </c>
      <c r="I165"/>
      <c r="J165"/>
      <c r="K165" s="65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 x14ac:dyDescent="0.2">
      <c r="A166"/>
      <c r="B166"/>
      <c r="C166"/>
      <c r="D166"/>
      <c r="E166"/>
      <c r="F166"/>
      <c r="G166"/>
      <c r="H166" s="65">
        <v>0</v>
      </c>
      <c r="I166"/>
      <c r="J166"/>
      <c r="K166" s="65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 x14ac:dyDescent="0.2">
      <c r="A167"/>
      <c r="B167"/>
      <c r="C167"/>
      <c r="D167"/>
      <c r="E167"/>
      <c r="F167"/>
      <c r="G167"/>
      <c r="H167" s="65">
        <v>0</v>
      </c>
      <c r="I167"/>
      <c r="J167"/>
      <c r="K167" s="65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 x14ac:dyDescent="0.2">
      <c r="A168"/>
      <c r="B168"/>
      <c r="C168"/>
      <c r="D168"/>
      <c r="E168"/>
      <c r="F168"/>
      <c r="G168"/>
      <c r="H168" s="65">
        <v>0</v>
      </c>
      <c r="I168"/>
      <c r="J168"/>
      <c r="K168" s="65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 x14ac:dyDescent="0.2">
      <c r="A169"/>
      <c r="B169"/>
      <c r="C169"/>
      <c r="D169"/>
      <c r="E169"/>
      <c r="F169"/>
      <c r="G169"/>
      <c r="H169" s="65">
        <v>0</v>
      </c>
      <c r="I169"/>
      <c r="J169"/>
      <c r="K169" s="65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 x14ac:dyDescent="0.2">
      <c r="A170"/>
      <c r="B170"/>
      <c r="C170"/>
      <c r="D170"/>
      <c r="E170"/>
      <c r="F170"/>
      <c r="G170"/>
      <c r="H170" s="65">
        <v>0</v>
      </c>
      <c r="I170"/>
      <c r="J170"/>
      <c r="K170" s="65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 x14ac:dyDescent="0.2">
      <c r="A171"/>
      <c r="B171"/>
      <c r="C171"/>
      <c r="D171"/>
      <c r="E171"/>
      <c r="F171"/>
      <c r="G171"/>
      <c r="H171" s="65">
        <v>0</v>
      </c>
      <c r="I171"/>
      <c r="J171"/>
      <c r="K171" s="65">
        <v>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 x14ac:dyDescent="0.2">
      <c r="A172"/>
      <c r="B172"/>
      <c r="C172"/>
      <c r="D172"/>
      <c r="E172"/>
      <c r="F172"/>
      <c r="G172"/>
      <c r="H172" s="65">
        <v>0</v>
      </c>
      <c r="I172"/>
      <c r="J172"/>
      <c r="K172" s="65">
        <v>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 x14ac:dyDescent="0.2">
      <c r="A173"/>
      <c r="B173"/>
      <c r="C173"/>
      <c r="D173"/>
      <c r="E173"/>
      <c r="F173"/>
      <c r="G173"/>
      <c r="H173" s="65">
        <v>0</v>
      </c>
      <c r="I173"/>
      <c r="J173"/>
      <c r="K173" s="65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 x14ac:dyDescent="0.2">
      <c r="A174"/>
      <c r="B174"/>
      <c r="C174"/>
      <c r="D174"/>
      <c r="E174"/>
      <c r="F174"/>
      <c r="G174"/>
      <c r="H174" s="65">
        <v>0</v>
      </c>
      <c r="I174"/>
      <c r="J174"/>
      <c r="K174" s="65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 x14ac:dyDescent="0.2">
      <c r="A175"/>
      <c r="B175"/>
      <c r="C175"/>
      <c r="D175"/>
      <c r="E175"/>
      <c r="F175"/>
      <c r="G175"/>
      <c r="H175" s="65">
        <v>0</v>
      </c>
      <c r="I175"/>
      <c r="J175"/>
      <c r="K175" s="65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 x14ac:dyDescent="0.2">
      <c r="A176"/>
      <c r="B176"/>
      <c r="C176"/>
      <c r="D176"/>
      <c r="E176"/>
      <c r="F176"/>
      <c r="G176"/>
      <c r="H176" s="65">
        <v>0</v>
      </c>
      <c r="I176"/>
      <c r="J176"/>
      <c r="K176" s="65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 x14ac:dyDescent="0.2">
      <c r="A177"/>
      <c r="B177"/>
      <c r="C177"/>
      <c r="D177"/>
      <c r="E177"/>
      <c r="F177"/>
      <c r="G177"/>
      <c r="H177" s="65">
        <v>0</v>
      </c>
      <c r="I177"/>
      <c r="J177"/>
      <c r="K177" s="65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 x14ac:dyDescent="0.2">
      <c r="A178"/>
      <c r="B178"/>
      <c r="C178"/>
      <c r="D178"/>
      <c r="E178"/>
      <c r="F178"/>
      <c r="G178"/>
      <c r="H178" s="65">
        <v>0</v>
      </c>
      <c r="I178"/>
      <c r="J178"/>
      <c r="K178" s="65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 x14ac:dyDescent="0.2">
      <c r="A179"/>
      <c r="B179"/>
      <c r="C179"/>
      <c r="D179"/>
      <c r="E179"/>
      <c r="F179"/>
      <c r="G179"/>
      <c r="H179" s="65">
        <v>0</v>
      </c>
      <c r="I179"/>
      <c r="J179"/>
      <c r="K179" s="65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 x14ac:dyDescent="0.2">
      <c r="A180"/>
      <c r="B180"/>
      <c r="C180"/>
      <c r="D180"/>
      <c r="E180"/>
      <c r="F180"/>
      <c r="G180"/>
      <c r="H180" s="65">
        <v>0</v>
      </c>
      <c r="I180"/>
      <c r="J180"/>
      <c r="K180" s="65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 x14ac:dyDescent="0.2">
      <c r="A181"/>
      <c r="B181"/>
      <c r="C181"/>
      <c r="D181"/>
      <c r="E181"/>
      <c r="F181"/>
      <c r="G181"/>
      <c r="H181" s="65">
        <v>0</v>
      </c>
      <c r="I181"/>
      <c r="J181"/>
      <c r="K181" s="65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 x14ac:dyDescent="0.2">
      <c r="A182"/>
      <c r="B182"/>
      <c r="C182"/>
      <c r="D182"/>
      <c r="E182"/>
      <c r="F182"/>
      <c r="G182"/>
      <c r="H182" s="65">
        <v>0</v>
      </c>
      <c r="I182"/>
      <c r="J182"/>
      <c r="K182" s="65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">
      <c r="A183"/>
      <c r="B183"/>
      <c r="C183"/>
      <c r="D183"/>
      <c r="E183"/>
      <c r="F183"/>
      <c r="G183"/>
      <c r="H183" s="65">
        <v>0</v>
      </c>
      <c r="I183"/>
      <c r="J183"/>
      <c r="K183" s="65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 x14ac:dyDescent="0.2">
      <c r="A184"/>
      <c r="B184"/>
      <c r="C184"/>
      <c r="D184"/>
      <c r="E184"/>
      <c r="F184"/>
      <c r="G184"/>
      <c r="H184" s="65">
        <v>0</v>
      </c>
      <c r="I184"/>
      <c r="J184"/>
      <c r="K184" s="65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 x14ac:dyDescent="0.2">
      <c r="A185"/>
      <c r="B185"/>
      <c r="C185"/>
      <c r="D185"/>
      <c r="E185"/>
      <c r="F185"/>
      <c r="G185"/>
      <c r="H185" s="65">
        <v>0</v>
      </c>
      <c r="I185"/>
      <c r="J185"/>
      <c r="K185" s="65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 x14ac:dyDescent="0.2">
      <c r="A186"/>
      <c r="B186"/>
      <c r="C186"/>
      <c r="D186"/>
      <c r="E186"/>
      <c r="F186"/>
      <c r="G186"/>
      <c r="H186" s="65">
        <v>0</v>
      </c>
      <c r="I186"/>
      <c r="J186"/>
      <c r="K186" s="65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 x14ac:dyDescent="0.2">
      <c r="A187"/>
      <c r="B187"/>
      <c r="C187"/>
      <c r="D187"/>
      <c r="E187"/>
      <c r="F187"/>
      <c r="G187"/>
      <c r="H187" s="65">
        <v>0</v>
      </c>
      <c r="I187"/>
      <c r="J187"/>
      <c r="K187" s="65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 x14ac:dyDescent="0.2">
      <c r="A188"/>
      <c r="B188"/>
      <c r="C188"/>
      <c r="D188"/>
      <c r="E188"/>
      <c r="F188"/>
      <c r="G188"/>
      <c r="H188" s="65">
        <v>0</v>
      </c>
      <c r="I188"/>
      <c r="J188"/>
      <c r="K188" s="65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">
      <c r="A189"/>
      <c r="B189"/>
      <c r="C189"/>
      <c r="D189"/>
      <c r="E189"/>
      <c r="F189"/>
      <c r="G189"/>
      <c r="H189" s="65">
        <v>0</v>
      </c>
      <c r="I189"/>
      <c r="J189"/>
      <c r="K189" s="65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 x14ac:dyDescent="0.2">
      <c r="A190"/>
      <c r="B190"/>
      <c r="C190"/>
      <c r="D190"/>
      <c r="E190"/>
      <c r="F190"/>
      <c r="G190"/>
      <c r="H190" s="65">
        <v>0</v>
      </c>
      <c r="I190"/>
      <c r="J190"/>
      <c r="K190" s="65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 x14ac:dyDescent="0.2">
      <c r="A191"/>
      <c r="B191"/>
      <c r="C191"/>
      <c r="D191"/>
      <c r="E191"/>
      <c r="F191"/>
      <c r="G191"/>
      <c r="H191" s="65">
        <v>0</v>
      </c>
      <c r="I191"/>
      <c r="J191"/>
      <c r="K191" s="65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 x14ac:dyDescent="0.2">
      <c r="A192"/>
      <c r="B192"/>
      <c r="C192"/>
      <c r="D192"/>
      <c r="E192"/>
      <c r="F192"/>
      <c r="G192"/>
      <c r="H192" s="65">
        <v>0</v>
      </c>
      <c r="I192"/>
      <c r="J192"/>
      <c r="K192" s="65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 x14ac:dyDescent="0.2">
      <c r="A193"/>
      <c r="B193"/>
      <c r="C193"/>
      <c r="D193"/>
      <c r="E193"/>
      <c r="F193"/>
      <c r="G193"/>
      <c r="H193" s="65">
        <v>0</v>
      </c>
      <c r="I193"/>
      <c r="J193"/>
      <c r="K193" s="65">
        <v>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 x14ac:dyDescent="0.2">
      <c r="A194"/>
      <c r="B194"/>
      <c r="C194"/>
      <c r="D194"/>
      <c r="E194"/>
      <c r="F194"/>
      <c r="G194"/>
      <c r="H194" s="65">
        <v>0</v>
      </c>
      <c r="I194"/>
      <c r="J194"/>
      <c r="K194" s="65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 x14ac:dyDescent="0.2">
      <c r="A195"/>
      <c r="B195"/>
      <c r="C195"/>
      <c r="D195"/>
      <c r="E195"/>
      <c r="F195"/>
      <c r="G195"/>
      <c r="H195" s="65">
        <v>0</v>
      </c>
      <c r="I195"/>
      <c r="J195"/>
      <c r="K195" s="65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 x14ac:dyDescent="0.2">
      <c r="A196"/>
      <c r="B196"/>
      <c r="C196"/>
      <c r="D196"/>
      <c r="E196"/>
      <c r="F196"/>
      <c r="G196"/>
      <c r="H196" s="65">
        <v>0</v>
      </c>
      <c r="I196"/>
      <c r="J196"/>
      <c r="K196" s="65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 x14ac:dyDescent="0.2">
      <c r="A197"/>
      <c r="B197"/>
      <c r="C197"/>
      <c r="D197"/>
      <c r="E197"/>
      <c r="F197"/>
      <c r="G197"/>
      <c r="H197" s="65">
        <v>0</v>
      </c>
      <c r="I197"/>
      <c r="J197"/>
      <c r="K197" s="65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 x14ac:dyDescent="0.2">
      <c r="A198"/>
      <c r="B198"/>
      <c r="C198"/>
      <c r="D198"/>
      <c r="E198"/>
      <c r="F198"/>
      <c r="G198"/>
      <c r="H198" s="65">
        <v>0</v>
      </c>
      <c r="I198"/>
      <c r="J198"/>
      <c r="K198" s="65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 x14ac:dyDescent="0.2">
      <c r="A199"/>
      <c r="B199"/>
      <c r="C199"/>
      <c r="D199"/>
      <c r="E199"/>
      <c r="F199"/>
      <c r="G199"/>
      <c r="H199" s="65">
        <v>0</v>
      </c>
      <c r="I199"/>
      <c r="J199"/>
      <c r="K199" s="65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 x14ac:dyDescent="0.2">
      <c r="A200"/>
      <c r="B200"/>
      <c r="C200"/>
      <c r="D200"/>
      <c r="E200"/>
      <c r="F200"/>
      <c r="G200"/>
      <c r="H200" s="65">
        <v>0</v>
      </c>
      <c r="I200"/>
      <c r="J200"/>
      <c r="K200" s="65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 x14ac:dyDescent="0.2">
      <c r="A201"/>
      <c r="B201"/>
      <c r="C201"/>
      <c r="D201"/>
      <c r="E201"/>
      <c r="F201"/>
      <c r="G201"/>
      <c r="H201" s="65">
        <v>0</v>
      </c>
      <c r="I201"/>
      <c r="J201"/>
      <c r="K201" s="65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 x14ac:dyDescent="0.2">
      <c r="A202"/>
      <c r="B202"/>
      <c r="C202"/>
      <c r="D202"/>
      <c r="E202"/>
      <c r="F202"/>
      <c r="G202"/>
      <c r="H202" s="65">
        <v>0</v>
      </c>
      <c r="I202"/>
      <c r="J202"/>
      <c r="K202" s="65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 x14ac:dyDescent="0.2">
      <c r="A203"/>
      <c r="B203"/>
      <c r="C203"/>
      <c r="D203"/>
      <c r="E203"/>
      <c r="F203"/>
      <c r="G203"/>
      <c r="H203" s="65">
        <v>0</v>
      </c>
      <c r="I203"/>
      <c r="J203"/>
      <c r="K203" s="65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 x14ac:dyDescent="0.2">
      <c r="A204"/>
      <c r="B204"/>
      <c r="C204"/>
      <c r="D204"/>
      <c r="E204"/>
      <c r="F204"/>
      <c r="G204"/>
      <c r="H204" s="65">
        <v>0</v>
      </c>
      <c r="I204"/>
      <c r="J204"/>
      <c r="K204" s="65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 x14ac:dyDescent="0.2">
      <c r="A205"/>
      <c r="B205"/>
      <c r="C205"/>
      <c r="D205"/>
      <c r="E205"/>
      <c r="F205"/>
      <c r="G205"/>
      <c r="H205" s="65">
        <v>0</v>
      </c>
      <c r="I205"/>
      <c r="J205"/>
      <c r="K205" s="65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 x14ac:dyDescent="0.2">
      <c r="A206"/>
      <c r="B206"/>
      <c r="C206"/>
      <c r="D206"/>
      <c r="E206"/>
      <c r="F206"/>
      <c r="G206"/>
      <c r="H206" s="65">
        <v>0</v>
      </c>
      <c r="I206"/>
      <c r="J206"/>
      <c r="K206" s="65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 x14ac:dyDescent="0.2">
      <c r="A207"/>
      <c r="B207"/>
      <c r="C207"/>
      <c r="D207"/>
      <c r="E207"/>
      <c r="F207"/>
      <c r="G207"/>
      <c r="H207" s="65">
        <v>0</v>
      </c>
      <c r="I207"/>
      <c r="J207"/>
      <c r="K207" s="65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 x14ac:dyDescent="0.2">
      <c r="A208"/>
      <c r="B208"/>
      <c r="C208"/>
      <c r="D208"/>
      <c r="E208"/>
      <c r="F208"/>
      <c r="G208"/>
      <c r="H208" s="65">
        <v>0</v>
      </c>
      <c r="I208"/>
      <c r="J208"/>
      <c r="K208" s="65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 x14ac:dyDescent="0.2">
      <c r="A209"/>
      <c r="B209"/>
      <c r="C209"/>
      <c r="D209"/>
      <c r="E209"/>
      <c r="F209"/>
      <c r="G209"/>
      <c r="H209" s="65">
        <v>0</v>
      </c>
      <c r="I209"/>
      <c r="J209"/>
      <c r="K209" s="65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 x14ac:dyDescent="0.2">
      <c r="A210"/>
      <c r="B210"/>
      <c r="C210"/>
      <c r="D210"/>
      <c r="E210"/>
      <c r="F210"/>
      <c r="G210"/>
      <c r="H210" s="65">
        <v>0</v>
      </c>
      <c r="I210"/>
      <c r="J210"/>
      <c r="K210" s="65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 x14ac:dyDescent="0.2">
      <c r="A211"/>
      <c r="B211"/>
      <c r="C211"/>
      <c r="D211"/>
      <c r="E211"/>
      <c r="F211"/>
      <c r="G211"/>
      <c r="H211" s="65">
        <v>0</v>
      </c>
      <c r="I211"/>
      <c r="J211"/>
      <c r="K211" s="65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 x14ac:dyDescent="0.2">
      <c r="A212"/>
      <c r="B212"/>
      <c r="C212"/>
      <c r="D212"/>
      <c r="E212"/>
      <c r="F212"/>
      <c r="G212"/>
      <c r="H212" s="65">
        <v>0</v>
      </c>
      <c r="I212"/>
      <c r="J212"/>
      <c r="K212" s="65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 x14ac:dyDescent="0.2">
      <c r="A213"/>
      <c r="B213"/>
      <c r="C213"/>
      <c r="D213"/>
      <c r="E213"/>
      <c r="F213"/>
      <c r="G213"/>
      <c r="H213" s="65">
        <v>0</v>
      </c>
      <c r="I213"/>
      <c r="J213"/>
      <c r="K213" s="65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 x14ac:dyDescent="0.2">
      <c r="A214"/>
      <c r="B214"/>
      <c r="C214"/>
      <c r="D214"/>
      <c r="E214"/>
      <c r="F214"/>
      <c r="G214"/>
      <c r="H214" s="65">
        <v>0</v>
      </c>
      <c r="I214"/>
      <c r="J214"/>
      <c r="K214" s="65">
        <v>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 x14ac:dyDescent="0.2">
      <c r="A215"/>
      <c r="B215"/>
      <c r="C215"/>
      <c r="D215"/>
      <c r="E215"/>
      <c r="F215"/>
      <c r="G215"/>
      <c r="H215" s="65">
        <v>0</v>
      </c>
      <c r="I215"/>
      <c r="J215"/>
      <c r="K215" s="65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 x14ac:dyDescent="0.2">
      <c r="A216"/>
      <c r="B216"/>
      <c r="C216"/>
      <c r="D216"/>
      <c r="E216"/>
      <c r="F216"/>
      <c r="G216"/>
      <c r="H216" s="65">
        <v>0</v>
      </c>
      <c r="I216"/>
      <c r="J216"/>
      <c r="K216" s="65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 x14ac:dyDescent="0.2">
      <c r="A217"/>
      <c r="B217"/>
      <c r="C217"/>
      <c r="D217"/>
      <c r="E217"/>
      <c r="F217"/>
      <c r="G217"/>
      <c r="H217" s="65">
        <v>0</v>
      </c>
      <c r="I217"/>
      <c r="J217"/>
      <c r="K217" s="65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 x14ac:dyDescent="0.2">
      <c r="A218"/>
      <c r="B218"/>
      <c r="C218"/>
      <c r="D218"/>
      <c r="E218"/>
      <c r="F218"/>
      <c r="G218"/>
      <c r="H218" s="65">
        <v>0</v>
      </c>
      <c r="I218"/>
      <c r="J218"/>
      <c r="K218" s="65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 x14ac:dyDescent="0.2">
      <c r="A219"/>
      <c r="B219"/>
      <c r="C219"/>
      <c r="D219"/>
      <c r="E219"/>
      <c r="F219"/>
      <c r="G219"/>
      <c r="H219" s="65">
        <v>0</v>
      </c>
      <c r="I219"/>
      <c r="J219"/>
      <c r="K219" s="65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 x14ac:dyDescent="0.2">
      <c r="A220"/>
      <c r="B220"/>
      <c r="C220"/>
      <c r="D220"/>
      <c r="E220"/>
      <c r="F220"/>
      <c r="G220"/>
      <c r="H220" s="65">
        <v>0</v>
      </c>
      <c r="I220"/>
      <c r="J220"/>
      <c r="K220" s="65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 x14ac:dyDescent="0.2">
      <c r="A221"/>
      <c r="B221"/>
      <c r="C221"/>
      <c r="D221"/>
      <c r="E221"/>
      <c r="F221"/>
      <c r="G221"/>
      <c r="H221" s="65">
        <v>0</v>
      </c>
      <c r="I221"/>
      <c r="J221"/>
      <c r="K221" s="65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 x14ac:dyDescent="0.2">
      <c r="A222"/>
      <c r="B222"/>
      <c r="C222"/>
      <c r="D222"/>
      <c r="E222"/>
      <c r="F222"/>
      <c r="G222"/>
      <c r="H222" s="65">
        <v>0</v>
      </c>
      <c r="I222"/>
      <c r="J222"/>
      <c r="K222" s="65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 x14ac:dyDescent="0.2">
      <c r="A223"/>
      <c r="B223"/>
      <c r="C223"/>
      <c r="D223"/>
      <c r="E223"/>
      <c r="F223"/>
      <c r="G223"/>
      <c r="H223" s="65">
        <v>0</v>
      </c>
      <c r="I223"/>
      <c r="J223"/>
      <c r="K223" s="65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 x14ac:dyDescent="0.2">
      <c r="A224"/>
      <c r="B224"/>
      <c r="C224"/>
      <c r="D224"/>
      <c r="E224"/>
      <c r="F224"/>
      <c r="G224"/>
      <c r="H224" s="65">
        <v>0</v>
      </c>
      <c r="I224"/>
      <c r="J224"/>
      <c r="K224" s="65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 x14ac:dyDescent="0.2">
      <c r="A225"/>
      <c r="B225"/>
      <c r="C225"/>
      <c r="D225"/>
      <c r="E225"/>
      <c r="F225"/>
      <c r="G225"/>
      <c r="H225" s="65">
        <v>0</v>
      </c>
      <c r="I225"/>
      <c r="J225"/>
      <c r="K225" s="65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 x14ac:dyDescent="0.2">
      <c r="A226"/>
      <c r="B226"/>
      <c r="C226"/>
      <c r="D226"/>
      <c r="E226"/>
      <c r="F226"/>
      <c r="G226"/>
      <c r="H226" s="65">
        <v>0</v>
      </c>
      <c r="I226"/>
      <c r="J226"/>
      <c r="K226" s="65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 x14ac:dyDescent="0.2">
      <c r="A227"/>
      <c r="B227"/>
      <c r="C227"/>
      <c r="D227"/>
      <c r="E227"/>
      <c r="F227"/>
      <c r="G227"/>
      <c r="H227" s="65">
        <v>0</v>
      </c>
      <c r="I227"/>
      <c r="J227"/>
      <c r="K227" s="65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 x14ac:dyDescent="0.2">
      <c r="A228"/>
      <c r="B228"/>
      <c r="C228"/>
      <c r="D228"/>
      <c r="E228"/>
      <c r="F228"/>
      <c r="G228"/>
      <c r="H228" s="65">
        <v>0</v>
      </c>
      <c r="I228"/>
      <c r="J228"/>
      <c r="K228" s="65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 x14ac:dyDescent="0.2">
      <c r="A229"/>
      <c r="B229"/>
      <c r="C229"/>
      <c r="D229"/>
      <c r="E229"/>
      <c r="F229"/>
      <c r="G229"/>
      <c r="H229" s="65">
        <v>0</v>
      </c>
      <c r="I229"/>
      <c r="J229"/>
      <c r="K229" s="65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 x14ac:dyDescent="0.2">
      <c r="A230"/>
      <c r="B230"/>
      <c r="C230"/>
      <c r="D230"/>
      <c r="E230"/>
      <c r="F230"/>
      <c r="G230"/>
      <c r="H230" s="65">
        <v>0</v>
      </c>
      <c r="I230"/>
      <c r="J230"/>
      <c r="K230" s="65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 x14ac:dyDescent="0.2">
      <c r="A231"/>
      <c r="B231"/>
      <c r="C231"/>
      <c r="D231"/>
      <c r="E231"/>
      <c r="F231"/>
      <c r="G231"/>
      <c r="H231" s="65">
        <v>0</v>
      </c>
      <c r="I231"/>
      <c r="J231"/>
      <c r="K231" s="65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 x14ac:dyDescent="0.2">
      <c r="A232"/>
      <c r="B232"/>
      <c r="C232"/>
      <c r="D232"/>
      <c r="E232"/>
      <c r="F232"/>
      <c r="G232"/>
      <c r="H232" s="65">
        <v>0</v>
      </c>
      <c r="I232"/>
      <c r="J232"/>
      <c r="K232" s="65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 x14ac:dyDescent="0.2">
      <c r="A233"/>
      <c r="B233"/>
      <c r="C233"/>
      <c r="D233"/>
      <c r="E233"/>
      <c r="F233"/>
      <c r="G233"/>
      <c r="H233" s="65">
        <v>0</v>
      </c>
      <c r="I233"/>
      <c r="J233"/>
      <c r="K233" s="65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 x14ac:dyDescent="0.2">
      <c r="A234"/>
      <c r="B234"/>
      <c r="C234"/>
      <c r="D234"/>
      <c r="E234"/>
      <c r="F234"/>
      <c r="G234"/>
      <c r="H234" s="65">
        <v>0</v>
      </c>
      <c r="I234"/>
      <c r="J234"/>
      <c r="K234" s="65">
        <v>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 x14ac:dyDescent="0.2">
      <c r="A235"/>
      <c r="B235"/>
      <c r="C235"/>
      <c r="D235"/>
      <c r="E235"/>
      <c r="F235"/>
      <c r="G235"/>
      <c r="H235" s="65">
        <v>0</v>
      </c>
      <c r="I235"/>
      <c r="J235"/>
      <c r="K235" s="65">
        <v>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 x14ac:dyDescent="0.2">
      <c r="A236"/>
      <c r="B236"/>
      <c r="C236"/>
      <c r="D236"/>
      <c r="E236"/>
      <c r="F236"/>
      <c r="G236"/>
      <c r="H236" s="65">
        <v>0</v>
      </c>
      <c r="I236"/>
      <c r="J236"/>
      <c r="K236" s="65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 x14ac:dyDescent="0.2">
      <c r="A237"/>
      <c r="B237"/>
      <c r="C237"/>
      <c r="D237"/>
      <c r="E237"/>
      <c r="F237"/>
      <c r="G237"/>
      <c r="H237" s="65">
        <v>0</v>
      </c>
      <c r="I237"/>
      <c r="J237"/>
      <c r="K237" s="65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 x14ac:dyDescent="0.2">
      <c r="A238"/>
      <c r="B238"/>
      <c r="C238"/>
      <c r="D238"/>
      <c r="E238"/>
      <c r="F238"/>
      <c r="G238"/>
      <c r="H238" s="65">
        <v>0</v>
      </c>
      <c r="I238"/>
      <c r="J238"/>
      <c r="K238" s="65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 x14ac:dyDescent="0.2">
      <c r="A239"/>
      <c r="B239"/>
      <c r="C239"/>
      <c r="D239"/>
      <c r="E239"/>
      <c r="F239"/>
      <c r="G239"/>
      <c r="H239" s="65">
        <v>0</v>
      </c>
      <c r="I239"/>
      <c r="J239"/>
      <c r="K239" s="65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 x14ac:dyDescent="0.2">
      <c r="A240"/>
      <c r="B240"/>
      <c r="C240"/>
      <c r="D240"/>
      <c r="E240"/>
      <c r="F240"/>
      <c r="G240"/>
      <c r="H240" s="65">
        <v>0</v>
      </c>
      <c r="I240"/>
      <c r="J240"/>
      <c r="K240" s="65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 x14ac:dyDescent="0.2">
      <c r="A241"/>
      <c r="B241"/>
      <c r="C241"/>
      <c r="D241"/>
      <c r="E241"/>
      <c r="F241"/>
      <c r="G241"/>
      <c r="H241" s="65">
        <v>0</v>
      </c>
      <c r="I241"/>
      <c r="J241"/>
      <c r="K241" s="65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">
      <c r="A242"/>
      <c r="B242"/>
      <c r="C242"/>
      <c r="D242"/>
      <c r="E242"/>
      <c r="F242"/>
      <c r="G242"/>
      <c r="H242" s="65">
        <v>0</v>
      </c>
      <c r="I242"/>
      <c r="J242"/>
      <c r="K242" s="65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 x14ac:dyDescent="0.2">
      <c r="A243"/>
      <c r="B243"/>
      <c r="C243"/>
      <c r="D243"/>
      <c r="E243"/>
      <c r="F243"/>
      <c r="G243"/>
      <c r="H243" s="65">
        <v>0</v>
      </c>
      <c r="I243"/>
      <c r="J243"/>
      <c r="K243" s="65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 x14ac:dyDescent="0.2">
      <c r="A244"/>
      <c r="B244"/>
      <c r="C244"/>
      <c r="D244"/>
      <c r="E244"/>
      <c r="F244"/>
      <c r="G244"/>
      <c r="H244" s="65">
        <v>0</v>
      </c>
      <c r="I244"/>
      <c r="J244"/>
      <c r="K244" s="65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 x14ac:dyDescent="0.2">
      <c r="A245"/>
      <c r="B245"/>
      <c r="C245"/>
      <c r="D245"/>
      <c r="E245"/>
      <c r="F245"/>
      <c r="G245"/>
      <c r="H245" s="65">
        <v>0</v>
      </c>
      <c r="I245"/>
      <c r="J245"/>
      <c r="K245" s="65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 x14ac:dyDescent="0.2">
      <c r="A246"/>
      <c r="B246"/>
      <c r="C246"/>
      <c r="D246"/>
      <c r="E246"/>
      <c r="F246"/>
      <c r="G246"/>
      <c r="H246" s="65">
        <v>0</v>
      </c>
      <c r="I246"/>
      <c r="J246"/>
      <c r="K246" s="65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 x14ac:dyDescent="0.2">
      <c r="A247"/>
      <c r="B247"/>
      <c r="C247"/>
      <c r="D247"/>
      <c r="E247"/>
      <c r="F247"/>
      <c r="G247"/>
      <c r="H247" s="65">
        <v>0</v>
      </c>
      <c r="I247"/>
      <c r="J247"/>
      <c r="K247" s="65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 x14ac:dyDescent="0.2">
      <c r="A248"/>
      <c r="B248"/>
      <c r="C248"/>
      <c r="D248"/>
      <c r="E248"/>
      <c r="F248"/>
      <c r="G248"/>
      <c r="H248" s="65">
        <v>0</v>
      </c>
      <c r="I248"/>
      <c r="J248"/>
      <c r="K248" s="65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 x14ac:dyDescent="0.2">
      <c r="A249"/>
      <c r="B249"/>
      <c r="C249"/>
      <c r="D249"/>
      <c r="E249"/>
      <c r="F249"/>
      <c r="G249"/>
      <c r="H249" s="65">
        <v>0</v>
      </c>
      <c r="I249"/>
      <c r="J249"/>
      <c r="K249" s="65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 x14ac:dyDescent="0.2">
      <c r="A250"/>
      <c r="B250"/>
      <c r="C250"/>
      <c r="D250"/>
      <c r="E250"/>
      <c r="F250"/>
      <c r="G250"/>
      <c r="H250" s="65">
        <v>0</v>
      </c>
      <c r="I250"/>
      <c r="J250"/>
      <c r="K250" s="65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 x14ac:dyDescent="0.2">
      <c r="A251"/>
      <c r="B251"/>
      <c r="C251"/>
      <c r="D251"/>
      <c r="E251"/>
      <c r="F251"/>
      <c r="G251"/>
      <c r="H251" s="65">
        <v>0</v>
      </c>
      <c r="I251"/>
      <c r="J251"/>
      <c r="K251" s="65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 x14ac:dyDescent="0.2">
      <c r="A252"/>
      <c r="B252"/>
      <c r="C252"/>
      <c r="D252"/>
      <c r="E252"/>
      <c r="F252"/>
      <c r="G252"/>
      <c r="H252" s="65">
        <v>0</v>
      </c>
      <c r="I252"/>
      <c r="J252"/>
      <c r="K252" s="65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 x14ac:dyDescent="0.2">
      <c r="A253"/>
      <c r="B253"/>
      <c r="C253"/>
      <c r="D253"/>
      <c r="E253"/>
      <c r="F253"/>
      <c r="G253"/>
      <c r="H253" s="65">
        <v>0</v>
      </c>
      <c r="I253"/>
      <c r="J253"/>
      <c r="K253" s="65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 x14ac:dyDescent="0.2">
      <c r="A254"/>
      <c r="B254"/>
      <c r="C254"/>
      <c r="D254"/>
      <c r="E254"/>
      <c r="F254"/>
      <c r="G254"/>
      <c r="H254" s="65">
        <v>0</v>
      </c>
      <c r="I254"/>
      <c r="J254"/>
      <c r="K254" s="65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 x14ac:dyDescent="0.2">
      <c r="A255"/>
      <c r="B255"/>
      <c r="C255"/>
      <c r="D255"/>
      <c r="E255"/>
      <c r="F255"/>
      <c r="G255"/>
      <c r="H255" s="65">
        <v>0</v>
      </c>
      <c r="I255"/>
      <c r="J255"/>
      <c r="K255" s="65">
        <v>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 x14ac:dyDescent="0.2">
      <c r="A256"/>
      <c r="B256"/>
      <c r="C256"/>
      <c r="D256"/>
      <c r="E256"/>
      <c r="F256"/>
      <c r="G256"/>
      <c r="H256" s="65">
        <v>0</v>
      </c>
      <c r="I256"/>
      <c r="J256"/>
      <c r="K256" s="65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 x14ac:dyDescent="0.2">
      <c r="A257"/>
      <c r="B257"/>
      <c r="C257"/>
      <c r="D257"/>
      <c r="E257"/>
      <c r="F257"/>
      <c r="G257"/>
      <c r="H257" s="65">
        <v>0</v>
      </c>
      <c r="I257"/>
      <c r="J257"/>
      <c r="K257" s="65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 x14ac:dyDescent="0.2">
      <c r="A258"/>
      <c r="B258"/>
      <c r="C258"/>
      <c r="D258"/>
      <c r="E258"/>
      <c r="F258"/>
      <c r="G258"/>
      <c r="H258" s="65">
        <v>0</v>
      </c>
      <c r="I258"/>
      <c r="J258"/>
      <c r="K258" s="65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 x14ac:dyDescent="0.2">
      <c r="A259"/>
      <c r="B259"/>
      <c r="C259"/>
      <c r="D259"/>
      <c r="E259"/>
      <c r="F259"/>
      <c r="G259"/>
      <c r="H259" s="65">
        <v>0</v>
      </c>
      <c r="I259"/>
      <c r="J259"/>
      <c r="K259" s="65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 x14ac:dyDescent="0.2">
      <c r="A260"/>
      <c r="B260"/>
      <c r="C260"/>
      <c r="D260"/>
      <c r="E260"/>
      <c r="F260"/>
      <c r="G260"/>
      <c r="H260" s="65">
        <v>0</v>
      </c>
      <c r="I260"/>
      <c r="J260"/>
      <c r="K260" s="65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 x14ac:dyDescent="0.2">
      <c r="A261"/>
      <c r="B261"/>
      <c r="C261"/>
      <c r="D261"/>
      <c r="E261"/>
      <c r="F261"/>
      <c r="G261"/>
      <c r="H261" s="65">
        <v>0</v>
      </c>
      <c r="I261"/>
      <c r="J261"/>
      <c r="K261" s="65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 x14ac:dyDescent="0.2">
      <c r="A262"/>
      <c r="B262"/>
      <c r="C262"/>
      <c r="D262"/>
      <c r="E262"/>
      <c r="F262"/>
      <c r="G262"/>
      <c r="H262" s="65">
        <v>0</v>
      </c>
      <c r="I262"/>
      <c r="J262"/>
      <c r="K262" s="65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 x14ac:dyDescent="0.2">
      <c r="A263"/>
      <c r="B263"/>
      <c r="C263"/>
      <c r="D263"/>
      <c r="E263"/>
      <c r="F263"/>
      <c r="G263"/>
      <c r="H263" s="65">
        <v>0</v>
      </c>
      <c r="I263"/>
      <c r="J263"/>
      <c r="K263" s="65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 x14ac:dyDescent="0.2">
      <c r="A264"/>
      <c r="B264"/>
      <c r="C264"/>
      <c r="D264"/>
      <c r="E264"/>
      <c r="F264"/>
      <c r="G264"/>
      <c r="H264" s="65">
        <v>0</v>
      </c>
      <c r="I264"/>
      <c r="J264"/>
      <c r="K264" s="65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 x14ac:dyDescent="0.2">
      <c r="A265"/>
      <c r="B265"/>
      <c r="C265"/>
      <c r="D265"/>
      <c r="E265"/>
      <c r="F265"/>
      <c r="G265"/>
      <c r="H265" s="65">
        <v>0</v>
      </c>
      <c r="I265"/>
      <c r="J265"/>
      <c r="K265" s="65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 x14ac:dyDescent="0.2">
      <c r="A266"/>
      <c r="B266"/>
      <c r="C266"/>
      <c r="D266"/>
      <c r="E266"/>
      <c r="F266"/>
      <c r="G266"/>
      <c r="H266" s="65">
        <v>0</v>
      </c>
      <c r="I266"/>
      <c r="J266"/>
      <c r="K266" s="65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 x14ac:dyDescent="0.2">
      <c r="A267"/>
      <c r="B267"/>
      <c r="C267"/>
      <c r="D267"/>
      <c r="E267"/>
      <c r="F267"/>
      <c r="G267"/>
      <c r="H267" s="65">
        <v>0</v>
      </c>
      <c r="I267"/>
      <c r="J267"/>
      <c r="K267" s="65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 x14ac:dyDescent="0.2">
      <c r="A268"/>
      <c r="B268"/>
      <c r="C268"/>
      <c r="D268"/>
      <c r="E268"/>
      <c r="F268"/>
      <c r="G268"/>
      <c r="H268" s="65">
        <v>0</v>
      </c>
      <c r="I268"/>
      <c r="J268"/>
      <c r="K268" s="65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 x14ac:dyDescent="0.2">
      <c r="A269"/>
      <c r="B269"/>
      <c r="C269"/>
      <c r="D269"/>
      <c r="E269"/>
      <c r="F269"/>
      <c r="G269"/>
      <c r="H269" s="65">
        <v>0</v>
      </c>
      <c r="I269"/>
      <c r="J269"/>
      <c r="K269" s="65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">
      <c r="A270"/>
      <c r="B270"/>
      <c r="C270"/>
      <c r="D270"/>
      <c r="E270"/>
      <c r="F270"/>
      <c r="G270"/>
      <c r="H270" s="65">
        <v>0</v>
      </c>
      <c r="I270"/>
      <c r="J270"/>
      <c r="K270" s="65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 x14ac:dyDescent="0.2">
      <c r="A271"/>
      <c r="B271"/>
      <c r="C271"/>
      <c r="D271"/>
      <c r="E271"/>
      <c r="F271"/>
      <c r="G271"/>
      <c r="H271" s="65">
        <v>0</v>
      </c>
      <c r="I271"/>
      <c r="J271"/>
      <c r="K271" s="65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 x14ac:dyDescent="0.2">
      <c r="A272"/>
      <c r="B272"/>
      <c r="C272"/>
      <c r="D272"/>
      <c r="E272"/>
      <c r="F272"/>
      <c r="G272"/>
      <c r="H272" s="65">
        <v>0</v>
      </c>
      <c r="I272"/>
      <c r="J272"/>
      <c r="K272" s="65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x14ac:dyDescent="0.2">
      <c r="A273"/>
      <c r="B273"/>
      <c r="C273"/>
      <c r="D273"/>
      <c r="E273"/>
      <c r="F273"/>
      <c r="G273"/>
      <c r="H273" s="65">
        <v>0</v>
      </c>
      <c r="I273"/>
      <c r="J273"/>
      <c r="K273" s="65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x14ac:dyDescent="0.2">
      <c r="A274"/>
      <c r="B274"/>
      <c r="C274"/>
      <c r="D274"/>
      <c r="E274"/>
      <c r="F274"/>
      <c r="G274"/>
      <c r="H274" s="65">
        <v>0</v>
      </c>
      <c r="I274"/>
      <c r="J274"/>
      <c r="K274" s="65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x14ac:dyDescent="0.2">
      <c r="A275"/>
      <c r="B275"/>
      <c r="C275"/>
      <c r="D275"/>
      <c r="E275"/>
      <c r="F275"/>
      <c r="G275"/>
      <c r="H275" s="65">
        <v>0</v>
      </c>
      <c r="I275"/>
      <c r="J275"/>
      <c r="K275" s="65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x14ac:dyDescent="0.2">
      <c r="A276"/>
      <c r="B276"/>
      <c r="C276"/>
      <c r="D276"/>
      <c r="E276"/>
      <c r="F276"/>
      <c r="G276"/>
      <c r="H276" s="65">
        <v>0</v>
      </c>
      <c r="I276"/>
      <c r="J276"/>
      <c r="K276" s="65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x14ac:dyDescent="0.2">
      <c r="A277"/>
      <c r="B277"/>
      <c r="C277"/>
      <c r="D277"/>
      <c r="E277"/>
      <c r="F277"/>
      <c r="G277"/>
      <c r="H277" s="65">
        <v>0</v>
      </c>
      <c r="I277"/>
      <c r="J277"/>
      <c r="K277" s="65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x14ac:dyDescent="0.2">
      <c r="A278"/>
      <c r="B278"/>
      <c r="C278"/>
      <c r="D278"/>
      <c r="E278"/>
      <c r="F278"/>
      <c r="G278"/>
      <c r="H278" s="65">
        <v>0</v>
      </c>
      <c r="I278"/>
      <c r="J278"/>
      <c r="K278" s="65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x14ac:dyDescent="0.2">
      <c r="A279"/>
      <c r="B279"/>
      <c r="C279"/>
      <c r="D279"/>
      <c r="E279"/>
      <c r="F279"/>
      <c r="G279"/>
      <c r="H279" s="65">
        <v>0</v>
      </c>
      <c r="I279"/>
      <c r="J279"/>
      <c r="K279" s="65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x14ac:dyDescent="0.2">
      <c r="A280"/>
      <c r="B280"/>
      <c r="C280"/>
      <c r="D280"/>
      <c r="E280"/>
      <c r="F280"/>
      <c r="G280"/>
      <c r="H280" s="65">
        <v>0</v>
      </c>
      <c r="I280"/>
      <c r="J280"/>
      <c r="K280" s="65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x14ac:dyDescent="0.2">
      <c r="A281"/>
      <c r="B281"/>
      <c r="C281"/>
      <c r="D281"/>
      <c r="E281"/>
      <c r="F281"/>
      <c r="G281"/>
      <c r="H281" s="65">
        <v>0</v>
      </c>
      <c r="I281"/>
      <c r="J281"/>
      <c r="K281" s="65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x14ac:dyDescent="0.2">
      <c r="A282"/>
      <c r="B282"/>
      <c r="C282"/>
      <c r="D282"/>
      <c r="E282"/>
      <c r="F282"/>
      <c r="G282"/>
      <c r="H282" s="65">
        <v>0</v>
      </c>
      <c r="I282"/>
      <c r="J282"/>
      <c r="K282" s="65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x14ac:dyDescent="0.2">
      <c r="A283"/>
      <c r="B283"/>
      <c r="C283"/>
      <c r="D283"/>
      <c r="E283"/>
      <c r="F283"/>
      <c r="G283"/>
      <c r="H283" s="65">
        <v>0</v>
      </c>
      <c r="I283"/>
      <c r="J283"/>
      <c r="K283" s="65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x14ac:dyDescent="0.2">
      <c r="A284"/>
      <c r="B284"/>
      <c r="C284"/>
      <c r="D284"/>
      <c r="E284"/>
      <c r="F284"/>
      <c r="G284"/>
      <c r="H284" s="65">
        <v>0</v>
      </c>
      <c r="I284"/>
      <c r="J284"/>
      <c r="K284" s="65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x14ac:dyDescent="0.2">
      <c r="A285"/>
      <c r="B285"/>
      <c r="C285"/>
      <c r="D285"/>
      <c r="E285"/>
      <c r="F285"/>
      <c r="G285"/>
      <c r="H285" s="65">
        <v>0</v>
      </c>
      <c r="I285"/>
      <c r="J285"/>
      <c r="K285" s="65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x14ac:dyDescent="0.2">
      <c r="A286"/>
      <c r="B286"/>
      <c r="C286"/>
      <c r="D286"/>
      <c r="E286"/>
      <c r="F286"/>
      <c r="G286"/>
      <c r="H286" s="65">
        <v>0</v>
      </c>
      <c r="I286"/>
      <c r="J286"/>
      <c r="K286" s="65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x14ac:dyDescent="0.2">
      <c r="A287"/>
      <c r="B287"/>
      <c r="C287"/>
      <c r="D287"/>
      <c r="E287"/>
      <c r="F287"/>
      <c r="G287"/>
      <c r="H287" s="65">
        <v>0</v>
      </c>
      <c r="I287"/>
      <c r="J287"/>
      <c r="K287" s="65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x14ac:dyDescent="0.2">
      <c r="A288"/>
      <c r="B288"/>
      <c r="C288"/>
      <c r="D288"/>
      <c r="E288"/>
      <c r="F288"/>
      <c r="G288"/>
      <c r="H288" s="65">
        <v>0</v>
      </c>
      <c r="I288"/>
      <c r="J288"/>
      <c r="K288" s="65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">
      <c r="A289"/>
      <c r="B289"/>
      <c r="C289"/>
      <c r="D289"/>
      <c r="E289"/>
      <c r="F289"/>
      <c r="G289"/>
      <c r="H289" s="65">
        <v>0</v>
      </c>
      <c r="I289"/>
      <c r="J289"/>
      <c r="K289" s="65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x14ac:dyDescent="0.2">
      <c r="A290"/>
      <c r="B290"/>
      <c r="C290"/>
      <c r="D290"/>
      <c r="E290"/>
      <c r="F290"/>
      <c r="G290"/>
      <c r="H290" s="65">
        <v>0</v>
      </c>
      <c r="I290"/>
      <c r="J290"/>
      <c r="K290" s="65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x14ac:dyDescent="0.2">
      <c r="A291"/>
      <c r="B291"/>
      <c r="C291"/>
      <c r="D291"/>
      <c r="E291"/>
      <c r="F291"/>
      <c r="G291"/>
      <c r="H291" s="65">
        <v>0</v>
      </c>
      <c r="I291"/>
      <c r="J291"/>
      <c r="K291" s="65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x14ac:dyDescent="0.2">
      <c r="A292"/>
      <c r="B292"/>
      <c r="C292"/>
      <c r="D292"/>
      <c r="E292"/>
      <c r="F292"/>
      <c r="G292"/>
      <c r="H292" s="65">
        <v>0</v>
      </c>
      <c r="I292"/>
      <c r="J292"/>
      <c r="K292" s="65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x14ac:dyDescent="0.2">
      <c r="A293"/>
      <c r="B293"/>
      <c r="C293"/>
      <c r="D293"/>
      <c r="E293"/>
      <c r="F293"/>
      <c r="G293"/>
      <c r="H293" s="65">
        <v>0</v>
      </c>
      <c r="I293"/>
      <c r="J293"/>
      <c r="K293" s="65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x14ac:dyDescent="0.2">
      <c r="A294"/>
      <c r="B294"/>
      <c r="C294"/>
      <c r="D294"/>
      <c r="E294"/>
      <c r="F294"/>
      <c r="G294"/>
      <c r="H294" s="65">
        <v>0</v>
      </c>
      <c r="I294"/>
      <c r="J294"/>
      <c r="K294" s="65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x14ac:dyDescent="0.2">
      <c r="A295"/>
      <c r="B295"/>
      <c r="C295"/>
      <c r="D295"/>
      <c r="E295"/>
      <c r="F295"/>
      <c r="G295"/>
      <c r="H295" s="65">
        <v>0</v>
      </c>
      <c r="I295"/>
      <c r="J295"/>
      <c r="K295" s="65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x14ac:dyDescent="0.2">
      <c r="A296"/>
      <c r="B296"/>
      <c r="C296"/>
      <c r="D296"/>
      <c r="E296"/>
      <c r="F296"/>
      <c r="G296"/>
      <c r="H296" s="65">
        <v>0</v>
      </c>
      <c r="I296"/>
      <c r="J296"/>
      <c r="K296" s="65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x14ac:dyDescent="0.2">
      <c r="A297"/>
      <c r="B297"/>
      <c r="C297"/>
      <c r="D297"/>
      <c r="E297"/>
      <c r="F297"/>
      <c r="G297"/>
      <c r="H297" s="65">
        <v>0</v>
      </c>
      <c r="I297"/>
      <c r="J297"/>
      <c r="K297" s="65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x14ac:dyDescent="0.2">
      <c r="A298"/>
      <c r="B298"/>
      <c r="C298"/>
      <c r="D298"/>
      <c r="E298"/>
      <c r="F298"/>
      <c r="G298"/>
      <c r="H298" s="65">
        <v>0</v>
      </c>
      <c r="I298"/>
      <c r="J298"/>
      <c r="K298" s="65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x14ac:dyDescent="0.2">
      <c r="A299"/>
      <c r="B299"/>
      <c r="C299"/>
      <c r="D299"/>
      <c r="E299"/>
      <c r="F299"/>
      <c r="G299"/>
      <c r="H299" s="65">
        <v>0</v>
      </c>
      <c r="I299"/>
      <c r="J299"/>
      <c r="K299" s="65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x14ac:dyDescent="0.2">
      <c r="A300"/>
      <c r="B300"/>
      <c r="C300"/>
      <c r="D300"/>
      <c r="E300"/>
      <c r="F300"/>
      <c r="G300"/>
      <c r="H300" s="65">
        <v>0</v>
      </c>
      <c r="I300"/>
      <c r="J300"/>
      <c r="K300" s="65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x14ac:dyDescent="0.2">
      <c r="A301"/>
      <c r="B301"/>
      <c r="C301"/>
      <c r="D301"/>
      <c r="E301"/>
      <c r="F301"/>
      <c r="G301"/>
      <c r="H301" s="65">
        <v>0</v>
      </c>
      <c r="I301"/>
      <c r="J301"/>
      <c r="K301" s="65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x14ac:dyDescent="0.2">
      <c r="A302"/>
      <c r="B302"/>
      <c r="C302"/>
      <c r="D302"/>
      <c r="E302"/>
      <c r="F302"/>
      <c r="G302"/>
      <c r="H302" s="65">
        <v>0</v>
      </c>
      <c r="I302"/>
      <c r="J302"/>
      <c r="K302" s="65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x14ac:dyDescent="0.2">
      <c r="A303"/>
      <c r="B303"/>
      <c r="C303"/>
      <c r="D303"/>
      <c r="E303"/>
      <c r="F303"/>
      <c r="G303"/>
      <c r="H303" s="65">
        <v>0</v>
      </c>
      <c r="I303"/>
      <c r="J303"/>
      <c r="K303" s="65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x14ac:dyDescent="0.2">
      <c r="A304"/>
      <c r="B304"/>
      <c r="C304"/>
      <c r="D304"/>
      <c r="E304"/>
      <c r="F304"/>
      <c r="G304"/>
      <c r="H304" s="65">
        <v>0</v>
      </c>
      <c r="I304"/>
      <c r="J304"/>
      <c r="K304" s="65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x14ac:dyDescent="0.2">
      <c r="A305"/>
      <c r="B305"/>
      <c r="C305"/>
      <c r="D305"/>
      <c r="E305"/>
      <c r="F305"/>
      <c r="G305"/>
      <c r="H305" s="65">
        <v>0</v>
      </c>
      <c r="I305"/>
      <c r="J305"/>
      <c r="K305" s="65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x14ac:dyDescent="0.2">
      <c r="A306"/>
      <c r="B306"/>
      <c r="C306"/>
      <c r="D306"/>
      <c r="E306"/>
      <c r="F306"/>
      <c r="G306"/>
      <c r="H306" s="65">
        <v>0</v>
      </c>
      <c r="I306"/>
      <c r="J306"/>
      <c r="K306" s="65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x14ac:dyDescent="0.2">
      <c r="A307"/>
      <c r="B307"/>
      <c r="C307"/>
      <c r="D307"/>
      <c r="E307"/>
      <c r="F307"/>
      <c r="G307"/>
      <c r="H307" s="65">
        <v>0</v>
      </c>
      <c r="I307"/>
      <c r="J307"/>
      <c r="K307" s="65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x14ac:dyDescent="0.2">
      <c r="A308"/>
      <c r="B308"/>
      <c r="C308"/>
      <c r="D308"/>
      <c r="E308"/>
      <c r="F308"/>
      <c r="G308"/>
      <c r="H308" s="65">
        <v>0</v>
      </c>
      <c r="I308"/>
      <c r="J308"/>
      <c r="K308" s="65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x14ac:dyDescent="0.2">
      <c r="A309"/>
      <c r="B309"/>
      <c r="C309"/>
      <c r="D309"/>
      <c r="E309"/>
      <c r="F309"/>
      <c r="G309"/>
      <c r="H309" s="65">
        <v>0</v>
      </c>
      <c r="I309"/>
      <c r="J309"/>
      <c r="K309" s="65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x14ac:dyDescent="0.2">
      <c r="A310"/>
      <c r="B310"/>
      <c r="C310"/>
      <c r="D310"/>
      <c r="E310"/>
      <c r="F310"/>
      <c r="G310"/>
      <c r="H310" s="65">
        <v>0</v>
      </c>
      <c r="I310"/>
      <c r="J310"/>
      <c r="K310" s="65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x14ac:dyDescent="0.2">
      <c r="A311"/>
      <c r="B311"/>
      <c r="C311"/>
      <c r="D311"/>
      <c r="E311"/>
      <c r="F311"/>
      <c r="G311"/>
      <c r="H311" s="65">
        <v>0</v>
      </c>
      <c r="I311"/>
      <c r="J311"/>
      <c r="K311" s="65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x14ac:dyDescent="0.2">
      <c r="A312"/>
      <c r="B312"/>
      <c r="C312"/>
      <c r="D312"/>
      <c r="E312"/>
      <c r="F312"/>
      <c r="G312"/>
      <c r="H312" s="65">
        <v>0</v>
      </c>
      <c r="I312"/>
      <c r="J312"/>
      <c r="K312" s="65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x14ac:dyDescent="0.2">
      <c r="A313"/>
      <c r="B313"/>
      <c r="C313"/>
      <c r="D313"/>
      <c r="E313"/>
      <c r="F313"/>
      <c r="G313"/>
      <c r="H313" s="65">
        <v>0</v>
      </c>
      <c r="I313"/>
      <c r="J313"/>
      <c r="K313" s="65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x14ac:dyDescent="0.2">
      <c r="A314"/>
      <c r="B314"/>
      <c r="C314"/>
      <c r="D314"/>
      <c r="E314"/>
      <c r="F314"/>
      <c r="G314"/>
      <c r="H314" s="65">
        <v>0</v>
      </c>
      <c r="I314"/>
      <c r="J314"/>
      <c r="K314" s="65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x14ac:dyDescent="0.2">
      <c r="A315"/>
      <c r="B315"/>
      <c r="C315"/>
      <c r="D315"/>
      <c r="E315"/>
      <c r="F315"/>
      <c r="G315"/>
      <c r="H315" s="65">
        <v>0</v>
      </c>
      <c r="I315"/>
      <c r="J315"/>
      <c r="K315" s="65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x14ac:dyDescent="0.2">
      <c r="A316"/>
      <c r="B316"/>
      <c r="C316"/>
      <c r="D316"/>
      <c r="E316"/>
      <c r="F316"/>
      <c r="G316"/>
      <c r="H316" s="65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x14ac:dyDescent="0.2">
      <c r="A317"/>
      <c r="B317"/>
      <c r="C317"/>
      <c r="D317"/>
      <c r="E317"/>
      <c r="F317"/>
      <c r="G317"/>
      <c r="H317" s="65">
        <v>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x14ac:dyDescent="0.2">
      <c r="A318"/>
      <c r="B318"/>
      <c r="C318"/>
      <c r="D318"/>
      <c r="E318"/>
      <c r="F318"/>
      <c r="G318"/>
      <c r="H318" s="65">
        <v>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x14ac:dyDescent="0.2">
      <c r="A319"/>
      <c r="B319"/>
      <c r="C319"/>
      <c r="D319"/>
      <c r="E319"/>
      <c r="F319"/>
      <c r="G319"/>
      <c r="H319" s="65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x14ac:dyDescent="0.2">
      <c r="A320"/>
      <c r="B320"/>
      <c r="C320"/>
      <c r="D320"/>
      <c r="E320"/>
      <c r="F320"/>
      <c r="G320"/>
      <c r="H320" s="65">
        <v>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x14ac:dyDescent="0.2">
      <c r="A321"/>
      <c r="B321"/>
      <c r="C321"/>
      <c r="D321"/>
      <c r="E321"/>
      <c r="F321"/>
      <c r="G321"/>
      <c r="H321" s="65">
        <v>0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x14ac:dyDescent="0.2">
      <c r="A322"/>
      <c r="B322"/>
      <c r="C322"/>
      <c r="D322"/>
      <c r="E322"/>
      <c r="F322"/>
      <c r="G322"/>
      <c r="H322" s="65">
        <v>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">
      <c r="A323"/>
      <c r="B323"/>
      <c r="C323"/>
      <c r="D323"/>
      <c r="E323"/>
      <c r="F323"/>
      <c r="G323"/>
      <c r="H323" s="65">
        <v>0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x14ac:dyDescent="0.2">
      <c r="A324"/>
      <c r="B324"/>
      <c r="C324"/>
      <c r="D324"/>
      <c r="E324"/>
      <c r="F324"/>
      <c r="G324"/>
      <c r="H324" s="65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x14ac:dyDescent="0.2">
      <c r="A325"/>
      <c r="B325"/>
      <c r="C325"/>
      <c r="D325"/>
      <c r="E325"/>
      <c r="F325"/>
      <c r="G325"/>
      <c r="H325" s="65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x14ac:dyDescent="0.2">
      <c r="A326"/>
      <c r="B326"/>
      <c r="C326"/>
      <c r="D326"/>
      <c r="E326"/>
      <c r="F326"/>
      <c r="G326"/>
      <c r="H326" s="65">
        <v>0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x14ac:dyDescent="0.2">
      <c r="A327"/>
      <c r="B327"/>
      <c r="C327"/>
      <c r="D327"/>
      <c r="E327"/>
      <c r="F327"/>
      <c r="G327"/>
      <c r="H327" s="65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x14ac:dyDescent="0.2">
      <c r="A328"/>
      <c r="B328"/>
      <c r="C328"/>
      <c r="D328"/>
      <c r="E328"/>
      <c r="F328"/>
      <c r="G328"/>
      <c r="H328" s="65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x14ac:dyDescent="0.2">
      <c r="A329"/>
      <c r="B329"/>
      <c r="C329"/>
      <c r="D329"/>
      <c r="E329"/>
      <c r="F329"/>
      <c r="G329"/>
      <c r="H329" s="65">
        <v>0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x14ac:dyDescent="0.2">
      <c r="A330"/>
      <c r="B330"/>
      <c r="C330"/>
      <c r="D330"/>
      <c r="E330"/>
      <c r="F330"/>
      <c r="G330"/>
      <c r="H330" s="65">
        <v>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x14ac:dyDescent="0.2">
      <c r="A331"/>
      <c r="B331"/>
      <c r="C331"/>
      <c r="D331"/>
      <c r="E331"/>
      <c r="F331"/>
      <c r="G331"/>
      <c r="H331" s="65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x14ac:dyDescent="0.2">
      <c r="A332"/>
      <c r="B332"/>
      <c r="C332"/>
      <c r="D332"/>
      <c r="E332"/>
      <c r="F332"/>
      <c r="G332"/>
      <c r="H332" s="65">
        <v>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x14ac:dyDescent="0.2">
      <c r="A333"/>
      <c r="B333"/>
      <c r="C333"/>
      <c r="D333"/>
      <c r="E333"/>
      <c r="F333"/>
      <c r="G333"/>
      <c r="H333" s="65">
        <v>0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x14ac:dyDescent="0.2">
      <c r="A334"/>
      <c r="B334"/>
      <c r="C334"/>
      <c r="D334"/>
      <c r="E334"/>
      <c r="F334"/>
      <c r="G334"/>
      <c r="H334" s="65">
        <v>0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x14ac:dyDescent="0.2">
      <c r="A335"/>
      <c r="B335"/>
      <c r="C335"/>
      <c r="D335"/>
      <c r="E335"/>
      <c r="F335"/>
      <c r="G335"/>
      <c r="H335" s="65">
        <v>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x14ac:dyDescent="0.2">
      <c r="A336"/>
      <c r="B336"/>
      <c r="C336"/>
      <c r="D336"/>
      <c r="E336"/>
      <c r="F336"/>
      <c r="G336"/>
      <c r="H336" s="65">
        <v>0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x14ac:dyDescent="0.2">
      <c r="A337"/>
      <c r="B337"/>
      <c r="C337"/>
      <c r="D337"/>
      <c r="E337"/>
      <c r="F337"/>
      <c r="G337"/>
      <c r="H337" s="65">
        <v>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x14ac:dyDescent="0.2">
      <c r="A338"/>
      <c r="B338"/>
      <c r="C338"/>
      <c r="D338"/>
      <c r="E338"/>
      <c r="F338"/>
      <c r="G338"/>
      <c r="H338" s="65">
        <v>0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x14ac:dyDescent="0.2">
      <c r="A339"/>
      <c r="B339"/>
      <c r="C339"/>
      <c r="D339"/>
      <c r="E339"/>
      <c r="F339"/>
      <c r="G339"/>
      <c r="H339" s="65">
        <v>0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x14ac:dyDescent="0.2">
      <c r="A340"/>
      <c r="B340"/>
      <c r="C340"/>
      <c r="D340"/>
      <c r="E340"/>
      <c r="F340"/>
      <c r="G340"/>
      <c r="H340" s="65">
        <v>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x14ac:dyDescent="0.2">
      <c r="A341"/>
      <c r="B341"/>
      <c r="C341"/>
      <c r="D341"/>
      <c r="E341"/>
      <c r="F341"/>
      <c r="G341"/>
      <c r="H341" s="65">
        <v>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x14ac:dyDescent="0.2">
      <c r="A342"/>
      <c r="B342"/>
      <c r="C342"/>
      <c r="D342"/>
      <c r="E342"/>
      <c r="F342"/>
      <c r="G342"/>
      <c r="H342" s="65">
        <v>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x14ac:dyDescent="0.2">
      <c r="A343"/>
      <c r="B343"/>
      <c r="C343"/>
      <c r="D343"/>
      <c r="E343"/>
      <c r="F343"/>
      <c r="G343"/>
      <c r="H343" s="65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x14ac:dyDescent="0.2">
      <c r="A344"/>
      <c r="B344"/>
      <c r="C344"/>
      <c r="D344"/>
      <c r="E344"/>
      <c r="F344"/>
      <c r="G344"/>
      <c r="H344" s="65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x14ac:dyDescent="0.2">
      <c r="A345"/>
      <c r="B345"/>
      <c r="C345"/>
      <c r="D345"/>
      <c r="E345"/>
      <c r="F345"/>
      <c r="G345"/>
      <c r="H345" s="65">
        <v>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x14ac:dyDescent="0.2">
      <c r="A346"/>
      <c r="B346"/>
      <c r="C346"/>
      <c r="D346"/>
      <c r="E346"/>
      <c r="F346"/>
      <c r="G346"/>
      <c r="H346" s="65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x14ac:dyDescent="0.2">
      <c r="A347"/>
      <c r="B347"/>
      <c r="C347"/>
      <c r="D347"/>
      <c r="E347"/>
      <c r="F347"/>
      <c r="G347"/>
      <c r="H347" s="65">
        <v>0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x14ac:dyDescent="0.2">
      <c r="A348"/>
      <c r="B348"/>
      <c r="C348"/>
      <c r="D348"/>
      <c r="E348"/>
      <c r="F348"/>
      <c r="G348"/>
      <c r="H348" s="65">
        <v>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x14ac:dyDescent="0.2">
      <c r="A349"/>
      <c r="B349"/>
      <c r="C349"/>
      <c r="D349"/>
      <c r="E349"/>
      <c r="F349"/>
      <c r="G349"/>
      <c r="H349" s="65">
        <v>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x14ac:dyDescent="0.2">
      <c r="A350"/>
      <c r="B350"/>
      <c r="C350"/>
      <c r="D350"/>
      <c r="E350"/>
      <c r="F350"/>
      <c r="G350"/>
      <c r="H350" s="65">
        <v>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x14ac:dyDescent="0.2">
      <c r="A351"/>
      <c r="B351"/>
      <c r="C351"/>
      <c r="D351"/>
      <c r="E351"/>
      <c r="F351"/>
      <c r="G351"/>
      <c r="H351" s="65">
        <v>0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">
      <c r="A352"/>
      <c r="B352"/>
      <c r="C352"/>
      <c r="D352"/>
      <c r="E352"/>
      <c r="F352"/>
      <c r="G352"/>
      <c r="H352" s="65">
        <v>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x14ac:dyDescent="0.2">
      <c r="A353"/>
      <c r="B353"/>
      <c r="C353"/>
      <c r="D353"/>
      <c r="E353"/>
      <c r="F353"/>
      <c r="G353"/>
      <c r="H353" s="65">
        <v>0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x14ac:dyDescent="0.2">
      <c r="A354"/>
      <c r="B354"/>
      <c r="C354"/>
      <c r="D354"/>
      <c r="E354"/>
      <c r="F354"/>
      <c r="G354"/>
      <c r="H354" s="65">
        <v>0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x14ac:dyDescent="0.2">
      <c r="A355"/>
      <c r="B355"/>
      <c r="C355"/>
      <c r="D355"/>
      <c r="E355"/>
      <c r="F355"/>
      <c r="G355"/>
      <c r="H355" s="65">
        <v>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x14ac:dyDescent="0.2">
      <c r="A356"/>
      <c r="B356"/>
      <c r="C356"/>
      <c r="D356"/>
      <c r="E356"/>
      <c r="F356"/>
      <c r="G356"/>
      <c r="H356" s="65">
        <v>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x14ac:dyDescent="0.2">
      <c r="A357"/>
      <c r="B357"/>
      <c r="C357"/>
      <c r="D357"/>
      <c r="E357"/>
      <c r="F357"/>
      <c r="G357"/>
      <c r="H357" s="65">
        <v>0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x14ac:dyDescent="0.2">
      <c r="A358"/>
      <c r="B358"/>
      <c r="C358"/>
      <c r="D358"/>
      <c r="E358"/>
      <c r="F358"/>
      <c r="G358"/>
      <c r="H358" s="65">
        <v>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 spans="1:54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 spans="1:54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54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">
      <c r="A526" s="6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</row>
    <row r="527" spans="1:54" x14ac:dyDescent="0.2">
      <c r="A527" s="6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</row>
    <row r="528" spans="1:54" x14ac:dyDescent="0.2">
      <c r="A528" s="6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</row>
    <row r="529" spans="1:28" x14ac:dyDescent="0.2">
      <c r="A529" s="6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</row>
    <row r="530" spans="1:28" x14ac:dyDescent="0.2">
      <c r="A530" s="6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</row>
    <row r="531" spans="1:28" x14ac:dyDescent="0.2">
      <c r="A531" s="6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</row>
    <row r="532" spans="1:28" x14ac:dyDescent="0.2">
      <c r="A532" s="6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</row>
    <row r="533" spans="1:28" x14ac:dyDescent="0.2">
      <c r="A533" s="6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</row>
    <row r="534" spans="1:28" x14ac:dyDescent="0.2">
      <c r="A534" s="6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</row>
    <row r="535" spans="1:28" x14ac:dyDescent="0.2">
      <c r="A535" s="6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</row>
    <row r="536" spans="1:28" x14ac:dyDescent="0.2">
      <c r="A536" s="70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F229"/>
  <sheetViews>
    <sheetView topLeftCell="A20" workbookViewId="0">
      <pane xSplit="1" topLeftCell="B1" activePane="topRight" state="frozen"/>
      <selection pane="topRight" activeCell="C39" sqref="C39"/>
    </sheetView>
  </sheetViews>
  <sheetFormatPr defaultRowHeight="12.75" x14ac:dyDescent="0.2"/>
  <cols>
    <col min="1" max="1" width="16.7109375" style="74" customWidth="1"/>
    <col min="2" max="2" width="11" style="74" customWidth="1"/>
    <col min="3" max="3" width="9.140625" style="74"/>
    <col min="4" max="4" width="9.42578125" style="74" bestFit="1" customWidth="1"/>
    <col min="5" max="5" width="10.140625" style="74" customWidth="1"/>
    <col min="6" max="6" width="9.42578125" style="74" bestFit="1" customWidth="1"/>
    <col min="7" max="11" width="9.140625" style="74"/>
    <col min="12" max="12" width="10.28515625" style="74" customWidth="1"/>
    <col min="13" max="46" width="9.140625" style="74"/>
    <col min="47" max="47" width="10.42578125" style="74" customWidth="1"/>
    <col min="48" max="49" width="9.140625" style="74"/>
    <col min="50" max="50" width="10.140625" style="74" customWidth="1"/>
    <col min="51" max="53" width="10" style="74" customWidth="1"/>
    <col min="54" max="67" width="9.140625" style="74"/>
    <col min="68" max="68" width="9.85546875" style="74" customWidth="1"/>
    <col min="69" max="74" width="9.140625" style="74"/>
    <col min="76" max="86" width="9.140625" style="74"/>
    <col min="88" max="98" width="9.140625" style="74"/>
    <col min="100" max="109" width="9.140625" style="74"/>
  </cols>
  <sheetData>
    <row r="1" spans="1:101" x14ac:dyDescent="0.2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 t="s">
        <v>160</v>
      </c>
      <c r="AV1"/>
      <c r="AW1"/>
      <c r="AX1"/>
      <c r="AY1"/>
      <c r="AZ1"/>
      <c r="BA1"/>
      <c r="BB1"/>
      <c r="BC1"/>
      <c r="BD1"/>
    </row>
    <row r="2" spans="1:101" x14ac:dyDescent="0.2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J2"/>
      <c r="K2"/>
      <c r="L2" s="136" t="s">
        <v>84</v>
      </c>
      <c r="M2"/>
      <c r="N2" s="136" t="s">
        <v>73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V2" t="s">
        <v>154</v>
      </c>
      <c r="AW2" t="s">
        <v>155</v>
      </c>
      <c r="AX2"/>
      <c r="AY2"/>
      <c r="AZ2"/>
      <c r="BA2"/>
      <c r="BB2"/>
      <c r="BC2"/>
      <c r="BD2"/>
      <c r="BI2" s="80"/>
      <c r="BJ2" s="80"/>
      <c r="BK2" s="81"/>
      <c r="BL2" s="80"/>
      <c r="BM2" s="81"/>
      <c r="BX2" s="80"/>
      <c r="BY2" s="81"/>
      <c r="CJ2" s="80"/>
      <c r="CK2" s="81"/>
      <c r="CV2" s="80"/>
      <c r="CW2" s="81"/>
    </row>
    <row r="3" spans="1:101" x14ac:dyDescent="0.2">
      <c r="A3" s="73"/>
      <c r="B3" s="134"/>
      <c r="D3" s="55"/>
      <c r="E3" s="55"/>
      <c r="F3" s="136"/>
      <c r="G3" s="55"/>
      <c r="I3"/>
      <c r="J3"/>
      <c r="K3"/>
      <c r="L3" s="136" t="s">
        <v>71</v>
      </c>
      <c r="M3"/>
      <c r="N3" s="136" t="s">
        <v>84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74">
        <v>1</v>
      </c>
      <c r="AV3" s="181" t="e">
        <f ca="1">B28</f>
        <v>#DIV/0!</v>
      </c>
      <c r="AW3" s="181" t="e">
        <f ca="1">B29</f>
        <v>#DIV/0!</v>
      </c>
      <c r="AX3"/>
      <c r="AY3"/>
      <c r="AZ3"/>
      <c r="BA3"/>
      <c r="BB3"/>
      <c r="BC3"/>
      <c r="BD3"/>
      <c r="BI3" s="80"/>
      <c r="BJ3" s="80"/>
      <c r="BK3" s="81"/>
      <c r="BL3" s="80"/>
      <c r="BM3" s="81"/>
      <c r="BX3" s="80"/>
      <c r="BY3" s="81"/>
      <c r="CJ3" s="80"/>
      <c r="CK3" s="81"/>
      <c r="CV3" s="80"/>
      <c r="CW3" s="81"/>
    </row>
    <row r="4" spans="1:101" x14ac:dyDescent="0.2">
      <c r="A4" s="55" t="s">
        <v>103</v>
      </c>
      <c r="B4" s="136" t="str">
        <f ca="1">STRADDLES!L2</f>
        <v>IF-TETCO/M3</v>
      </c>
      <c r="C4" s="120"/>
      <c r="D4" s="136" t="str">
        <f ca="1">STRADDLES!M2</f>
        <v>IF-HPL/SHPCHAN</v>
      </c>
      <c r="E4" s="55"/>
      <c r="F4" s="136" t="str">
        <f ca="1">STRADDLES!N2</f>
        <v>NGI-SOCAL</v>
      </c>
      <c r="G4" s="120"/>
      <c r="H4" s="136" t="str">
        <f ca="1">STRADDLES!O2</f>
        <v>IF-TRANSCO/Z6</v>
      </c>
      <c r="I4" s="126"/>
      <c r="J4" s="126"/>
      <c r="K4" s="126"/>
      <c r="L4" s="136" t="s">
        <v>84</v>
      </c>
      <c r="M4" s="126"/>
      <c r="N4" s="136" t="s">
        <v>59</v>
      </c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8"/>
      <c r="AU4" s="74">
        <v>-1</v>
      </c>
      <c r="AV4" s="181" t="e">
        <f ca="1">D28</f>
        <v>#DIV/0!</v>
      </c>
      <c r="AW4" s="181" t="e">
        <f ca="1">D29</f>
        <v>#DIV/0!</v>
      </c>
      <c r="AX4" s="128"/>
      <c r="AY4" s="128"/>
      <c r="AZ4" s="128"/>
      <c r="BA4" s="128"/>
      <c r="BB4" s="126"/>
      <c r="BC4" s="126"/>
      <c r="BD4" s="126"/>
      <c r="BI4" s="80"/>
      <c r="BJ4" s="80"/>
      <c r="BK4" s="81"/>
      <c r="BL4" s="80"/>
      <c r="BM4" s="81"/>
      <c r="BX4" s="80"/>
      <c r="BY4" s="81"/>
      <c r="CJ4" s="80"/>
      <c r="CK4" s="81"/>
      <c r="CV4" s="80"/>
      <c r="CW4" s="81"/>
    </row>
    <row r="5" spans="1:101" x14ac:dyDescent="0.2">
      <c r="A5" s="55" t="s">
        <v>212</v>
      </c>
      <c r="B5" s="136" t="str">
        <f ca="1">STRADDLES!L3</f>
        <v>IF-HEHUB</v>
      </c>
      <c r="C5" s="120"/>
      <c r="D5" s="136" t="str">
        <f ca="1">STRADDLES!M3</f>
        <v>IF-HEHUB</v>
      </c>
      <c r="E5" s="55"/>
      <c r="F5" s="136" t="str">
        <f ca="1">STRADDLES!N3</f>
        <v>NGI-SOCAL</v>
      </c>
      <c r="G5" s="120"/>
      <c r="H5" s="136" t="str">
        <f ca="1">STRADDLES!O3</f>
        <v>IF-TRANSCO/Z6</v>
      </c>
      <c r="I5" s="126"/>
      <c r="J5" s="126"/>
      <c r="K5" s="126"/>
      <c r="L5" s="136" t="s">
        <v>67</v>
      </c>
      <c r="M5" s="126"/>
      <c r="N5" s="136" t="s">
        <v>86</v>
      </c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8"/>
      <c r="AV5" s="181"/>
      <c r="AW5" s="181"/>
      <c r="AX5" s="128"/>
      <c r="AY5" s="128"/>
      <c r="AZ5" s="128"/>
      <c r="BA5" s="128"/>
      <c r="BB5" s="126"/>
      <c r="BC5" s="126"/>
      <c r="BD5" s="126"/>
      <c r="BI5" s="80"/>
      <c r="BJ5" s="80"/>
      <c r="BK5" s="81"/>
      <c r="BL5" s="80"/>
      <c r="BM5" s="81"/>
      <c r="BX5" s="80"/>
      <c r="BY5" s="81"/>
      <c r="CJ5" s="80"/>
      <c r="CK5" s="81"/>
      <c r="CV5" s="80"/>
      <c r="CW5" s="81"/>
    </row>
    <row r="6" spans="1:101" x14ac:dyDescent="0.2">
      <c r="A6" s="55"/>
      <c r="B6" s="55" t="s">
        <v>43</v>
      </c>
      <c r="D6" s="55" t="s">
        <v>44</v>
      </c>
      <c r="F6" s="55" t="s">
        <v>129</v>
      </c>
      <c r="H6" s="55" t="s">
        <v>128</v>
      </c>
      <c r="L6" s="136" t="s">
        <v>57</v>
      </c>
      <c r="N6" s="136" t="s">
        <v>55</v>
      </c>
      <c r="AV6" s="181">
        <f ca="1">F28</f>
        <v>0.19049937902347433</v>
      </c>
      <c r="AW6" s="181">
        <f ca="1">F29</f>
        <v>6.3789298006119169E-2</v>
      </c>
      <c r="BI6" s="80"/>
      <c r="BJ6" s="80"/>
      <c r="BK6" s="81"/>
      <c r="BL6" s="80"/>
      <c r="BM6" s="81"/>
      <c r="BX6" s="80"/>
      <c r="BY6" s="81"/>
      <c r="CJ6" s="80"/>
      <c r="CK6" s="81"/>
      <c r="CV6" s="80"/>
      <c r="CW6" s="81"/>
    </row>
    <row r="7" spans="1:101" x14ac:dyDescent="0.2">
      <c r="A7" s="55" t="s">
        <v>33</v>
      </c>
      <c r="B7" s="179">
        <f ca="1">STRADDLES!L4</f>
        <v>37226</v>
      </c>
      <c r="C7" s="180"/>
      <c r="D7" s="179">
        <f ca="1">STRADDLES!M4</f>
        <v>37226</v>
      </c>
      <c r="E7" s="180"/>
      <c r="F7" s="179">
        <f ca="1">STRADDLES!N4</f>
        <v>37347</v>
      </c>
      <c r="G7" s="180"/>
      <c r="H7" s="179">
        <f ca="1">STRADDLES!O4</f>
        <v>37257</v>
      </c>
      <c r="L7" s="136" t="s">
        <v>87</v>
      </c>
      <c r="N7" s="136" t="s">
        <v>151</v>
      </c>
      <c r="AV7" s="181">
        <f ca="1">H28</f>
        <v>0.93202605347880829</v>
      </c>
      <c r="AW7" s="181">
        <f ca="1">H29</f>
        <v>0.23513244505382097</v>
      </c>
      <c r="BI7" s="80"/>
      <c r="BJ7" s="80"/>
      <c r="BK7" s="81"/>
      <c r="BL7" s="80"/>
      <c r="BM7" s="81"/>
      <c r="BX7" s="80"/>
      <c r="BY7" s="81"/>
      <c r="CJ7" s="80"/>
      <c r="CK7" s="81"/>
      <c r="CV7" s="80"/>
      <c r="CW7" s="81"/>
    </row>
    <row r="8" spans="1:101" x14ac:dyDescent="0.2">
      <c r="A8" s="73" t="s">
        <v>45</v>
      </c>
      <c r="B8" s="179">
        <f ca="1">STRADDLES!L5</f>
        <v>37226</v>
      </c>
      <c r="C8" s="180"/>
      <c r="D8" s="179">
        <f ca="1">STRADDLES!M5</f>
        <v>37226</v>
      </c>
      <c r="E8" s="180"/>
      <c r="F8" s="179">
        <f ca="1">STRADDLES!N5</f>
        <v>37530</v>
      </c>
      <c r="G8" s="180"/>
      <c r="H8" s="179">
        <f ca="1">STRADDLES!O5</f>
        <v>37316</v>
      </c>
      <c r="L8" s="136" t="s">
        <v>59</v>
      </c>
      <c r="N8" s="136" t="s">
        <v>151</v>
      </c>
      <c r="AT8" s="143"/>
      <c r="AV8" s="147"/>
      <c r="AW8" s="143"/>
      <c r="AX8" s="143"/>
      <c r="AY8" s="143"/>
      <c r="AZ8" s="143"/>
      <c r="BA8" s="143"/>
      <c r="BC8" s="136" t="s">
        <v>84</v>
      </c>
      <c r="BD8" s="136"/>
      <c r="BI8" s="80"/>
      <c r="BJ8" s="80"/>
      <c r="BK8" s="81"/>
      <c r="BL8" s="80"/>
      <c r="BM8" s="81"/>
      <c r="BX8" s="80"/>
      <c r="BY8" s="81"/>
      <c r="CJ8" s="80"/>
      <c r="CK8" s="81"/>
      <c r="CV8" s="80"/>
      <c r="CW8" s="81"/>
    </row>
    <row r="9" spans="1:101" x14ac:dyDescent="0.2">
      <c r="I9" s="158"/>
      <c r="J9" s="158"/>
      <c r="K9" s="158"/>
      <c r="L9" s="136" t="s">
        <v>89</v>
      </c>
      <c r="M9" s="158"/>
      <c r="N9" s="136" t="s">
        <v>67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U9" s="136"/>
      <c r="AV9" s="74" t="e">
        <f ca="1">(AV3*$AU3)+(AV4*$AU4)+(AV6*$AU6)+(AV7*$AU7)</f>
        <v>#DIV/0!</v>
      </c>
      <c r="AW9" s="74" t="e">
        <f ca="1">(AW3*$AU3)+(AW4*$AU4)+(AW6*$AU6)+(AW7*$AU7)</f>
        <v>#DIV/0!</v>
      </c>
      <c r="BC9" s="136"/>
      <c r="BD9" s="136"/>
      <c r="BI9" s="80"/>
      <c r="BJ9" s="80"/>
      <c r="BK9" s="81"/>
      <c r="BL9" s="80"/>
      <c r="BM9" s="81"/>
      <c r="BX9" s="80"/>
      <c r="BY9" s="81"/>
      <c r="CJ9" s="80"/>
      <c r="CK9" s="81"/>
      <c r="CV9" s="80"/>
      <c r="CW9" s="81"/>
    </row>
    <row r="10" spans="1:101" x14ac:dyDescent="0.2">
      <c r="A10" s="59" t="s">
        <v>203</v>
      </c>
      <c r="B10" s="205">
        <f ca="1">STRADDLES!M1</f>
        <v>1</v>
      </c>
      <c r="D10" s="205"/>
      <c r="F10" s="205"/>
      <c r="H10" s="205"/>
      <c r="I10" s="158"/>
      <c r="J10" s="158"/>
      <c r="K10" s="158"/>
      <c r="L10" s="136" t="s">
        <v>65</v>
      </c>
      <c r="M10" s="158"/>
      <c r="N10" s="136" t="s">
        <v>89</v>
      </c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U10" s="136"/>
      <c r="BC10" s="136"/>
      <c r="BD10" s="136"/>
      <c r="BI10" s="80"/>
      <c r="BJ10" s="80"/>
      <c r="BK10" s="81"/>
      <c r="BL10" s="80"/>
      <c r="BM10" s="81"/>
      <c r="BX10" s="80"/>
      <c r="BY10" s="81"/>
      <c r="CJ10" s="80"/>
      <c r="CK10" s="81"/>
      <c r="CV10" s="80"/>
      <c r="CW10" s="81"/>
    </row>
    <row r="11" spans="1:101" x14ac:dyDescent="0.2">
      <c r="A11" s="72" t="s">
        <v>109</v>
      </c>
      <c r="B11" s="157" t="e">
        <f ca="1">BN31</f>
        <v>#DIV/0!</v>
      </c>
      <c r="C11" s="158"/>
      <c r="D11" s="157" t="e">
        <f ca="1">BZ31</f>
        <v>#DIV/0!</v>
      </c>
      <c r="E11" s="158"/>
      <c r="F11" s="157">
        <f ca="1">CL31</f>
        <v>2.8432383177570091</v>
      </c>
      <c r="G11" s="158"/>
      <c r="H11" s="157">
        <f ca="1">CX31</f>
        <v>2.7132777777777779</v>
      </c>
      <c r="I11" s="158"/>
      <c r="J11" s="158"/>
      <c r="K11" s="158"/>
      <c r="L11" s="136" t="s">
        <v>91</v>
      </c>
      <c r="M11" s="158"/>
      <c r="N11" s="136" t="s">
        <v>88</v>
      </c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BC11" s="136" t="s">
        <v>67</v>
      </c>
      <c r="BD11" s="136"/>
      <c r="BI11" s="80"/>
      <c r="BJ11" s="80"/>
      <c r="BK11" s="81"/>
      <c r="BL11" s="80"/>
      <c r="BM11" s="81"/>
      <c r="BX11" s="80"/>
      <c r="BY11" s="81"/>
      <c r="CJ11" s="80"/>
      <c r="CK11" s="81"/>
      <c r="CV11" s="80"/>
      <c r="CW11" s="81"/>
    </row>
    <row r="12" spans="1:101" x14ac:dyDescent="0.2">
      <c r="A12" s="72" t="s">
        <v>37</v>
      </c>
      <c r="B12" s="157" t="e">
        <f ca="1">BO31</f>
        <v>#DIV/0!</v>
      </c>
      <c r="C12" s="158"/>
      <c r="D12" s="157" t="e">
        <f ca="1">CA31</f>
        <v>#DIV/0!</v>
      </c>
      <c r="E12" s="158"/>
      <c r="F12" s="157">
        <f ca="1">CM31</f>
        <v>2.9765560747663549</v>
      </c>
      <c r="G12" s="158"/>
      <c r="H12" s="157">
        <f ca="1">CY31</f>
        <v>3.8736111111111109</v>
      </c>
      <c r="I12" s="158"/>
      <c r="J12" s="158"/>
      <c r="K12" s="155"/>
      <c r="L12" s="136" t="s">
        <v>63</v>
      </c>
      <c r="M12" s="155"/>
      <c r="N12" s="136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8"/>
      <c r="AU12" s="136"/>
      <c r="AW12" s="136"/>
      <c r="AX12" s="168"/>
      <c r="AY12" s="168"/>
      <c r="AZ12" s="168"/>
      <c r="BA12" s="168"/>
      <c r="BD12" s="136"/>
      <c r="BI12" s="80"/>
      <c r="BJ12" s="80"/>
      <c r="BK12" s="81"/>
      <c r="BL12" s="80"/>
      <c r="BM12" s="81"/>
      <c r="BX12" s="80"/>
      <c r="BY12" s="81"/>
      <c r="CJ12" s="80"/>
      <c r="CK12" s="81"/>
      <c r="CV12" s="80"/>
      <c r="CW12" s="81"/>
    </row>
    <row r="13" spans="1:101" x14ac:dyDescent="0.2">
      <c r="A13" s="72" t="s">
        <v>34</v>
      </c>
      <c r="B13" s="157" t="e">
        <f ca="1">B12-B11</f>
        <v>#DIV/0!</v>
      </c>
      <c r="C13" s="157"/>
      <c r="D13" s="157" t="e">
        <f ca="1">D12-D11</f>
        <v>#DIV/0!</v>
      </c>
      <c r="E13" s="157"/>
      <c r="F13" s="157">
        <f ca="1">F12-F11</f>
        <v>0.13331775700934578</v>
      </c>
      <c r="G13" s="157"/>
      <c r="H13" s="157">
        <f ca="1">H12-H11</f>
        <v>1.160333333333333</v>
      </c>
      <c r="I13" s="158"/>
      <c r="J13" s="158"/>
      <c r="K13" s="155"/>
      <c r="L13" s="136" t="s">
        <v>83</v>
      </c>
      <c r="M13" s="158"/>
      <c r="N13" s="136" t="s">
        <v>65</v>
      </c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BC13" s="136"/>
      <c r="BD13" s="136"/>
      <c r="BI13" s="80"/>
      <c r="BJ13" s="80"/>
      <c r="BK13" s="81"/>
      <c r="BL13" s="80"/>
      <c r="BM13" s="81"/>
      <c r="BX13" s="80"/>
      <c r="BY13" s="81"/>
      <c r="CJ13" s="80"/>
      <c r="CK13" s="81"/>
      <c r="CV13" s="80"/>
      <c r="CW13" s="81"/>
    </row>
    <row r="14" spans="1:101" x14ac:dyDescent="0.2">
      <c r="A14" s="72" t="s">
        <v>215</v>
      </c>
      <c r="B14" s="157">
        <f ca="1">STRADDLES!L10</f>
        <v>0</v>
      </c>
      <c r="C14" s="158"/>
      <c r="D14" s="157">
        <f ca="1">STRADDLES!M10</f>
        <v>0</v>
      </c>
      <c r="E14" s="158"/>
      <c r="F14" s="157">
        <f ca="1">STRADDLES!N10</f>
        <v>0</v>
      </c>
      <c r="G14" s="158"/>
      <c r="H14" s="157">
        <f ca="1">STRADDLES!O10</f>
        <v>0</v>
      </c>
      <c r="I14" s="158"/>
      <c r="J14" s="158"/>
      <c r="K14" s="155"/>
      <c r="L14" s="136" t="s">
        <v>68</v>
      </c>
      <c r="M14" s="155"/>
      <c r="N14" s="136" t="s">
        <v>83</v>
      </c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8"/>
      <c r="AU14" s="136"/>
      <c r="AV14" s="136" t="s">
        <v>84</v>
      </c>
      <c r="AW14" s="136"/>
      <c r="AX14" s="168"/>
      <c r="AY14" s="168"/>
      <c r="AZ14" s="168"/>
      <c r="BA14" s="168"/>
      <c r="BC14" s="136"/>
      <c r="BD14" s="136"/>
      <c r="BI14" s="80"/>
      <c r="BJ14" s="80"/>
      <c r="BK14" s="81"/>
      <c r="BL14" s="80"/>
      <c r="BM14" s="81"/>
      <c r="BX14" s="80"/>
      <c r="BY14" s="81"/>
      <c r="CJ14" s="80"/>
      <c r="CK14" s="81"/>
      <c r="CV14" s="80"/>
      <c r="CW14" s="81"/>
    </row>
    <row r="15" spans="1:101" x14ac:dyDescent="0.2">
      <c r="A15" s="72" t="s">
        <v>141</v>
      </c>
      <c r="B15" s="171">
        <f ca="1">STRADDLES!L9</f>
        <v>0.03</v>
      </c>
      <c r="C15" s="172"/>
      <c r="D15" s="171">
        <f ca="1">STRADDLES!M9</f>
        <v>-0.03</v>
      </c>
      <c r="E15" s="172"/>
      <c r="F15" s="171">
        <f ca="1">STRADDLES!N9</f>
        <v>0</v>
      </c>
      <c r="G15" s="172"/>
      <c r="H15" s="171">
        <f ca="1">STRADDLES!O9</f>
        <v>0</v>
      </c>
      <c r="I15" s="158"/>
      <c r="J15" s="158"/>
      <c r="K15" s="158"/>
      <c r="L15" s="136" t="s">
        <v>88</v>
      </c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U15" s="136"/>
      <c r="AV15" s="136" t="s">
        <v>71</v>
      </c>
      <c r="AW15" s="136"/>
      <c r="AX15" s="168"/>
      <c r="AY15" s="168"/>
      <c r="AZ15" s="168"/>
      <c r="BA15" s="168"/>
      <c r="BD15" s="136"/>
      <c r="BI15" s="80"/>
      <c r="BJ15" s="80"/>
      <c r="BK15" s="81"/>
      <c r="BL15" s="80"/>
      <c r="BM15" s="81"/>
      <c r="BX15" s="80"/>
      <c r="BY15" s="81"/>
      <c r="CJ15" s="80"/>
      <c r="CK15" s="81"/>
      <c r="CV15" s="80"/>
      <c r="CW15" s="81"/>
    </row>
    <row r="16" spans="1:101" x14ac:dyDescent="0.2">
      <c r="A16" s="72" t="s">
        <v>108</v>
      </c>
      <c r="B16" s="171">
        <v>0</v>
      </c>
      <c r="C16" s="172"/>
      <c r="D16" s="171">
        <v>0</v>
      </c>
      <c r="E16" s="172"/>
      <c r="F16" s="171">
        <v>0</v>
      </c>
      <c r="G16" s="172"/>
      <c r="H16" s="171">
        <v>0</v>
      </c>
      <c r="I16" s="160"/>
      <c r="J16" s="160"/>
      <c r="K16" s="160"/>
      <c r="L16" s="136" t="s">
        <v>55</v>
      </c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80"/>
      <c r="AU16" s="136"/>
      <c r="AV16" s="136" t="s">
        <v>84</v>
      </c>
      <c r="AW16" s="136"/>
      <c r="AX16" s="80"/>
      <c r="BD16" s="136"/>
      <c r="BH16" s="126"/>
      <c r="BI16" s="80"/>
      <c r="BJ16" s="80"/>
      <c r="BK16" s="81"/>
      <c r="BL16" s="80"/>
      <c r="BM16" s="81"/>
      <c r="BX16" s="80"/>
      <c r="BY16" s="81"/>
      <c r="CJ16" s="80"/>
      <c r="CK16" s="81"/>
      <c r="CV16" s="80"/>
      <c r="CW16" s="81"/>
    </row>
    <row r="17" spans="1:110" x14ac:dyDescent="0.2">
      <c r="A17" s="59" t="s">
        <v>49</v>
      </c>
      <c r="B17" s="173">
        <f ca="1">STRADDLES!L11</f>
        <v>0.1</v>
      </c>
      <c r="C17" s="173"/>
      <c r="D17" s="173">
        <f ca="1">STRADDLES!M11</f>
        <v>0</v>
      </c>
      <c r="E17" s="173"/>
      <c r="F17" s="173">
        <f ca="1">STRADDLES!N11</f>
        <v>0</v>
      </c>
      <c r="G17" s="173"/>
      <c r="H17" s="173">
        <f ca="1">STRADDLES!O11</f>
        <v>0</v>
      </c>
      <c r="I17" s="164"/>
      <c r="J17" s="164"/>
      <c r="K17" s="164"/>
      <c r="L17" s="136" t="s">
        <v>74</v>
      </c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80"/>
      <c r="AU17" s="80"/>
      <c r="AV17" s="136" t="s">
        <v>67</v>
      </c>
      <c r="AW17" s="136"/>
      <c r="AX17" s="80"/>
      <c r="BD17" s="136"/>
      <c r="BH17" s="126"/>
      <c r="BI17" s="80"/>
      <c r="BJ17" s="80"/>
      <c r="BK17" s="81"/>
      <c r="BL17" s="80"/>
      <c r="BM17" s="81"/>
      <c r="BX17" s="80"/>
      <c r="BY17" s="81"/>
      <c r="CJ17" s="80"/>
      <c r="CK17" s="81"/>
      <c r="CV17" s="80"/>
      <c r="CW17" s="81"/>
    </row>
    <row r="18" spans="1:110" x14ac:dyDescent="0.2">
      <c r="A18" s="59" t="s">
        <v>204</v>
      </c>
      <c r="B18" s="173">
        <f ca="1">STRADDLES!L12</f>
        <v>0.1</v>
      </c>
      <c r="C18" s="173"/>
      <c r="D18" s="173">
        <f ca="1">STRADDLES!M12</f>
        <v>0.1</v>
      </c>
      <c r="E18" s="173"/>
      <c r="F18" s="173">
        <f ca="1">STRADDLES!N12</f>
        <v>0</v>
      </c>
      <c r="G18" s="173"/>
      <c r="H18" s="173">
        <f ca="1">STRADDLES!O12</f>
        <v>0.5</v>
      </c>
      <c r="I18" s="164"/>
      <c r="J18" s="164"/>
      <c r="K18" s="164"/>
      <c r="L18" s="136" t="s">
        <v>53</v>
      </c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80"/>
      <c r="AU18" s="80"/>
      <c r="AV18" s="136"/>
      <c r="AW18" s="136"/>
      <c r="AX18" s="80"/>
      <c r="BD18" s="136"/>
      <c r="BH18" s="126"/>
      <c r="BI18" s="80"/>
      <c r="BJ18" s="80"/>
      <c r="BK18" s="81"/>
      <c r="BL18" s="80"/>
      <c r="BM18" s="81"/>
      <c r="BX18" s="80"/>
      <c r="BY18" s="81"/>
      <c r="CJ18" s="80"/>
      <c r="CK18" s="81"/>
      <c r="CV18" s="80"/>
      <c r="CW18" s="81"/>
    </row>
    <row r="19" spans="1:110" x14ac:dyDescent="0.2">
      <c r="A19" s="59" t="s">
        <v>230</v>
      </c>
      <c r="B19" s="173" t="e">
        <f>BV31</f>
        <v>#DIV/0!</v>
      </c>
      <c r="C19" s="173"/>
      <c r="D19" s="173" t="e">
        <f>CH31</f>
        <v>#DIV/0!</v>
      </c>
      <c r="E19" s="173"/>
      <c r="F19" s="173">
        <f>CT31</f>
        <v>0.74448598130841115</v>
      </c>
      <c r="G19" s="173"/>
      <c r="H19" s="173">
        <f>DF31</f>
        <v>2.8827777777777781</v>
      </c>
      <c r="I19" s="164"/>
      <c r="J19" s="164"/>
      <c r="K19" s="164"/>
      <c r="L19" s="136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80"/>
      <c r="AU19" s="80"/>
      <c r="AV19" s="136"/>
      <c r="AW19" s="136"/>
      <c r="AX19" s="80"/>
      <c r="BD19" s="136"/>
      <c r="BH19" s="126"/>
      <c r="BI19" s="80"/>
      <c r="BJ19" s="80"/>
      <c r="BK19" s="81"/>
      <c r="BL19" s="80"/>
      <c r="BM19" s="81"/>
      <c r="BX19" s="80"/>
      <c r="BY19" s="81"/>
      <c r="CJ19" s="80"/>
      <c r="CK19" s="81"/>
      <c r="CV19" s="80"/>
      <c r="CW19" s="81"/>
    </row>
    <row r="20" spans="1:110" x14ac:dyDescent="0.2">
      <c r="A20" s="54" t="s">
        <v>131</v>
      </c>
      <c r="B20" s="174">
        <v>0</v>
      </c>
      <c r="C20" s="175"/>
      <c r="D20" s="174">
        <v>0</v>
      </c>
      <c r="E20" s="176"/>
      <c r="F20" s="174">
        <v>0</v>
      </c>
      <c r="G20" s="176"/>
      <c r="H20" s="174">
        <v>0</v>
      </c>
      <c r="I20" s="158"/>
      <c r="J20" s="158"/>
      <c r="K20" s="158"/>
      <c r="L20" s="158">
        <v>37027</v>
      </c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V20" s="136" t="s">
        <v>87</v>
      </c>
      <c r="BC20" s="136"/>
      <c r="BD20" s="136"/>
      <c r="BI20" s="80"/>
      <c r="BJ20" s="80"/>
      <c r="BK20" s="81"/>
      <c r="BL20" s="80"/>
      <c r="BM20" s="81"/>
      <c r="BX20" s="80"/>
      <c r="BY20" s="81"/>
      <c r="CJ20" s="80"/>
      <c r="CK20" s="81"/>
      <c r="CV20" s="80"/>
      <c r="CW20" s="81"/>
    </row>
    <row r="21" spans="1:110" x14ac:dyDescent="0.2">
      <c r="A21" s="72"/>
      <c r="B21" s="171"/>
      <c r="C21" s="172"/>
      <c r="D21" s="171"/>
      <c r="E21" s="172"/>
      <c r="F21" s="171"/>
      <c r="G21" s="172"/>
      <c r="H21" s="171"/>
      <c r="I21" s="160"/>
      <c r="J21" s="160"/>
      <c r="K21" s="160"/>
      <c r="L21" s="209">
        <v>37150</v>
      </c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V21" s="136" t="s">
        <v>59</v>
      </c>
      <c r="AW21" s="136"/>
      <c r="AX21" s="168"/>
      <c r="AY21" s="168"/>
      <c r="AZ21" s="168"/>
      <c r="BA21" s="168"/>
      <c r="BD21" s="136"/>
      <c r="BI21" s="80"/>
      <c r="BJ21" s="80"/>
      <c r="BK21" s="81"/>
      <c r="BL21" s="80"/>
      <c r="BM21" s="81"/>
      <c r="BP21" s="97">
        <f ca="1">$A$40-$B$2</f>
        <v>87</v>
      </c>
      <c r="BX21" s="80"/>
      <c r="BY21" s="81"/>
      <c r="CJ21" s="80"/>
      <c r="CK21" s="81"/>
      <c r="CV21" s="80"/>
      <c r="CW21" s="81"/>
    </row>
    <row r="22" spans="1:110" x14ac:dyDescent="0.2">
      <c r="A22" s="59" t="s">
        <v>107</v>
      </c>
      <c r="B22" s="177">
        <f ca="1">STRADDLES!L13</f>
        <v>2</v>
      </c>
      <c r="C22" s="176"/>
      <c r="D22" s="177">
        <f ca="1">STRADDLES!M13</f>
        <v>2.42</v>
      </c>
      <c r="E22" s="177"/>
      <c r="F22" s="177">
        <f ca="1">STRADDLES!N13</f>
        <v>2.8</v>
      </c>
      <c r="G22" s="177"/>
      <c r="H22" s="177">
        <f ca="1">STRADDLES!O13</f>
        <v>3.5</v>
      </c>
      <c r="I22" s="160"/>
      <c r="J22" s="160"/>
      <c r="K22" s="160"/>
      <c r="L22" s="210">
        <f>(L21-L20)+1</f>
        <v>124</v>
      </c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80"/>
      <c r="AU22" s="136"/>
      <c r="AV22" s="136" t="s">
        <v>89</v>
      </c>
      <c r="AW22" s="136"/>
      <c r="AX22" s="80"/>
      <c r="BD22" s="136"/>
      <c r="BI22" s="80"/>
      <c r="BJ22" s="80"/>
      <c r="BK22" s="81"/>
      <c r="BL22" s="80"/>
      <c r="BM22" s="81"/>
      <c r="BP22" s="97">
        <f>$BG$40-$A40</f>
        <v>0</v>
      </c>
      <c r="BX22" s="80"/>
      <c r="BY22" s="81"/>
      <c r="CJ22" s="80"/>
      <c r="CK22" s="81"/>
      <c r="CV22" s="80"/>
      <c r="CW22" s="81"/>
    </row>
    <row r="23" spans="1:110" x14ac:dyDescent="0.2">
      <c r="A23" s="59" t="s">
        <v>217</v>
      </c>
      <c r="B23" s="173">
        <v>1</v>
      </c>
      <c r="C23" s="176"/>
      <c r="D23" s="173">
        <v>1</v>
      </c>
      <c r="E23" s="173"/>
      <c r="F23" s="173">
        <v>1</v>
      </c>
      <c r="G23" s="173"/>
      <c r="H23" s="173">
        <v>1</v>
      </c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80"/>
      <c r="AU23" s="136"/>
      <c r="AV23" s="136"/>
      <c r="AW23" s="136"/>
      <c r="AX23" s="80"/>
      <c r="BD23" s="136"/>
      <c r="BI23" s="80"/>
      <c r="BJ23" s="80"/>
      <c r="BK23" s="80"/>
      <c r="BL23" s="80"/>
      <c r="BM23" s="80"/>
      <c r="BP23" s="97">
        <f>$BH$40-$A40</f>
        <v>30</v>
      </c>
      <c r="BX23" s="80"/>
      <c r="BY23" s="80"/>
      <c r="CJ23" s="80"/>
      <c r="CK23" s="80"/>
      <c r="CV23" s="80"/>
      <c r="CW23" s="80"/>
    </row>
    <row r="24" spans="1:110" x14ac:dyDescent="0.2">
      <c r="A24" s="59" t="s">
        <v>202</v>
      </c>
      <c r="B24" s="177">
        <f ca="1">STRADDLES!L14</f>
        <v>0</v>
      </c>
      <c r="C24" s="176"/>
      <c r="D24" s="177">
        <f ca="1">STRADDLES!M14</f>
        <v>0</v>
      </c>
      <c r="E24" s="177"/>
      <c r="F24" s="177">
        <f ca="1">STRADDLES!N14</f>
        <v>0</v>
      </c>
      <c r="G24" s="177"/>
      <c r="H24" s="177">
        <f ca="1">STRADDLES!O14</f>
        <v>0</v>
      </c>
      <c r="I24" s="160"/>
      <c r="J24" s="160"/>
      <c r="K24" s="160"/>
      <c r="L24" s="160">
        <v>0.45</v>
      </c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80"/>
      <c r="AU24" s="136"/>
      <c r="AV24" s="136"/>
      <c r="AW24" s="136"/>
      <c r="AX24" s="80"/>
      <c r="BD24" s="136"/>
      <c r="BI24" s="80"/>
      <c r="BJ24" s="80"/>
      <c r="BK24" s="80"/>
      <c r="BL24" s="80"/>
      <c r="BM24" s="80"/>
      <c r="BX24" s="80"/>
      <c r="BY24" s="80"/>
      <c r="CJ24" s="80"/>
      <c r="CK24" s="80"/>
      <c r="CV24" s="80"/>
      <c r="CW24" s="80"/>
    </row>
    <row r="25" spans="1:110" x14ac:dyDescent="0.2">
      <c r="B25" s="177"/>
      <c r="C25" s="176"/>
      <c r="D25" s="177"/>
      <c r="E25" s="177"/>
      <c r="F25" s="177"/>
      <c r="G25" s="177"/>
      <c r="H25" s="177"/>
      <c r="I25" s="160"/>
      <c r="J25" s="160"/>
      <c r="K25" s="160"/>
      <c r="L25" s="211">
        <f>(L24*57)/L22</f>
        <v>0.20685483870967744</v>
      </c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80"/>
      <c r="AU25" s="136"/>
      <c r="AV25" s="136"/>
      <c r="AW25" s="136"/>
      <c r="AX25" s="80"/>
      <c r="BD25" s="136"/>
      <c r="BI25" s="80"/>
      <c r="BJ25" s="80"/>
      <c r="BK25" s="80"/>
      <c r="BL25" s="80"/>
      <c r="BM25" s="80"/>
      <c r="BT25" s="90" t="e">
        <f ca="1">BS40/BL40</f>
        <v>#DIV/0!</v>
      </c>
      <c r="BX25" s="80"/>
      <c r="BY25" s="80"/>
      <c r="CJ25" s="80"/>
      <c r="CK25" s="80"/>
      <c r="CV25" s="80"/>
      <c r="CW25" s="80"/>
    </row>
    <row r="26" spans="1:110" x14ac:dyDescent="0.2">
      <c r="A26" s="59" t="s">
        <v>112</v>
      </c>
      <c r="B26" s="178">
        <f ca="1">STRADDLES!L15</f>
        <v>0</v>
      </c>
      <c r="C26" s="176"/>
      <c r="D26" s="178">
        <f ca="1">STRADDLES!M15</f>
        <v>0</v>
      </c>
      <c r="E26" s="178"/>
      <c r="F26" s="178">
        <f ca="1">STRADDLES!N15</f>
        <v>0</v>
      </c>
      <c r="G26" s="178"/>
      <c r="H26" s="178">
        <f ca="1">STRADDLES!O15</f>
        <v>1</v>
      </c>
      <c r="AV26" s="136" t="s">
        <v>65</v>
      </c>
    </row>
    <row r="27" spans="1:110" x14ac:dyDescent="0.2">
      <c r="A27" s="120" t="s">
        <v>162</v>
      </c>
      <c r="AV27" s="136" t="s">
        <v>91</v>
      </c>
      <c r="BC27" s="74">
        <f>500000/(300*10000)</f>
        <v>0.16666666666666666</v>
      </c>
    </row>
    <row r="28" spans="1:110" x14ac:dyDescent="0.2">
      <c r="A28" s="59" t="s">
        <v>36</v>
      </c>
      <c r="B28" s="155" t="e">
        <f ca="1">BS31</f>
        <v>#DIV/0!</v>
      </c>
      <c r="C28" s="160"/>
      <c r="D28" s="155" t="e">
        <f ca="1">CE31</f>
        <v>#DIV/0!</v>
      </c>
      <c r="E28" s="160"/>
      <c r="F28" s="155">
        <f ca="1">CQ31</f>
        <v>0.19049937902347433</v>
      </c>
      <c r="G28" s="160"/>
      <c r="H28" s="155">
        <f ca="1">DC31</f>
        <v>0.93202605347880829</v>
      </c>
      <c r="L28" s="136" t="s">
        <v>98</v>
      </c>
      <c r="AV28" s="136" t="s">
        <v>63</v>
      </c>
      <c r="BF28" s="74">
        <f>500000/181</f>
        <v>2762.4309392265195</v>
      </c>
    </row>
    <row r="29" spans="1:110" x14ac:dyDescent="0.2">
      <c r="A29" s="59" t="s">
        <v>28</v>
      </c>
      <c r="B29" s="155" t="e">
        <f ca="1">BT31</f>
        <v>#DIV/0!</v>
      </c>
      <c r="C29" s="160"/>
      <c r="D29" s="155" t="e">
        <f ca="1">CF31</f>
        <v>#DIV/0!</v>
      </c>
      <c r="E29" s="160"/>
      <c r="F29" s="155">
        <f ca="1">CR31</f>
        <v>6.3789298006119169E-2</v>
      </c>
      <c r="G29" s="160"/>
      <c r="H29" s="155">
        <f ca="1">DD31</f>
        <v>0.23513244505382097</v>
      </c>
      <c r="AV29" s="136" t="s">
        <v>83</v>
      </c>
    </row>
    <row r="30" spans="1:110" x14ac:dyDescent="0.2">
      <c r="A30" s="59" t="str">
        <f>G1</f>
        <v>VEGA</v>
      </c>
      <c r="B30" s="155" t="e">
        <f ca="1">BU31</f>
        <v>#DIV/0!</v>
      </c>
      <c r="C30" s="160"/>
      <c r="D30" s="155" t="e">
        <f ca="1">CG31</f>
        <v>#DIV/0!</v>
      </c>
      <c r="E30" s="160"/>
      <c r="F30" s="155">
        <f ca="1">CS31</f>
        <v>0.25453925256208798</v>
      </c>
      <c r="G30" s="160"/>
      <c r="H30" s="155">
        <f ca="1">DE31</f>
        <v>0.3032131723281809</v>
      </c>
      <c r="AV30" s="136" t="s">
        <v>57</v>
      </c>
      <c r="BE30" s="77" t="e">
        <f ca="1">VLOOKUP($A30,STRADDLE,14,FALSE)</f>
        <v>#N/A</v>
      </c>
    </row>
    <row r="31" spans="1:110" x14ac:dyDescent="0.2">
      <c r="A31" s="80"/>
      <c r="B31" s="167"/>
      <c r="C31" s="80"/>
      <c r="D31" s="167"/>
      <c r="E31" s="80"/>
      <c r="F31" s="167"/>
      <c r="G31" s="80"/>
      <c r="H31" s="80"/>
      <c r="I31" s="80"/>
      <c r="J31" s="80"/>
      <c r="K31" s="80">
        <f>0.6*0.26</f>
        <v>0.156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136"/>
      <c r="AV31" s="136" t="s">
        <v>78</v>
      </c>
      <c r="AW31" s="80"/>
      <c r="AX31" s="80"/>
      <c r="BD31" s="136"/>
      <c r="BI31" s="80"/>
      <c r="BJ31" s="80"/>
      <c r="BK31" s="81"/>
      <c r="BL31" s="80"/>
      <c r="BN31" s="74" t="e">
        <f ca="1">BN33/BL35</f>
        <v>#DIV/0!</v>
      </c>
      <c r="BO31" s="74" t="e">
        <f ca="1">BO33/BL35</f>
        <v>#DIV/0!</v>
      </c>
      <c r="BS31" s="121" t="e">
        <f ca="1">BS33/BL35</f>
        <v>#DIV/0!</v>
      </c>
      <c r="BT31" s="121" t="e">
        <f ca="1">BT33/BL35</f>
        <v>#DIV/0!</v>
      </c>
      <c r="BU31" s="121" t="e">
        <f ca="1">BU33/BL35</f>
        <v>#DIV/0!</v>
      </c>
      <c r="BV31" s="166" t="e">
        <f>SUM(BV38:BV157)/BL35</f>
        <v>#DIV/0!</v>
      </c>
      <c r="BX31" s="80"/>
      <c r="BZ31" s="74" t="e">
        <f ca="1">BZ33/BX35</f>
        <v>#DIV/0!</v>
      </c>
      <c r="CA31" s="74" t="e">
        <f ca="1">CA33/BX35</f>
        <v>#DIV/0!</v>
      </c>
      <c r="CE31" s="121" t="e">
        <f ca="1">CE33/BX35</f>
        <v>#DIV/0!</v>
      </c>
      <c r="CF31" s="121" t="e">
        <f ca="1">CF33/BX35</f>
        <v>#DIV/0!</v>
      </c>
      <c r="CG31" s="121" t="e">
        <f ca="1">CG33/BX35</f>
        <v>#DIV/0!</v>
      </c>
      <c r="CH31" s="166" t="e">
        <f>SUM(CH38:CH157)/BX35</f>
        <v>#DIV/0!</v>
      </c>
      <c r="CJ31" s="80"/>
      <c r="CL31" s="74">
        <f ca="1">CL33/CJ35</f>
        <v>2.8432383177570091</v>
      </c>
      <c r="CM31" s="74">
        <f ca="1">CM33/CJ35</f>
        <v>2.9765560747663549</v>
      </c>
      <c r="CQ31" s="121">
        <f ca="1">CQ33/CJ35</f>
        <v>0.19049937902347433</v>
      </c>
      <c r="CR31" s="121">
        <f ca="1">CR33/CJ35</f>
        <v>6.3789298006119169E-2</v>
      </c>
      <c r="CS31" s="121">
        <f ca="1">CS33/CJ35</f>
        <v>0.25453925256208798</v>
      </c>
      <c r="CT31" s="166">
        <f>SUM(CT38:CT157)/CJ35</f>
        <v>0.74448598130841115</v>
      </c>
      <c r="CV31" s="80"/>
      <c r="CX31" s="74">
        <f ca="1">CX33/CV35</f>
        <v>2.7132777777777779</v>
      </c>
      <c r="CY31" s="74">
        <f ca="1">CY33/CV35</f>
        <v>3.8736111111111109</v>
      </c>
      <c r="DC31" s="121">
        <f ca="1">DC33/CV35</f>
        <v>0.93202605347880829</v>
      </c>
      <c r="DD31" s="121">
        <f ca="1">DD33/CV35</f>
        <v>0.23513244505382097</v>
      </c>
      <c r="DE31" s="121">
        <f ca="1">DE33/CV35</f>
        <v>0.3032131723281809</v>
      </c>
      <c r="DF31" s="166">
        <f>SUM(DF38:DF157)/CV35</f>
        <v>2.8827777777777781</v>
      </c>
    </row>
    <row r="32" spans="1:110" x14ac:dyDescent="0.2">
      <c r="A32" s="80"/>
      <c r="B32" s="167" t="e">
        <f ca="1">B28-D28</f>
        <v>#DIV/0!</v>
      </c>
      <c r="C32" s="206" t="e">
        <f ca="1">B30*30.5*100</f>
        <v>#DIV/0!</v>
      </c>
      <c r="D32" s="80"/>
      <c r="E32" s="80"/>
      <c r="F32" s="167">
        <f ca="1">F28-H28</f>
        <v>-0.74152667445533393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136"/>
      <c r="AV32" s="80"/>
      <c r="AW32" s="80"/>
      <c r="AX32" s="80"/>
      <c r="BD32" s="136"/>
      <c r="BE32" s="84"/>
      <c r="BI32" s="80"/>
      <c r="BJ32" s="80"/>
      <c r="BK32" s="81"/>
      <c r="BL32" s="80"/>
      <c r="BM32" s="196">
        <f>B7</f>
        <v>37226</v>
      </c>
      <c r="BU32"/>
      <c r="BV32"/>
      <c r="BX32" s="80"/>
      <c r="BY32" s="75">
        <f>D7</f>
        <v>37226</v>
      </c>
      <c r="CG32"/>
      <c r="CH32"/>
      <c r="CJ32" s="80"/>
      <c r="CK32" s="75">
        <f>F7</f>
        <v>37347</v>
      </c>
      <c r="CS32"/>
      <c r="CT32"/>
      <c r="CV32" s="80"/>
      <c r="CW32" s="75">
        <f>H7</f>
        <v>37257</v>
      </c>
      <c r="DE32"/>
    </row>
    <row r="33" spans="1:110" x14ac:dyDescent="0.2">
      <c r="A33" s="80">
        <v>0.38560429889545339</v>
      </c>
      <c r="B33" s="169"/>
      <c r="C33" s="80"/>
      <c r="D33" s="169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122"/>
      <c r="AU33" s="122"/>
      <c r="AV33" s="122"/>
      <c r="AW33" s="122"/>
      <c r="AX33" s="122"/>
      <c r="AY33" s="148"/>
      <c r="AZ33" s="148"/>
      <c r="BA33" s="148"/>
      <c r="BB33" s="82"/>
      <c r="BC33" s="83"/>
      <c r="BD33" s="83"/>
      <c r="BE33" s="83"/>
      <c r="BF33" s="85"/>
      <c r="BG33" s="85"/>
      <c r="BH33" s="86"/>
      <c r="BI33" s="80"/>
      <c r="BJ33" s="80"/>
      <c r="BK33" s="81"/>
      <c r="BL33" s="80" t="s">
        <v>130</v>
      </c>
      <c r="BM33" s="196">
        <f>B8</f>
        <v>37226</v>
      </c>
      <c r="BN33" s="98">
        <f ca="1">SUM(BN38:BN157)</f>
        <v>0</v>
      </c>
      <c r="BO33" s="98">
        <f ca="1">SUM(BO38:BO157)</f>
        <v>0</v>
      </c>
      <c r="BP33" s="98"/>
      <c r="BQ33" s="98"/>
      <c r="BR33" s="98"/>
      <c r="BS33" s="98">
        <f ca="1">SUM(BS38:BS157)</f>
        <v>0</v>
      </c>
      <c r="BT33" s="98">
        <f ca="1">SUM(BT38:BT157)</f>
        <v>0</v>
      </c>
      <c r="BU33" s="98">
        <f ca="1">SUM(BU38:BU157)</f>
        <v>0</v>
      </c>
      <c r="BV33" s="98"/>
      <c r="BX33" s="80" t="s">
        <v>144</v>
      </c>
      <c r="BY33" s="75">
        <f>D8</f>
        <v>37226</v>
      </c>
      <c r="BZ33" s="98">
        <f ca="1">SUM(BZ38:BZ157)</f>
        <v>0</v>
      </c>
      <c r="CA33" s="98">
        <f ca="1">SUM(CA38:CA157)</f>
        <v>0</v>
      </c>
      <c r="CB33" s="98"/>
      <c r="CC33" s="98"/>
      <c r="CD33" s="98"/>
      <c r="CE33" s="98">
        <f ca="1">SUM(CE38:CE157)</f>
        <v>0</v>
      </c>
      <c r="CF33" s="98">
        <f ca="1">SUM(CF38:CF157)</f>
        <v>0</v>
      </c>
      <c r="CG33" s="98">
        <f ca="1">SUM(CG38:CG157)</f>
        <v>0</v>
      </c>
      <c r="CH33" s="98"/>
      <c r="CJ33" s="80" t="s">
        <v>145</v>
      </c>
      <c r="CK33" s="75">
        <f>F8</f>
        <v>37530</v>
      </c>
      <c r="CL33" s="98">
        <f ca="1">SUM(CL38:CL157)</f>
        <v>608.45299999999997</v>
      </c>
      <c r="CM33" s="98">
        <f ca="1">SUM(CM38:CM157)</f>
        <v>636.98299999999995</v>
      </c>
      <c r="CN33" s="98"/>
      <c r="CO33" s="98"/>
      <c r="CP33" s="98"/>
      <c r="CQ33" s="98">
        <f ca="1">SUM(CQ38:CQ157)</f>
        <v>40.766867111023508</v>
      </c>
      <c r="CR33" s="98">
        <f ca="1">SUM(CR38:CR157)</f>
        <v>13.650909773309502</v>
      </c>
      <c r="CS33" s="98">
        <f ca="1">SUM(CS38:CS157)</f>
        <v>54.471400048286831</v>
      </c>
      <c r="CT33" s="98"/>
      <c r="CV33" s="80" t="s">
        <v>146</v>
      </c>
      <c r="CW33" s="75">
        <f>H8</f>
        <v>37316</v>
      </c>
      <c r="CX33" s="98">
        <f ca="1">SUM(CX38:CX157)</f>
        <v>244.19499999999999</v>
      </c>
      <c r="CY33" s="98">
        <f ca="1">SUM(CY38:CY157)</f>
        <v>348.625</v>
      </c>
      <c r="CZ33" s="98"/>
      <c r="DA33" s="98"/>
      <c r="DB33" s="98"/>
      <c r="DC33" s="98">
        <f ca="1">SUM(DC38:DC157)</f>
        <v>83.882344813092743</v>
      </c>
      <c r="DD33" s="98">
        <f ca="1">SUM(DD38:DD157)</f>
        <v>21.161920054843886</v>
      </c>
      <c r="DE33" s="98">
        <f ca="1">SUM(DE38:DE157)</f>
        <v>27.289185509536281</v>
      </c>
    </row>
    <row r="34" spans="1:110" x14ac:dyDescent="0.2">
      <c r="A34" s="80">
        <v>0.39050901726055276</v>
      </c>
      <c r="B34" s="168"/>
      <c r="C34" s="80"/>
      <c r="D34" s="55" t="s">
        <v>43</v>
      </c>
      <c r="E34" s="80"/>
      <c r="F34" s="168"/>
      <c r="G34" s="80"/>
      <c r="H34" s="168"/>
      <c r="I34" s="94">
        <f>IF($B$10=1,(($BM34-B$14)*$B$23)+B$24,$B$22)</f>
        <v>0</v>
      </c>
      <c r="J34" s="182">
        <f>I34-BM34+$B$24</f>
        <v>0</v>
      </c>
      <c r="K34" s="80"/>
      <c r="L34" s="80"/>
      <c r="M34" s="80"/>
      <c r="N34" s="55" t="s">
        <v>44</v>
      </c>
      <c r="O34" s="80"/>
      <c r="P34" s="168"/>
      <c r="Q34" s="80"/>
      <c r="R34" s="168"/>
      <c r="S34" s="80"/>
      <c r="T34" s="80"/>
      <c r="U34" s="80"/>
      <c r="V34" s="80"/>
      <c r="W34" s="80"/>
      <c r="X34" s="55" t="s">
        <v>129</v>
      </c>
      <c r="Y34" s="80"/>
      <c r="Z34" s="168"/>
      <c r="AA34" s="80"/>
      <c r="AB34" s="168"/>
      <c r="AC34" s="80"/>
      <c r="AD34" s="80"/>
      <c r="AE34" s="80"/>
      <c r="AF34" s="80"/>
      <c r="AG34" s="80"/>
      <c r="AH34" s="55" t="s">
        <v>128</v>
      </c>
      <c r="AI34" s="80"/>
      <c r="AJ34" s="168"/>
      <c r="AK34" s="80"/>
      <c r="AL34" s="168"/>
      <c r="AM34" s="80"/>
      <c r="AN34" s="80"/>
      <c r="AO34" s="80"/>
      <c r="AP34" s="80"/>
      <c r="AQ34" s="80"/>
      <c r="AR34" s="80"/>
      <c r="AS34" s="80"/>
      <c r="AT34" s="96"/>
      <c r="AU34"/>
      <c r="AV34"/>
      <c r="AW34"/>
      <c r="AX34"/>
      <c r="AY34"/>
      <c r="AZ34"/>
      <c r="BA34"/>
      <c r="BC34" s="96"/>
      <c r="BD34" s="96"/>
      <c r="BE34" s="96"/>
      <c r="BI34" s="80"/>
      <c r="BJ34" s="80"/>
      <c r="BK34" s="81"/>
      <c r="BL34" s="80"/>
      <c r="BP34" s="74" t="s">
        <v>112</v>
      </c>
      <c r="BQ34" s="74">
        <f>$B$26</f>
        <v>0</v>
      </c>
      <c r="BU34"/>
      <c r="BV34"/>
      <c r="BX34" s="80"/>
      <c r="CB34" s="74" t="s">
        <v>112</v>
      </c>
      <c r="CC34" s="74">
        <f>D26</f>
        <v>0</v>
      </c>
      <c r="CG34"/>
      <c r="CH34"/>
      <c r="CJ34" s="80"/>
      <c r="CN34" s="74" t="s">
        <v>112</v>
      </c>
      <c r="CO34" s="74">
        <f>F26</f>
        <v>0</v>
      </c>
      <c r="CS34"/>
      <c r="CT34"/>
      <c r="CV34" s="80"/>
      <c r="CZ34" s="74" t="s">
        <v>112</v>
      </c>
      <c r="DA34" s="74">
        <f>H26</f>
        <v>1</v>
      </c>
      <c r="DE34"/>
    </row>
    <row r="35" spans="1:110" x14ac:dyDescent="0.2">
      <c r="A35" s="80">
        <f>A34+A33</f>
        <v>0.77611331615600609</v>
      </c>
      <c r="B35" s="127"/>
      <c r="C35" s="127"/>
      <c r="D35" s="136" t="str">
        <f>B4</f>
        <v>IF-TETCO/M3</v>
      </c>
      <c r="N35" s="136" t="str">
        <f>D4</f>
        <v>IF-HPL/SHPCHAN</v>
      </c>
      <c r="X35" s="136" t="str">
        <f>F4</f>
        <v>NGI-SOCAL</v>
      </c>
      <c r="AH35" s="136" t="str">
        <f>H4</f>
        <v>IF-TRANSCO/Z6</v>
      </c>
      <c r="AU35"/>
      <c r="AV35"/>
      <c r="AW35"/>
      <c r="AX35"/>
      <c r="AY35"/>
      <c r="AZ35"/>
      <c r="BA35"/>
      <c r="BC35" s="122"/>
      <c r="BD35" s="122"/>
      <c r="BE35" s="122"/>
      <c r="BG35" s="74">
        <v>0</v>
      </c>
      <c r="BJ35" s="74">
        <f ca="1">STRADDLES!M1</f>
        <v>1</v>
      </c>
      <c r="BK35" s="81"/>
      <c r="BL35" s="125">
        <f>SUM(BL38:BL157)</f>
        <v>0</v>
      </c>
      <c r="BP35" s="74" t="s">
        <v>136</v>
      </c>
      <c r="BQ35" s="74">
        <v>3</v>
      </c>
      <c r="BU35"/>
      <c r="BV35"/>
      <c r="BX35" s="125">
        <f>SUM(BX38:BX157)</f>
        <v>0</v>
      </c>
      <c r="CB35" s="74" t="s">
        <v>136</v>
      </c>
      <c r="CC35" s="74">
        <v>3</v>
      </c>
      <c r="CG35"/>
      <c r="CH35"/>
      <c r="CJ35" s="125">
        <f>SUM(CJ38:CJ157)</f>
        <v>214</v>
      </c>
      <c r="CN35" s="74" t="s">
        <v>136</v>
      </c>
      <c r="CO35" s="74">
        <v>3</v>
      </c>
      <c r="CS35"/>
      <c r="CT35"/>
      <c r="CV35" s="125">
        <f>SUM(CV38:CV157)</f>
        <v>90</v>
      </c>
      <c r="CZ35" s="74" t="s">
        <v>136</v>
      </c>
      <c r="DA35" s="74">
        <v>3</v>
      </c>
      <c r="DE35"/>
    </row>
    <row r="36" spans="1:110" ht="13.5" thickBot="1" x14ac:dyDescent="0.25">
      <c r="B36" s="149"/>
      <c r="C36" s="149"/>
      <c r="D36" s="136" t="str">
        <f>B5</f>
        <v>IF-HEHUB</v>
      </c>
      <c r="E36" s="80"/>
      <c r="F36" s="80"/>
      <c r="G36" s="80"/>
      <c r="H36" s="80"/>
      <c r="I36" s="80"/>
      <c r="J36" s="80"/>
      <c r="K36" s="80"/>
      <c r="L36" s="80"/>
      <c r="M36" s="80"/>
      <c r="N36" s="136" t="str">
        <f>D5</f>
        <v>IF-HEHUB</v>
      </c>
      <c r="O36" s="80"/>
      <c r="P36" s="80"/>
      <c r="Q36" s="80"/>
      <c r="R36" s="80"/>
      <c r="S36" s="80"/>
      <c r="T36" s="80"/>
      <c r="U36" s="80"/>
      <c r="V36" s="80"/>
      <c r="W36" s="80"/>
      <c r="X36" s="136" t="str">
        <f>F5</f>
        <v>NGI-SOCAL</v>
      </c>
      <c r="Y36" s="80"/>
      <c r="Z36" s="80"/>
      <c r="AA36" s="80"/>
      <c r="AB36" s="80"/>
      <c r="AC36" s="80"/>
      <c r="AD36" s="80"/>
      <c r="AE36" s="80"/>
      <c r="AF36" s="80"/>
      <c r="AG36" s="80"/>
      <c r="AH36" s="136" t="str">
        <f>H5</f>
        <v>IF-TRANSCO/Z6</v>
      </c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/>
      <c r="AV36"/>
      <c r="AW36"/>
      <c r="AX36"/>
      <c r="AY36"/>
      <c r="AZ36"/>
      <c r="BA36"/>
      <c r="BB36" s="82"/>
      <c r="BF36" s="80"/>
      <c r="BG36" s="80"/>
      <c r="BH36" s="80"/>
      <c r="BJ36" s="80" t="str">
        <f ca="1">STRADDLES!P1</f>
        <v>nymex</v>
      </c>
      <c r="BM36" s="74" t="s">
        <v>38</v>
      </c>
      <c r="BN36" s="89" t="s">
        <v>35</v>
      </c>
      <c r="BO36" s="89" t="s">
        <v>137</v>
      </c>
      <c r="BP36" s="89" t="s">
        <v>36</v>
      </c>
      <c r="BQ36" s="89" t="s">
        <v>28</v>
      </c>
      <c r="BR36" s="89" t="str">
        <f>$G1</f>
        <v>VEGA</v>
      </c>
      <c r="BS36" s="77" t="s">
        <v>36</v>
      </c>
      <c r="BT36" s="77" t="s">
        <v>28</v>
      </c>
      <c r="BU36" s="77" t="str">
        <f>BR36</f>
        <v>VEGA</v>
      </c>
      <c r="BV36" s="96"/>
      <c r="BY36" s="74" t="s">
        <v>38</v>
      </c>
      <c r="BZ36" s="89" t="s">
        <v>35</v>
      </c>
      <c r="CA36" s="89" t="s">
        <v>137</v>
      </c>
      <c r="CB36" s="89" t="s">
        <v>36</v>
      </c>
      <c r="CC36" s="89" t="s">
        <v>28</v>
      </c>
      <c r="CD36" s="89" t="str">
        <f>$G1</f>
        <v>VEGA</v>
      </c>
      <c r="CE36" s="77" t="s">
        <v>36</v>
      </c>
      <c r="CF36" s="77" t="s">
        <v>28</v>
      </c>
      <c r="CG36" s="77" t="str">
        <f>CD36</f>
        <v>VEGA</v>
      </c>
      <c r="CH36" s="96"/>
      <c r="CK36" s="74" t="s">
        <v>38</v>
      </c>
      <c r="CL36" s="89" t="s">
        <v>35</v>
      </c>
      <c r="CM36" s="89" t="s">
        <v>137</v>
      </c>
      <c r="CN36" s="89" t="s">
        <v>36</v>
      </c>
      <c r="CO36" s="89" t="s">
        <v>28</v>
      </c>
      <c r="CP36" s="89" t="str">
        <f>$G1</f>
        <v>VEGA</v>
      </c>
      <c r="CQ36" s="77" t="s">
        <v>36</v>
      </c>
      <c r="CR36" s="77" t="s">
        <v>28</v>
      </c>
      <c r="CS36" s="77" t="str">
        <f>CP36</f>
        <v>VEGA</v>
      </c>
      <c r="CT36" s="96"/>
      <c r="CW36" s="74" t="s">
        <v>38</v>
      </c>
      <c r="CX36" s="89" t="s">
        <v>35</v>
      </c>
      <c r="CY36" s="89" t="s">
        <v>137</v>
      </c>
      <c r="CZ36" s="89" t="s">
        <v>36</v>
      </c>
      <c r="DA36" s="89" t="s">
        <v>28</v>
      </c>
      <c r="DB36" s="89" t="str">
        <f>$G1</f>
        <v>VEGA</v>
      </c>
      <c r="DC36" s="77" t="s">
        <v>36</v>
      </c>
      <c r="DD36" s="77" t="s">
        <v>28</v>
      </c>
      <c r="DE36" s="77" t="str">
        <f>DB36</f>
        <v>VEGA</v>
      </c>
    </row>
    <row r="37" spans="1:110" ht="14.25" thickTop="1" thickBot="1" x14ac:dyDescent="0.25">
      <c r="A37" s="91" t="s">
        <v>24</v>
      </c>
      <c r="B37" s="91" t="s">
        <v>50</v>
      </c>
      <c r="C37" s="91" t="s">
        <v>27</v>
      </c>
      <c r="D37" s="91" t="s">
        <v>34</v>
      </c>
      <c r="E37" s="91" t="s">
        <v>49</v>
      </c>
      <c r="F37" s="91" t="s">
        <v>46</v>
      </c>
      <c r="G37" s="91" t="s">
        <v>206</v>
      </c>
      <c r="H37" s="91" t="s">
        <v>110</v>
      </c>
      <c r="I37" s="91" t="s">
        <v>41</v>
      </c>
      <c r="J37" s="91" t="s">
        <v>205</v>
      </c>
      <c r="K37"/>
      <c r="L37"/>
      <c r="M37" s="154"/>
      <c r="N37" s="91" t="s">
        <v>34</v>
      </c>
      <c r="O37" s="91" t="s">
        <v>49</v>
      </c>
      <c r="P37" s="91" t="s">
        <v>46</v>
      </c>
      <c r="Q37" s="91" t="s">
        <v>206</v>
      </c>
      <c r="R37" s="91" t="s">
        <v>110</v>
      </c>
      <c r="S37" s="91" t="s">
        <v>41</v>
      </c>
      <c r="T37" s="91" t="s">
        <v>205</v>
      </c>
      <c r="U37"/>
      <c r="V37"/>
      <c r="W37"/>
      <c r="X37" s="91" t="s">
        <v>34</v>
      </c>
      <c r="Y37" s="91" t="s">
        <v>49</v>
      </c>
      <c r="Z37" s="91" t="s">
        <v>46</v>
      </c>
      <c r="AA37" s="91" t="s">
        <v>206</v>
      </c>
      <c r="AB37" s="91" t="s">
        <v>110</v>
      </c>
      <c r="AC37" s="91" t="s">
        <v>41</v>
      </c>
      <c r="AD37" s="91" t="s">
        <v>205</v>
      </c>
      <c r="AE37"/>
      <c r="AF37"/>
      <c r="AG37"/>
      <c r="AH37" s="91" t="s">
        <v>34</v>
      </c>
      <c r="AI37" s="91" t="s">
        <v>49</v>
      </c>
      <c r="AJ37" s="91" t="s">
        <v>46</v>
      </c>
      <c r="AK37" s="91" t="s">
        <v>206</v>
      </c>
      <c r="AL37" s="91" t="s">
        <v>110</v>
      </c>
      <c r="AM37" s="91" t="s">
        <v>41</v>
      </c>
      <c r="AN37" s="91" t="s">
        <v>205</v>
      </c>
      <c r="AO37"/>
      <c r="AP37"/>
      <c r="AQ37" s="154"/>
      <c r="AR37" s="154"/>
      <c r="AU37"/>
      <c r="AV37"/>
      <c r="AW37"/>
      <c r="AX37"/>
      <c r="AY37"/>
      <c r="AZ37"/>
      <c r="BA37"/>
      <c r="BD37" s="91"/>
      <c r="BE37" s="91" t="s">
        <v>26</v>
      </c>
      <c r="BF37" s="80"/>
      <c r="BG37" s="80" t="s">
        <v>214</v>
      </c>
      <c r="BH37" s="74" t="s">
        <v>213</v>
      </c>
      <c r="BJ37" s="154"/>
      <c r="BL37" s="74" t="s">
        <v>40</v>
      </c>
      <c r="BO37" s="81"/>
      <c r="BP37" s="80"/>
      <c r="BQ37" s="80"/>
      <c r="BR37" s="80"/>
      <c r="BU37" t="s">
        <v>143</v>
      </c>
      <c r="BV37"/>
      <c r="BX37" s="74" t="s">
        <v>40</v>
      </c>
      <c r="CA37" s="81"/>
      <c r="CB37" s="80"/>
      <c r="CC37" s="80"/>
      <c r="CD37" s="80"/>
      <c r="CG37" t="s">
        <v>143</v>
      </c>
      <c r="CH37"/>
      <c r="CJ37" s="74" t="s">
        <v>40</v>
      </c>
      <c r="CM37" s="81"/>
      <c r="CN37" s="80"/>
      <c r="CO37" s="80"/>
      <c r="CP37" s="80"/>
      <c r="CS37" t="s">
        <v>143</v>
      </c>
      <c r="CT37"/>
      <c r="CV37" s="74" t="s">
        <v>40</v>
      </c>
      <c r="CY37" s="81"/>
      <c r="CZ37" s="80"/>
      <c r="DA37" s="80"/>
      <c r="DB37" s="80"/>
      <c r="DE37" t="s">
        <v>143</v>
      </c>
    </row>
    <row r="38" spans="1:110" ht="13.5" thickTop="1" x14ac:dyDescent="0.2">
      <c r="A38" s="92">
        <v>37257</v>
      </c>
      <c r="B38" s="93">
        <f t="shared" ref="B38:B102" ca="1" si="0">VLOOKUP(A38,STRADDLE,5,FALSE)</f>
        <v>2.6339999999999999</v>
      </c>
      <c r="C38" s="77">
        <f t="shared" ref="C38:C102" ca="1" si="1">VLOOKUP(A38,STRADDLE,8,FALSE)</f>
        <v>0.97</v>
      </c>
      <c r="D38" s="93">
        <f t="shared" ref="D38:D101" ca="1" si="2">IF(D$35="nymex",0,VLOOKUP($A38,curvesettle,HLOOKUP(D$35,curvesettle,2,FALSE)))</f>
        <v>0.82</v>
      </c>
      <c r="E38" s="96">
        <f t="shared" ref="E38:E101" ca="1" si="3">IF(ISNUMBER(VLOOKUP($A38,VOLCURVES,HLOOKUP(D$35,VOLCURVES,2,FALSE),FALSE)),VLOOKUP($A38,VOLCURVES,HLOOKUP(D$35,VOLCURVES,2,FALSE),FALSE),1)</f>
        <v>1</v>
      </c>
      <c r="F38" s="77">
        <f ca="1">(($C38+H38)*$E38)+B$17</f>
        <v>1.07</v>
      </c>
      <c r="G38" s="96">
        <f ca="1">VLOOKUP($A38,GASDVOLCURVES,HLOOKUP(D$36,GASDVOLCURVES,2,FALSE),FALSE)+$B$18</f>
        <v>1.0900000000000001</v>
      </c>
      <c r="H38" s="77">
        <f t="shared" ref="H38:H101" ca="1" si="4">IF($B$20=1,VLOOKUP($A38,skewtable,HLOOKUP(ROUND(I38-BM38,1),skewtable,2,FALSE),FALSE)/100,0)</f>
        <v>0</v>
      </c>
      <c r="I38" s="317" t="e">
        <f t="shared" ref="I38:I102" ca="1" si="5">IF($B$10=1,($BM38*$B$23)-$B$14,$B$22)</f>
        <v>#DIV/0!</v>
      </c>
      <c r="J38" s="182" t="e">
        <f t="shared" ref="J38:J101" ca="1" si="6">I38-BM38+$B$24</f>
        <v>#DIV/0!</v>
      </c>
      <c r="K38" s="182">
        <v>-0.05</v>
      </c>
      <c r="L38" s="204"/>
      <c r="M38" s="204"/>
      <c r="N38" s="93">
        <f t="shared" ref="N38:N101" ca="1" si="7">IF(N$35="nymex",0,VLOOKUP($A38,curvesettle,HLOOKUP(N$35,curvesettle,2,FALSE)))</f>
        <v>-2.75E-2</v>
      </c>
      <c r="O38" s="96">
        <f t="shared" ref="O38:O101" ca="1" si="8">IF(ISNUMBER(VLOOKUP($A38,VOLCURVES,HLOOKUP(N$35,VOLCURVES,2,FALSE),FALSE)),VLOOKUP($A38,VOLCURVES,HLOOKUP(N$35,VOLCURVES,2,FALSE),FALSE),1)</f>
        <v>1</v>
      </c>
      <c r="P38" s="170">
        <f ca="1">(($C38+R38)*O38)+$D$17</f>
        <v>0.97</v>
      </c>
      <c r="Q38" s="96">
        <f ca="1">VLOOKUP($A38,GASDVOLCURVES,HLOOKUP(N$36,GASDVOLCURVES,2,FALSE),FALSE)+$D$18</f>
        <v>1.0900000000000001</v>
      </c>
      <c r="R38" s="77">
        <f t="shared" ref="R38:R101" ca="1" si="9">IF($D$20=1,VLOOKUP($A38,skewtable,HLOOKUP(ROUND(S38-BY38,1),skewtable,2,FALSE),FALSE)/100,0)</f>
        <v>0</v>
      </c>
      <c r="S38" s="94" t="e">
        <f ca="1">IF(B$10=1,($BY38*$D$23)-$D$14,$D$22)</f>
        <v>#DIV/0!</v>
      </c>
      <c r="T38" s="182" t="e">
        <f t="shared" ref="T38:T101" ca="1" si="10">S38-$BY38+$D$24</f>
        <v>#DIV/0!</v>
      </c>
      <c r="U38"/>
      <c r="V38"/>
      <c r="W38"/>
      <c r="X38" s="93">
        <f t="shared" ref="X38:X101" ca="1" si="11">IF(X$35="nymex",0,VLOOKUP($A38,curvesettle,HLOOKUP(X$35,curvesettle,2,FALSE)))</f>
        <v>0.1</v>
      </c>
      <c r="Y38" s="96">
        <f t="shared" ref="Y38:Y101" ca="1" si="12">IF(ISNUMBER(VLOOKUP($A38,VOLCURVES,HLOOKUP(X$35,VOLCURVES,2,FALSE),FALSE)),VLOOKUP($A38,VOLCURVES,HLOOKUP(X$35,VOLCURVES,2,FALSE),FALSE),1)</f>
        <v>1.08</v>
      </c>
      <c r="Z38" s="170">
        <f ca="1">(($C38+AB38)*Y38)+$F$17</f>
        <v>1.0476000000000001</v>
      </c>
      <c r="AA38" s="96">
        <f ca="1">VLOOKUP($A38,GASDVOLCURVES,HLOOKUP(X$36,GASDVOLCURVES,2,FALSE),FALSE)+$F$18</f>
        <v>1.1200000000000001</v>
      </c>
      <c r="AB38" s="77">
        <f t="shared" ref="AB38:AB101" ca="1" si="13">IF($F$20=1,VLOOKUP($A38,skewtable,HLOOKUP(ROUND(AC38-CK38,1),skewtable,2,FALSE),FALSE)/100,0)</f>
        <v>0</v>
      </c>
      <c r="AC38" s="94" t="e">
        <f ca="1">IF($B$10=1,($CK38*$F$23)-$F$14,$F$22)</f>
        <v>#DIV/0!</v>
      </c>
      <c r="AD38" s="182" t="e">
        <f t="shared" ref="AD38:AD101" ca="1" si="14">AC38-$CK38+$F$24</f>
        <v>#DIV/0!</v>
      </c>
      <c r="AE38"/>
      <c r="AF38"/>
      <c r="AG38"/>
      <c r="AH38" s="93">
        <f t="shared" ref="AH38:AH101" ca="1" si="15">IF(AH$35="nymex",0,VLOOKUP($A38,curvesettle,HLOOKUP(AH$35,curvesettle,2,FALSE)))</f>
        <v>1.49</v>
      </c>
      <c r="AI38" s="96">
        <f t="shared" ref="AI38:AI101" ca="1" si="16">IF(ISNUMBER(VLOOKUP($A38,VOLCURVES,HLOOKUP(AH$35,VOLCURVES,2,FALSE),FALSE)),VLOOKUP($A38,VOLCURVES,HLOOKUP(AH$35,VOLCURVES,2,FALSE),FALSE),1)</f>
        <v>1.1499999999999999</v>
      </c>
      <c r="AJ38" s="170">
        <f ca="1">(($C38+AL38)*AI38)+$H$17</f>
        <v>1.1154999999999999</v>
      </c>
      <c r="AK38" s="96">
        <f ca="1">VLOOKUP($A38,GASDVOLCURVES,HLOOKUP(AH$36,GASDVOLCURVES,2,FALSE),FALSE)+$H$18</f>
        <v>3.3650000000000002</v>
      </c>
      <c r="AL38" s="77">
        <f t="shared" ref="AL38:AL101" ca="1" si="17">IF($H$20=1,VLOOKUP($A38,skewtable,HLOOKUP(ROUND(AM38-CW38,1),skewtable,2,FALSE),FALSE)/100,0)</f>
        <v>0</v>
      </c>
      <c r="AM38" s="94">
        <f ca="1">IF($B$10=1,($CW38*$H$23)-$H$14,$H$22)</f>
        <v>4.1239999999999997</v>
      </c>
      <c r="AN38" s="182">
        <f t="shared" ref="AN38:AN101" ca="1" si="18">AM38-CW38+$H$24</f>
        <v>0</v>
      </c>
      <c r="AO38"/>
      <c r="AP38"/>
      <c r="AQ38" s="204"/>
      <c r="AR38" s="204"/>
      <c r="AU38"/>
      <c r="AV38"/>
      <c r="AW38"/>
      <c r="AX38"/>
      <c r="AY38"/>
      <c r="AZ38"/>
      <c r="BA38"/>
      <c r="BC38" s="95"/>
      <c r="BD38" s="95"/>
      <c r="BE38" s="77">
        <f t="shared" ref="BE38:BE102" ca="1" si="19">VLOOKUP($A38,STRADDLE,14,FALSE)</f>
        <v>0</v>
      </c>
      <c r="BF38" s="145">
        <f t="shared" ref="BF38:BF101" si="20">A39-A38</f>
        <v>31</v>
      </c>
      <c r="BG38" s="196">
        <f>A38+BG$35</f>
        <v>37257</v>
      </c>
      <c r="BH38" s="196">
        <f>A39-1</f>
        <v>37287</v>
      </c>
      <c r="BI38" s="74">
        <f>BH38-BG38</f>
        <v>30</v>
      </c>
      <c r="BJ38" s="196">
        <f ca="1">IF(BJ$35=0,TODAY(),IF(BJ$36="NYMEX",VLOOKUP($A38,expiration,2,FALSE)+1,BG38))</f>
        <v>37253</v>
      </c>
      <c r="BK38" s="79"/>
      <c r="BL38" s="79">
        <f t="shared" ref="BL38:BL101" si="21">IF($A38&gt;=BM$32,IF($A38&lt;=BM$33,$BF38,0),0)</f>
        <v>0</v>
      </c>
      <c r="BM38" s="316" t="e">
        <f ca="1">BO38/BL38</f>
        <v>#DIV/0!</v>
      </c>
      <c r="BN38" s="74">
        <f t="shared" ref="BN38:BN101" ca="1" si="22">BL38*($B38+B$15)</f>
        <v>0</v>
      </c>
      <c r="BO38" s="98">
        <f ca="1">IF(ISNUMBER(((BN38/BL38)+B$16+$D38+$B$14)*BL38),((BN38/BL38)+B$16+$D38+$B$14)*BL38,0)</f>
        <v>0</v>
      </c>
      <c r="BP38" s="97">
        <f ca="1">IF($BL38=0,0,_xll.OSTRIP($BM38,$I38,$BJ38-$B$2,$BG38-$BJ38,$BH38-$BJ38,$B$10,$BE38,$F38,$G38,$B$23,$J38,$BQ$34,0))</f>
        <v>0</v>
      </c>
      <c r="BQ38" s="97">
        <f ca="1">IF($BL38=0,0,_xll.OSTRIP($BM38,$I38,$BJ38-$B$2,$BG38-$BJ38,$BH38-$BJ38,$B$10,$BE38,$F38,$G38,$B$23,$J38,$BQ$34,1))</f>
        <v>0</v>
      </c>
      <c r="BR38" s="97">
        <f ca="1">IF($BL38=0,0,_xll.OSTRIP($BM38,$I38,$BJ38-$B$2,$BG38-$BJ38,$BH38-$BJ38,$B$10,$BE38,$F38,$G38,$B$23,$J38,$BQ$34,BQ$35))</f>
        <v>0</v>
      </c>
      <c r="BS38" s="99">
        <f ca="1">BL38*BP38</f>
        <v>0</v>
      </c>
      <c r="BT38" s="99">
        <f ca="1">BL38*BQ38</f>
        <v>0</v>
      </c>
      <c r="BU38" s="99">
        <f ca="1">BL38*BR38</f>
        <v>0</v>
      </c>
      <c r="BV38" s="99">
        <f>BL38*G38</f>
        <v>0</v>
      </c>
      <c r="BX38" s="79">
        <f t="shared" ref="BX38:BX101" si="23">IF($A38&gt;=BY$32,IF($A38&lt;=BY$33,$BF38,0),0)</f>
        <v>0</v>
      </c>
      <c r="BY38" s="78" t="e">
        <f ca="1">CA38/BX38</f>
        <v>#DIV/0!</v>
      </c>
      <c r="BZ38" s="74">
        <f ca="1">BX38*($B38+$D$15)</f>
        <v>0</v>
      </c>
      <c r="CA38" s="98">
        <f ca="1">IF(ISNUMBER(((BZ38/BX38)+$D$16+$N38+$D$14)*BX38),((BZ38/BX38)+$D$16+$N38+$D$14)*BX38,0)</f>
        <v>0</v>
      </c>
      <c r="CB38" s="97">
        <f ca="1">IF($BX38=0,0,_xll.OSTRIP($BY38,$S38,$BJ38-$B$2,$BG38-$BJ38,$BH38-$BJ38,$B$10,$BE38,$P38,$Q38,$D$23,$T38,$CC$34,0))</f>
        <v>0</v>
      </c>
      <c r="CC38" s="97">
        <f ca="1">IF($BX38=0,0,_xll.OSTRIP($BY38,$S38,$BJ38-$B$2,$BG38-$BJ38,$BH38-$BJ38,$B$10,$BE38,$P38,$Q38,$D$23,$T38,$CC$34,1))</f>
        <v>0</v>
      </c>
      <c r="CD38" s="97">
        <f ca="1">IF($BX38=0,0,_xll.OSTRIP($BY38,$S38,$BJ38-$B$2,$BG38-$BJ38,$BH38-$BJ38,$B$10,$BE38,$P38,$Q38,$D$23,$T38,$CC$34,CC$35))</f>
        <v>0</v>
      </c>
      <c r="CE38" s="99">
        <f ca="1">BX38*CB38</f>
        <v>0</v>
      </c>
      <c r="CF38" s="99">
        <f ca="1">BX38*CC38</f>
        <v>0</v>
      </c>
      <c r="CG38" s="99">
        <f ca="1">BX38*CD38</f>
        <v>0</v>
      </c>
      <c r="CH38" s="99">
        <f>BX38*Q38</f>
        <v>0</v>
      </c>
      <c r="CJ38" s="79">
        <f t="shared" ref="CJ38:CJ101" si="24">IF($A38&gt;=CK$32,IF($A38&lt;=CK$33,$BF38,0),0)</f>
        <v>0</v>
      </c>
      <c r="CK38" s="78" t="e">
        <f ca="1">CM38/CJ38</f>
        <v>#DIV/0!</v>
      </c>
      <c r="CL38" s="74">
        <f ca="1">CJ38*($B38+$F$15)</f>
        <v>0</v>
      </c>
      <c r="CM38" s="98">
        <f ca="1">IF(ISNUMBER(((CL38/CJ38)+$F$16+$X38+$F$14)*CJ38),((CL38/CJ38)+$F$16+$X38+$F$14)*CJ38,0)</f>
        <v>0</v>
      </c>
      <c r="CN38" s="97">
        <f ca="1">IF($CJ38=0,0,_xll.OSTRIP($CK38,$AC38,$BJ38-$B$2,$BG38-$BJ38,$BH38-$BJ38,$B$10,$BE38,$Z38,$AA38,$F$23,$AD38,$CO$34,0))</f>
        <v>0</v>
      </c>
      <c r="CO38" s="97">
        <f ca="1">IF($CJ38=0,0,_xll.OSTRIP($CK38,$AC38,$BJ38-$B$2,$BG38-$BJ38,$BH38-$BJ38,$B$10,$BE38,$Z38,$AA38,$F$23,$AD38,$CO$34,1))</f>
        <v>0</v>
      </c>
      <c r="CP38" s="97">
        <f ca="1">IF($CJ38=0,0,_xll.OSTRIP($CK38,$AC38,$BJ38-$B$2,$BG38-$BJ38,$BH38-$BJ38,$B$10,$BE38,$Z38,$AA38,$F$23,$AD38,$CO$34,$CO$35))</f>
        <v>0</v>
      </c>
      <c r="CQ38" s="99">
        <f ca="1">CJ38*CN38</f>
        <v>0</v>
      </c>
      <c r="CR38" s="99">
        <f ca="1">CJ38*CO38</f>
        <v>0</v>
      </c>
      <c r="CS38" s="99">
        <f ca="1">CJ38*CP38</f>
        <v>0</v>
      </c>
      <c r="CT38" s="99">
        <f>CJ38*AA38</f>
        <v>0</v>
      </c>
      <c r="CV38" s="79">
        <f t="shared" ref="CV38:CV101" si="25">IF($A38&gt;=CW$32,IF($A38&lt;=CW$33,$BF38,0),0)</f>
        <v>31</v>
      </c>
      <c r="CW38" s="78">
        <f ca="1">CY38/CV38</f>
        <v>4.1239999999999997</v>
      </c>
      <c r="CX38" s="74">
        <f ca="1">CV38*($B38+$H$15)</f>
        <v>81.653999999999996</v>
      </c>
      <c r="CY38" s="98">
        <f ca="1">IF(ISNUMBER(((CX38/CV38)+$H$16+$AH38+$H$14)*CV38),((CX38/CV38)+$H$16+$AH38+$H$14)*CV38,0)</f>
        <v>127.84399999999999</v>
      </c>
      <c r="CZ38" s="97">
        <f ca="1">IF($CV38=0,0,_xll.OSTRIP($CW38,$AM38,$BJ38-$B$2,$BG38-$BJ38,$BH38-$BJ38,$B$10,$BE38,$AJ38,$AK38,$H$23,$AN38,$DA$34,0))</f>
        <v>1.1889735427395138</v>
      </c>
      <c r="DA38" s="97">
        <f ca="1">IF($CV38=0,0,_xll.OSTRIP($CW38,$AM38,$BJ38-$B$2,$BG38-$BJ38,$BH38-$BJ38,$B$10,$BE38,$AJ38,$AK38,$H$23,$AN38,$DA$34,1))</f>
        <v>0.28830590270114309</v>
      </c>
      <c r="DB38" s="97">
        <f ca="1">IF($CV38=0,0,_xll.OSTRIP($CW38,$AM38,$BJ38-$B$2,$BG38-$BJ38,$BH38-$BJ38,$B$10,$BE38,$AJ38,$AK38,$H$23,$AN38,$DA$34,DA$35))</f>
        <v>0.3344481307437151</v>
      </c>
      <c r="DC38" s="99">
        <f ca="1">CV38*CZ38</f>
        <v>36.858179824924932</v>
      </c>
      <c r="DD38" s="99">
        <f ca="1">CV38*DA38</f>
        <v>8.9374829837354355</v>
      </c>
      <c r="DE38" s="99">
        <f ca="1">CV38*DB38</f>
        <v>10.367892053055169</v>
      </c>
      <c r="DF38" s="99">
        <f>CV38*AK38</f>
        <v>104.31500000000001</v>
      </c>
    </row>
    <row r="39" spans="1:110" x14ac:dyDescent="0.2">
      <c r="A39" s="309">
        <f t="shared" ref="A39:A102" si="26">DATE(YEAR(A38),MONTH(A38)+1,1)</f>
        <v>37288</v>
      </c>
      <c r="B39" s="93">
        <f t="shared" ca="1" si="0"/>
        <v>2.746</v>
      </c>
      <c r="C39" s="77">
        <f t="shared" ca="1" si="1"/>
        <v>0.94499999999999995</v>
      </c>
      <c r="D39" s="93">
        <f t="shared" ca="1" si="2"/>
        <v>0.82</v>
      </c>
      <c r="E39" s="96">
        <f t="shared" ca="1" si="3"/>
        <v>1.1000000000000001</v>
      </c>
      <c r="F39" s="77">
        <f t="shared" ref="F39:F102" ca="1" si="27">(($C39+H39)*$E39)+B$17</f>
        <v>1.1395000000000002</v>
      </c>
      <c r="G39" s="96">
        <f ca="1">VLOOKUP($A39,GASDVOLCURVES,HLOOKUP(D$36,GASDVOLCURVES,2,FALSE),FALSE)+$B$18</f>
        <v>1.0900000000000001</v>
      </c>
      <c r="H39" s="77">
        <f t="shared" ca="1" si="4"/>
        <v>0</v>
      </c>
      <c r="I39" s="94" t="e">
        <f t="shared" ca="1" si="5"/>
        <v>#DIV/0!</v>
      </c>
      <c r="J39" s="182" t="e">
        <f t="shared" ca="1" si="6"/>
        <v>#DIV/0!</v>
      </c>
      <c r="K39" s="182">
        <v>-0.2</v>
      </c>
      <c r="L39" s="204"/>
      <c r="M39" s="204"/>
      <c r="N39" s="93">
        <f t="shared" ca="1" si="7"/>
        <v>-2.2499999999999999E-2</v>
      </c>
      <c r="O39" s="96">
        <f t="shared" ca="1" si="8"/>
        <v>1</v>
      </c>
      <c r="P39" s="170">
        <f t="shared" ref="P39:P102" ca="1" si="28">(($C39+R39)*O39)+$D$17</f>
        <v>0.94499999999999995</v>
      </c>
      <c r="Q39" s="96">
        <f t="shared" ref="Q39:Q102" ca="1" si="29">VLOOKUP($A39,GASDVOLCURVES,HLOOKUP(N$36,GASDVOLCURVES,2,FALSE),FALSE)+$D$18</f>
        <v>1.0900000000000001</v>
      </c>
      <c r="R39" s="77">
        <f t="shared" ca="1" si="9"/>
        <v>0</v>
      </c>
      <c r="S39" s="94" t="e">
        <f t="shared" ref="S39:S102" ca="1" si="30">IF(B$10=1,($BY39*$D$23)-$D$14,$D$22)</f>
        <v>#DIV/0!</v>
      </c>
      <c r="T39" s="182" t="e">
        <f t="shared" ca="1" si="10"/>
        <v>#DIV/0!</v>
      </c>
      <c r="U39"/>
      <c r="V39"/>
      <c r="W39"/>
      <c r="X39" s="93">
        <f t="shared" ca="1" si="11"/>
        <v>0.08</v>
      </c>
      <c r="Y39" s="96">
        <f t="shared" ca="1" si="12"/>
        <v>1.08</v>
      </c>
      <c r="Z39" s="170">
        <f t="shared" ref="Z39:Z102" ca="1" si="31">(($C39+AB39)*Y39)+$F$17</f>
        <v>1.0206</v>
      </c>
      <c r="AA39" s="96">
        <f t="shared" ref="AA39:AA102" ca="1" si="32">VLOOKUP($A39,GASDVOLCURVES,HLOOKUP(X$36,GASDVOLCURVES,2,FALSE),FALSE)+$F$18</f>
        <v>1.1200000000000001</v>
      </c>
      <c r="AB39" s="77">
        <f t="shared" ca="1" si="13"/>
        <v>0</v>
      </c>
      <c r="AC39" s="94" t="e">
        <f t="shared" ref="AC39:AC102" ca="1" si="33">IF($B$10=1,($CK39*$F$23)-$F$14,$F$22)</f>
        <v>#DIV/0!</v>
      </c>
      <c r="AD39" s="182" t="e">
        <f t="shared" ca="1" si="14"/>
        <v>#DIV/0!</v>
      </c>
      <c r="AE39"/>
      <c r="AF39"/>
      <c r="AG39"/>
      <c r="AH39" s="93">
        <f t="shared" ca="1" si="15"/>
        <v>1.46</v>
      </c>
      <c r="AI39" s="96">
        <f t="shared" ca="1" si="16"/>
        <v>1.1499999999999999</v>
      </c>
      <c r="AJ39" s="170">
        <f t="shared" ref="AJ39:AJ102" ca="1" si="34">(($C39+AL39)*AI39)+$H$17</f>
        <v>1.0867499999999999</v>
      </c>
      <c r="AK39" s="96">
        <f t="shared" ref="AK39:AK102" ca="1" si="35">VLOOKUP($A39,GASDVOLCURVES,HLOOKUP(AH$36,GASDVOLCURVES,2,FALSE),FALSE)+$H$18</f>
        <v>3.3650000000000002</v>
      </c>
      <c r="AL39" s="77">
        <f t="shared" ca="1" si="17"/>
        <v>0</v>
      </c>
      <c r="AM39" s="94">
        <f t="shared" ref="AM39:AM102" ca="1" si="36">IF($B$10=1,($CW39*$H$23)-$H$14,$H$22)</f>
        <v>4.2059999999999995</v>
      </c>
      <c r="AN39" s="182">
        <f t="shared" ca="1" si="18"/>
        <v>0</v>
      </c>
      <c r="AO39"/>
      <c r="AP39"/>
      <c r="AQ39" s="204"/>
      <c r="AR39" s="204"/>
      <c r="AU39"/>
      <c r="AV39"/>
      <c r="AW39"/>
      <c r="AX39"/>
      <c r="AY39"/>
      <c r="AZ39"/>
      <c r="BA39"/>
      <c r="BC39" s="95"/>
      <c r="BD39" s="95"/>
      <c r="BE39" s="77">
        <f t="shared" ca="1" si="19"/>
        <v>0</v>
      </c>
      <c r="BF39" s="145">
        <f t="shared" si="20"/>
        <v>28</v>
      </c>
      <c r="BG39" s="196">
        <f t="shared" ref="BG39:BG102" si="37">A39+BG$35</f>
        <v>37288</v>
      </c>
      <c r="BH39" s="196">
        <f>A40-1</f>
        <v>37315</v>
      </c>
      <c r="BJ39" s="196">
        <f ca="1">IF(BJ$35=0,TODAY(),IF(BJ$36="NYMEX",VLOOKUP($A39,expiration,2,FALSE)+1,BG39))</f>
        <v>37286</v>
      </c>
      <c r="BK39" s="79"/>
      <c r="BL39" s="79">
        <f t="shared" si="21"/>
        <v>0</v>
      </c>
      <c r="BM39" s="78" t="e">
        <f t="shared" ref="BM39:BM102" ca="1" si="38">BO39/BL39</f>
        <v>#DIV/0!</v>
      </c>
      <c r="BN39" s="74">
        <f t="shared" ca="1" si="22"/>
        <v>0</v>
      </c>
      <c r="BO39" s="98">
        <f t="shared" ref="BO39:BO102" ca="1" si="39">IF(ISNUMBER(((BN39/BL39)+B$16+$D39+$B$14)*BL39),((BN39/BL39)+B$16+$D39+$B$14)*BL39,0)</f>
        <v>0</v>
      </c>
      <c r="BP39" s="97">
        <f ca="1">IF($BL39=0,0,_xll.OSTRIP($BM39,$I39,$BJ39-$B$2,$BG39-$BJ39,$BH39-$BJ39,$B$10,$BE39,$F39,$G39,$B$23,$J39,$BQ$34,0))</f>
        <v>0</v>
      </c>
      <c r="BQ39" s="97">
        <f ca="1">IF($BL39=0,0,_xll.OSTRIP($BM39,$I39,$BJ39-$B$2,$BG39-$BJ39,$BH39-$BJ39,$B$10,$BE39,$F39,$G39,$B$23,$J39,$BQ$34,1))</f>
        <v>0</v>
      </c>
      <c r="BR39" s="97">
        <f ca="1">IF($BL39=0,0,_xll.OSTRIP($BM39,$I39,$BJ39-$B$2,$BG39-$BJ39,$BH39-$BJ39,$B$10,$BE39,$F39,$G39,$B$23,$J39,$BQ$34,BQ$35))</f>
        <v>0</v>
      </c>
      <c r="BS39" s="99">
        <f t="shared" ref="BS39:BS102" ca="1" si="40">BL39*BP39</f>
        <v>0</v>
      </c>
      <c r="BT39" s="99">
        <f t="shared" ref="BT39:BT102" ca="1" si="41">BL39*BQ39</f>
        <v>0</v>
      </c>
      <c r="BU39" s="99">
        <f t="shared" ref="BU39:BU102" ca="1" si="42">BL39*BR39</f>
        <v>0</v>
      </c>
      <c r="BV39" s="99">
        <f t="shared" ref="BV39:BV102" si="43">BL39*G39</f>
        <v>0</v>
      </c>
      <c r="BX39" s="79">
        <f t="shared" si="23"/>
        <v>0</v>
      </c>
      <c r="BY39" s="78" t="e">
        <f t="shared" ref="BY39:BY102" ca="1" si="44">CA39/BX39</f>
        <v>#DIV/0!</v>
      </c>
      <c r="BZ39" s="74">
        <f t="shared" ref="BZ39:BZ102" ca="1" si="45">BX39*($B39+$D$15)</f>
        <v>0</v>
      </c>
      <c r="CA39" s="98">
        <f t="shared" ref="CA39:CA102" ca="1" si="46">IF(ISNUMBER(((BZ39/BX39)+$D$16+$N39+$D$14)*BX39),((BZ39/BX39)+$D$16+$N39+$D$14)*BX39,0)</f>
        <v>0</v>
      </c>
      <c r="CB39" s="97">
        <f ca="1">IF($BX39=0,0,_xll.OSTRIP($BY39,$S39,$BJ39-$B$2,$BG39-$BJ39,$BH39-$BJ39,$B$10,$BE39,$P39,$Q39,$D$23,$T39,$CC$34,0))</f>
        <v>0</v>
      </c>
      <c r="CC39" s="97">
        <f ca="1">IF($BX39=0,0,_xll.OSTRIP($BY39,$S39,$BJ39-$B$2,$BG39-$BJ39,$BH39-$BJ39,$B$10,$BE39,$P39,$Q39,$D$23,$T39,$CC$34,1))</f>
        <v>0</v>
      </c>
      <c r="CD39" s="97">
        <f ca="1">IF($BX39=0,0,_xll.OSTRIP($BY39,$S39,$BJ39-$B$2,$BG39-$BJ39,$BH39-$BJ39,$B$10,$BE39,$P39,$Q39,$D$23,$T39,$CC$34,CC$35))</f>
        <v>0</v>
      </c>
      <c r="CE39" s="99">
        <f t="shared" ref="CE39:CE102" ca="1" si="47">BX39*CB39</f>
        <v>0</v>
      </c>
      <c r="CF39" s="99">
        <f t="shared" ref="CF39:CF102" ca="1" si="48">BX39*CC39</f>
        <v>0</v>
      </c>
      <c r="CG39" s="99">
        <f t="shared" ref="CG39:CG102" ca="1" si="49">BX39*CD39</f>
        <v>0</v>
      </c>
      <c r="CH39" s="99">
        <f t="shared" ref="CH39:CH102" si="50">BX39*Q39</f>
        <v>0</v>
      </c>
      <c r="CJ39" s="79">
        <f t="shared" si="24"/>
        <v>0</v>
      </c>
      <c r="CK39" s="78" t="e">
        <f t="shared" ref="CK39:CK102" ca="1" si="51">CM39/CJ39</f>
        <v>#DIV/0!</v>
      </c>
      <c r="CL39" s="74">
        <f t="shared" ref="CL39:CL102" ca="1" si="52">CJ39*($B39+$F$15)</f>
        <v>0</v>
      </c>
      <c r="CM39" s="98">
        <f t="shared" ref="CM39:CM102" ca="1" si="53">IF(ISNUMBER(((CL39/CJ39)+$F$16+$X39+$F$14)*CJ39),((CL39/CJ39)+$F$16+$X39+$F$14)*CJ39,0)</f>
        <v>0</v>
      </c>
      <c r="CN39" s="97">
        <f ca="1">IF($CJ39=0,0,_xll.OSTRIP($CK39,$AC39,$BJ39-$B$2,$BG39-$BJ39,$BH39-$BJ39,$B$10,$BE39,$Z39,$AA39,$F$23,$AD39,$CO$34,0))</f>
        <v>0</v>
      </c>
      <c r="CO39" s="97">
        <f ca="1">IF($CJ39=0,0,_xll.OSTRIP($CK39,$AC39,$BJ39-$B$2,$BG39-$BJ39,$BH39-$BJ39,$B$10,$BE39,$Z39,$AA39,$F$23,$AD39,$CO$34,1))</f>
        <v>0</v>
      </c>
      <c r="CP39" s="97">
        <f ca="1">IF($CJ39=0,0,_xll.OSTRIP($CK39,$AC39,$BJ39-$B$2,$BG39-$BJ39,$BH39-$BJ39,$B$10,$BE39,$Z39,$AA39,$F$23,$AD39,$CO$34,$CO$35))</f>
        <v>0</v>
      </c>
      <c r="CQ39" s="99">
        <f t="shared" ref="CQ39:CQ102" ca="1" si="54">CJ39*CN39</f>
        <v>0</v>
      </c>
      <c r="CR39" s="99">
        <f t="shared" ref="CR39:CR102" ca="1" si="55">CJ39*CO39</f>
        <v>0</v>
      </c>
      <c r="CS39" s="99">
        <f t="shared" ref="CS39:CS102" ca="1" si="56">CJ39*CP39</f>
        <v>0</v>
      </c>
      <c r="CT39" s="99">
        <f t="shared" ref="CT39:CT102" si="57">CJ39*AA39</f>
        <v>0</v>
      </c>
      <c r="CV39" s="79">
        <f t="shared" si="25"/>
        <v>28</v>
      </c>
      <c r="CW39" s="78">
        <f t="shared" ref="CW39:CW102" ca="1" si="58">CY39/CV39</f>
        <v>4.2059999999999995</v>
      </c>
      <c r="CX39" s="74">
        <f t="shared" ref="CX39:CX102" ca="1" si="59">CV39*($B39+$H$15)</f>
        <v>76.888000000000005</v>
      </c>
      <c r="CY39" s="98">
        <f t="shared" ref="CY39:CY102" ca="1" si="60">IF(ISNUMBER(((CX39/CV39)+$H$16+$AH39+$H$14)*CV39),((CX39/CV39)+$H$16+$AH39+$H$14)*CV39,0)</f>
        <v>117.76799999999999</v>
      </c>
      <c r="CZ39" s="97">
        <f ca="1">IF($CV39=0,0,_xll.OSTRIP($CW39,$AM39,$BJ39-$B$2,$BG39-$BJ39,$BH39-$BJ39,$B$10,$BE39,$AJ39,$AK39,$H$23,$AN39,$DA$34,0))</f>
        <v>1.0891574456915494</v>
      </c>
      <c r="DA39" s="97">
        <f ca="1">IF($CV39=0,0,_xll.OSTRIP($CW39,$AM39,$BJ39-$B$2,$BG39-$BJ39,$BH39-$BJ39,$B$10,$BE39,$AJ39,$AK39,$H$23,$AN39,$DA$34,1))</f>
        <v>0.25895326811496661</v>
      </c>
      <c r="DB39" s="97">
        <f ca="1">IF($CV39=0,0,_xll.OSTRIP($CW39,$AM39,$BJ39-$B$2,$BG39-$BJ39,$BH39-$BJ39,$B$10,$BE39,$AJ39,$AK39,$H$23,$AN39,$DA$34,DA$35))</f>
        <v>0.3090944800841039</v>
      </c>
      <c r="DC39" s="99">
        <f t="shared" ref="DC39:DC102" ca="1" si="61">CV39*CZ39</f>
        <v>30.496408479363382</v>
      </c>
      <c r="DD39" s="99">
        <f t="shared" ref="DD39:DD102" ca="1" si="62">CV39*DA39</f>
        <v>7.2506915072190647</v>
      </c>
      <c r="DE39" s="99">
        <f t="shared" ref="DE39:DE102" ca="1" si="63">CV39*DB39</f>
        <v>8.6546454423549086</v>
      </c>
      <c r="DF39" s="99">
        <f t="shared" ref="DF39:DF102" si="64">CV39*AK39</f>
        <v>94.22</v>
      </c>
    </row>
    <row r="40" spans="1:110" x14ac:dyDescent="0.2">
      <c r="A40" s="92">
        <f t="shared" si="26"/>
        <v>37316</v>
      </c>
      <c r="B40" s="93">
        <f t="shared" ca="1" si="0"/>
        <v>2.7629999999999999</v>
      </c>
      <c r="C40" s="77">
        <f t="shared" ca="1" si="1"/>
        <v>0.82499999999999996</v>
      </c>
      <c r="D40" s="93">
        <f t="shared" ca="1" si="2"/>
        <v>0.48</v>
      </c>
      <c r="E40" s="96">
        <f t="shared" ca="1" si="3"/>
        <v>1.1000000000000001</v>
      </c>
      <c r="F40" s="77">
        <f t="shared" ca="1" si="27"/>
        <v>1.0075000000000001</v>
      </c>
      <c r="G40" s="96">
        <f t="shared" ref="G40:G102" ca="1" si="65">VLOOKUP($A40,GASDVOLCURVES,HLOOKUP(D$36,GASDVOLCURVES,2,FALSE),FALSE)+$B$18</f>
        <v>0.84</v>
      </c>
      <c r="H40" s="77">
        <f t="shared" ca="1" si="4"/>
        <v>0</v>
      </c>
      <c r="I40" s="94" t="e">
        <f t="shared" ca="1" si="5"/>
        <v>#DIV/0!</v>
      </c>
      <c r="J40" s="182" t="e">
        <f t="shared" ca="1" si="6"/>
        <v>#DIV/0!</v>
      </c>
      <c r="K40" s="182">
        <v>-0.15</v>
      </c>
      <c r="L40" s="204"/>
      <c r="M40" s="204"/>
      <c r="N40" s="93">
        <f t="shared" ca="1" si="7"/>
        <v>-1.7500000000000002E-2</v>
      </c>
      <c r="O40" s="96">
        <f t="shared" ca="1" si="8"/>
        <v>1</v>
      </c>
      <c r="P40" s="170">
        <f t="shared" ca="1" si="28"/>
        <v>0.82499999999999996</v>
      </c>
      <c r="Q40" s="96">
        <f t="shared" ca="1" si="29"/>
        <v>0.84</v>
      </c>
      <c r="R40" s="77">
        <f t="shared" ca="1" si="9"/>
        <v>0</v>
      </c>
      <c r="S40" s="94" t="e">
        <f t="shared" ca="1" si="30"/>
        <v>#DIV/0!</v>
      </c>
      <c r="T40" s="182" t="e">
        <f t="shared" ca="1" si="10"/>
        <v>#DIV/0!</v>
      </c>
      <c r="U40"/>
      <c r="V40"/>
      <c r="W40"/>
      <c r="X40" s="93">
        <f t="shared" ca="1" si="11"/>
        <v>0.06</v>
      </c>
      <c r="Y40" s="96">
        <f t="shared" ca="1" si="12"/>
        <v>1.08</v>
      </c>
      <c r="Z40" s="170">
        <f t="shared" ca="1" si="31"/>
        <v>0.89100000000000001</v>
      </c>
      <c r="AA40" s="96">
        <f t="shared" ca="1" si="32"/>
        <v>0.87</v>
      </c>
      <c r="AB40" s="77">
        <f t="shared" ca="1" si="13"/>
        <v>0</v>
      </c>
      <c r="AC40" s="94" t="e">
        <f t="shared" ca="1" si="33"/>
        <v>#DIV/0!</v>
      </c>
      <c r="AD40" s="182" t="e">
        <f t="shared" ca="1" si="14"/>
        <v>#DIV/0!</v>
      </c>
      <c r="AE40"/>
      <c r="AF40"/>
      <c r="AG40"/>
      <c r="AH40" s="93">
        <f t="shared" ca="1" si="15"/>
        <v>0.56000000000000005</v>
      </c>
      <c r="AI40" s="96">
        <f t="shared" ca="1" si="16"/>
        <v>1.08</v>
      </c>
      <c r="AJ40" s="170">
        <f t="shared" ca="1" si="34"/>
        <v>0.89100000000000001</v>
      </c>
      <c r="AK40" s="96">
        <f t="shared" ca="1" si="35"/>
        <v>1.9650000000000001</v>
      </c>
      <c r="AL40" s="77">
        <f t="shared" ca="1" si="17"/>
        <v>0</v>
      </c>
      <c r="AM40" s="94">
        <f t="shared" ca="1" si="36"/>
        <v>3.323</v>
      </c>
      <c r="AN40" s="182">
        <f t="shared" ca="1" si="18"/>
        <v>0</v>
      </c>
      <c r="AO40"/>
      <c r="AP40"/>
      <c r="AQ40" s="204"/>
      <c r="AR40" s="204"/>
      <c r="AU40"/>
      <c r="AV40"/>
      <c r="AW40"/>
      <c r="AX40"/>
      <c r="AY40"/>
      <c r="AZ40"/>
      <c r="BA40"/>
      <c r="BC40" s="95"/>
      <c r="BD40" s="95"/>
      <c r="BE40" s="77">
        <f t="shared" ca="1" si="19"/>
        <v>0</v>
      </c>
      <c r="BF40" s="145">
        <f t="shared" si="20"/>
        <v>31</v>
      </c>
      <c r="BG40" s="196">
        <f t="shared" si="37"/>
        <v>37316</v>
      </c>
      <c r="BH40" s="196">
        <f t="shared" ref="BH40:BH103" si="66">A41-1</f>
        <v>37346</v>
      </c>
      <c r="BJ40" s="196">
        <f t="shared" ref="BJ40:BJ103" ca="1" si="67">IF(BJ$35=0,TODAY(),IF(BJ$36="NYMEX",VLOOKUP($A40,expiration,2,FALSE)+1,BG40))</f>
        <v>37314</v>
      </c>
      <c r="BK40" s="79"/>
      <c r="BL40" s="79">
        <f t="shared" si="21"/>
        <v>0</v>
      </c>
      <c r="BM40" s="78" t="e">
        <f t="shared" ca="1" si="38"/>
        <v>#DIV/0!</v>
      </c>
      <c r="BN40" s="74">
        <f t="shared" ca="1" si="22"/>
        <v>0</v>
      </c>
      <c r="BO40" s="98">
        <f t="shared" ca="1" si="39"/>
        <v>0</v>
      </c>
      <c r="BP40" s="97">
        <f ca="1">IF($BL40=0,0,_xll.OSTRIP($BM40,$I40,$BJ40-$B$2,$BG40-$BJ40,$BH40-$BJ40,$B$10,$BE40,$F40,$G40,$B$23,$J40,$BQ$34,0))</f>
        <v>0</v>
      </c>
      <c r="BQ40" s="97">
        <f ca="1">IF($BL40=0,0,_xll.OSTRIP($BM40,$I40,$BJ40-$B$2,$BG40-$BJ40,$BH40-$BJ40,$B$10,$BE40,$F40,$G40,$B$23,$J40,$BQ$34,1))</f>
        <v>0</v>
      </c>
      <c r="BR40" s="97">
        <f ca="1">IF($BL40=0,0,_xll.OSTRIP($BM40,$I40,$BJ40-$B$2,$BG40-$BJ40,$BH40-$BJ40,$B$10,$BE40,$F40,$G40,$B$23,$J40,$BQ$34,BQ$35))</f>
        <v>0</v>
      </c>
      <c r="BS40" s="99">
        <f t="shared" ca="1" si="40"/>
        <v>0</v>
      </c>
      <c r="BT40" s="99">
        <f t="shared" ca="1" si="41"/>
        <v>0</v>
      </c>
      <c r="BU40" s="99">
        <f t="shared" ca="1" si="42"/>
        <v>0</v>
      </c>
      <c r="BV40" s="99">
        <f t="shared" si="43"/>
        <v>0</v>
      </c>
      <c r="BX40" s="79">
        <f t="shared" si="23"/>
        <v>0</v>
      </c>
      <c r="BY40" s="78" t="e">
        <f t="shared" ca="1" si="44"/>
        <v>#DIV/0!</v>
      </c>
      <c r="BZ40" s="74">
        <f t="shared" ca="1" si="45"/>
        <v>0</v>
      </c>
      <c r="CA40" s="98">
        <f t="shared" ca="1" si="46"/>
        <v>0</v>
      </c>
      <c r="CB40" s="97">
        <f ca="1">IF($BX40=0,0,_xll.OSTRIP($BY40,$S40,$BJ40-$B$2,$BG40-$BJ40,$BH40-$BJ40,$B$10,$BE40,$P40,$Q40,$D$23,$T40,$CC$34,0))</f>
        <v>0</v>
      </c>
      <c r="CC40" s="97">
        <f ca="1">IF($BX40=0,0,_xll.OSTRIP($BY40,$S40,$BJ40-$B$2,$BG40-$BJ40,$BH40-$BJ40,$B$10,$BE40,$P40,$Q40,$D$23,$T40,$CC$34,1))</f>
        <v>0</v>
      </c>
      <c r="CD40" s="97">
        <f ca="1">IF($BX40=0,0,_xll.OSTRIP($BY40,$S40,$BJ40-$B$2,$BG40-$BJ40,$BH40-$BJ40,$B$10,$BE40,$P40,$Q40,$D$23,$T40,$CC$34,CC$35))</f>
        <v>0</v>
      </c>
      <c r="CE40" s="99">
        <f t="shared" ca="1" si="47"/>
        <v>0</v>
      </c>
      <c r="CF40" s="99">
        <f t="shared" ca="1" si="48"/>
        <v>0</v>
      </c>
      <c r="CG40" s="99">
        <f t="shared" ca="1" si="49"/>
        <v>0</v>
      </c>
      <c r="CH40" s="99">
        <f t="shared" si="50"/>
        <v>0</v>
      </c>
      <c r="CJ40" s="79">
        <f t="shared" si="24"/>
        <v>0</v>
      </c>
      <c r="CK40" s="78" t="e">
        <f t="shared" ca="1" si="51"/>
        <v>#DIV/0!</v>
      </c>
      <c r="CL40" s="74">
        <f t="shared" ca="1" si="52"/>
        <v>0</v>
      </c>
      <c r="CM40" s="98">
        <f t="shared" ca="1" si="53"/>
        <v>0</v>
      </c>
      <c r="CN40" s="97">
        <f ca="1">IF($CJ40=0,0,_xll.OSTRIP($CK40,$AC40,$BJ40-$B$2,$BG40-$BJ40,$BH40-$BJ40,$B$10,$BE40,$Z40,$AA40,$F$23,$AD40,$CO$34,0))</f>
        <v>0</v>
      </c>
      <c r="CO40" s="97">
        <f ca="1">IF($CJ40=0,0,_xll.OSTRIP($CK40,$AC40,$BJ40-$B$2,$BG40-$BJ40,$BH40-$BJ40,$B$10,$BE40,$Z40,$AA40,$F$23,$AD40,$CO$34,1))</f>
        <v>0</v>
      </c>
      <c r="CP40" s="97">
        <f ca="1">IF($CJ40=0,0,_xll.OSTRIP($CK40,$AC40,$BJ40-$B$2,$BG40-$BJ40,$BH40-$BJ40,$B$10,$BE40,$Z40,$AA40,$F$23,$AD40,$CO$34,$CO$35))</f>
        <v>0</v>
      </c>
      <c r="CQ40" s="99">
        <f t="shared" ca="1" si="54"/>
        <v>0</v>
      </c>
      <c r="CR40" s="99">
        <f t="shared" ca="1" si="55"/>
        <v>0</v>
      </c>
      <c r="CS40" s="99">
        <f t="shared" ca="1" si="56"/>
        <v>0</v>
      </c>
      <c r="CT40" s="99">
        <f t="shared" si="57"/>
        <v>0</v>
      </c>
      <c r="CV40" s="79">
        <f t="shared" si="25"/>
        <v>31</v>
      </c>
      <c r="CW40" s="78">
        <f t="shared" ca="1" si="58"/>
        <v>3.323</v>
      </c>
      <c r="CX40" s="74">
        <f t="shared" ca="1" si="59"/>
        <v>85.652999999999992</v>
      </c>
      <c r="CY40" s="98">
        <f t="shared" ca="1" si="60"/>
        <v>103.01300000000001</v>
      </c>
      <c r="CZ40" s="97">
        <f ca="1">IF($CV40=0,0,_xll.OSTRIP($CW40,$AM40,$BJ40-$B$2,$BG40-$BJ40,$BH40-$BJ40,$B$10,$BE40,$AJ40,$AK40,$H$23,$AN40,$DA$34,0))</f>
        <v>0.53315343576788476</v>
      </c>
      <c r="DA40" s="97">
        <f ca="1">IF($CV40=0,0,_xll.OSTRIP($CW40,$AM40,$BJ40-$B$2,$BG40-$BJ40,$BH40-$BJ40,$B$10,$BE40,$AJ40,$AK40,$H$23,$AN40,$DA$34,1))</f>
        <v>0.16044340528675435</v>
      </c>
      <c r="DB40" s="97">
        <f ca="1">IF($CV40=0,0,_xll.OSTRIP($CW40,$AM40,$BJ40-$B$2,$BG40-$BJ40,$BH40-$BJ40,$B$10,$BE40,$AJ40,$AK40,$H$23,$AN40,$DA$34,DA$35))</f>
        <v>0.266666064971813</v>
      </c>
      <c r="DC40" s="99">
        <f t="shared" ca="1" si="61"/>
        <v>16.527756508804426</v>
      </c>
      <c r="DD40" s="99">
        <f t="shared" ca="1" si="62"/>
        <v>4.973745563889385</v>
      </c>
      <c r="DE40" s="99">
        <f t="shared" ca="1" si="63"/>
        <v>8.2666480141262024</v>
      </c>
      <c r="DF40" s="99">
        <f t="shared" si="64"/>
        <v>60.914999999999999</v>
      </c>
    </row>
    <row r="41" spans="1:110" x14ac:dyDescent="0.2">
      <c r="A41" s="92">
        <f t="shared" si="26"/>
        <v>37347</v>
      </c>
      <c r="B41" s="93">
        <f t="shared" ca="1" si="0"/>
        <v>2.73</v>
      </c>
      <c r="C41" s="77">
        <f t="shared" ca="1" si="1"/>
        <v>0.66249999999999998</v>
      </c>
      <c r="D41" s="93">
        <f t="shared" ca="1" si="2"/>
        <v>0.35</v>
      </c>
      <c r="E41" s="96">
        <f t="shared" ca="1" si="3"/>
        <v>0.98</v>
      </c>
      <c r="F41" s="77">
        <f t="shared" ca="1" si="27"/>
        <v>0.74924999999999997</v>
      </c>
      <c r="G41" s="96">
        <f t="shared" ca="1" si="65"/>
        <v>0.58000000000000007</v>
      </c>
      <c r="H41" s="77">
        <f t="shared" ca="1" si="4"/>
        <v>0</v>
      </c>
      <c r="I41" s="94" t="e">
        <f t="shared" ca="1" si="5"/>
        <v>#DIV/0!</v>
      </c>
      <c r="J41" s="182" t="e">
        <f t="shared" ca="1" si="6"/>
        <v>#DIV/0!</v>
      </c>
      <c r="K41" s="182">
        <v>-0.15</v>
      </c>
      <c r="L41" s="204"/>
      <c r="M41" s="204"/>
      <c r="N41" s="93">
        <f t="shared" ca="1" si="7"/>
        <v>1.4999999999999999E-2</v>
      </c>
      <c r="O41" s="96">
        <f t="shared" ca="1" si="8"/>
        <v>1</v>
      </c>
      <c r="P41" s="170">
        <f t="shared" ca="1" si="28"/>
        <v>0.66249999999999998</v>
      </c>
      <c r="Q41" s="96">
        <f t="shared" ca="1" si="29"/>
        <v>0.58000000000000007</v>
      </c>
      <c r="R41" s="77">
        <f t="shared" ca="1" si="9"/>
        <v>0</v>
      </c>
      <c r="S41" s="94" t="e">
        <f t="shared" ca="1" si="30"/>
        <v>#DIV/0!</v>
      </c>
      <c r="T41" s="182" t="e">
        <f t="shared" ca="1" si="10"/>
        <v>#DIV/0!</v>
      </c>
      <c r="U41"/>
      <c r="V41"/>
      <c r="W41"/>
      <c r="X41" s="93">
        <f t="shared" ca="1" si="11"/>
        <v>0</v>
      </c>
      <c r="Y41" s="96">
        <f t="shared" ca="1" si="12"/>
        <v>1</v>
      </c>
      <c r="Z41" s="170">
        <f t="shared" ca="1" si="31"/>
        <v>0.66249999999999998</v>
      </c>
      <c r="AA41" s="96">
        <f t="shared" ca="1" si="32"/>
        <v>0.67999999999999994</v>
      </c>
      <c r="AB41" s="77">
        <f t="shared" ca="1" si="13"/>
        <v>0</v>
      </c>
      <c r="AC41" s="94">
        <f t="shared" ca="1" si="33"/>
        <v>2.73</v>
      </c>
      <c r="AD41" s="182">
        <f t="shared" ca="1" si="14"/>
        <v>0</v>
      </c>
      <c r="AE41"/>
      <c r="AF41"/>
      <c r="AG41"/>
      <c r="AH41" s="93">
        <f t="shared" ca="1" si="15"/>
        <v>0.41</v>
      </c>
      <c r="AI41" s="96">
        <f t="shared" ca="1" si="16"/>
        <v>1</v>
      </c>
      <c r="AJ41" s="170">
        <f t="shared" ca="1" si="34"/>
        <v>0.66249999999999998</v>
      </c>
      <c r="AK41" s="96">
        <f t="shared" ca="1" si="35"/>
        <v>1.03</v>
      </c>
      <c r="AL41" s="77">
        <f t="shared" ca="1" si="17"/>
        <v>0</v>
      </c>
      <c r="AM41" s="94" t="e">
        <f t="shared" ca="1" si="36"/>
        <v>#DIV/0!</v>
      </c>
      <c r="AN41" s="182" t="e">
        <f t="shared" ca="1" si="18"/>
        <v>#DIV/0!</v>
      </c>
      <c r="AO41"/>
      <c r="AP41"/>
      <c r="AQ41" s="204"/>
      <c r="AR41" s="204"/>
      <c r="AU41"/>
      <c r="AV41"/>
      <c r="AW41"/>
      <c r="AX41"/>
      <c r="AY41"/>
      <c r="AZ41"/>
      <c r="BA41"/>
      <c r="BC41" s="95"/>
      <c r="BD41" s="95"/>
      <c r="BE41" s="77">
        <f t="shared" ca="1" si="19"/>
        <v>0</v>
      </c>
      <c r="BF41" s="145">
        <f t="shared" si="20"/>
        <v>30</v>
      </c>
      <c r="BG41" s="196">
        <f t="shared" si="37"/>
        <v>37347</v>
      </c>
      <c r="BH41" s="196">
        <f t="shared" si="66"/>
        <v>37376</v>
      </c>
      <c r="BJ41" s="196">
        <f t="shared" ca="1" si="67"/>
        <v>37342</v>
      </c>
      <c r="BK41" s="79"/>
      <c r="BL41" s="79">
        <f t="shared" si="21"/>
        <v>0</v>
      </c>
      <c r="BM41" s="78" t="e">
        <f t="shared" ca="1" si="38"/>
        <v>#DIV/0!</v>
      </c>
      <c r="BN41" s="74">
        <f t="shared" ca="1" si="22"/>
        <v>0</v>
      </c>
      <c r="BO41" s="98">
        <f t="shared" ca="1" si="39"/>
        <v>0</v>
      </c>
      <c r="BP41" s="97">
        <f ca="1">IF($BL41=0,0,_xll.OSTRIP($BM41,$I41,$BJ41-$B$2,$BG41-$BJ41,$BH41-$BJ41,$B$10,$BE41,$F41,$G41,$B$23,$J41,$BQ$34,0))</f>
        <v>0</v>
      </c>
      <c r="BQ41" s="97">
        <f ca="1">IF($BL41=0,0,_xll.OSTRIP($BM41,$I41,$BJ41-$B$2,$BG41-$BJ41,$BH41-$BJ41,$B$10,$BE41,$F41,$G41,$B$23,$J41,$BQ$34,1))</f>
        <v>0</v>
      </c>
      <c r="BR41" s="97">
        <f ca="1">IF($BL41=0,0,_xll.OSTRIP($BM41,$I41,$BJ41-$B$2,$BG41-$BJ41,$BH41-$BJ41,$B$10,$BE41,$F41,$G41,$B$23,$J41,$BQ$34,BQ$35))</f>
        <v>0</v>
      </c>
      <c r="BS41" s="99">
        <f t="shared" ca="1" si="40"/>
        <v>0</v>
      </c>
      <c r="BT41" s="99">
        <f t="shared" ca="1" si="41"/>
        <v>0</v>
      </c>
      <c r="BU41" s="99">
        <f t="shared" ca="1" si="42"/>
        <v>0</v>
      </c>
      <c r="BV41" s="99">
        <f t="shared" si="43"/>
        <v>0</v>
      </c>
      <c r="BX41" s="79">
        <f t="shared" si="23"/>
        <v>0</v>
      </c>
      <c r="BY41" s="78" t="e">
        <f t="shared" ca="1" si="44"/>
        <v>#DIV/0!</v>
      </c>
      <c r="BZ41" s="74">
        <f t="shared" ca="1" si="45"/>
        <v>0</v>
      </c>
      <c r="CA41" s="98">
        <f t="shared" ca="1" si="46"/>
        <v>0</v>
      </c>
      <c r="CB41" s="97">
        <f ca="1">IF($BX41=0,0,_xll.OSTRIP($BY41,$S41,$BJ41-$B$2,$BG41-$BJ41,$BH41-$BJ41,$B$10,$BE41,$P41,$Q41,$D$23,$T41,$CC$34,0))</f>
        <v>0</v>
      </c>
      <c r="CC41" s="97">
        <f ca="1">IF($BX41=0,0,_xll.OSTRIP($BY41,$S41,$BJ41-$B$2,$BG41-$BJ41,$BH41-$BJ41,$B$10,$BE41,$P41,$Q41,$D$23,$T41,$CC$34,1))</f>
        <v>0</v>
      </c>
      <c r="CD41" s="97">
        <f ca="1">IF($BX41=0,0,_xll.OSTRIP($BY41,$S41,$BJ41-$B$2,$BG41-$BJ41,$BH41-$BJ41,$B$10,$BE41,$P41,$Q41,$D$23,$T41,$CC$34,CC$35))</f>
        <v>0</v>
      </c>
      <c r="CE41" s="99">
        <f t="shared" ca="1" si="47"/>
        <v>0</v>
      </c>
      <c r="CF41" s="99">
        <f t="shared" ca="1" si="48"/>
        <v>0</v>
      </c>
      <c r="CG41" s="99">
        <f t="shared" ca="1" si="49"/>
        <v>0</v>
      </c>
      <c r="CH41" s="99">
        <f t="shared" si="50"/>
        <v>0</v>
      </c>
      <c r="CJ41" s="79">
        <f t="shared" si="24"/>
        <v>30</v>
      </c>
      <c r="CK41" s="78">
        <f t="shared" ca="1" si="51"/>
        <v>2.73</v>
      </c>
      <c r="CL41" s="74">
        <f t="shared" ca="1" si="52"/>
        <v>81.900000000000006</v>
      </c>
      <c r="CM41" s="98">
        <f t="shared" ca="1" si="53"/>
        <v>81.900000000000006</v>
      </c>
      <c r="CN41" s="97">
        <f ca="1">IF($CJ41=0,0,_xll.OSTRIP($CK41,$AC41,$BJ41-$B$2,$BG41-$BJ41,$BH41-$BJ41,$B$10,$BE41,$Z41,$AA41,$F$23,$AD41,$CO$34,0))</f>
        <v>0.16610181989647735</v>
      </c>
      <c r="CO41" s="97">
        <f ca="1">IF($CJ41=0,0,_xll.OSTRIP($CK41,$AC41,$BJ41-$B$2,$BG41-$BJ41,$BH41-$BJ41,$B$10,$BE41,$Z41,$AA41,$F$23,$AD41,$CO$34,1))</f>
        <v>6.0843157471237128E-2</v>
      </c>
      <c r="CP41" s="97">
        <f ca="1">IF($CJ41=0,0,_xll.OSTRIP($CK41,$AC41,$BJ41-$B$2,$BG41-$BJ41,$BH41-$BJ41,$B$10,$BE41,$Z41,$AA41,$F$23,$AD41,$CO$34,$CO$35))</f>
        <v>0.2437112342936936</v>
      </c>
      <c r="CQ41" s="99">
        <f t="shared" ca="1" si="54"/>
        <v>4.9830545968943207</v>
      </c>
      <c r="CR41" s="99">
        <f t="shared" ca="1" si="55"/>
        <v>1.8252947241371138</v>
      </c>
      <c r="CS41" s="99">
        <f t="shared" ca="1" si="56"/>
        <v>7.3113370288108079</v>
      </c>
      <c r="CT41" s="99">
        <f t="shared" si="57"/>
        <v>20.399999999999999</v>
      </c>
      <c r="CV41" s="79">
        <f t="shared" si="25"/>
        <v>0</v>
      </c>
      <c r="CW41" s="78" t="e">
        <f t="shared" ca="1" si="58"/>
        <v>#DIV/0!</v>
      </c>
      <c r="CX41" s="74">
        <f t="shared" ca="1" si="59"/>
        <v>0</v>
      </c>
      <c r="CY41" s="98">
        <f t="shared" ca="1" si="60"/>
        <v>0</v>
      </c>
      <c r="CZ41" s="97">
        <f ca="1">IF($CV41=0,0,_xll.OSTRIP($CW41,$AM41,$BJ41-$B$2,$BG41-$BJ41,$BH41-$BJ41,$B$10,$BE41,$AJ41,$AK41,$H$23,$AN41,$DA$34,0))</f>
        <v>0</v>
      </c>
      <c r="DA41" s="97">
        <f ca="1">IF($CV41=0,0,_xll.OSTRIP($CW41,$AM41,$BJ41-$B$2,$BG41-$BJ41,$BH41-$BJ41,$B$10,$BE41,$AJ41,$AK41,$H$23,$AN41,$DA$34,1))</f>
        <v>0</v>
      </c>
      <c r="DB41" s="97">
        <f ca="1">IF($CV41=0,0,_xll.OSTRIP($CW41,$AM41,$BJ41-$B$2,$BG41-$BJ41,$BH41-$BJ41,$B$10,$BE41,$AJ41,$AK41,$H$23,$AN41,$DA$34,DA$35))</f>
        <v>0</v>
      </c>
      <c r="DC41" s="99">
        <f t="shared" ca="1" si="61"/>
        <v>0</v>
      </c>
      <c r="DD41" s="99">
        <f t="shared" ca="1" si="62"/>
        <v>0</v>
      </c>
      <c r="DE41" s="99">
        <f t="shared" ca="1" si="63"/>
        <v>0</v>
      </c>
      <c r="DF41" s="99">
        <f t="shared" si="64"/>
        <v>0</v>
      </c>
    </row>
    <row r="42" spans="1:110" x14ac:dyDescent="0.2">
      <c r="A42" s="92">
        <f t="shared" si="26"/>
        <v>37377</v>
      </c>
      <c r="B42" s="93">
        <f t="shared" ca="1" si="0"/>
        <v>2.7679999999999998</v>
      </c>
      <c r="C42" s="77">
        <f t="shared" ca="1" si="1"/>
        <v>0.59750000000000003</v>
      </c>
      <c r="D42" s="93">
        <f t="shared" ca="1" si="2"/>
        <v>0.3125</v>
      </c>
      <c r="E42" s="96">
        <f t="shared" ca="1" si="3"/>
        <v>0.98</v>
      </c>
      <c r="F42" s="77">
        <f t="shared" ca="1" si="27"/>
        <v>0.68554999999999999</v>
      </c>
      <c r="G42" s="96">
        <f t="shared" ca="1" si="65"/>
        <v>0.62999999999999989</v>
      </c>
      <c r="H42" s="77">
        <f t="shared" ca="1" si="4"/>
        <v>0</v>
      </c>
      <c r="I42" s="94" t="e">
        <f t="shared" ca="1" si="5"/>
        <v>#DIV/0!</v>
      </c>
      <c r="J42" s="182" t="e">
        <f t="shared" ca="1" si="6"/>
        <v>#DIV/0!</v>
      </c>
      <c r="K42" s="182">
        <v>-0.05</v>
      </c>
      <c r="L42" s="204"/>
      <c r="M42" s="204"/>
      <c r="N42" s="93">
        <f t="shared" ca="1" si="7"/>
        <v>0.02</v>
      </c>
      <c r="O42" s="96">
        <f t="shared" ca="1" si="8"/>
        <v>1</v>
      </c>
      <c r="P42" s="170">
        <f t="shared" ca="1" si="28"/>
        <v>0.59750000000000003</v>
      </c>
      <c r="Q42" s="96">
        <f t="shared" ca="1" si="29"/>
        <v>0.62999999999999989</v>
      </c>
      <c r="R42" s="77">
        <f t="shared" ca="1" si="9"/>
        <v>0</v>
      </c>
      <c r="S42" s="94" t="e">
        <f t="shared" ca="1" si="30"/>
        <v>#DIV/0!</v>
      </c>
      <c r="T42" s="182" t="e">
        <f t="shared" ca="1" si="10"/>
        <v>#DIV/0!</v>
      </c>
      <c r="U42"/>
      <c r="V42"/>
      <c r="W42"/>
      <c r="X42" s="93">
        <f t="shared" ca="1" si="11"/>
        <v>0.03</v>
      </c>
      <c r="Y42" s="96">
        <f t="shared" ca="1" si="12"/>
        <v>1</v>
      </c>
      <c r="Z42" s="170">
        <f t="shared" ca="1" si="31"/>
        <v>0.59750000000000003</v>
      </c>
      <c r="AA42" s="96">
        <f t="shared" ca="1" si="32"/>
        <v>0.63</v>
      </c>
      <c r="AB42" s="77">
        <f t="shared" ca="1" si="13"/>
        <v>0</v>
      </c>
      <c r="AC42" s="94">
        <f t="shared" ca="1" si="33"/>
        <v>2.7979999999999996</v>
      </c>
      <c r="AD42" s="182">
        <f t="shared" ca="1" si="14"/>
        <v>0</v>
      </c>
      <c r="AE42"/>
      <c r="AF42"/>
      <c r="AG42"/>
      <c r="AH42" s="93">
        <f t="shared" ca="1" si="15"/>
        <v>0.38</v>
      </c>
      <c r="AI42" s="96">
        <f t="shared" ca="1" si="16"/>
        <v>1</v>
      </c>
      <c r="AJ42" s="170">
        <f t="shared" ca="1" si="34"/>
        <v>0.59750000000000003</v>
      </c>
      <c r="AK42" s="96">
        <f t="shared" ca="1" si="35"/>
        <v>1.08</v>
      </c>
      <c r="AL42" s="77">
        <f t="shared" ca="1" si="17"/>
        <v>0</v>
      </c>
      <c r="AM42" s="94" t="e">
        <f t="shared" ca="1" si="36"/>
        <v>#DIV/0!</v>
      </c>
      <c r="AN42" s="182" t="e">
        <f t="shared" ca="1" si="18"/>
        <v>#DIV/0!</v>
      </c>
      <c r="AO42"/>
      <c r="AP42"/>
      <c r="AQ42" s="204"/>
      <c r="AR42" s="204"/>
      <c r="AU42"/>
      <c r="AV42"/>
      <c r="AW42"/>
      <c r="AX42"/>
      <c r="AY42"/>
      <c r="AZ42"/>
      <c r="BA42"/>
      <c r="BC42" s="95"/>
      <c r="BD42" s="95"/>
      <c r="BE42" s="77">
        <f t="shared" ca="1" si="19"/>
        <v>0</v>
      </c>
      <c r="BF42" s="145">
        <f t="shared" si="20"/>
        <v>31</v>
      </c>
      <c r="BG42" s="196">
        <f t="shared" si="37"/>
        <v>37377</v>
      </c>
      <c r="BH42" s="196">
        <f t="shared" si="66"/>
        <v>37407</v>
      </c>
      <c r="BJ42" s="196">
        <f t="shared" ca="1" si="67"/>
        <v>37373</v>
      </c>
      <c r="BK42" s="79"/>
      <c r="BL42" s="79">
        <f t="shared" si="21"/>
        <v>0</v>
      </c>
      <c r="BM42" s="78" t="e">
        <f t="shared" ca="1" si="38"/>
        <v>#DIV/0!</v>
      </c>
      <c r="BN42" s="74">
        <f t="shared" ca="1" si="22"/>
        <v>0</v>
      </c>
      <c r="BO42" s="98">
        <f t="shared" ca="1" si="39"/>
        <v>0</v>
      </c>
      <c r="BP42" s="97">
        <f ca="1">IF($BL42=0,0,_xll.OSTRIP($BM42,$I42,$BJ42-$B$2,$BG42-$BJ42,$BH42-$BJ42,$B$10,$BE42,$F42,$G42,$B$23,$J42,$BQ$34,0))</f>
        <v>0</v>
      </c>
      <c r="BQ42" s="97">
        <f ca="1">IF($BL42=0,0,_xll.OSTRIP($BM42,$I42,$BJ42-$B$2,$BG42-$BJ42,$BH42-$BJ42,$B$10,$BE42,$F42,$G42,$B$23,$J42,$BQ$34,1))</f>
        <v>0</v>
      </c>
      <c r="BR42" s="97">
        <f ca="1">IF($BL42=0,0,_xll.OSTRIP($BM42,$I42,$BJ42-$B$2,$BG42-$BJ42,$BH42-$BJ42,$B$10,$BE42,$F42,$G42,$B$23,$J42,$BQ$34,BQ$35))</f>
        <v>0</v>
      </c>
      <c r="BS42" s="99">
        <f t="shared" ca="1" si="40"/>
        <v>0</v>
      </c>
      <c r="BT42" s="99">
        <f t="shared" ca="1" si="41"/>
        <v>0</v>
      </c>
      <c r="BU42" s="99">
        <f t="shared" ca="1" si="42"/>
        <v>0</v>
      </c>
      <c r="BV42" s="99">
        <f t="shared" si="43"/>
        <v>0</v>
      </c>
      <c r="BX42" s="79">
        <f t="shared" si="23"/>
        <v>0</v>
      </c>
      <c r="BY42" s="78" t="e">
        <f t="shared" ca="1" si="44"/>
        <v>#DIV/0!</v>
      </c>
      <c r="BZ42" s="74">
        <f t="shared" ca="1" si="45"/>
        <v>0</v>
      </c>
      <c r="CA42" s="98">
        <f t="shared" ca="1" si="46"/>
        <v>0</v>
      </c>
      <c r="CB42" s="97">
        <f ca="1">IF($BX42=0,0,_xll.OSTRIP($BY42,$S42,$BJ42-$B$2,$BG42-$BJ42,$BH42-$BJ42,$B$10,$BE42,$P42,$Q42,$D$23,$T42,$CC$34,0))</f>
        <v>0</v>
      </c>
      <c r="CC42" s="97">
        <f ca="1">IF($BX42=0,0,_xll.OSTRIP($BY42,$S42,$BJ42-$B$2,$BG42-$BJ42,$BH42-$BJ42,$B$10,$BE42,$P42,$Q42,$D$23,$T42,$CC$34,1))</f>
        <v>0</v>
      </c>
      <c r="CD42" s="97">
        <f ca="1">IF($BX42=0,0,_xll.OSTRIP($BY42,$S42,$BJ42-$B$2,$BG42-$BJ42,$BH42-$BJ42,$B$10,$BE42,$P42,$Q42,$D$23,$T42,$CC$34,CC$35))</f>
        <v>0</v>
      </c>
      <c r="CE42" s="99">
        <f t="shared" ca="1" si="47"/>
        <v>0</v>
      </c>
      <c r="CF42" s="99">
        <f t="shared" ca="1" si="48"/>
        <v>0</v>
      </c>
      <c r="CG42" s="99">
        <f t="shared" ca="1" si="49"/>
        <v>0</v>
      </c>
      <c r="CH42" s="99">
        <f t="shared" si="50"/>
        <v>0</v>
      </c>
      <c r="CJ42" s="79">
        <f t="shared" si="24"/>
        <v>31</v>
      </c>
      <c r="CK42" s="78">
        <f t="shared" ca="1" si="51"/>
        <v>2.7979999999999996</v>
      </c>
      <c r="CL42" s="74">
        <f t="shared" ca="1" si="52"/>
        <v>85.807999999999993</v>
      </c>
      <c r="CM42" s="98">
        <f t="shared" ca="1" si="53"/>
        <v>86.737999999999985</v>
      </c>
      <c r="CN42" s="97">
        <f ca="1">IF($CJ42=0,0,_xll.OSTRIP($CK42,$AC42,$BJ42-$B$2,$BG42-$BJ42,$BH42-$BJ42,$B$10,$BE42,$Z42,$AA42,$F$23,$AD42,$CO$34,0))</f>
        <v>0.15503193431210416</v>
      </c>
      <c r="CO42" s="97">
        <f ca="1">IF($CJ42=0,0,_xll.OSTRIP($CK42,$AC42,$BJ42-$B$2,$BG42-$BJ42,$BH42-$BJ42,$B$10,$BE42,$Z42,$AA42,$F$23,$AD42,$CO$34,1))</f>
        <v>5.5408125200894984E-2</v>
      </c>
      <c r="CP42" s="97">
        <f ca="1">IF($CJ42=0,0,_xll.OSTRIP($CK42,$AC42,$BJ42-$B$2,$BG42-$BJ42,$BH42-$BJ42,$B$10,$BE42,$Z42,$AA42,$F$23,$AD42,$CO$34,$CO$35))</f>
        <v>0.24560729369167236</v>
      </c>
      <c r="CQ42" s="99">
        <f t="shared" ca="1" si="54"/>
        <v>4.8059899636752288</v>
      </c>
      <c r="CR42" s="99">
        <f t="shared" ca="1" si="55"/>
        <v>1.7176518812277446</v>
      </c>
      <c r="CS42" s="99">
        <f t="shared" ca="1" si="56"/>
        <v>7.6138261044418432</v>
      </c>
      <c r="CT42" s="99">
        <f t="shared" si="57"/>
        <v>19.53</v>
      </c>
      <c r="CV42" s="79">
        <f t="shared" si="25"/>
        <v>0</v>
      </c>
      <c r="CW42" s="78" t="e">
        <f t="shared" ca="1" si="58"/>
        <v>#DIV/0!</v>
      </c>
      <c r="CX42" s="74">
        <f t="shared" ca="1" si="59"/>
        <v>0</v>
      </c>
      <c r="CY42" s="98">
        <f t="shared" ca="1" si="60"/>
        <v>0</v>
      </c>
      <c r="CZ42" s="97">
        <f ca="1">IF($CV42=0,0,_xll.OSTRIP($CW42,$AM42,$BJ42-$B$2,$BG42-$BJ42,$BH42-$BJ42,$B$10,$BE42,$AJ42,$AK42,$H$23,$AN42,$DA$34,0))</f>
        <v>0</v>
      </c>
      <c r="DA42" s="97">
        <f ca="1">IF($CV42=0,0,_xll.OSTRIP($CW42,$AM42,$BJ42-$B$2,$BG42-$BJ42,$BH42-$BJ42,$B$10,$BE42,$AJ42,$AK42,$H$23,$AN42,$DA$34,1))</f>
        <v>0</v>
      </c>
      <c r="DB42" s="97">
        <f ca="1">IF($CV42=0,0,_xll.OSTRIP($CW42,$AM42,$BJ42-$B$2,$BG42-$BJ42,$BH42-$BJ42,$B$10,$BE42,$AJ42,$AK42,$H$23,$AN42,$DA$34,DA$35))</f>
        <v>0</v>
      </c>
      <c r="DC42" s="99">
        <f t="shared" ca="1" si="61"/>
        <v>0</v>
      </c>
      <c r="DD42" s="99">
        <f t="shared" ca="1" si="62"/>
        <v>0</v>
      </c>
      <c r="DE42" s="99">
        <f t="shared" ca="1" si="63"/>
        <v>0</v>
      </c>
      <c r="DF42" s="99">
        <f t="shared" si="64"/>
        <v>0</v>
      </c>
    </row>
    <row r="43" spans="1:110" x14ac:dyDescent="0.2">
      <c r="A43" s="92">
        <f t="shared" si="26"/>
        <v>37408</v>
      </c>
      <c r="B43" s="93">
        <f t="shared" ca="1" si="0"/>
        <v>2.8180000000000001</v>
      </c>
      <c r="C43" s="77">
        <f t="shared" ca="1" si="1"/>
        <v>0.57499999999999996</v>
      </c>
      <c r="D43" s="93">
        <f t="shared" ca="1" si="2"/>
        <v>0.32</v>
      </c>
      <c r="E43" s="96">
        <f t="shared" ca="1" si="3"/>
        <v>0.98</v>
      </c>
      <c r="F43" s="77">
        <f t="shared" ca="1" si="27"/>
        <v>0.66349999999999998</v>
      </c>
      <c r="G43" s="96">
        <f t="shared" ca="1" si="65"/>
        <v>0.62999999999999989</v>
      </c>
      <c r="H43" s="77">
        <f t="shared" ca="1" si="4"/>
        <v>0</v>
      </c>
      <c r="I43" s="94" t="e">
        <f t="shared" ca="1" si="5"/>
        <v>#DIV/0!</v>
      </c>
      <c r="J43" s="182" t="e">
        <f t="shared" ca="1" si="6"/>
        <v>#DIV/0!</v>
      </c>
      <c r="K43" s="182">
        <v>-0.05</v>
      </c>
      <c r="L43" s="204"/>
      <c r="M43" s="204"/>
      <c r="N43" s="93">
        <f t="shared" ca="1" si="7"/>
        <v>3.2500000000000001E-2</v>
      </c>
      <c r="O43" s="96">
        <f t="shared" ca="1" si="8"/>
        <v>1</v>
      </c>
      <c r="P43" s="170">
        <f t="shared" ca="1" si="28"/>
        <v>0.57499999999999996</v>
      </c>
      <c r="Q43" s="96">
        <f t="shared" ca="1" si="29"/>
        <v>0.62999999999999989</v>
      </c>
      <c r="R43" s="77">
        <f t="shared" ca="1" si="9"/>
        <v>0</v>
      </c>
      <c r="S43" s="94" t="e">
        <f t="shared" ca="1" si="30"/>
        <v>#DIV/0!</v>
      </c>
      <c r="T43" s="182" t="e">
        <f t="shared" ca="1" si="10"/>
        <v>#DIV/0!</v>
      </c>
      <c r="U43"/>
      <c r="V43"/>
      <c r="W43"/>
      <c r="X43" s="93">
        <f t="shared" ca="1" si="11"/>
        <v>7.0000000000000007E-2</v>
      </c>
      <c r="Y43" s="96">
        <f t="shared" ca="1" si="12"/>
        <v>1</v>
      </c>
      <c r="Z43" s="170">
        <f t="shared" ca="1" si="31"/>
        <v>0.57499999999999996</v>
      </c>
      <c r="AA43" s="96">
        <f t="shared" ca="1" si="32"/>
        <v>0.73</v>
      </c>
      <c r="AB43" s="77">
        <f t="shared" ca="1" si="13"/>
        <v>0</v>
      </c>
      <c r="AC43" s="94">
        <f t="shared" ca="1" si="33"/>
        <v>2.8879999999999999</v>
      </c>
      <c r="AD43" s="182">
        <f t="shared" ca="1" si="14"/>
        <v>0</v>
      </c>
      <c r="AE43"/>
      <c r="AF43"/>
      <c r="AG43"/>
      <c r="AH43" s="93">
        <f t="shared" ca="1" si="15"/>
        <v>0.36749999999999999</v>
      </c>
      <c r="AI43" s="96">
        <f t="shared" ca="1" si="16"/>
        <v>1</v>
      </c>
      <c r="AJ43" s="170">
        <f t="shared" ca="1" si="34"/>
        <v>0.57499999999999996</v>
      </c>
      <c r="AK43" s="96">
        <f t="shared" ca="1" si="35"/>
        <v>1.08</v>
      </c>
      <c r="AL43" s="77">
        <f t="shared" ca="1" si="17"/>
        <v>0</v>
      </c>
      <c r="AM43" s="94" t="e">
        <f t="shared" ca="1" si="36"/>
        <v>#DIV/0!</v>
      </c>
      <c r="AN43" s="182" t="e">
        <f t="shared" ca="1" si="18"/>
        <v>#DIV/0!</v>
      </c>
      <c r="AO43"/>
      <c r="AP43"/>
      <c r="AQ43" s="204"/>
      <c r="AR43" s="204"/>
      <c r="AT43" s="121" t="e">
        <f ca="1">ROUND(I43-B43,1)</f>
        <v>#DIV/0!</v>
      </c>
      <c r="AU43"/>
      <c r="AV43"/>
      <c r="AW43"/>
      <c r="AX43"/>
      <c r="AY43"/>
      <c r="AZ43"/>
      <c r="BA43"/>
      <c r="BC43" s="95"/>
      <c r="BD43" s="95"/>
      <c r="BE43" s="77">
        <f t="shared" ca="1" si="19"/>
        <v>0</v>
      </c>
      <c r="BF43" s="145">
        <f t="shared" si="20"/>
        <v>30</v>
      </c>
      <c r="BG43" s="196">
        <f t="shared" si="37"/>
        <v>37408</v>
      </c>
      <c r="BH43" s="196">
        <f t="shared" si="66"/>
        <v>37437</v>
      </c>
      <c r="BJ43" s="196">
        <f t="shared" ca="1" si="67"/>
        <v>37406</v>
      </c>
      <c r="BK43" s="79"/>
      <c r="BL43" s="79">
        <f t="shared" si="21"/>
        <v>0</v>
      </c>
      <c r="BM43" s="78" t="e">
        <f t="shared" ca="1" si="38"/>
        <v>#DIV/0!</v>
      </c>
      <c r="BN43" s="74">
        <f t="shared" ca="1" si="22"/>
        <v>0</v>
      </c>
      <c r="BO43" s="98">
        <f t="shared" ca="1" si="39"/>
        <v>0</v>
      </c>
      <c r="BP43" s="97">
        <f ca="1">IF($BL43=0,0,_xll.OSTRIP($BM43,$I43,$BJ43-$B$2,$BG43-$BJ43,$BH43-$BJ43,$B$10,$BE43,$F43,$G43,$B$23,$J43,$BQ$34,0))</f>
        <v>0</v>
      </c>
      <c r="BQ43" s="97">
        <f ca="1">IF($BL43=0,0,_xll.OSTRIP($BM43,$I43,$BJ43-$B$2,$BG43-$BJ43,$BH43-$BJ43,$B$10,$BE43,$F43,$G43,$B$23,$J43,$BQ$34,1))</f>
        <v>0</v>
      </c>
      <c r="BR43" s="97">
        <f ca="1">IF($BL43=0,0,_xll.OSTRIP($BM43,$I43,$BJ43-$B$2,$BG43-$BJ43,$BH43-$BJ43,$B$10,$BE43,$F43,$G43,$B$23,$J43,$BQ$34,BQ$35))</f>
        <v>0</v>
      </c>
      <c r="BS43" s="99">
        <f t="shared" ca="1" si="40"/>
        <v>0</v>
      </c>
      <c r="BT43" s="99">
        <f t="shared" ca="1" si="41"/>
        <v>0</v>
      </c>
      <c r="BU43" s="99">
        <f t="shared" ca="1" si="42"/>
        <v>0</v>
      </c>
      <c r="BV43" s="99">
        <f t="shared" si="43"/>
        <v>0</v>
      </c>
      <c r="BX43" s="79">
        <f t="shared" si="23"/>
        <v>0</v>
      </c>
      <c r="BY43" s="78" t="e">
        <f t="shared" ca="1" si="44"/>
        <v>#DIV/0!</v>
      </c>
      <c r="BZ43" s="74">
        <f t="shared" ca="1" si="45"/>
        <v>0</v>
      </c>
      <c r="CA43" s="98">
        <f t="shared" ca="1" si="46"/>
        <v>0</v>
      </c>
      <c r="CB43" s="97">
        <f ca="1">IF($BX43=0,0,_xll.OSTRIP($BY43,$S43,$BJ43-$B$2,$BG43-$BJ43,$BH43-$BJ43,$B$10,$BE43,$P43,$Q43,$D$23,$T43,$CC$34,0))</f>
        <v>0</v>
      </c>
      <c r="CC43" s="97">
        <f ca="1">IF($BX43=0,0,_xll.OSTRIP($BY43,$S43,$BJ43-$B$2,$BG43-$BJ43,$BH43-$BJ43,$B$10,$BE43,$P43,$Q43,$D$23,$T43,$CC$34,1))</f>
        <v>0</v>
      </c>
      <c r="CD43" s="97">
        <f ca="1">IF($BX43=0,0,_xll.OSTRIP($BY43,$S43,$BJ43-$B$2,$BG43-$BJ43,$BH43-$BJ43,$B$10,$BE43,$P43,$Q43,$D$23,$T43,$CC$34,CC$35))</f>
        <v>0</v>
      </c>
      <c r="CE43" s="99">
        <f t="shared" ca="1" si="47"/>
        <v>0</v>
      </c>
      <c r="CF43" s="99">
        <f t="shared" ca="1" si="48"/>
        <v>0</v>
      </c>
      <c r="CG43" s="99">
        <f t="shared" ca="1" si="49"/>
        <v>0</v>
      </c>
      <c r="CH43" s="99">
        <f t="shared" si="50"/>
        <v>0</v>
      </c>
      <c r="CJ43" s="79">
        <f t="shared" si="24"/>
        <v>30</v>
      </c>
      <c r="CK43" s="78">
        <f t="shared" ca="1" si="51"/>
        <v>2.8879999999999999</v>
      </c>
      <c r="CL43" s="74">
        <f t="shared" ca="1" si="52"/>
        <v>84.54</v>
      </c>
      <c r="CM43" s="98">
        <f t="shared" ca="1" si="53"/>
        <v>86.64</v>
      </c>
      <c r="CN43" s="97">
        <f ca="1">IF($CJ43=0,0,_xll.OSTRIP($CK43,$AC43,$BJ43-$B$2,$BG43-$BJ43,$BH43-$BJ43,$B$10,$BE43,$Z43,$AA43,$F$23,$AD43,$CO$34,0))</f>
        <v>0.17092208293863823</v>
      </c>
      <c r="CO43" s="97">
        <f ca="1">IF($CJ43=0,0,_xll.OSTRIP($CK43,$AC43,$BJ43-$B$2,$BG43-$BJ43,$BH43-$BJ43,$B$10,$BE43,$Z43,$AA43,$F$23,$AD43,$CO$34,1))</f>
        <v>5.918354672390521E-2</v>
      </c>
      <c r="CP43" s="97">
        <f ca="1">IF($CJ43=0,0,_xll.OSTRIP($CK43,$AC43,$BJ43-$B$2,$BG43-$BJ43,$BH43-$BJ43,$B$10,$BE43,$Z43,$AA43,$F$23,$AD43,$CO$34,$CO$35))</f>
        <v>0.23359674830978916</v>
      </c>
      <c r="CQ43" s="99">
        <f t="shared" ca="1" si="54"/>
        <v>5.1276624881591468</v>
      </c>
      <c r="CR43" s="99">
        <f t="shared" ca="1" si="55"/>
        <v>1.7755064017171562</v>
      </c>
      <c r="CS43" s="99">
        <f t="shared" ca="1" si="56"/>
        <v>7.0079024492936748</v>
      </c>
      <c r="CT43" s="99">
        <f t="shared" si="57"/>
        <v>21.9</v>
      </c>
      <c r="CV43" s="79">
        <f t="shared" si="25"/>
        <v>0</v>
      </c>
      <c r="CW43" s="78" t="e">
        <f t="shared" ca="1" si="58"/>
        <v>#DIV/0!</v>
      </c>
      <c r="CX43" s="74">
        <f t="shared" ca="1" si="59"/>
        <v>0</v>
      </c>
      <c r="CY43" s="98">
        <f t="shared" ca="1" si="60"/>
        <v>0</v>
      </c>
      <c r="CZ43" s="97">
        <f ca="1">IF($CV43=0,0,_xll.OSTRIP($CW43,$AM43,$BJ43-$B$2,$BG43-$BJ43,$BH43-$BJ43,$B$10,$BE43,$AJ43,$AK43,$H$23,$AN43,$DA$34,0))</f>
        <v>0</v>
      </c>
      <c r="DA43" s="97">
        <f ca="1">IF($CV43=0,0,_xll.OSTRIP($CW43,$AM43,$BJ43-$B$2,$BG43-$BJ43,$BH43-$BJ43,$B$10,$BE43,$AJ43,$AK43,$H$23,$AN43,$DA$34,1))</f>
        <v>0</v>
      </c>
      <c r="DB43" s="97">
        <f ca="1">IF($CV43=0,0,_xll.OSTRIP($CW43,$AM43,$BJ43-$B$2,$BG43-$BJ43,$BH43-$BJ43,$B$10,$BE43,$AJ43,$AK43,$H$23,$AN43,$DA$34,DA$35))</f>
        <v>0</v>
      </c>
      <c r="DC43" s="99">
        <f t="shared" ca="1" si="61"/>
        <v>0</v>
      </c>
      <c r="DD43" s="99">
        <f t="shared" ca="1" si="62"/>
        <v>0</v>
      </c>
      <c r="DE43" s="99">
        <f t="shared" ca="1" si="63"/>
        <v>0</v>
      </c>
      <c r="DF43" s="99">
        <f t="shared" si="64"/>
        <v>0</v>
      </c>
    </row>
    <row r="44" spans="1:110" x14ac:dyDescent="0.2">
      <c r="A44" s="92">
        <f t="shared" si="26"/>
        <v>37438</v>
      </c>
      <c r="B44" s="93">
        <f t="shared" ca="1" si="0"/>
        <v>2.86</v>
      </c>
      <c r="C44" s="77">
        <f t="shared" ca="1" si="1"/>
        <v>0.56999999999999995</v>
      </c>
      <c r="D44" s="93">
        <f t="shared" ca="1" si="2"/>
        <v>0.34</v>
      </c>
      <c r="E44" s="96">
        <f t="shared" ca="1" si="3"/>
        <v>0.98</v>
      </c>
      <c r="F44" s="77">
        <f t="shared" ca="1" si="27"/>
        <v>0.65859999999999996</v>
      </c>
      <c r="G44" s="96">
        <f t="shared" ca="1" si="65"/>
        <v>0.67999999999999994</v>
      </c>
      <c r="H44" s="77">
        <f t="shared" ca="1" si="4"/>
        <v>0</v>
      </c>
      <c r="I44" s="94" t="e">
        <f t="shared" ca="1" si="5"/>
        <v>#DIV/0!</v>
      </c>
      <c r="J44" s="182" t="e">
        <f t="shared" ca="1" si="6"/>
        <v>#DIV/0!</v>
      </c>
      <c r="K44" s="182">
        <v>-0.05</v>
      </c>
      <c r="L44" s="204"/>
      <c r="M44" s="204"/>
      <c r="N44" s="93">
        <f t="shared" ca="1" si="7"/>
        <v>4.4999999999999998E-2</v>
      </c>
      <c r="O44" s="96">
        <f t="shared" ca="1" si="8"/>
        <v>1</v>
      </c>
      <c r="P44" s="170">
        <f t="shared" ca="1" si="28"/>
        <v>0.56999999999999995</v>
      </c>
      <c r="Q44" s="96">
        <f t="shared" ca="1" si="29"/>
        <v>0.67999999999999994</v>
      </c>
      <c r="R44" s="77">
        <f t="shared" ca="1" si="9"/>
        <v>0</v>
      </c>
      <c r="S44" s="94" t="e">
        <f t="shared" ca="1" si="30"/>
        <v>#DIV/0!</v>
      </c>
      <c r="T44" s="182" t="e">
        <f t="shared" ca="1" si="10"/>
        <v>#DIV/0!</v>
      </c>
      <c r="U44"/>
      <c r="V44"/>
      <c r="W44"/>
      <c r="X44" s="93">
        <f t="shared" ca="1" si="11"/>
        <v>0.23</v>
      </c>
      <c r="Y44" s="96">
        <f t="shared" ca="1" si="12"/>
        <v>1</v>
      </c>
      <c r="Z44" s="170">
        <f t="shared" ca="1" si="31"/>
        <v>0.56999999999999995</v>
      </c>
      <c r="AA44" s="96">
        <f t="shared" ca="1" si="32"/>
        <v>0.73</v>
      </c>
      <c r="AB44" s="77">
        <f t="shared" ca="1" si="13"/>
        <v>0</v>
      </c>
      <c r="AC44" s="94">
        <f t="shared" ca="1" si="33"/>
        <v>3.09</v>
      </c>
      <c r="AD44" s="182">
        <f t="shared" ca="1" si="14"/>
        <v>0</v>
      </c>
      <c r="AE44"/>
      <c r="AF44"/>
      <c r="AG44"/>
      <c r="AH44" s="93">
        <f t="shared" ca="1" si="15"/>
        <v>0.43</v>
      </c>
      <c r="AI44" s="96">
        <f t="shared" ca="1" si="16"/>
        <v>1</v>
      </c>
      <c r="AJ44" s="170">
        <f ca="1">(($C44+AL44)*AI44)+$H$17</f>
        <v>0.56999999999999995</v>
      </c>
      <c r="AK44" s="96">
        <f ca="1">VLOOKUP($A44,GASDVOLCURVES,HLOOKUP(AH$36,GASDVOLCURVES,2,FALSE),FALSE)+$H$18</f>
        <v>1.08</v>
      </c>
      <c r="AL44" s="77">
        <f t="shared" ca="1" si="17"/>
        <v>0</v>
      </c>
      <c r="AM44" s="94" t="e">
        <f t="shared" ca="1" si="36"/>
        <v>#DIV/0!</v>
      </c>
      <c r="AN44" s="182" t="e">
        <f t="shared" ca="1" si="18"/>
        <v>#DIV/0!</v>
      </c>
      <c r="AO44"/>
      <c r="AP44"/>
      <c r="AQ44" s="204"/>
      <c r="AR44" s="204"/>
      <c r="AU44"/>
      <c r="AV44"/>
      <c r="AW44"/>
      <c r="AX44"/>
      <c r="AY44"/>
      <c r="AZ44"/>
      <c r="BA44"/>
      <c r="BC44" s="95"/>
      <c r="BD44" s="95"/>
      <c r="BE44" s="77">
        <f t="shared" ca="1" si="19"/>
        <v>0</v>
      </c>
      <c r="BF44" s="145">
        <f t="shared" si="20"/>
        <v>31</v>
      </c>
      <c r="BG44" s="196">
        <f t="shared" si="37"/>
        <v>37438</v>
      </c>
      <c r="BH44" s="196">
        <f t="shared" si="66"/>
        <v>37468</v>
      </c>
      <c r="BJ44" s="196">
        <f t="shared" ca="1" si="67"/>
        <v>37434</v>
      </c>
      <c r="BK44" s="79"/>
      <c r="BL44" s="79">
        <f t="shared" si="21"/>
        <v>0</v>
      </c>
      <c r="BM44" s="79" t="e">
        <f t="shared" ca="1" si="38"/>
        <v>#DIV/0!</v>
      </c>
      <c r="BN44" s="74">
        <f t="shared" ca="1" si="22"/>
        <v>0</v>
      </c>
      <c r="BO44" s="98">
        <f t="shared" ca="1" si="39"/>
        <v>0</v>
      </c>
      <c r="BP44" s="97">
        <f ca="1">IF($BL44=0,0,_xll.OSTRIP($BM44,$I44,$BJ44-$B$2,$BG44-$BJ44,$BH44-$BJ44,$B$10,$BE44,$F44,$G44,$B$23,$J44,$BQ$34,0))</f>
        <v>0</v>
      </c>
      <c r="BQ44" s="97">
        <f ca="1">IF($BL44=0,0,_xll.OSTRIP($BM44,$I44,$BJ44-$B$2,$BG44-$BJ44,$BH44-$BJ44,$B$10,$BE44,$F44,$G44,$B$23,$J44,$BQ$34,1))</f>
        <v>0</v>
      </c>
      <c r="BR44" s="97">
        <f ca="1">IF($BL44=0,0,_xll.OSTRIP($BM44,$I44,$BJ44-$B$2,$BG44-$BJ44,$BH44-$BJ44,$B$10,$BE44,$F44,$G44,$B$23,$J44,$BQ$34,BQ$35))</f>
        <v>0</v>
      </c>
      <c r="BS44" s="99">
        <f t="shared" ca="1" si="40"/>
        <v>0</v>
      </c>
      <c r="BT44" s="99">
        <f t="shared" ca="1" si="41"/>
        <v>0</v>
      </c>
      <c r="BU44" s="99">
        <f t="shared" ca="1" si="42"/>
        <v>0</v>
      </c>
      <c r="BV44" s="99">
        <f t="shared" si="43"/>
        <v>0</v>
      </c>
      <c r="BX44" s="79">
        <f t="shared" si="23"/>
        <v>0</v>
      </c>
      <c r="BY44" s="78" t="e">
        <f t="shared" ca="1" si="44"/>
        <v>#DIV/0!</v>
      </c>
      <c r="BZ44" s="74">
        <f t="shared" ca="1" si="45"/>
        <v>0</v>
      </c>
      <c r="CA44" s="98">
        <f t="shared" ca="1" si="46"/>
        <v>0</v>
      </c>
      <c r="CB44" s="97">
        <f ca="1">IF($BX44=0,0,_xll.OSTRIP($BY44,$S44,$BJ44-$B$2,$BG44-$BJ44,$BH44-$BJ44,$B$10,$BE44,$P44,$Q44,$D$23,$T44,$CC$34,0))</f>
        <v>0</v>
      </c>
      <c r="CC44" s="97">
        <f ca="1">IF($BX44=0,0,_xll.OSTRIP($BY44,$S44,$BJ44-$B$2,$BG44-$BJ44,$BH44-$BJ44,$B$10,$BE44,$P44,$Q44,$D$23,$T44,$CC$34,1))</f>
        <v>0</v>
      </c>
      <c r="CD44" s="97">
        <f ca="1">IF($BX44=0,0,_xll.OSTRIP($BY44,$S44,$BJ44-$B$2,$BG44-$BJ44,$BH44-$BJ44,$B$10,$BE44,$P44,$Q44,$D$23,$T44,$CC$34,CC$35))</f>
        <v>0</v>
      </c>
      <c r="CE44" s="99">
        <f t="shared" ca="1" si="47"/>
        <v>0</v>
      </c>
      <c r="CF44" s="99">
        <f t="shared" ca="1" si="48"/>
        <v>0</v>
      </c>
      <c r="CG44" s="99">
        <f t="shared" ca="1" si="49"/>
        <v>0</v>
      </c>
      <c r="CH44" s="99">
        <f t="shared" si="50"/>
        <v>0</v>
      </c>
      <c r="CJ44" s="79">
        <f t="shared" si="24"/>
        <v>31</v>
      </c>
      <c r="CK44" s="78">
        <f t="shared" ca="1" si="51"/>
        <v>3.09</v>
      </c>
      <c r="CL44" s="74">
        <f t="shared" ca="1" si="52"/>
        <v>88.66</v>
      </c>
      <c r="CM44" s="98">
        <f t="shared" ca="1" si="53"/>
        <v>95.789999999999992</v>
      </c>
      <c r="CN44" s="97">
        <f ca="1">IF($CJ44=0,0,_xll.OSTRIP($CK44,$AC44,$BJ44-$B$2,$BG44-$BJ44,$BH44-$BJ44,$B$10,$BE44,$Z44,$AA44,$F$23,$AD44,$CO$34,0))</f>
        <v>0.19832186718777789</v>
      </c>
      <c r="CO44" s="97">
        <f ca="1">IF($CJ44=0,0,_xll.OSTRIP($CK44,$AC44,$BJ44-$B$2,$BG44-$BJ44,$BH44-$BJ44,$B$10,$BE44,$Z44,$AA44,$F$23,$AD44,$CO$34,1))</f>
        <v>6.4181834041352082E-2</v>
      </c>
      <c r="CP44" s="97">
        <f ca="1">IF($CJ44=0,0,_xll.OSTRIP($CK44,$AC44,$BJ44-$B$2,$BG44-$BJ44,$BH44-$BJ44,$B$10,$BE44,$Z44,$AA44,$F$23,$AD44,$CO$34,$CO$35))</f>
        <v>0.27097008652477977</v>
      </c>
      <c r="CQ44" s="99">
        <f t="shared" ca="1" si="54"/>
        <v>6.1479778828211149</v>
      </c>
      <c r="CR44" s="99">
        <f t="shared" ca="1" si="55"/>
        <v>1.9896368552819146</v>
      </c>
      <c r="CS44" s="99">
        <f t="shared" ca="1" si="56"/>
        <v>8.4000726822681724</v>
      </c>
      <c r="CT44" s="99">
        <f t="shared" si="57"/>
        <v>22.63</v>
      </c>
      <c r="CV44" s="79">
        <f t="shared" si="25"/>
        <v>0</v>
      </c>
      <c r="CW44" s="78" t="e">
        <f t="shared" ca="1" si="58"/>
        <v>#DIV/0!</v>
      </c>
      <c r="CX44" s="74">
        <f t="shared" ca="1" si="59"/>
        <v>0</v>
      </c>
      <c r="CY44" s="98">
        <f t="shared" ca="1" si="60"/>
        <v>0</v>
      </c>
      <c r="CZ44" s="97">
        <f ca="1">IF($CV44=0,0,_xll.OSTRIP($CW44,$AM44,$BJ44-$B$2,$BG44-$BJ44,$BH44-$BJ44,$B$10,$BE44,$AJ44,$AK44,$H$23,$AN44,$DA$34,0))</f>
        <v>0</v>
      </c>
      <c r="DA44" s="97">
        <f ca="1">IF($CV44=0,0,_xll.OSTRIP($CW44,$AM44,$BJ44-$B$2,$BG44-$BJ44,$BH44-$BJ44,$B$10,$BE44,$AJ44,$AK44,$H$23,$AN44,$DA$34,1))</f>
        <v>0</v>
      </c>
      <c r="DB44" s="97">
        <f ca="1">IF($CV44=0,0,_xll.OSTRIP($CW44,$AM44,$BJ44-$B$2,$BG44-$BJ44,$BH44-$BJ44,$B$10,$BE44,$AJ44,$AK44,$H$23,$AN44,$DA$34,DA$35))</f>
        <v>0</v>
      </c>
      <c r="DC44" s="99">
        <f t="shared" ca="1" si="61"/>
        <v>0</v>
      </c>
      <c r="DD44" s="99">
        <f t="shared" ca="1" si="62"/>
        <v>0</v>
      </c>
      <c r="DE44" s="99">
        <f t="shared" ca="1" si="63"/>
        <v>0</v>
      </c>
      <c r="DF44" s="99">
        <f t="shared" si="64"/>
        <v>0</v>
      </c>
    </row>
    <row r="45" spans="1:110" x14ac:dyDescent="0.2">
      <c r="A45" s="92">
        <f t="shared" si="26"/>
        <v>37469</v>
      </c>
      <c r="B45" s="93">
        <f t="shared" ca="1" si="0"/>
        <v>2.903</v>
      </c>
      <c r="C45" s="77">
        <f t="shared" ca="1" si="1"/>
        <v>0.56499999999999995</v>
      </c>
      <c r="D45" s="93">
        <f t="shared" ca="1" si="2"/>
        <v>0.34</v>
      </c>
      <c r="E45" s="96">
        <f t="shared" ca="1" si="3"/>
        <v>0.98</v>
      </c>
      <c r="F45" s="77">
        <f t="shared" ca="1" si="27"/>
        <v>0.65369999999999995</v>
      </c>
      <c r="G45" s="96">
        <f t="shared" ca="1" si="65"/>
        <v>0.73</v>
      </c>
      <c r="H45" s="77">
        <f t="shared" ca="1" si="4"/>
        <v>0</v>
      </c>
      <c r="I45" s="94" t="e">
        <f t="shared" ca="1" si="5"/>
        <v>#DIV/0!</v>
      </c>
      <c r="J45" s="182" t="e">
        <f t="shared" ca="1" si="6"/>
        <v>#DIV/0!</v>
      </c>
      <c r="K45" s="182">
        <v>-0.05</v>
      </c>
      <c r="L45" s="204"/>
      <c r="M45" s="204"/>
      <c r="N45" s="93">
        <f t="shared" ca="1" si="7"/>
        <v>0.05</v>
      </c>
      <c r="O45" s="96">
        <f t="shared" ca="1" si="8"/>
        <v>1</v>
      </c>
      <c r="P45" s="170">
        <f t="shared" ca="1" si="28"/>
        <v>0.56499999999999995</v>
      </c>
      <c r="Q45" s="96">
        <f t="shared" ca="1" si="29"/>
        <v>0.73</v>
      </c>
      <c r="R45" s="77">
        <f t="shared" ca="1" si="9"/>
        <v>0</v>
      </c>
      <c r="S45" s="94" t="e">
        <f t="shared" ca="1" si="30"/>
        <v>#DIV/0!</v>
      </c>
      <c r="T45" s="182" t="e">
        <f t="shared" ca="1" si="10"/>
        <v>#DIV/0!</v>
      </c>
      <c r="U45"/>
      <c r="V45"/>
      <c r="W45"/>
      <c r="X45" s="93">
        <f t="shared" ca="1" si="11"/>
        <v>0.24</v>
      </c>
      <c r="Y45" s="96">
        <f t="shared" ca="1" si="12"/>
        <v>1</v>
      </c>
      <c r="Z45" s="170">
        <f t="shared" ca="1" si="31"/>
        <v>0.56499999999999995</v>
      </c>
      <c r="AA45" s="96">
        <f t="shared" ca="1" si="32"/>
        <v>0.83</v>
      </c>
      <c r="AB45" s="77">
        <f t="shared" ca="1" si="13"/>
        <v>0</v>
      </c>
      <c r="AC45" s="94">
        <f t="shared" ca="1" si="33"/>
        <v>3.1429999999999998</v>
      </c>
      <c r="AD45" s="182">
        <f t="shared" ca="1" si="14"/>
        <v>0</v>
      </c>
      <c r="AE45"/>
      <c r="AF45"/>
      <c r="AG45"/>
      <c r="AH45" s="93">
        <f t="shared" ca="1" si="15"/>
        <v>0.43</v>
      </c>
      <c r="AI45" s="96">
        <f t="shared" ca="1" si="16"/>
        <v>1</v>
      </c>
      <c r="AJ45" s="170">
        <f t="shared" ca="1" si="34"/>
        <v>0.56499999999999995</v>
      </c>
      <c r="AK45" s="96">
        <f t="shared" ca="1" si="35"/>
        <v>1.18</v>
      </c>
      <c r="AL45" s="77">
        <f t="shared" ca="1" si="17"/>
        <v>0</v>
      </c>
      <c r="AM45" s="94" t="e">
        <f t="shared" ca="1" si="36"/>
        <v>#DIV/0!</v>
      </c>
      <c r="AN45" s="182" t="e">
        <f t="shared" ca="1" si="18"/>
        <v>#DIV/0!</v>
      </c>
      <c r="AO45"/>
      <c r="AP45"/>
      <c r="AQ45" s="204"/>
      <c r="AR45" s="204"/>
      <c r="AU45"/>
      <c r="AV45"/>
      <c r="AW45"/>
      <c r="AX45"/>
      <c r="AY45"/>
      <c r="AZ45"/>
      <c r="BA45"/>
      <c r="BC45" s="95"/>
      <c r="BD45" s="95"/>
      <c r="BE45" s="77">
        <f t="shared" ca="1" si="19"/>
        <v>0</v>
      </c>
      <c r="BF45" s="145">
        <f t="shared" si="20"/>
        <v>31</v>
      </c>
      <c r="BG45" s="196">
        <f t="shared" si="37"/>
        <v>37469</v>
      </c>
      <c r="BH45" s="196">
        <f t="shared" si="66"/>
        <v>37499</v>
      </c>
      <c r="BJ45" s="196">
        <f t="shared" ca="1" si="67"/>
        <v>37467</v>
      </c>
      <c r="BK45" s="79"/>
      <c r="BL45" s="79">
        <f t="shared" si="21"/>
        <v>0</v>
      </c>
      <c r="BM45" s="79" t="e">
        <f t="shared" ca="1" si="38"/>
        <v>#DIV/0!</v>
      </c>
      <c r="BN45" s="74">
        <f t="shared" ca="1" si="22"/>
        <v>0</v>
      </c>
      <c r="BO45" s="98">
        <f t="shared" ca="1" si="39"/>
        <v>0</v>
      </c>
      <c r="BP45" s="97">
        <f ca="1">IF($BL45=0,0,_xll.OSTRIP($BM45,$I45,$BJ45-$B$2,$BG45-$BJ45,$BH45-$BJ45,$B$10,$BE45,$F45,$G45,$B$23,$J45,$BQ$34,0))</f>
        <v>0</v>
      </c>
      <c r="BQ45" s="97">
        <f ca="1">IF($BL45=0,0,_xll.OSTRIP($BM45,$I45,$BJ45-$B$2,$BG45-$BJ45,$BH45-$BJ45,$B$10,$BE45,$F45,$G45,$B$23,$J45,$BQ$34,1))</f>
        <v>0</v>
      </c>
      <c r="BR45" s="97">
        <f ca="1">IF($BL45=0,0,_xll.OSTRIP($BM45,$I45,$BJ45-$B$2,$BG45-$BJ45,$BH45-$BJ45,$B$10,$BE45,$F45,$G45,$B$23,$J45,$BQ$34,BQ$35))</f>
        <v>0</v>
      </c>
      <c r="BS45" s="99">
        <f t="shared" ca="1" si="40"/>
        <v>0</v>
      </c>
      <c r="BT45" s="99">
        <f t="shared" ca="1" si="41"/>
        <v>0</v>
      </c>
      <c r="BU45" s="99">
        <f t="shared" ca="1" si="42"/>
        <v>0</v>
      </c>
      <c r="BV45" s="99">
        <f t="shared" si="43"/>
        <v>0</v>
      </c>
      <c r="BX45" s="79">
        <f t="shared" si="23"/>
        <v>0</v>
      </c>
      <c r="BY45" s="78" t="e">
        <f t="shared" ca="1" si="44"/>
        <v>#DIV/0!</v>
      </c>
      <c r="BZ45" s="74">
        <f t="shared" ca="1" si="45"/>
        <v>0</v>
      </c>
      <c r="CA45" s="98">
        <f t="shared" ca="1" si="46"/>
        <v>0</v>
      </c>
      <c r="CB45" s="97">
        <f ca="1">IF($BX45=0,0,_xll.OSTRIP($BY45,$S45,$BJ45-$B$2,$BG45-$BJ45,$BH45-$BJ45,$B$10,$BE45,$P45,$Q45,$D$23,$T45,$CC$34,0))</f>
        <v>0</v>
      </c>
      <c r="CC45" s="97">
        <f ca="1">IF($BX45=0,0,_xll.OSTRIP($BY45,$S45,$BJ45-$B$2,$BG45-$BJ45,$BH45-$BJ45,$B$10,$BE45,$P45,$Q45,$D$23,$T45,$CC$34,1))</f>
        <v>0</v>
      </c>
      <c r="CD45" s="97">
        <f ca="1">IF($BX45=0,0,_xll.OSTRIP($BY45,$S45,$BJ45-$B$2,$BG45-$BJ45,$BH45-$BJ45,$B$10,$BE45,$P45,$Q45,$D$23,$T45,$CC$34,CC$35))</f>
        <v>0</v>
      </c>
      <c r="CE45" s="99">
        <f t="shared" ca="1" si="47"/>
        <v>0</v>
      </c>
      <c r="CF45" s="99">
        <f t="shared" ca="1" si="48"/>
        <v>0</v>
      </c>
      <c r="CG45" s="99">
        <f t="shared" ca="1" si="49"/>
        <v>0</v>
      </c>
      <c r="CH45" s="99">
        <f t="shared" si="50"/>
        <v>0</v>
      </c>
      <c r="CJ45" s="79">
        <f t="shared" si="24"/>
        <v>31</v>
      </c>
      <c r="CK45" s="78">
        <f t="shared" ca="1" si="51"/>
        <v>3.1429999999999998</v>
      </c>
      <c r="CL45" s="74">
        <f t="shared" ca="1" si="52"/>
        <v>89.992999999999995</v>
      </c>
      <c r="CM45" s="98">
        <f t="shared" ca="1" si="53"/>
        <v>97.432999999999993</v>
      </c>
      <c r="CN45" s="97">
        <f ca="1">IF($CJ45=0,0,_xll.OSTRIP($CK45,$AC45,$BJ45-$B$2,$BG45-$BJ45,$BH45-$BJ45,$B$10,$BE45,$Z45,$AA45,$F$23,$AD45,$CO$34,0))</f>
        <v>0.21451531355418804</v>
      </c>
      <c r="CO45" s="97">
        <f ca="1">IF($CJ45=0,0,_xll.OSTRIP($CK45,$AC45,$BJ45-$B$2,$BG45-$BJ45,$BH45-$BJ45,$B$10,$BE45,$Z45,$AA45,$F$23,$AD45,$CO$34,1))</f>
        <v>6.8251770141326148E-2</v>
      </c>
      <c r="CP45" s="97">
        <f ca="1">IF($CJ45=0,0,_xll.OSTRIP($CK45,$AC45,$BJ45-$B$2,$BG45-$BJ45,$BH45-$BJ45,$B$10,$BE45,$Z45,$AA45,$F$23,$AD45,$CO$34,$CO$35))</f>
        <v>0.25765359301991603</v>
      </c>
      <c r="CQ45" s="99">
        <f t="shared" ca="1" si="54"/>
        <v>6.6499747201798289</v>
      </c>
      <c r="CR45" s="99">
        <f t="shared" ca="1" si="55"/>
        <v>2.1158048743811104</v>
      </c>
      <c r="CS45" s="99">
        <f t="shared" ca="1" si="56"/>
        <v>7.9872613836173967</v>
      </c>
      <c r="CT45" s="99">
        <f t="shared" si="57"/>
        <v>25.73</v>
      </c>
      <c r="CV45" s="79">
        <f t="shared" si="25"/>
        <v>0</v>
      </c>
      <c r="CW45" s="78" t="e">
        <f t="shared" ca="1" si="58"/>
        <v>#DIV/0!</v>
      </c>
      <c r="CX45" s="74">
        <f t="shared" ca="1" si="59"/>
        <v>0</v>
      </c>
      <c r="CY45" s="98">
        <f t="shared" ca="1" si="60"/>
        <v>0</v>
      </c>
      <c r="CZ45" s="97">
        <f ca="1">IF($CV45=0,0,_xll.OSTRIP($CW45,$AM45,$BJ45-$B$2,$BG45-$BJ45,$BH45-$BJ45,$B$10,$BE45,$AJ45,$AK45,$H$23,$AN45,$DA$34,0))</f>
        <v>0</v>
      </c>
      <c r="DA45" s="97">
        <f ca="1">IF($CV45=0,0,_xll.OSTRIP($CW45,$AM45,$BJ45-$B$2,$BG45-$BJ45,$BH45-$BJ45,$B$10,$BE45,$AJ45,$AK45,$H$23,$AN45,$DA$34,1))</f>
        <v>0</v>
      </c>
      <c r="DB45" s="97">
        <f ca="1">IF($CV45=0,0,_xll.OSTRIP($CW45,$AM45,$BJ45-$B$2,$BG45-$BJ45,$BH45-$BJ45,$B$10,$BE45,$AJ45,$AK45,$H$23,$AN45,$DA$34,DA$35))</f>
        <v>0</v>
      </c>
      <c r="DC45" s="99">
        <f t="shared" ca="1" si="61"/>
        <v>0</v>
      </c>
      <c r="DD45" s="99">
        <f t="shared" ca="1" si="62"/>
        <v>0</v>
      </c>
      <c r="DE45" s="99">
        <f t="shared" ca="1" si="63"/>
        <v>0</v>
      </c>
      <c r="DF45" s="99">
        <f t="shared" si="64"/>
        <v>0</v>
      </c>
    </row>
    <row r="46" spans="1:110" x14ac:dyDescent="0.2">
      <c r="A46" s="92">
        <f t="shared" si="26"/>
        <v>37500</v>
      </c>
      <c r="B46" s="93">
        <f t="shared" ca="1" si="0"/>
        <v>2.899</v>
      </c>
      <c r="C46" s="77">
        <f t="shared" ca="1" si="1"/>
        <v>0.5625</v>
      </c>
      <c r="D46" s="93">
        <f t="shared" ca="1" si="2"/>
        <v>0.32</v>
      </c>
      <c r="E46" s="96">
        <f t="shared" ca="1" si="3"/>
        <v>0.98</v>
      </c>
      <c r="F46" s="77">
        <f t="shared" ca="1" si="27"/>
        <v>0.65125</v>
      </c>
      <c r="G46" s="96">
        <f t="shared" ca="1" si="65"/>
        <v>0.73</v>
      </c>
      <c r="H46" s="77">
        <f t="shared" ca="1" si="4"/>
        <v>0</v>
      </c>
      <c r="I46" s="94" t="e">
        <f t="shared" ca="1" si="5"/>
        <v>#DIV/0!</v>
      </c>
      <c r="J46" s="182" t="e">
        <f t="shared" ca="1" si="6"/>
        <v>#DIV/0!</v>
      </c>
      <c r="K46" s="182">
        <v>-0.05</v>
      </c>
      <c r="L46" s="204"/>
      <c r="M46" s="204"/>
      <c r="N46" s="93">
        <f t="shared" ca="1" si="7"/>
        <v>0.04</v>
      </c>
      <c r="O46" s="96">
        <f t="shared" ca="1" si="8"/>
        <v>1</v>
      </c>
      <c r="P46" s="170">
        <f t="shared" ca="1" si="28"/>
        <v>0.5625</v>
      </c>
      <c r="Q46" s="96">
        <f t="shared" ca="1" si="29"/>
        <v>0.73</v>
      </c>
      <c r="R46" s="77">
        <f t="shared" ca="1" si="9"/>
        <v>0</v>
      </c>
      <c r="S46" s="94" t="e">
        <f t="shared" ca="1" si="30"/>
        <v>#DIV/0!</v>
      </c>
      <c r="T46" s="182" t="e">
        <f t="shared" ca="1" si="10"/>
        <v>#DIV/0!</v>
      </c>
      <c r="U46"/>
      <c r="V46"/>
      <c r="W46"/>
      <c r="X46" s="93">
        <f t="shared" ca="1" si="11"/>
        <v>0.23</v>
      </c>
      <c r="Y46" s="96">
        <f t="shared" ca="1" si="12"/>
        <v>1</v>
      </c>
      <c r="Z46" s="170">
        <f t="shared" ca="1" si="31"/>
        <v>0.5625</v>
      </c>
      <c r="AA46" s="96">
        <f t="shared" ca="1" si="32"/>
        <v>0.77999999999999992</v>
      </c>
      <c r="AB46" s="77">
        <f t="shared" ca="1" si="13"/>
        <v>0</v>
      </c>
      <c r="AC46" s="94">
        <f t="shared" ca="1" si="33"/>
        <v>3.129</v>
      </c>
      <c r="AD46" s="182">
        <f t="shared" ca="1" si="14"/>
        <v>0</v>
      </c>
      <c r="AE46"/>
      <c r="AF46"/>
      <c r="AG46"/>
      <c r="AH46" s="93">
        <f t="shared" ca="1" si="15"/>
        <v>0.34250000000000003</v>
      </c>
      <c r="AI46" s="96">
        <f t="shared" ca="1" si="16"/>
        <v>1</v>
      </c>
      <c r="AJ46" s="170">
        <f t="shared" ca="1" si="34"/>
        <v>0.5625</v>
      </c>
      <c r="AK46" s="96">
        <f t="shared" ca="1" si="35"/>
        <v>1.18</v>
      </c>
      <c r="AL46" s="77">
        <f t="shared" ca="1" si="17"/>
        <v>0</v>
      </c>
      <c r="AM46" s="94" t="e">
        <f t="shared" ca="1" si="36"/>
        <v>#DIV/0!</v>
      </c>
      <c r="AN46" s="182" t="e">
        <f t="shared" ca="1" si="18"/>
        <v>#DIV/0!</v>
      </c>
      <c r="AO46"/>
      <c r="AP46"/>
      <c r="AQ46" s="204"/>
      <c r="AR46" s="204"/>
      <c r="AU46"/>
      <c r="AV46"/>
      <c r="AW46"/>
      <c r="AX46"/>
      <c r="AY46"/>
      <c r="AZ46"/>
      <c r="BA46"/>
      <c r="BC46" s="95"/>
      <c r="BD46" s="95"/>
      <c r="BE46" s="77">
        <f t="shared" ca="1" si="19"/>
        <v>0</v>
      </c>
      <c r="BF46" s="145">
        <f t="shared" si="20"/>
        <v>30</v>
      </c>
      <c r="BG46" s="196">
        <f t="shared" si="37"/>
        <v>37500</v>
      </c>
      <c r="BH46" s="196">
        <f t="shared" si="66"/>
        <v>37529</v>
      </c>
      <c r="BJ46" s="196">
        <f t="shared" ca="1" si="67"/>
        <v>37497</v>
      </c>
      <c r="BK46" s="79"/>
      <c r="BL46" s="79">
        <f t="shared" si="21"/>
        <v>0</v>
      </c>
      <c r="BM46" s="79" t="e">
        <f t="shared" ca="1" si="38"/>
        <v>#DIV/0!</v>
      </c>
      <c r="BN46" s="74">
        <f t="shared" ca="1" si="22"/>
        <v>0</v>
      </c>
      <c r="BO46" s="98">
        <f t="shared" ca="1" si="39"/>
        <v>0</v>
      </c>
      <c r="BP46" s="97">
        <f ca="1">IF($BL46=0,0,_xll.OSTRIP($BM46,$I46,$BJ46-$B$2,$BG46-$BJ46,$BH46-$BJ46,$B$10,$BE46,$F46,$G46,$B$23,$J46,$BQ$34,0))</f>
        <v>0</v>
      </c>
      <c r="BQ46" s="97">
        <f ca="1">IF($BL46=0,0,_xll.OSTRIP($BM46,$I46,$BJ46-$B$2,$BG46-$BJ46,$BH46-$BJ46,$B$10,$BE46,$F46,$G46,$B$23,$J46,$BQ$34,1))</f>
        <v>0</v>
      </c>
      <c r="BR46" s="97">
        <f ca="1">IF($BL46=0,0,_xll.OSTRIP($BM46,$I46,$BJ46-$B$2,$BG46-$BJ46,$BH46-$BJ46,$B$10,$BE46,$F46,$G46,$B$23,$J46,$BQ$34,BQ$35))</f>
        <v>0</v>
      </c>
      <c r="BS46" s="99">
        <f t="shared" ca="1" si="40"/>
        <v>0</v>
      </c>
      <c r="BT46" s="99">
        <f t="shared" ca="1" si="41"/>
        <v>0</v>
      </c>
      <c r="BU46" s="99">
        <f t="shared" ca="1" si="42"/>
        <v>0</v>
      </c>
      <c r="BV46" s="99">
        <f t="shared" si="43"/>
        <v>0</v>
      </c>
      <c r="BX46" s="79">
        <f t="shared" si="23"/>
        <v>0</v>
      </c>
      <c r="BY46" s="78" t="e">
        <f t="shared" ca="1" si="44"/>
        <v>#DIV/0!</v>
      </c>
      <c r="BZ46" s="74">
        <f t="shared" ca="1" si="45"/>
        <v>0</v>
      </c>
      <c r="CA46" s="98">
        <f t="shared" ca="1" si="46"/>
        <v>0</v>
      </c>
      <c r="CB46" s="97">
        <f ca="1">IF($BX46=0,0,_xll.OSTRIP($BY46,$S46,$BJ46-$B$2,$BG46-$BJ46,$BH46-$BJ46,$B$10,$BE46,$P46,$Q46,$D$23,$T46,$CC$34,0))</f>
        <v>0</v>
      </c>
      <c r="CC46" s="97">
        <f ca="1">IF($BX46=0,0,_xll.OSTRIP($BY46,$S46,$BJ46-$B$2,$BG46-$BJ46,$BH46-$BJ46,$B$10,$BE46,$P46,$Q46,$D$23,$T46,$CC$34,1))</f>
        <v>0</v>
      </c>
      <c r="CD46" s="97">
        <f ca="1">IF($BX46=0,0,_xll.OSTRIP($BY46,$S46,$BJ46-$B$2,$BG46-$BJ46,$BH46-$BJ46,$B$10,$BE46,$P46,$Q46,$D$23,$T46,$CC$34,CC$35))</f>
        <v>0</v>
      </c>
      <c r="CE46" s="99">
        <f t="shared" ca="1" si="47"/>
        <v>0</v>
      </c>
      <c r="CF46" s="99">
        <f t="shared" ca="1" si="48"/>
        <v>0</v>
      </c>
      <c r="CG46" s="99">
        <f t="shared" ca="1" si="49"/>
        <v>0</v>
      </c>
      <c r="CH46" s="99">
        <f t="shared" si="50"/>
        <v>0</v>
      </c>
      <c r="CJ46" s="79">
        <f t="shared" si="24"/>
        <v>30</v>
      </c>
      <c r="CK46" s="78">
        <f t="shared" ca="1" si="51"/>
        <v>3.129</v>
      </c>
      <c r="CL46" s="74">
        <f t="shared" ca="1" si="52"/>
        <v>86.97</v>
      </c>
      <c r="CM46" s="98">
        <f t="shared" ca="1" si="53"/>
        <v>93.87</v>
      </c>
      <c r="CN46" s="97">
        <f ca="1">IF($CJ46=0,0,_xll.OSTRIP($CK46,$AC46,$BJ46-$B$2,$BG46-$BJ46,$BH46-$BJ46,$B$10,$BE46,$Z46,$AA46,$F$23,$AD46,$CO$34,0))</f>
        <v>0.2050207053379173</v>
      </c>
      <c r="CO46" s="97">
        <f ca="1">IF($CJ46=0,0,_xll.OSTRIP($CK46,$AC46,$BJ46-$B$2,$BG46-$BJ46,$BH46-$BJ46,$B$10,$BE46,$Z46,$AA46,$F$23,$AD46,$CO$34,1))</f>
        <v>6.5522756579711502E-2</v>
      </c>
      <c r="CP46" s="97">
        <f ca="1">IF($CJ46=0,0,_xll.OSTRIP($CK46,$AC46,$BJ46-$B$2,$BG46-$BJ46,$BH46-$BJ46,$B$10,$BE46,$Z46,$AA46,$F$23,$AD46,$CO$34,$CO$35))</f>
        <v>0.26212200909794481</v>
      </c>
      <c r="CQ46" s="99">
        <f t="shared" ca="1" si="54"/>
        <v>6.1506211601375194</v>
      </c>
      <c r="CR46" s="99">
        <f t="shared" ca="1" si="55"/>
        <v>1.965682697391345</v>
      </c>
      <c r="CS46" s="99">
        <f t="shared" ca="1" si="56"/>
        <v>7.8636602729383442</v>
      </c>
      <c r="CT46" s="99">
        <f t="shared" si="57"/>
        <v>23.4</v>
      </c>
      <c r="CV46" s="79">
        <f t="shared" si="25"/>
        <v>0</v>
      </c>
      <c r="CW46" s="78" t="e">
        <f t="shared" ca="1" si="58"/>
        <v>#DIV/0!</v>
      </c>
      <c r="CX46" s="74">
        <f t="shared" ca="1" si="59"/>
        <v>0</v>
      </c>
      <c r="CY46" s="98">
        <f t="shared" ca="1" si="60"/>
        <v>0</v>
      </c>
      <c r="CZ46" s="97">
        <f ca="1">IF($CV46=0,0,_xll.OSTRIP($CW46,$AM46,$BJ46-$B$2,$BG46-$BJ46,$BH46-$BJ46,$B$10,$BE46,$AJ46,$AK46,$H$23,$AN46,$DA$34,0))</f>
        <v>0</v>
      </c>
      <c r="DA46" s="97">
        <f ca="1">IF($CV46=0,0,_xll.OSTRIP($CW46,$AM46,$BJ46-$B$2,$BG46-$BJ46,$BH46-$BJ46,$B$10,$BE46,$AJ46,$AK46,$H$23,$AN46,$DA$34,1))</f>
        <v>0</v>
      </c>
      <c r="DB46" s="97">
        <f ca="1">IF($CV46=0,0,_xll.OSTRIP($CW46,$AM46,$BJ46-$B$2,$BG46-$BJ46,$BH46-$BJ46,$B$10,$BE46,$AJ46,$AK46,$H$23,$AN46,$DA$34,DA$35))</f>
        <v>0</v>
      </c>
      <c r="DC46" s="99">
        <f t="shared" ca="1" si="61"/>
        <v>0</v>
      </c>
      <c r="DD46" s="99">
        <f t="shared" ca="1" si="62"/>
        <v>0</v>
      </c>
      <c r="DE46" s="99">
        <f t="shared" ca="1" si="63"/>
        <v>0</v>
      </c>
      <c r="DF46" s="99">
        <f t="shared" si="64"/>
        <v>0</v>
      </c>
    </row>
    <row r="47" spans="1:110" x14ac:dyDescent="0.2">
      <c r="A47" s="92">
        <f t="shared" si="26"/>
        <v>37530</v>
      </c>
      <c r="B47" s="93">
        <f t="shared" ca="1" si="0"/>
        <v>2.9220000000000002</v>
      </c>
      <c r="C47" s="77">
        <f t="shared" ca="1" si="1"/>
        <v>0.5625</v>
      </c>
      <c r="D47" s="93">
        <f t="shared" ca="1" si="2"/>
        <v>0.38</v>
      </c>
      <c r="E47" s="96">
        <f t="shared" ca="1" si="3"/>
        <v>0.98</v>
      </c>
      <c r="F47" s="77">
        <f t="shared" ca="1" si="27"/>
        <v>0.65125</v>
      </c>
      <c r="G47" s="96">
        <f t="shared" ca="1" si="65"/>
        <v>0.77999999999999992</v>
      </c>
      <c r="H47" s="77">
        <f t="shared" ca="1" si="4"/>
        <v>0</v>
      </c>
      <c r="I47" s="94" t="e">
        <f t="shared" ca="1" si="5"/>
        <v>#DIV/0!</v>
      </c>
      <c r="J47" s="182" t="e">
        <f t="shared" ca="1" si="6"/>
        <v>#DIV/0!</v>
      </c>
      <c r="K47" s="182">
        <v>-0.05</v>
      </c>
      <c r="L47" s="204"/>
      <c r="M47" s="204"/>
      <c r="N47" s="93">
        <f t="shared" ca="1" si="7"/>
        <v>7.4999999999999997E-3</v>
      </c>
      <c r="O47" s="96">
        <f t="shared" ca="1" si="8"/>
        <v>1</v>
      </c>
      <c r="P47" s="170">
        <f t="shared" ca="1" si="28"/>
        <v>0.5625</v>
      </c>
      <c r="Q47" s="96">
        <f t="shared" ca="1" si="29"/>
        <v>0.77999999999999992</v>
      </c>
      <c r="R47" s="77">
        <f t="shared" ca="1" si="9"/>
        <v>0</v>
      </c>
      <c r="S47" s="94" t="e">
        <f t="shared" ca="1" si="30"/>
        <v>#DIV/0!</v>
      </c>
      <c r="T47" s="182" t="e">
        <f t="shared" ca="1" si="10"/>
        <v>#DIV/0!</v>
      </c>
      <c r="U47"/>
      <c r="V47"/>
      <c r="W47"/>
      <c r="X47" s="93">
        <f t="shared" ca="1" si="11"/>
        <v>0.13</v>
      </c>
      <c r="Y47" s="96">
        <f t="shared" ca="1" si="12"/>
        <v>1</v>
      </c>
      <c r="Z47" s="170">
        <f t="shared" ca="1" si="31"/>
        <v>0.5625</v>
      </c>
      <c r="AA47" s="96">
        <f t="shared" ca="1" si="32"/>
        <v>0.83</v>
      </c>
      <c r="AB47" s="77">
        <f t="shared" ca="1" si="13"/>
        <v>0</v>
      </c>
      <c r="AC47" s="94">
        <f t="shared" ca="1" si="33"/>
        <v>3.052</v>
      </c>
      <c r="AD47" s="182">
        <f t="shared" ca="1" si="14"/>
        <v>0</v>
      </c>
      <c r="AE47"/>
      <c r="AF47"/>
      <c r="AG47"/>
      <c r="AH47" s="93">
        <f t="shared" ca="1" si="15"/>
        <v>0.37</v>
      </c>
      <c r="AI47" s="96">
        <f t="shared" ca="1" si="16"/>
        <v>1</v>
      </c>
      <c r="AJ47" s="170">
        <f t="shared" ca="1" si="34"/>
        <v>0.5625</v>
      </c>
      <c r="AK47" s="96">
        <f t="shared" ca="1" si="35"/>
        <v>1.23</v>
      </c>
      <c r="AL47" s="77">
        <f t="shared" ca="1" si="17"/>
        <v>0</v>
      </c>
      <c r="AM47" s="94" t="e">
        <f t="shared" ca="1" si="36"/>
        <v>#DIV/0!</v>
      </c>
      <c r="AN47" s="182" t="e">
        <f t="shared" ca="1" si="18"/>
        <v>#DIV/0!</v>
      </c>
      <c r="AO47"/>
      <c r="AP47"/>
      <c r="AQ47" s="204"/>
      <c r="AR47" s="204"/>
      <c r="AU47"/>
      <c r="AV47"/>
      <c r="AW47"/>
      <c r="AX47"/>
      <c r="AY47"/>
      <c r="AZ47"/>
      <c r="BA47"/>
      <c r="BC47" s="95"/>
      <c r="BD47" s="95"/>
      <c r="BE47" s="77">
        <f t="shared" ca="1" si="19"/>
        <v>0</v>
      </c>
      <c r="BF47" s="145">
        <f t="shared" si="20"/>
        <v>31</v>
      </c>
      <c r="BG47" s="196">
        <f t="shared" si="37"/>
        <v>37530</v>
      </c>
      <c r="BH47" s="196">
        <f t="shared" si="66"/>
        <v>37560</v>
      </c>
      <c r="BJ47" s="196">
        <f t="shared" ca="1" si="67"/>
        <v>37526</v>
      </c>
      <c r="BK47" s="79"/>
      <c r="BL47" s="79">
        <f t="shared" si="21"/>
        <v>0</v>
      </c>
      <c r="BM47" s="79" t="e">
        <f t="shared" ca="1" si="38"/>
        <v>#DIV/0!</v>
      </c>
      <c r="BN47" s="74">
        <f t="shared" ca="1" si="22"/>
        <v>0</v>
      </c>
      <c r="BO47" s="98">
        <f t="shared" ca="1" si="39"/>
        <v>0</v>
      </c>
      <c r="BP47" s="97">
        <f ca="1">IF($BL47=0,0,_xll.OSTRIP($BM47,$I47,$BJ47-$B$2,$BG47-$BJ47,$BH47-$BJ47,$B$10,$BE47,$F47,$G47,$B$23,$J47,$BQ$34,0))</f>
        <v>0</v>
      </c>
      <c r="BQ47" s="97">
        <f ca="1">IF($BL47=0,0,_xll.OSTRIP($BM47,$I47,$BJ47-$B$2,$BG47-$BJ47,$BH47-$BJ47,$B$10,$BE47,$F47,$G47,$B$23,$J47,$BQ$34,1))</f>
        <v>0</v>
      </c>
      <c r="BR47" s="97">
        <f ca="1">IF($BL47=0,0,_xll.OSTRIP($BM47,$I47,$BJ47-$B$2,$BG47-$BJ47,$BH47-$BJ47,$B$10,$BE47,$F47,$G47,$B$23,$J47,$BQ$34,BQ$35))</f>
        <v>0</v>
      </c>
      <c r="BS47" s="99">
        <f t="shared" ca="1" si="40"/>
        <v>0</v>
      </c>
      <c r="BT47" s="99">
        <f t="shared" ca="1" si="41"/>
        <v>0</v>
      </c>
      <c r="BU47" s="99">
        <f t="shared" ca="1" si="42"/>
        <v>0</v>
      </c>
      <c r="BV47" s="99">
        <f t="shared" si="43"/>
        <v>0</v>
      </c>
      <c r="BX47" s="79">
        <f t="shared" si="23"/>
        <v>0</v>
      </c>
      <c r="BY47" s="78" t="e">
        <f t="shared" ca="1" si="44"/>
        <v>#DIV/0!</v>
      </c>
      <c r="BZ47" s="74">
        <f t="shared" ca="1" si="45"/>
        <v>0</v>
      </c>
      <c r="CA47" s="98">
        <f t="shared" ca="1" si="46"/>
        <v>0</v>
      </c>
      <c r="CB47" s="97">
        <f ca="1">IF($BX47=0,0,_xll.OSTRIP($BY47,$S47,$BJ47-$B$2,$BG47-$BJ47,$BH47-$BJ47,$B$10,$BE47,$P47,$Q47,$D$23,$T47,$CC$34,0))</f>
        <v>0</v>
      </c>
      <c r="CC47" s="97">
        <f ca="1">IF($BX47=0,0,_xll.OSTRIP($BY47,$S47,$BJ47-$B$2,$BG47-$BJ47,$BH47-$BJ47,$B$10,$BE47,$P47,$Q47,$D$23,$T47,$CC$34,1))</f>
        <v>0</v>
      </c>
      <c r="CD47" s="97">
        <f ca="1">IF($BX47=0,0,_xll.OSTRIP($BY47,$S47,$BJ47-$B$2,$BG47-$BJ47,$BH47-$BJ47,$B$10,$BE47,$P47,$Q47,$D$23,$T47,$CC$34,CC$35))</f>
        <v>0</v>
      </c>
      <c r="CE47" s="99">
        <f t="shared" ca="1" si="47"/>
        <v>0</v>
      </c>
      <c r="CF47" s="99">
        <f t="shared" ca="1" si="48"/>
        <v>0</v>
      </c>
      <c r="CG47" s="99">
        <f t="shared" ca="1" si="49"/>
        <v>0</v>
      </c>
      <c r="CH47" s="99">
        <f t="shared" si="50"/>
        <v>0</v>
      </c>
      <c r="CJ47" s="79">
        <f t="shared" si="24"/>
        <v>31</v>
      </c>
      <c r="CK47" s="78">
        <f t="shared" ca="1" si="51"/>
        <v>3.052</v>
      </c>
      <c r="CL47" s="74">
        <f t="shared" ca="1" si="52"/>
        <v>90.582000000000008</v>
      </c>
      <c r="CM47" s="98">
        <f t="shared" ca="1" si="53"/>
        <v>94.611999999999995</v>
      </c>
      <c r="CN47" s="97">
        <f ca="1">IF($CJ47=0,0,_xll.OSTRIP($CK47,$AC47,$BJ47-$B$2,$BG47-$BJ47,$BH47-$BJ47,$B$10,$BE47,$Z47,$AA47,$F$23,$AD47,$CO$34,0))</f>
        <v>0.2226318161018177</v>
      </c>
      <c r="CO47" s="97">
        <f ca="1">IF($CJ47=0,0,_xll.OSTRIP($CK47,$AC47,$BJ47-$B$2,$BG47-$BJ47,$BH47-$BJ47,$B$10,$BE47,$Z47,$AA47,$F$23,$AD47,$CO$34,1))</f>
        <v>7.2946204489455338E-2</v>
      </c>
      <c r="CP47" s="97">
        <f ca="1">IF($CJ47=0,0,_xll.OSTRIP($CK47,$AC47,$BJ47-$B$2,$BG47-$BJ47,$BH47-$BJ47,$B$10,$BE47,$Z47,$AA47,$F$23,$AD47,$CO$34,$CO$35))</f>
        <v>0.26733355248118029</v>
      </c>
      <c r="CQ47" s="99">
        <f t="shared" ca="1" si="54"/>
        <v>6.9015862991563486</v>
      </c>
      <c r="CR47" s="99">
        <f t="shared" ca="1" si="55"/>
        <v>2.2613323391731153</v>
      </c>
      <c r="CS47" s="99">
        <f t="shared" ca="1" si="56"/>
        <v>8.2873401269165896</v>
      </c>
      <c r="CT47" s="99">
        <f t="shared" si="57"/>
        <v>25.73</v>
      </c>
      <c r="CV47" s="79">
        <f t="shared" si="25"/>
        <v>0</v>
      </c>
      <c r="CW47" s="78" t="e">
        <f t="shared" ca="1" si="58"/>
        <v>#DIV/0!</v>
      </c>
      <c r="CX47" s="74">
        <f t="shared" ca="1" si="59"/>
        <v>0</v>
      </c>
      <c r="CY47" s="98">
        <f t="shared" ca="1" si="60"/>
        <v>0</v>
      </c>
      <c r="CZ47" s="97">
        <f ca="1">IF($CV47=0,0,_xll.OSTRIP($CW47,$AM47,$BJ47-$B$2,$BG47-$BJ47,$BH47-$BJ47,$B$10,$BE47,$AJ47,$AK47,$H$23,$AN47,$DA$34,0))</f>
        <v>0</v>
      </c>
      <c r="DA47" s="97">
        <f ca="1">IF($CV47=0,0,_xll.OSTRIP($CW47,$AM47,$BJ47-$B$2,$BG47-$BJ47,$BH47-$BJ47,$B$10,$BE47,$AJ47,$AK47,$H$23,$AN47,$DA$34,1))</f>
        <v>0</v>
      </c>
      <c r="DB47" s="97">
        <f ca="1">IF($CV47=0,0,_xll.OSTRIP($CW47,$AM47,$BJ47-$B$2,$BG47-$BJ47,$BH47-$BJ47,$B$10,$BE47,$AJ47,$AK47,$H$23,$AN47,$DA$34,DA$35))</f>
        <v>0</v>
      </c>
      <c r="DC47" s="99">
        <f t="shared" ca="1" si="61"/>
        <v>0</v>
      </c>
      <c r="DD47" s="99">
        <f t="shared" ca="1" si="62"/>
        <v>0</v>
      </c>
      <c r="DE47" s="99">
        <f t="shared" ca="1" si="63"/>
        <v>0</v>
      </c>
      <c r="DF47" s="99">
        <f t="shared" si="64"/>
        <v>0</v>
      </c>
    </row>
    <row r="48" spans="1:110" x14ac:dyDescent="0.2">
      <c r="A48" s="92">
        <f t="shared" si="26"/>
        <v>37561</v>
      </c>
      <c r="B48" s="93">
        <f t="shared" ca="1" si="0"/>
        <v>3.1190000000000002</v>
      </c>
      <c r="C48" s="77">
        <f t="shared" ca="1" si="1"/>
        <v>0.55500000000000005</v>
      </c>
      <c r="D48" s="93">
        <f t="shared" ca="1" si="2"/>
        <v>0.44500000000000001</v>
      </c>
      <c r="E48" s="96">
        <f t="shared" ca="1" si="3"/>
        <v>1.1000000000000001</v>
      </c>
      <c r="F48" s="77">
        <f t="shared" ca="1" si="27"/>
        <v>0.71050000000000013</v>
      </c>
      <c r="G48" s="96">
        <f t="shared" ca="1" si="65"/>
        <v>0.95</v>
      </c>
      <c r="H48" s="77">
        <f t="shared" ca="1" si="4"/>
        <v>0</v>
      </c>
      <c r="I48" s="94" t="e">
        <f t="shared" ca="1" si="5"/>
        <v>#DIV/0!</v>
      </c>
      <c r="J48" s="182" t="e">
        <f t="shared" ca="1" si="6"/>
        <v>#DIV/0!</v>
      </c>
      <c r="K48" s="182">
        <v>-0.05</v>
      </c>
      <c r="L48" s="204"/>
      <c r="M48" s="204"/>
      <c r="N48" s="93">
        <f t="shared" ca="1" si="7"/>
        <v>-2.2499999999999999E-2</v>
      </c>
      <c r="O48" s="96">
        <f t="shared" ca="1" si="8"/>
        <v>1</v>
      </c>
      <c r="P48" s="170">
        <f t="shared" ca="1" si="28"/>
        <v>0.55500000000000005</v>
      </c>
      <c r="Q48" s="96">
        <f t="shared" ca="1" si="29"/>
        <v>0.95</v>
      </c>
      <c r="R48" s="77">
        <f t="shared" ca="1" si="9"/>
        <v>0</v>
      </c>
      <c r="S48" s="94" t="e">
        <f t="shared" ca="1" si="30"/>
        <v>#DIV/0!</v>
      </c>
      <c r="T48" s="182" t="e">
        <f t="shared" ca="1" si="10"/>
        <v>#DIV/0!</v>
      </c>
      <c r="U48"/>
      <c r="V48"/>
      <c r="W48"/>
      <c r="X48" s="93">
        <f t="shared" ca="1" si="11"/>
        <v>0.15</v>
      </c>
      <c r="Y48" s="96">
        <f t="shared" ca="1" si="12"/>
        <v>1</v>
      </c>
      <c r="Z48" s="170">
        <f t="shared" ca="1" si="31"/>
        <v>0.55500000000000005</v>
      </c>
      <c r="AA48" s="96">
        <f t="shared" ca="1" si="32"/>
        <v>0.95</v>
      </c>
      <c r="AB48" s="77">
        <f t="shared" ca="1" si="13"/>
        <v>0</v>
      </c>
      <c r="AC48" s="94" t="e">
        <f t="shared" ca="1" si="33"/>
        <v>#DIV/0!</v>
      </c>
      <c r="AD48" s="182" t="e">
        <f t="shared" ca="1" si="14"/>
        <v>#DIV/0!</v>
      </c>
      <c r="AE48"/>
      <c r="AF48"/>
      <c r="AG48"/>
      <c r="AH48" s="93">
        <f t="shared" ca="1" si="15"/>
        <v>0.53</v>
      </c>
      <c r="AI48" s="96">
        <f t="shared" ca="1" si="16"/>
        <v>1.1000000000000001</v>
      </c>
      <c r="AJ48" s="170">
        <f t="shared" ca="1" si="34"/>
        <v>0.61050000000000015</v>
      </c>
      <c r="AK48" s="96">
        <f t="shared" ca="1" si="35"/>
        <v>2.2999999999999998</v>
      </c>
      <c r="AL48" s="77">
        <f t="shared" ca="1" si="17"/>
        <v>0</v>
      </c>
      <c r="AM48" s="94" t="e">
        <f t="shared" ca="1" si="36"/>
        <v>#DIV/0!</v>
      </c>
      <c r="AN48" s="182" t="e">
        <f t="shared" ca="1" si="18"/>
        <v>#DIV/0!</v>
      </c>
      <c r="AO48"/>
      <c r="AP48"/>
      <c r="AQ48" s="204"/>
      <c r="AR48" s="204"/>
      <c r="AU48"/>
      <c r="AV48"/>
      <c r="AW48"/>
      <c r="AX48"/>
      <c r="AY48"/>
      <c r="AZ48"/>
      <c r="BA48"/>
      <c r="BC48" s="95"/>
      <c r="BD48" s="95"/>
      <c r="BE48" s="77">
        <f t="shared" ca="1" si="19"/>
        <v>0</v>
      </c>
      <c r="BF48" s="145">
        <f t="shared" si="20"/>
        <v>30</v>
      </c>
      <c r="BG48" s="196">
        <f t="shared" si="37"/>
        <v>37561</v>
      </c>
      <c r="BH48" s="196">
        <f t="shared" si="66"/>
        <v>37590</v>
      </c>
      <c r="BJ48" s="196">
        <f t="shared" ca="1" si="67"/>
        <v>37559</v>
      </c>
      <c r="BK48" s="79"/>
      <c r="BL48" s="79">
        <f t="shared" si="21"/>
        <v>0</v>
      </c>
      <c r="BM48" s="79" t="e">
        <f t="shared" ca="1" si="38"/>
        <v>#DIV/0!</v>
      </c>
      <c r="BN48" s="74">
        <f t="shared" ca="1" si="22"/>
        <v>0</v>
      </c>
      <c r="BO48" s="98">
        <f t="shared" ca="1" si="39"/>
        <v>0</v>
      </c>
      <c r="BP48" s="97">
        <f ca="1">IF($BL48=0,0,_xll.OSTRIP($BM48,$I48,$BJ48-$B$2,$BG48-$BJ48,$BH48-$BJ48,$B$10,$BE48,$F48,$G48,$B$23,$J48,$BQ$34,0))</f>
        <v>0</v>
      </c>
      <c r="BQ48" s="97">
        <f ca="1">IF($BL48=0,0,_xll.OSTRIP($BM48,$I48,$BJ48-$B$2,$BG48-$BJ48,$BH48-$BJ48,$B$10,$BE48,$F48,$G48,$B$23,$J48,$BQ$34,1))</f>
        <v>0</v>
      </c>
      <c r="BR48" s="97">
        <f ca="1">IF($BL48=0,0,_xll.OSTRIP($BM48,$I48,$BJ48-$B$2,$BG48-$BJ48,$BH48-$BJ48,$B$10,$BE48,$F48,$G48,$B$23,$J48,$BQ$34,BQ$35))</f>
        <v>0</v>
      </c>
      <c r="BS48" s="99">
        <f t="shared" ca="1" si="40"/>
        <v>0</v>
      </c>
      <c r="BT48" s="99">
        <f t="shared" ca="1" si="41"/>
        <v>0</v>
      </c>
      <c r="BU48" s="99">
        <f t="shared" ca="1" si="42"/>
        <v>0</v>
      </c>
      <c r="BV48" s="99">
        <f t="shared" si="43"/>
        <v>0</v>
      </c>
      <c r="BX48" s="79">
        <f t="shared" si="23"/>
        <v>0</v>
      </c>
      <c r="BY48" s="78" t="e">
        <f t="shared" ca="1" si="44"/>
        <v>#DIV/0!</v>
      </c>
      <c r="BZ48" s="74">
        <f t="shared" ca="1" si="45"/>
        <v>0</v>
      </c>
      <c r="CA48" s="98">
        <f t="shared" ca="1" si="46"/>
        <v>0</v>
      </c>
      <c r="CB48" s="97">
        <f ca="1">IF($BX48=0,0,_xll.OSTRIP($BY48,$S48,$BJ48-$B$2,$BG48-$BJ48,$BH48-$BJ48,$B$10,$BE48,$P48,$Q48,$D$23,$T48,$CC$34,0))</f>
        <v>0</v>
      </c>
      <c r="CC48" s="97">
        <f ca="1">IF($BX48=0,0,_xll.OSTRIP($BY48,$S48,$BJ48-$B$2,$BG48-$BJ48,$BH48-$BJ48,$B$10,$BE48,$P48,$Q48,$D$23,$T48,$CC$34,1))</f>
        <v>0</v>
      </c>
      <c r="CD48" s="97">
        <f ca="1">IF($BX48=0,0,_xll.OSTRIP($BY48,$S48,$BJ48-$B$2,$BG48-$BJ48,$BH48-$BJ48,$B$10,$BE48,$P48,$Q48,$D$23,$T48,$CC$34,CC$35))</f>
        <v>0</v>
      </c>
      <c r="CE48" s="99">
        <f t="shared" ca="1" si="47"/>
        <v>0</v>
      </c>
      <c r="CF48" s="99">
        <f t="shared" ca="1" si="48"/>
        <v>0</v>
      </c>
      <c r="CG48" s="99">
        <f t="shared" ca="1" si="49"/>
        <v>0</v>
      </c>
      <c r="CH48" s="99">
        <f t="shared" si="50"/>
        <v>0</v>
      </c>
      <c r="CJ48" s="79">
        <f t="shared" si="24"/>
        <v>0</v>
      </c>
      <c r="CK48" s="78" t="e">
        <f t="shared" ca="1" si="51"/>
        <v>#DIV/0!</v>
      </c>
      <c r="CL48" s="74">
        <f t="shared" ca="1" si="52"/>
        <v>0</v>
      </c>
      <c r="CM48" s="98">
        <f t="shared" ca="1" si="53"/>
        <v>0</v>
      </c>
      <c r="CN48" s="97">
        <f ca="1">IF($CJ48=0,0,_xll.OSTRIP($CK48,$AC48,$BJ48-$B$2,$BG48-$BJ48,$BH48-$BJ48,$B$10,$BE48,$Z48,$AA48,$F$23,$AD48,$CO$34,0))</f>
        <v>0</v>
      </c>
      <c r="CO48" s="97">
        <f ca="1">IF($CJ48=0,0,_xll.OSTRIP($CK48,$AC48,$BJ48-$B$2,$BG48-$BJ48,$BH48-$BJ48,$B$10,$BE48,$Z48,$AA48,$F$23,$AD48,$CO$34,1))</f>
        <v>0</v>
      </c>
      <c r="CP48" s="97">
        <f ca="1">IF($CJ48=0,0,_xll.OSTRIP($CK48,$AC48,$BJ48-$B$2,$BG48-$BJ48,$BH48-$BJ48,$B$10,$BE48,$Z48,$AA48,$F$23,$AD48,$CO$34,$CO$35))</f>
        <v>0</v>
      </c>
      <c r="CQ48" s="99">
        <f t="shared" ca="1" si="54"/>
        <v>0</v>
      </c>
      <c r="CR48" s="99">
        <f t="shared" ca="1" si="55"/>
        <v>0</v>
      </c>
      <c r="CS48" s="99">
        <f t="shared" ca="1" si="56"/>
        <v>0</v>
      </c>
      <c r="CT48" s="99">
        <f t="shared" si="57"/>
        <v>0</v>
      </c>
      <c r="CV48" s="79">
        <f t="shared" si="25"/>
        <v>0</v>
      </c>
      <c r="CW48" s="78" t="e">
        <f t="shared" ca="1" si="58"/>
        <v>#DIV/0!</v>
      </c>
      <c r="CX48" s="74">
        <f t="shared" ca="1" si="59"/>
        <v>0</v>
      </c>
      <c r="CY48" s="98">
        <f t="shared" ca="1" si="60"/>
        <v>0</v>
      </c>
      <c r="CZ48" s="97">
        <f ca="1">IF($CV48=0,0,_xll.OSTRIP($CW48,$AM48,$BJ48-$B$2,$BG48-$BJ48,$BH48-$BJ48,$B$10,$BE48,$AJ48,$AK48,$H$23,$AN48,$DA$34,0))</f>
        <v>0</v>
      </c>
      <c r="DA48" s="97">
        <f ca="1">IF($CV48=0,0,_xll.OSTRIP($CW48,$AM48,$BJ48-$B$2,$BG48-$BJ48,$BH48-$BJ48,$B$10,$BE48,$AJ48,$AK48,$H$23,$AN48,$DA$34,1))</f>
        <v>0</v>
      </c>
      <c r="DB48" s="97">
        <f ca="1">IF($CV48=0,0,_xll.OSTRIP($CW48,$AM48,$BJ48-$B$2,$BG48-$BJ48,$BH48-$BJ48,$B$10,$BE48,$AJ48,$AK48,$H$23,$AN48,$DA$34,DA$35))</f>
        <v>0</v>
      </c>
      <c r="DC48" s="99">
        <f t="shared" ca="1" si="61"/>
        <v>0</v>
      </c>
      <c r="DD48" s="99">
        <f t="shared" ca="1" si="62"/>
        <v>0</v>
      </c>
      <c r="DE48" s="99">
        <f t="shared" ca="1" si="63"/>
        <v>0</v>
      </c>
      <c r="DF48" s="99">
        <f t="shared" si="64"/>
        <v>0</v>
      </c>
    </row>
    <row r="49" spans="1:110" x14ac:dyDescent="0.2">
      <c r="A49" s="92">
        <f t="shared" si="26"/>
        <v>37591</v>
      </c>
      <c r="B49" s="93">
        <f t="shared" ca="1" si="0"/>
        <v>3.306</v>
      </c>
      <c r="C49" s="77">
        <f t="shared" ca="1" si="1"/>
        <v>0.55000000000000004</v>
      </c>
      <c r="D49" s="93">
        <f t="shared" ca="1" si="2"/>
        <v>0.78</v>
      </c>
      <c r="E49" s="96">
        <f t="shared" ca="1" si="3"/>
        <v>1.1000000000000001</v>
      </c>
      <c r="F49" s="77">
        <f t="shared" ca="1" si="27"/>
        <v>0.70500000000000007</v>
      </c>
      <c r="G49" s="96">
        <f t="shared" ca="1" si="65"/>
        <v>1.1500000000000001</v>
      </c>
      <c r="H49" s="77">
        <f t="shared" ca="1" si="4"/>
        <v>0</v>
      </c>
      <c r="I49" s="94" t="e">
        <f t="shared" ca="1" si="5"/>
        <v>#DIV/0!</v>
      </c>
      <c r="J49" s="182" t="e">
        <f t="shared" ca="1" si="6"/>
        <v>#DIV/0!</v>
      </c>
      <c r="K49" s="182">
        <v>-0.05</v>
      </c>
      <c r="L49" s="204"/>
      <c r="M49" s="204"/>
      <c r="N49" s="93">
        <f t="shared" ca="1" si="7"/>
        <v>-4.4999999999999998E-2</v>
      </c>
      <c r="O49" s="96">
        <f t="shared" ca="1" si="8"/>
        <v>1</v>
      </c>
      <c r="P49" s="170">
        <f t="shared" ca="1" si="28"/>
        <v>0.55000000000000004</v>
      </c>
      <c r="Q49" s="96">
        <f t="shared" ca="1" si="29"/>
        <v>1.1500000000000001</v>
      </c>
      <c r="R49" s="77">
        <f t="shared" ca="1" si="9"/>
        <v>0</v>
      </c>
      <c r="S49" s="94" t="e">
        <f t="shared" ca="1" si="30"/>
        <v>#DIV/0!</v>
      </c>
      <c r="T49" s="182" t="e">
        <f t="shared" ca="1" si="10"/>
        <v>#DIV/0!</v>
      </c>
      <c r="U49"/>
      <c r="V49"/>
      <c r="W49"/>
      <c r="X49" s="93">
        <f t="shared" ca="1" si="11"/>
        <v>0.15</v>
      </c>
      <c r="Y49" s="96">
        <f t="shared" ca="1" si="12"/>
        <v>1</v>
      </c>
      <c r="Z49" s="170">
        <f t="shared" ca="1" si="31"/>
        <v>0.55000000000000004</v>
      </c>
      <c r="AA49" s="96">
        <f t="shared" ca="1" si="32"/>
        <v>1.1499999999999999</v>
      </c>
      <c r="AB49" s="77">
        <f t="shared" ca="1" si="13"/>
        <v>0</v>
      </c>
      <c r="AC49" s="94" t="e">
        <f t="shared" ca="1" si="33"/>
        <v>#DIV/0!</v>
      </c>
      <c r="AD49" s="182" t="e">
        <f t="shared" ca="1" si="14"/>
        <v>#DIV/0!</v>
      </c>
      <c r="AE49"/>
      <c r="AF49"/>
      <c r="AG49"/>
      <c r="AH49" s="93">
        <f t="shared" ca="1" si="15"/>
        <v>0.87</v>
      </c>
      <c r="AI49" s="96">
        <f t="shared" ca="1" si="16"/>
        <v>1.02</v>
      </c>
      <c r="AJ49" s="170">
        <f t="shared" ca="1" si="34"/>
        <v>0.56100000000000005</v>
      </c>
      <c r="AK49" s="96">
        <f t="shared" ca="1" si="35"/>
        <v>2.6</v>
      </c>
      <c r="AL49" s="77">
        <f t="shared" ca="1" si="17"/>
        <v>0</v>
      </c>
      <c r="AM49" s="94" t="e">
        <f t="shared" ca="1" si="36"/>
        <v>#DIV/0!</v>
      </c>
      <c r="AN49" s="182" t="e">
        <f t="shared" ca="1" si="18"/>
        <v>#DIV/0!</v>
      </c>
      <c r="AO49"/>
      <c r="AP49"/>
      <c r="AQ49" s="204"/>
      <c r="AR49" s="204"/>
      <c r="AU49"/>
      <c r="AV49"/>
      <c r="AW49"/>
      <c r="AX49"/>
      <c r="AY49"/>
      <c r="AZ49"/>
      <c r="BA49"/>
      <c r="BC49" s="95"/>
      <c r="BD49" s="95"/>
      <c r="BE49" s="77">
        <f t="shared" ca="1" si="19"/>
        <v>0</v>
      </c>
      <c r="BF49" s="145">
        <f t="shared" si="20"/>
        <v>31</v>
      </c>
      <c r="BG49" s="196">
        <f t="shared" si="37"/>
        <v>37591</v>
      </c>
      <c r="BH49" s="196">
        <f t="shared" si="66"/>
        <v>37621</v>
      </c>
      <c r="BJ49" s="196">
        <f t="shared" ca="1" si="67"/>
        <v>37587</v>
      </c>
      <c r="BK49" s="79"/>
      <c r="BL49" s="79">
        <f t="shared" si="21"/>
        <v>0</v>
      </c>
      <c r="BM49" s="79" t="e">
        <f t="shared" ca="1" si="38"/>
        <v>#DIV/0!</v>
      </c>
      <c r="BN49" s="74">
        <f t="shared" ca="1" si="22"/>
        <v>0</v>
      </c>
      <c r="BO49" s="98">
        <f t="shared" ca="1" si="39"/>
        <v>0</v>
      </c>
      <c r="BP49" s="97">
        <f ca="1">IF($BL49=0,0,_xll.OSTRIP($BM49,$I49,$BJ49-$B$2,$BG49-$BJ49,$BH49-$BJ49,$B$10,$BE49,$F49,$G49,$B$23,$J49,$BQ$34,0))</f>
        <v>0</v>
      </c>
      <c r="BQ49" s="97">
        <f ca="1">IF($BL49=0,0,_xll.OSTRIP($BM49,$I49,$BJ49-$B$2,$BG49-$BJ49,$BH49-$BJ49,$B$10,$BE49,$F49,$G49,$B$23,$J49,$BQ$34,1))</f>
        <v>0</v>
      </c>
      <c r="BR49" s="97">
        <f ca="1">IF($BL49=0,0,_xll.OSTRIP($BM49,$I49,$BJ49-$B$2,$BG49-$BJ49,$BH49-$BJ49,$B$10,$BE49,$F49,$G49,$B$23,$J49,$BQ$34,BQ$35))</f>
        <v>0</v>
      </c>
      <c r="BS49" s="99">
        <f t="shared" ca="1" si="40"/>
        <v>0</v>
      </c>
      <c r="BT49" s="99">
        <f t="shared" ca="1" si="41"/>
        <v>0</v>
      </c>
      <c r="BU49" s="99">
        <f t="shared" ca="1" si="42"/>
        <v>0</v>
      </c>
      <c r="BV49" s="99">
        <f t="shared" si="43"/>
        <v>0</v>
      </c>
      <c r="BX49" s="79">
        <f t="shared" si="23"/>
        <v>0</v>
      </c>
      <c r="BY49" s="78" t="e">
        <f t="shared" ca="1" si="44"/>
        <v>#DIV/0!</v>
      </c>
      <c r="BZ49" s="74">
        <f t="shared" ca="1" si="45"/>
        <v>0</v>
      </c>
      <c r="CA49" s="98">
        <f t="shared" ca="1" si="46"/>
        <v>0</v>
      </c>
      <c r="CB49" s="97">
        <f ca="1">IF($BX49=0,0,_xll.OSTRIP($BY49,$S49,$BJ49-$B$2,$BG49-$BJ49,$BH49-$BJ49,$B$10,$BE49,$P49,$Q49,$D$23,$T49,$CC$34,0))</f>
        <v>0</v>
      </c>
      <c r="CC49" s="97">
        <f ca="1">IF($BX49=0,0,_xll.OSTRIP($BY49,$S49,$BJ49-$B$2,$BG49-$BJ49,$BH49-$BJ49,$B$10,$BE49,$P49,$Q49,$D$23,$T49,$CC$34,1))</f>
        <v>0</v>
      </c>
      <c r="CD49" s="97">
        <f ca="1">IF($BX49=0,0,_xll.OSTRIP($BY49,$S49,$BJ49-$B$2,$BG49-$BJ49,$BH49-$BJ49,$B$10,$BE49,$P49,$Q49,$D$23,$T49,$CC$34,CC$35))</f>
        <v>0</v>
      </c>
      <c r="CE49" s="99">
        <f t="shared" ca="1" si="47"/>
        <v>0</v>
      </c>
      <c r="CF49" s="99">
        <f t="shared" ca="1" si="48"/>
        <v>0</v>
      </c>
      <c r="CG49" s="99">
        <f t="shared" ca="1" si="49"/>
        <v>0</v>
      </c>
      <c r="CH49" s="99">
        <f t="shared" si="50"/>
        <v>0</v>
      </c>
      <c r="CJ49" s="79">
        <f t="shared" si="24"/>
        <v>0</v>
      </c>
      <c r="CK49" s="78" t="e">
        <f t="shared" ca="1" si="51"/>
        <v>#DIV/0!</v>
      </c>
      <c r="CL49" s="74">
        <f t="shared" ca="1" si="52"/>
        <v>0</v>
      </c>
      <c r="CM49" s="98">
        <f t="shared" ca="1" si="53"/>
        <v>0</v>
      </c>
      <c r="CN49" s="97">
        <f ca="1">IF($CJ49=0,0,_xll.OSTRIP($CK49,$AC49,$BJ49-$B$2,$BG49-$BJ49,$BH49-$BJ49,$B$10,$BE49,$Z49,$AA49,$F$23,$AD49,$CO$34,0))</f>
        <v>0</v>
      </c>
      <c r="CO49" s="97">
        <f ca="1">IF($CJ49=0,0,_xll.OSTRIP($CK49,$AC49,$BJ49-$B$2,$BG49-$BJ49,$BH49-$BJ49,$B$10,$BE49,$Z49,$AA49,$F$23,$AD49,$CO$34,1))</f>
        <v>0</v>
      </c>
      <c r="CP49" s="97">
        <f ca="1">IF($CJ49=0,0,_xll.OSTRIP($CK49,$AC49,$BJ49-$B$2,$BG49-$BJ49,$BH49-$BJ49,$B$10,$BE49,$Z49,$AA49,$F$23,$AD49,$CO$34,$CO$35))</f>
        <v>0</v>
      </c>
      <c r="CQ49" s="99">
        <f t="shared" ca="1" si="54"/>
        <v>0</v>
      </c>
      <c r="CR49" s="99">
        <f t="shared" ca="1" si="55"/>
        <v>0</v>
      </c>
      <c r="CS49" s="99">
        <f t="shared" ca="1" si="56"/>
        <v>0</v>
      </c>
      <c r="CT49" s="99">
        <f t="shared" si="57"/>
        <v>0</v>
      </c>
      <c r="CV49" s="79">
        <f t="shared" si="25"/>
        <v>0</v>
      </c>
      <c r="CW49" s="78" t="e">
        <f t="shared" ca="1" si="58"/>
        <v>#DIV/0!</v>
      </c>
      <c r="CX49" s="74">
        <f t="shared" ca="1" si="59"/>
        <v>0</v>
      </c>
      <c r="CY49" s="98">
        <f t="shared" ca="1" si="60"/>
        <v>0</v>
      </c>
      <c r="CZ49" s="97">
        <f ca="1">IF($CV49=0,0,_xll.OSTRIP($CW49,$AM49,$BJ49-$B$2,$BG49-$BJ49,$BH49-$BJ49,$B$10,$BE49,$AJ49,$AK49,$H$23,$AN49,$DA$34,0))</f>
        <v>0</v>
      </c>
      <c r="DA49" s="97">
        <f ca="1">IF($CV49=0,0,_xll.OSTRIP($CW49,$AM49,$BJ49-$B$2,$BG49-$BJ49,$BH49-$BJ49,$B$10,$BE49,$AJ49,$AK49,$H$23,$AN49,$DA$34,1))</f>
        <v>0</v>
      </c>
      <c r="DB49" s="97">
        <f ca="1">IF($CV49=0,0,_xll.OSTRIP($CW49,$AM49,$BJ49-$B$2,$BG49-$BJ49,$BH49-$BJ49,$B$10,$BE49,$AJ49,$AK49,$H$23,$AN49,$DA$34,DA$35))</f>
        <v>0</v>
      </c>
      <c r="DC49" s="99">
        <f t="shared" ca="1" si="61"/>
        <v>0</v>
      </c>
      <c r="DD49" s="99">
        <f t="shared" ca="1" si="62"/>
        <v>0</v>
      </c>
      <c r="DE49" s="99">
        <f t="shared" ca="1" si="63"/>
        <v>0</v>
      </c>
      <c r="DF49" s="99">
        <f t="shared" si="64"/>
        <v>0</v>
      </c>
    </row>
    <row r="50" spans="1:110" x14ac:dyDescent="0.2">
      <c r="A50" s="92">
        <f t="shared" si="26"/>
        <v>37622</v>
      </c>
      <c r="B50" s="93">
        <f t="shared" ca="1" si="0"/>
        <v>3.4009999999999998</v>
      </c>
      <c r="C50" s="77">
        <f t="shared" ca="1" si="1"/>
        <v>0.54500000000000004</v>
      </c>
      <c r="D50" s="93">
        <f t="shared" ca="1" si="2"/>
        <v>1.07</v>
      </c>
      <c r="E50" s="96">
        <f t="shared" ca="1" si="3"/>
        <v>1.1000000000000001</v>
      </c>
      <c r="F50" s="77">
        <f t="shared" ca="1" si="27"/>
        <v>0.69950000000000012</v>
      </c>
      <c r="G50" s="96">
        <f t="shared" ca="1" si="65"/>
        <v>1.1800000000000002</v>
      </c>
      <c r="H50" s="77">
        <f t="shared" ca="1" si="4"/>
        <v>0</v>
      </c>
      <c r="I50" s="94" t="e">
        <f t="shared" ca="1" si="5"/>
        <v>#DIV/0!</v>
      </c>
      <c r="J50" s="182" t="e">
        <f t="shared" ca="1" si="6"/>
        <v>#DIV/0!</v>
      </c>
      <c r="K50" s="182">
        <v>-0.2</v>
      </c>
      <c r="L50" s="204"/>
      <c r="M50" s="204"/>
      <c r="N50" s="93">
        <f t="shared" ca="1" si="7"/>
        <v>-0.05</v>
      </c>
      <c r="O50" s="96">
        <f t="shared" ca="1" si="8"/>
        <v>1</v>
      </c>
      <c r="P50" s="170">
        <f t="shared" ca="1" si="28"/>
        <v>0.54500000000000004</v>
      </c>
      <c r="Q50" s="96">
        <f t="shared" ca="1" si="29"/>
        <v>1.1800000000000002</v>
      </c>
      <c r="R50" s="77">
        <f t="shared" ca="1" si="9"/>
        <v>0</v>
      </c>
      <c r="S50" s="94" t="e">
        <f t="shared" ca="1" si="30"/>
        <v>#DIV/0!</v>
      </c>
      <c r="T50" s="182" t="e">
        <f t="shared" ca="1" si="10"/>
        <v>#DIV/0!</v>
      </c>
      <c r="U50"/>
      <c r="V50"/>
      <c r="W50"/>
      <c r="X50" s="93">
        <f t="shared" ca="1" si="11"/>
        <v>0.13</v>
      </c>
      <c r="Y50" s="96">
        <f t="shared" ca="1" si="12"/>
        <v>1</v>
      </c>
      <c r="Z50" s="170">
        <f t="shared" ca="1" si="31"/>
        <v>0.54500000000000004</v>
      </c>
      <c r="AA50" s="96">
        <f t="shared" ca="1" si="32"/>
        <v>1.18</v>
      </c>
      <c r="AB50" s="77">
        <f t="shared" ca="1" si="13"/>
        <v>0</v>
      </c>
      <c r="AC50" s="94" t="e">
        <f t="shared" ca="1" si="33"/>
        <v>#DIV/0!</v>
      </c>
      <c r="AD50" s="182" t="e">
        <f t="shared" ca="1" si="14"/>
        <v>#DIV/0!</v>
      </c>
      <c r="AE50"/>
      <c r="AF50"/>
      <c r="AG50"/>
      <c r="AH50" s="93">
        <f t="shared" ca="1" si="15"/>
        <v>1.81</v>
      </c>
      <c r="AI50" s="96">
        <f t="shared" ca="1" si="16"/>
        <v>1.04</v>
      </c>
      <c r="AJ50" s="170">
        <f t="shared" ca="1" si="34"/>
        <v>0.56680000000000008</v>
      </c>
      <c r="AK50" s="96">
        <f t="shared" ca="1" si="35"/>
        <v>2.83</v>
      </c>
      <c r="AL50" s="77">
        <f t="shared" ca="1" si="17"/>
        <v>0</v>
      </c>
      <c r="AM50" s="94" t="e">
        <f t="shared" ca="1" si="36"/>
        <v>#DIV/0!</v>
      </c>
      <c r="AN50" s="182" t="e">
        <f t="shared" ca="1" si="18"/>
        <v>#DIV/0!</v>
      </c>
      <c r="AO50"/>
      <c r="AP50"/>
      <c r="AQ50" s="204"/>
      <c r="AR50" s="204"/>
      <c r="AU50"/>
      <c r="AV50"/>
      <c r="AW50"/>
      <c r="AX50"/>
      <c r="AY50"/>
      <c r="AZ50"/>
      <c r="BA50"/>
      <c r="BC50" s="95"/>
      <c r="BD50" s="95"/>
      <c r="BE50" s="77">
        <f t="shared" ca="1" si="19"/>
        <v>0</v>
      </c>
      <c r="BF50" s="145">
        <f t="shared" si="20"/>
        <v>31</v>
      </c>
      <c r="BG50" s="196">
        <f t="shared" si="37"/>
        <v>37622</v>
      </c>
      <c r="BH50" s="196">
        <f t="shared" si="66"/>
        <v>37652</v>
      </c>
      <c r="BJ50" s="196">
        <f t="shared" ca="1" si="67"/>
        <v>37618</v>
      </c>
      <c r="BK50" s="79"/>
      <c r="BL50" s="79">
        <f t="shared" si="21"/>
        <v>0</v>
      </c>
      <c r="BM50" s="79" t="e">
        <f t="shared" ca="1" si="38"/>
        <v>#DIV/0!</v>
      </c>
      <c r="BN50" s="74">
        <f t="shared" ca="1" si="22"/>
        <v>0</v>
      </c>
      <c r="BO50" s="98">
        <f t="shared" ca="1" si="39"/>
        <v>0</v>
      </c>
      <c r="BP50" s="97">
        <f ca="1">IF($BL50=0,0,_xll.OSTRIP($BM50,$I50,$BJ50-$B$2,$BG50-$BJ50,$BH50-$BJ50,$B$10,$BE50,$F50,$G50,$B$23,$J50,$BQ$34,0))</f>
        <v>0</v>
      </c>
      <c r="BQ50" s="97">
        <f ca="1">IF($BL50=0,0,_xll.OSTRIP($BM50,$I50,$BJ50-$B$2,$BG50-$BJ50,$BH50-$BJ50,$B$10,$BE50,$F50,$G50,$B$23,$J50,$BQ$34,1))</f>
        <v>0</v>
      </c>
      <c r="BR50" s="97">
        <f ca="1">IF($BL50=0,0,_xll.OSTRIP($BM50,$I50,$BJ50-$B$2,$BG50-$BJ50,$BH50-$BJ50,$B$10,$BE50,$F50,$G50,$B$23,$J50,$BQ$34,BQ$35))</f>
        <v>0</v>
      </c>
      <c r="BS50" s="99">
        <f t="shared" ca="1" si="40"/>
        <v>0</v>
      </c>
      <c r="BT50" s="99">
        <f t="shared" ca="1" si="41"/>
        <v>0</v>
      </c>
      <c r="BU50" s="99">
        <f t="shared" ca="1" si="42"/>
        <v>0</v>
      </c>
      <c r="BV50" s="99">
        <f t="shared" si="43"/>
        <v>0</v>
      </c>
      <c r="BX50" s="79">
        <f t="shared" si="23"/>
        <v>0</v>
      </c>
      <c r="BY50" s="78" t="e">
        <f t="shared" ca="1" si="44"/>
        <v>#DIV/0!</v>
      </c>
      <c r="BZ50" s="74">
        <f t="shared" ca="1" si="45"/>
        <v>0</v>
      </c>
      <c r="CA50" s="98">
        <f t="shared" ca="1" si="46"/>
        <v>0</v>
      </c>
      <c r="CB50" s="97">
        <f ca="1">IF($BX50=0,0,_xll.OSTRIP($BY50,$S50,$BJ50-$B$2,$BG50-$BJ50,$BH50-$BJ50,$B$10,$BE50,$P50,$Q50,$D$23,$T50,$CC$34,0))</f>
        <v>0</v>
      </c>
      <c r="CC50" s="97">
        <f ca="1">IF($BX50=0,0,_xll.OSTRIP($BY50,$S50,$BJ50-$B$2,$BG50-$BJ50,$BH50-$BJ50,$B$10,$BE50,$P50,$Q50,$D$23,$T50,$CC$34,1))</f>
        <v>0</v>
      </c>
      <c r="CD50" s="97">
        <f ca="1">IF($BX50=0,0,_xll.OSTRIP($BY50,$S50,$BJ50-$B$2,$BG50-$BJ50,$BH50-$BJ50,$B$10,$BE50,$P50,$Q50,$D$23,$T50,$CC$34,CC$35))</f>
        <v>0</v>
      </c>
      <c r="CE50" s="99">
        <f t="shared" ca="1" si="47"/>
        <v>0</v>
      </c>
      <c r="CF50" s="99">
        <f t="shared" ca="1" si="48"/>
        <v>0</v>
      </c>
      <c r="CG50" s="99">
        <f t="shared" ca="1" si="49"/>
        <v>0</v>
      </c>
      <c r="CH50" s="99">
        <f t="shared" si="50"/>
        <v>0</v>
      </c>
      <c r="CJ50" s="79">
        <f t="shared" si="24"/>
        <v>0</v>
      </c>
      <c r="CK50" s="78" t="e">
        <f t="shared" ca="1" si="51"/>
        <v>#DIV/0!</v>
      </c>
      <c r="CL50" s="74">
        <f t="shared" ca="1" si="52"/>
        <v>0</v>
      </c>
      <c r="CM50" s="98">
        <f t="shared" ca="1" si="53"/>
        <v>0</v>
      </c>
      <c r="CN50" s="97">
        <f ca="1">IF($CJ50=0,0,_xll.OSTRIP($CK50,$AC50,$BJ50-$B$2,$BG50-$BJ50,$BH50-$BJ50,$B$10,$BE50,$Z50,$AA50,$F$23,$AD50,$CO$34,0))</f>
        <v>0</v>
      </c>
      <c r="CO50" s="97">
        <f ca="1">IF($CJ50=0,0,_xll.OSTRIP($CK50,$AC50,$BJ50-$B$2,$BG50-$BJ50,$BH50-$BJ50,$B$10,$BE50,$Z50,$AA50,$F$23,$AD50,$CO$34,1))</f>
        <v>0</v>
      </c>
      <c r="CP50" s="97">
        <f ca="1">IF($CJ50=0,0,_xll.OSTRIP($CK50,$AC50,$BJ50-$B$2,$BG50-$BJ50,$BH50-$BJ50,$B$10,$BE50,$Z50,$AA50,$F$23,$AD50,$CO$34,$CO$35))</f>
        <v>0</v>
      </c>
      <c r="CQ50" s="99">
        <f t="shared" ca="1" si="54"/>
        <v>0</v>
      </c>
      <c r="CR50" s="99">
        <f t="shared" ca="1" si="55"/>
        <v>0</v>
      </c>
      <c r="CS50" s="99">
        <f t="shared" ca="1" si="56"/>
        <v>0</v>
      </c>
      <c r="CT50" s="99">
        <f t="shared" si="57"/>
        <v>0</v>
      </c>
      <c r="CV50" s="79">
        <f t="shared" si="25"/>
        <v>0</v>
      </c>
      <c r="CW50" s="78" t="e">
        <f t="shared" ca="1" si="58"/>
        <v>#DIV/0!</v>
      </c>
      <c r="CX50" s="74">
        <f t="shared" ca="1" si="59"/>
        <v>0</v>
      </c>
      <c r="CY50" s="98">
        <f t="shared" ca="1" si="60"/>
        <v>0</v>
      </c>
      <c r="CZ50" s="97">
        <f ca="1">IF($CV50=0,0,_xll.OSTRIP($CW50,$AM50,$BJ50-$B$2,$BG50-$BJ50,$BH50-$BJ50,$B$10,$BE50,$AJ50,$AK50,$H$23,$AN50,$DA$34,0))</f>
        <v>0</v>
      </c>
      <c r="DA50" s="97">
        <f ca="1">IF($CV50=0,0,_xll.OSTRIP($CW50,$AM50,$BJ50-$B$2,$BG50-$BJ50,$BH50-$BJ50,$B$10,$BE50,$AJ50,$AK50,$H$23,$AN50,$DA$34,1))</f>
        <v>0</v>
      </c>
      <c r="DB50" s="97">
        <f ca="1">IF($CV50=0,0,_xll.OSTRIP($CW50,$AM50,$BJ50-$B$2,$BG50-$BJ50,$BH50-$BJ50,$B$10,$BE50,$AJ50,$AK50,$H$23,$AN50,$DA$34,DA$35))</f>
        <v>0</v>
      </c>
      <c r="DC50" s="99">
        <f t="shared" ca="1" si="61"/>
        <v>0</v>
      </c>
      <c r="DD50" s="99">
        <f t="shared" ca="1" si="62"/>
        <v>0</v>
      </c>
      <c r="DE50" s="99">
        <f t="shared" ca="1" si="63"/>
        <v>0</v>
      </c>
      <c r="DF50" s="99">
        <f t="shared" si="64"/>
        <v>0</v>
      </c>
    </row>
    <row r="51" spans="1:110" x14ac:dyDescent="0.2">
      <c r="A51" s="92">
        <f t="shared" si="26"/>
        <v>37653</v>
      </c>
      <c r="B51" s="93">
        <f t="shared" ca="1" si="0"/>
        <v>3.3359999999999999</v>
      </c>
      <c r="C51" s="77">
        <f t="shared" ca="1" si="1"/>
        <v>0.53500000000000003</v>
      </c>
      <c r="D51" s="93">
        <f t="shared" ca="1" si="2"/>
        <v>1.06</v>
      </c>
      <c r="E51" s="96">
        <f t="shared" ca="1" si="3"/>
        <v>1.1000000000000001</v>
      </c>
      <c r="F51" s="77">
        <v>0</v>
      </c>
      <c r="G51" s="96">
        <f t="shared" ca="1" si="65"/>
        <v>1.1800000000000002</v>
      </c>
      <c r="H51" s="77">
        <f t="shared" ca="1" si="4"/>
        <v>0</v>
      </c>
      <c r="I51" s="94" t="e">
        <f t="shared" ca="1" si="5"/>
        <v>#DIV/0!</v>
      </c>
      <c r="J51" s="182" t="e">
        <f t="shared" ca="1" si="6"/>
        <v>#DIV/0!</v>
      </c>
      <c r="K51" s="182">
        <v>-0.2</v>
      </c>
      <c r="L51" s="204"/>
      <c r="M51" s="204"/>
      <c r="N51" s="93">
        <f t="shared" ca="1" si="7"/>
        <v>-3.5000000000000003E-2</v>
      </c>
      <c r="O51" s="96">
        <f t="shared" ca="1" si="8"/>
        <v>1</v>
      </c>
      <c r="P51" s="170">
        <f t="shared" ca="1" si="28"/>
        <v>0.53500000000000003</v>
      </c>
      <c r="Q51" s="96">
        <f t="shared" ca="1" si="29"/>
        <v>1.1800000000000002</v>
      </c>
      <c r="R51" s="77">
        <f t="shared" ca="1" si="9"/>
        <v>0</v>
      </c>
      <c r="S51" s="94" t="e">
        <f t="shared" ca="1" si="30"/>
        <v>#DIV/0!</v>
      </c>
      <c r="T51" s="182" t="e">
        <f t="shared" ca="1" si="10"/>
        <v>#DIV/0!</v>
      </c>
      <c r="U51"/>
      <c r="V51"/>
      <c r="W51"/>
      <c r="X51" s="93">
        <f t="shared" ca="1" si="11"/>
        <v>0.13</v>
      </c>
      <c r="Y51" s="96">
        <f t="shared" ca="1" si="12"/>
        <v>1</v>
      </c>
      <c r="Z51" s="170">
        <f t="shared" ca="1" si="31"/>
        <v>0.53500000000000003</v>
      </c>
      <c r="AA51" s="96">
        <f t="shared" ca="1" si="32"/>
        <v>1.18</v>
      </c>
      <c r="AB51" s="77">
        <f t="shared" ca="1" si="13"/>
        <v>0</v>
      </c>
      <c r="AC51" s="94" t="e">
        <f t="shared" ca="1" si="33"/>
        <v>#DIV/0!</v>
      </c>
      <c r="AD51" s="182" t="e">
        <f t="shared" ca="1" si="14"/>
        <v>#DIV/0!</v>
      </c>
      <c r="AE51"/>
      <c r="AF51"/>
      <c r="AG51"/>
      <c r="AH51" s="93">
        <f t="shared" ca="1" si="15"/>
        <v>1.81</v>
      </c>
      <c r="AI51" s="96">
        <f t="shared" ca="1" si="16"/>
        <v>1.04</v>
      </c>
      <c r="AJ51" s="170">
        <f t="shared" ca="1" si="34"/>
        <v>0.55640000000000001</v>
      </c>
      <c r="AK51" s="96">
        <f t="shared" ca="1" si="35"/>
        <v>2.83</v>
      </c>
      <c r="AL51" s="77">
        <f t="shared" ca="1" si="17"/>
        <v>0</v>
      </c>
      <c r="AM51" s="94" t="e">
        <f t="shared" ca="1" si="36"/>
        <v>#DIV/0!</v>
      </c>
      <c r="AN51" s="182" t="e">
        <f t="shared" ca="1" si="18"/>
        <v>#DIV/0!</v>
      </c>
      <c r="AO51"/>
      <c r="AP51"/>
      <c r="AQ51" s="204"/>
      <c r="AR51" s="204"/>
      <c r="AU51"/>
      <c r="AV51"/>
      <c r="AW51"/>
      <c r="AX51"/>
      <c r="AY51"/>
      <c r="AZ51"/>
      <c r="BA51"/>
      <c r="BC51" s="95"/>
      <c r="BD51" s="95"/>
      <c r="BE51" s="77">
        <f t="shared" ca="1" si="19"/>
        <v>0</v>
      </c>
      <c r="BF51" s="145">
        <f t="shared" si="20"/>
        <v>28</v>
      </c>
      <c r="BG51" s="196">
        <f t="shared" si="37"/>
        <v>37653</v>
      </c>
      <c r="BH51" s="196">
        <f t="shared" si="66"/>
        <v>37680</v>
      </c>
      <c r="BJ51" s="196">
        <f t="shared" ca="1" si="67"/>
        <v>37651</v>
      </c>
      <c r="BK51" s="79"/>
      <c r="BL51" s="79">
        <f t="shared" si="21"/>
        <v>0</v>
      </c>
      <c r="BM51" s="79" t="e">
        <f t="shared" ca="1" si="38"/>
        <v>#DIV/0!</v>
      </c>
      <c r="BN51" s="74">
        <f t="shared" ca="1" si="22"/>
        <v>0</v>
      </c>
      <c r="BO51" s="98">
        <f t="shared" ca="1" si="39"/>
        <v>0</v>
      </c>
      <c r="BP51" s="97">
        <f ca="1">IF($BL51=0,0,_xll.OSTRIP($BM51,$I51,$BJ51-$B$2,$BG51-$BJ51,$BH51-$BJ51,$B$10,$BE51,$F51,$G51,$B$23,$J51,$BQ$34,0))</f>
        <v>0</v>
      </c>
      <c r="BQ51" s="97">
        <f ca="1">IF($BL51=0,0,_xll.OSTRIP($BM51,$I51,$BJ51-$B$2,$BG51-$BJ51,$BH51-$BJ51,$B$10,$BE51,$F51,$G51,$B$23,$J51,$BQ$34,1))</f>
        <v>0</v>
      </c>
      <c r="BR51" s="97">
        <f ca="1">IF($BL51=0,0,_xll.OSTRIP($BM51,$I51,$BJ51-$B$2,$BG51-$BJ51,$BH51-$BJ51,$B$10,$BE51,$F51,$G51,$B$23,$J51,$BQ$34,BQ$35))</f>
        <v>0</v>
      </c>
      <c r="BS51" s="99">
        <f t="shared" ca="1" si="40"/>
        <v>0</v>
      </c>
      <c r="BT51" s="99">
        <f t="shared" ca="1" si="41"/>
        <v>0</v>
      </c>
      <c r="BU51" s="99">
        <f t="shared" ca="1" si="42"/>
        <v>0</v>
      </c>
      <c r="BV51" s="99">
        <f t="shared" si="43"/>
        <v>0</v>
      </c>
      <c r="BX51" s="79">
        <f t="shared" si="23"/>
        <v>0</v>
      </c>
      <c r="BY51" s="78" t="e">
        <f t="shared" ca="1" si="44"/>
        <v>#DIV/0!</v>
      </c>
      <c r="BZ51" s="74">
        <f t="shared" ca="1" si="45"/>
        <v>0</v>
      </c>
      <c r="CA51" s="98">
        <f t="shared" ca="1" si="46"/>
        <v>0</v>
      </c>
      <c r="CB51" s="97">
        <f ca="1">IF($BX51=0,0,_xll.OSTRIP($BY51,$S51,$BJ51-$B$2,$BG51-$BJ51,$BH51-$BJ51,$B$10,$BE51,$P51,$Q51,$D$23,$T51,$CC$34,0))</f>
        <v>0</v>
      </c>
      <c r="CC51" s="97">
        <f ca="1">IF($BX51=0,0,_xll.OSTRIP($BY51,$S51,$BJ51-$B$2,$BG51-$BJ51,$BH51-$BJ51,$B$10,$BE51,$P51,$Q51,$D$23,$T51,$CC$34,1))</f>
        <v>0</v>
      </c>
      <c r="CD51" s="97">
        <f ca="1">IF($BX51=0,0,_xll.OSTRIP($BY51,$S51,$BJ51-$B$2,$BG51-$BJ51,$BH51-$BJ51,$B$10,$BE51,$P51,$Q51,$D$23,$T51,$CC$34,CC$35))</f>
        <v>0</v>
      </c>
      <c r="CE51" s="99">
        <f t="shared" ca="1" si="47"/>
        <v>0</v>
      </c>
      <c r="CF51" s="99">
        <f t="shared" ca="1" si="48"/>
        <v>0</v>
      </c>
      <c r="CG51" s="99">
        <f t="shared" ca="1" si="49"/>
        <v>0</v>
      </c>
      <c r="CH51" s="99">
        <f t="shared" si="50"/>
        <v>0</v>
      </c>
      <c r="CJ51" s="79">
        <f t="shared" si="24"/>
        <v>0</v>
      </c>
      <c r="CK51" s="78" t="e">
        <f t="shared" ca="1" si="51"/>
        <v>#DIV/0!</v>
      </c>
      <c r="CL51" s="74">
        <f t="shared" ca="1" si="52"/>
        <v>0</v>
      </c>
      <c r="CM51" s="98">
        <f t="shared" ca="1" si="53"/>
        <v>0</v>
      </c>
      <c r="CN51" s="97">
        <f ca="1">IF($CJ51=0,0,_xll.OSTRIP($CK51,$AC51,$BJ51-$B$2,$BG51-$BJ51,$BH51-$BJ51,$B$10,$BE51,$Z51,$AA51,$F$23,$AD51,$CO$34,0))</f>
        <v>0</v>
      </c>
      <c r="CO51" s="97">
        <f ca="1">IF($CJ51=0,0,_xll.OSTRIP($CK51,$AC51,$BJ51-$B$2,$BG51-$BJ51,$BH51-$BJ51,$B$10,$BE51,$Z51,$AA51,$F$23,$AD51,$CO$34,1))</f>
        <v>0</v>
      </c>
      <c r="CP51" s="97">
        <f ca="1">IF($CJ51=0,0,_xll.OSTRIP($CK51,$AC51,$BJ51-$B$2,$BG51-$BJ51,$BH51-$BJ51,$B$10,$BE51,$Z51,$AA51,$F$23,$AD51,$CO$34,$CO$35))</f>
        <v>0</v>
      </c>
      <c r="CQ51" s="99">
        <f t="shared" ca="1" si="54"/>
        <v>0</v>
      </c>
      <c r="CR51" s="99">
        <f t="shared" ca="1" si="55"/>
        <v>0</v>
      </c>
      <c r="CS51" s="99">
        <f t="shared" ca="1" si="56"/>
        <v>0</v>
      </c>
      <c r="CT51" s="99">
        <f t="shared" si="57"/>
        <v>0</v>
      </c>
      <c r="CV51" s="79">
        <f t="shared" si="25"/>
        <v>0</v>
      </c>
      <c r="CW51" s="78" t="e">
        <f t="shared" ca="1" si="58"/>
        <v>#DIV/0!</v>
      </c>
      <c r="CX51" s="74">
        <f t="shared" ca="1" si="59"/>
        <v>0</v>
      </c>
      <c r="CY51" s="98">
        <f t="shared" ca="1" si="60"/>
        <v>0</v>
      </c>
      <c r="CZ51" s="97">
        <f ca="1">IF($CV51=0,0,_xll.OSTRIP($CW51,$AM51,$BJ51-$B$2,$BG51-$BJ51,$BH51-$BJ51,$B$10,$BE51,$AJ51,$AK51,$H$23,$AN51,$DA$34,0))</f>
        <v>0</v>
      </c>
      <c r="DA51" s="97">
        <f ca="1">IF($CV51=0,0,_xll.OSTRIP($CW51,$AM51,$BJ51-$B$2,$BG51-$BJ51,$BH51-$BJ51,$B$10,$BE51,$AJ51,$AK51,$H$23,$AN51,$DA$34,1))</f>
        <v>0</v>
      </c>
      <c r="DB51" s="97">
        <f ca="1">IF($CV51=0,0,_xll.OSTRIP($CW51,$AM51,$BJ51-$B$2,$BG51-$BJ51,$BH51-$BJ51,$B$10,$BE51,$AJ51,$AK51,$H$23,$AN51,$DA$34,DA$35))</f>
        <v>0</v>
      </c>
      <c r="DC51" s="99">
        <f t="shared" ca="1" si="61"/>
        <v>0</v>
      </c>
      <c r="DD51" s="99">
        <f t="shared" ca="1" si="62"/>
        <v>0</v>
      </c>
      <c r="DE51" s="99">
        <f t="shared" ca="1" si="63"/>
        <v>0</v>
      </c>
      <c r="DF51" s="99">
        <f t="shared" si="64"/>
        <v>0</v>
      </c>
    </row>
    <row r="52" spans="1:110" x14ac:dyDescent="0.2">
      <c r="A52" s="92">
        <f t="shared" si="26"/>
        <v>37681</v>
      </c>
      <c r="B52" s="93">
        <f t="shared" ca="1" si="0"/>
        <v>3.2360000000000002</v>
      </c>
      <c r="C52" s="77">
        <f t="shared" ca="1" si="1"/>
        <v>0.50249999999999995</v>
      </c>
      <c r="D52" s="93">
        <f t="shared" ca="1" si="2"/>
        <v>0.54500000000000004</v>
      </c>
      <c r="E52" s="96">
        <f t="shared" ca="1" si="3"/>
        <v>1.1000000000000001</v>
      </c>
      <c r="F52" s="77">
        <f t="shared" ca="1" si="27"/>
        <v>0.65274999999999994</v>
      </c>
      <c r="G52" s="96">
        <f t="shared" ca="1" si="65"/>
        <v>0.92999999999999994</v>
      </c>
      <c r="H52" s="77">
        <f t="shared" ca="1" si="4"/>
        <v>0</v>
      </c>
      <c r="I52" s="94" t="e">
        <f t="shared" ca="1" si="5"/>
        <v>#DIV/0!</v>
      </c>
      <c r="J52" s="182" t="e">
        <f t="shared" ca="1" si="6"/>
        <v>#DIV/0!</v>
      </c>
      <c r="K52" s="182">
        <v>-0.2</v>
      </c>
      <c r="L52" s="204"/>
      <c r="M52" s="204"/>
      <c r="N52" s="93">
        <f t="shared" ca="1" si="7"/>
        <v>-2.2499999999999999E-2</v>
      </c>
      <c r="O52" s="96">
        <f t="shared" ca="1" si="8"/>
        <v>1</v>
      </c>
      <c r="P52" s="170">
        <f t="shared" ca="1" si="28"/>
        <v>0.50249999999999995</v>
      </c>
      <c r="Q52" s="96">
        <f t="shared" ca="1" si="29"/>
        <v>0.92999999999999994</v>
      </c>
      <c r="R52" s="77">
        <f t="shared" ca="1" si="9"/>
        <v>0</v>
      </c>
      <c r="S52" s="94" t="e">
        <f t="shared" ca="1" si="30"/>
        <v>#DIV/0!</v>
      </c>
      <c r="T52" s="182" t="e">
        <f t="shared" ca="1" si="10"/>
        <v>#DIV/0!</v>
      </c>
      <c r="U52"/>
      <c r="V52"/>
      <c r="W52"/>
      <c r="X52" s="93">
        <f t="shared" ca="1" si="11"/>
        <v>0.13</v>
      </c>
      <c r="Y52" s="96">
        <f t="shared" ca="1" si="12"/>
        <v>1</v>
      </c>
      <c r="Z52" s="170">
        <f t="shared" ca="1" si="31"/>
        <v>0.50249999999999995</v>
      </c>
      <c r="AA52" s="96">
        <f t="shared" ca="1" si="32"/>
        <v>0.93</v>
      </c>
      <c r="AB52" s="77">
        <f t="shared" ca="1" si="13"/>
        <v>0</v>
      </c>
      <c r="AC52" s="94" t="e">
        <f t="shared" ca="1" si="33"/>
        <v>#DIV/0!</v>
      </c>
      <c r="AD52" s="182" t="e">
        <f t="shared" ca="1" si="14"/>
        <v>#DIV/0!</v>
      </c>
      <c r="AE52"/>
      <c r="AF52"/>
      <c r="AG52"/>
      <c r="AH52" s="93">
        <f t="shared" ca="1" si="15"/>
        <v>0.57999999999999996</v>
      </c>
      <c r="AI52" s="96">
        <f t="shared" ca="1" si="16"/>
        <v>1.04</v>
      </c>
      <c r="AJ52" s="170">
        <f t="shared" ca="1" si="34"/>
        <v>0.52259999999999995</v>
      </c>
      <c r="AK52" s="96">
        <f t="shared" ca="1" si="35"/>
        <v>2.38</v>
      </c>
      <c r="AL52" s="77">
        <f t="shared" ca="1" si="17"/>
        <v>0</v>
      </c>
      <c r="AM52" s="94" t="e">
        <f t="shared" ca="1" si="36"/>
        <v>#DIV/0!</v>
      </c>
      <c r="AN52" s="182" t="e">
        <f t="shared" ca="1" si="18"/>
        <v>#DIV/0!</v>
      </c>
      <c r="AO52"/>
      <c r="AP52"/>
      <c r="AQ52" s="204"/>
      <c r="AR52" s="204"/>
      <c r="AU52"/>
      <c r="AV52"/>
      <c r="AW52"/>
      <c r="AX52"/>
      <c r="AY52"/>
      <c r="AZ52"/>
      <c r="BA52"/>
      <c r="BC52" s="95"/>
      <c r="BD52" s="95"/>
      <c r="BE52" s="77">
        <f t="shared" ca="1" si="19"/>
        <v>0</v>
      </c>
      <c r="BF52" s="145">
        <f t="shared" si="20"/>
        <v>31</v>
      </c>
      <c r="BG52" s="196">
        <f t="shared" si="37"/>
        <v>37681</v>
      </c>
      <c r="BH52" s="196">
        <f t="shared" si="66"/>
        <v>37711</v>
      </c>
      <c r="BJ52" s="196">
        <f t="shared" ca="1" si="67"/>
        <v>37679</v>
      </c>
      <c r="BK52" s="79"/>
      <c r="BL52" s="79">
        <f t="shared" si="21"/>
        <v>0</v>
      </c>
      <c r="BM52" s="79" t="e">
        <f t="shared" ca="1" si="38"/>
        <v>#DIV/0!</v>
      </c>
      <c r="BN52" s="74">
        <f t="shared" ca="1" si="22"/>
        <v>0</v>
      </c>
      <c r="BO52" s="98">
        <f t="shared" ca="1" si="39"/>
        <v>0</v>
      </c>
      <c r="BP52" s="97">
        <f ca="1">IF($BL52=0,0,_xll.OSTRIP($BM52,$I52,$BJ52-$B$2,$BG52-$BJ52,$BH52-$BJ52,$B$10,$BE52,$F52,$G52,$B$23,$J52,$BQ$34,0))</f>
        <v>0</v>
      </c>
      <c r="BQ52" s="97">
        <f ca="1">IF($BL52=0,0,_xll.OSTRIP($BM52,$I52,$BJ52-$B$2,$BG52-$BJ52,$BH52-$BJ52,$B$10,$BE52,$F52,$G52,$B$23,$J52,$BQ$34,1))</f>
        <v>0</v>
      </c>
      <c r="BR52" s="97">
        <f ca="1">IF($BL52=0,0,_xll.OSTRIP($BM52,$I52,$BJ52-$B$2,$BG52-$BJ52,$BH52-$BJ52,$B$10,$BE52,$F52,$G52,$B$23,$J52,$BQ$34,BQ$35))</f>
        <v>0</v>
      </c>
      <c r="BS52" s="99">
        <f t="shared" ca="1" si="40"/>
        <v>0</v>
      </c>
      <c r="BT52" s="99">
        <f t="shared" ca="1" si="41"/>
        <v>0</v>
      </c>
      <c r="BU52" s="99">
        <f t="shared" ca="1" si="42"/>
        <v>0</v>
      </c>
      <c r="BV52" s="99">
        <f t="shared" si="43"/>
        <v>0</v>
      </c>
      <c r="BX52" s="79">
        <f t="shared" si="23"/>
        <v>0</v>
      </c>
      <c r="BY52" s="78" t="e">
        <f t="shared" ca="1" si="44"/>
        <v>#DIV/0!</v>
      </c>
      <c r="BZ52" s="74">
        <f t="shared" ca="1" si="45"/>
        <v>0</v>
      </c>
      <c r="CA52" s="98">
        <f t="shared" ca="1" si="46"/>
        <v>0</v>
      </c>
      <c r="CB52" s="97">
        <f ca="1">IF($BX52=0,0,_xll.OSTRIP($BY52,$S52,$BJ52-$B$2,$BG52-$BJ52,$BH52-$BJ52,$B$10,$BE52,$P52,$Q52,$D$23,$T52,$CC$34,0))</f>
        <v>0</v>
      </c>
      <c r="CC52" s="97">
        <f ca="1">IF($BX52=0,0,_xll.OSTRIP($BY52,$S52,$BJ52-$B$2,$BG52-$BJ52,$BH52-$BJ52,$B$10,$BE52,$P52,$Q52,$D$23,$T52,$CC$34,1))</f>
        <v>0</v>
      </c>
      <c r="CD52" s="97">
        <f ca="1">IF($BX52=0,0,_xll.OSTRIP($BY52,$S52,$BJ52-$B$2,$BG52-$BJ52,$BH52-$BJ52,$B$10,$BE52,$P52,$Q52,$D$23,$T52,$CC$34,CC$35))</f>
        <v>0</v>
      </c>
      <c r="CE52" s="99">
        <f t="shared" ca="1" si="47"/>
        <v>0</v>
      </c>
      <c r="CF52" s="99">
        <f t="shared" ca="1" si="48"/>
        <v>0</v>
      </c>
      <c r="CG52" s="99">
        <f t="shared" ca="1" si="49"/>
        <v>0</v>
      </c>
      <c r="CH52" s="99">
        <f t="shared" si="50"/>
        <v>0</v>
      </c>
      <c r="CJ52" s="79">
        <f t="shared" si="24"/>
        <v>0</v>
      </c>
      <c r="CK52" s="78" t="e">
        <f t="shared" ca="1" si="51"/>
        <v>#DIV/0!</v>
      </c>
      <c r="CL52" s="74">
        <f t="shared" ca="1" si="52"/>
        <v>0</v>
      </c>
      <c r="CM52" s="98">
        <f t="shared" ca="1" si="53"/>
        <v>0</v>
      </c>
      <c r="CN52" s="97">
        <f ca="1">IF($CJ52=0,0,_xll.OSTRIP($CK52,$AC52,$BJ52-$B$2,$BG52-$BJ52,$BH52-$BJ52,$B$10,$BE52,$Z52,$AA52,$F$23,$AD52,$CO$34,0))</f>
        <v>0</v>
      </c>
      <c r="CO52" s="97">
        <f ca="1">IF($CJ52=0,0,_xll.OSTRIP($CK52,$AC52,$BJ52-$B$2,$BG52-$BJ52,$BH52-$BJ52,$B$10,$BE52,$Z52,$AA52,$F$23,$AD52,$CO$34,1))</f>
        <v>0</v>
      </c>
      <c r="CP52" s="97">
        <f ca="1">IF($CJ52=0,0,_xll.OSTRIP($CK52,$AC52,$BJ52-$B$2,$BG52-$BJ52,$BH52-$BJ52,$B$10,$BE52,$Z52,$AA52,$F$23,$AD52,$CO$34,$CO$35))</f>
        <v>0</v>
      </c>
      <c r="CQ52" s="99">
        <f t="shared" ca="1" si="54"/>
        <v>0</v>
      </c>
      <c r="CR52" s="99">
        <f t="shared" ca="1" si="55"/>
        <v>0</v>
      </c>
      <c r="CS52" s="99">
        <f t="shared" ca="1" si="56"/>
        <v>0</v>
      </c>
      <c r="CT52" s="99">
        <f t="shared" si="57"/>
        <v>0</v>
      </c>
      <c r="CV52" s="79">
        <f t="shared" si="25"/>
        <v>0</v>
      </c>
      <c r="CW52" s="78" t="e">
        <f t="shared" ca="1" si="58"/>
        <v>#DIV/0!</v>
      </c>
      <c r="CX52" s="74">
        <f t="shared" ca="1" si="59"/>
        <v>0</v>
      </c>
      <c r="CY52" s="98">
        <f t="shared" ca="1" si="60"/>
        <v>0</v>
      </c>
      <c r="CZ52" s="97">
        <f ca="1">IF($CV52=0,0,_xll.OSTRIP($CW52,$AM52,$BJ52-$B$2,$BG52-$BJ52,$BH52-$BJ52,$B$10,$BE52,$AJ52,$AK52,$H$23,$AN52,$DA$34,0))</f>
        <v>0</v>
      </c>
      <c r="DA52" s="97">
        <f ca="1">IF($CV52=0,0,_xll.OSTRIP($CW52,$AM52,$BJ52-$B$2,$BG52-$BJ52,$BH52-$BJ52,$B$10,$BE52,$AJ52,$AK52,$H$23,$AN52,$DA$34,1))</f>
        <v>0</v>
      </c>
      <c r="DB52" s="97">
        <f ca="1">IF($CV52=0,0,_xll.OSTRIP($CW52,$AM52,$BJ52-$B$2,$BG52-$BJ52,$BH52-$BJ52,$B$10,$BE52,$AJ52,$AK52,$H$23,$AN52,$DA$34,DA$35))</f>
        <v>0</v>
      </c>
      <c r="DC52" s="99">
        <f t="shared" ca="1" si="61"/>
        <v>0</v>
      </c>
      <c r="DD52" s="99">
        <f t="shared" ca="1" si="62"/>
        <v>0</v>
      </c>
      <c r="DE52" s="99">
        <f t="shared" ca="1" si="63"/>
        <v>0</v>
      </c>
      <c r="DF52" s="99">
        <f t="shared" si="64"/>
        <v>0</v>
      </c>
    </row>
    <row r="53" spans="1:110" x14ac:dyDescent="0.2">
      <c r="A53" s="92">
        <f t="shared" si="26"/>
        <v>37712</v>
      </c>
      <c r="B53" s="93">
        <f t="shared" ca="1" si="0"/>
        <v>3.0910000000000002</v>
      </c>
      <c r="C53" s="77">
        <f t="shared" ca="1" si="1"/>
        <v>0.42</v>
      </c>
      <c r="D53" s="93">
        <f t="shared" ca="1" si="2"/>
        <v>0.36</v>
      </c>
      <c r="E53" s="96">
        <f t="shared" ca="1" si="3"/>
        <v>0.98</v>
      </c>
      <c r="F53" s="77">
        <f t="shared" ca="1" si="27"/>
        <v>0.51159999999999994</v>
      </c>
      <c r="G53" s="96">
        <f t="shared" ca="1" si="65"/>
        <v>0.53</v>
      </c>
      <c r="H53" s="77">
        <f t="shared" ca="1" si="4"/>
        <v>0</v>
      </c>
      <c r="I53" s="94" t="e">
        <f t="shared" ca="1" si="5"/>
        <v>#DIV/0!</v>
      </c>
      <c r="J53" s="182" t="e">
        <f t="shared" ca="1" si="6"/>
        <v>#DIV/0!</v>
      </c>
      <c r="K53" s="182">
        <v>-0.2</v>
      </c>
      <c r="L53" s="204"/>
      <c r="M53" s="204"/>
      <c r="N53" s="93">
        <f t="shared" ca="1" si="7"/>
        <v>0.03</v>
      </c>
      <c r="O53" s="96">
        <f t="shared" ca="1" si="8"/>
        <v>1</v>
      </c>
      <c r="P53" s="170">
        <f t="shared" ca="1" si="28"/>
        <v>0.42</v>
      </c>
      <c r="Q53" s="96">
        <f t="shared" ca="1" si="29"/>
        <v>0.53</v>
      </c>
      <c r="R53" s="77">
        <f t="shared" ca="1" si="9"/>
        <v>0</v>
      </c>
      <c r="S53" s="94" t="e">
        <f t="shared" ca="1" si="30"/>
        <v>#DIV/0!</v>
      </c>
      <c r="T53" s="182" t="e">
        <f t="shared" ca="1" si="10"/>
        <v>#DIV/0!</v>
      </c>
      <c r="U53"/>
      <c r="V53"/>
      <c r="W53"/>
      <c r="X53" s="93">
        <f t="shared" ca="1" si="11"/>
        <v>0.27</v>
      </c>
      <c r="Y53" s="96">
        <f t="shared" ca="1" si="12"/>
        <v>1</v>
      </c>
      <c r="Z53" s="170">
        <f t="shared" ca="1" si="31"/>
        <v>0.42</v>
      </c>
      <c r="AA53" s="96">
        <f t="shared" ca="1" si="32"/>
        <v>0.57999999999999996</v>
      </c>
      <c r="AB53" s="77">
        <f t="shared" ca="1" si="13"/>
        <v>0</v>
      </c>
      <c r="AC53" s="94" t="e">
        <f t="shared" ca="1" si="33"/>
        <v>#DIV/0!</v>
      </c>
      <c r="AD53" s="182" t="e">
        <f t="shared" ca="1" si="14"/>
        <v>#DIV/0!</v>
      </c>
      <c r="AE53"/>
      <c r="AF53"/>
      <c r="AG53"/>
      <c r="AH53" s="93">
        <f t="shared" ca="1" si="15"/>
        <v>0.38</v>
      </c>
      <c r="AI53" s="96">
        <f t="shared" ca="1" si="16"/>
        <v>1</v>
      </c>
      <c r="AJ53" s="170">
        <f t="shared" ca="1" si="34"/>
        <v>0.42</v>
      </c>
      <c r="AK53" s="96">
        <f t="shared" ca="1" si="35"/>
        <v>0.98</v>
      </c>
      <c r="AL53" s="77">
        <f t="shared" ca="1" si="17"/>
        <v>0</v>
      </c>
      <c r="AM53" s="94" t="e">
        <f t="shared" ca="1" si="36"/>
        <v>#DIV/0!</v>
      </c>
      <c r="AN53" s="182" t="e">
        <f t="shared" ca="1" si="18"/>
        <v>#DIV/0!</v>
      </c>
      <c r="AO53"/>
      <c r="AP53"/>
      <c r="AQ53" s="204"/>
      <c r="AR53" s="204"/>
      <c r="AU53"/>
      <c r="AV53"/>
      <c r="AW53"/>
      <c r="AX53"/>
      <c r="AY53"/>
      <c r="AZ53"/>
      <c r="BA53"/>
      <c r="BC53" s="95"/>
      <c r="BD53" s="95"/>
      <c r="BE53" s="77">
        <f t="shared" ca="1" si="19"/>
        <v>0</v>
      </c>
      <c r="BF53" s="145">
        <f t="shared" si="20"/>
        <v>30</v>
      </c>
      <c r="BG53" s="196">
        <f t="shared" si="37"/>
        <v>37712</v>
      </c>
      <c r="BH53" s="196">
        <f t="shared" si="66"/>
        <v>37741</v>
      </c>
      <c r="BJ53" s="196">
        <f t="shared" ca="1" si="67"/>
        <v>37708</v>
      </c>
      <c r="BK53" s="79"/>
      <c r="BL53" s="79">
        <f t="shared" si="21"/>
        <v>0</v>
      </c>
      <c r="BM53" s="79" t="e">
        <f t="shared" ca="1" si="38"/>
        <v>#DIV/0!</v>
      </c>
      <c r="BN53" s="74">
        <f t="shared" ca="1" si="22"/>
        <v>0</v>
      </c>
      <c r="BO53" s="98">
        <f t="shared" ca="1" si="39"/>
        <v>0</v>
      </c>
      <c r="BP53" s="97">
        <f ca="1">IF($BL53=0,0,_xll.OSTRIP($BM53,$I53,$BJ53-$B$2,$BG53-$BJ53,$BH53-$BJ53,$B$10,$BE53,$F53,$G53,$B$23,$J53,$BQ$34,0))</f>
        <v>0</v>
      </c>
      <c r="BQ53" s="97">
        <f ca="1">IF($BL53=0,0,_xll.OSTRIP($BM53,$I53,$BJ53-$B$2,$BG53-$BJ53,$BH53-$BJ53,$B$10,$BE53,$F53,$G53,$B$23,$J53,$BQ$34,1))</f>
        <v>0</v>
      </c>
      <c r="BR53" s="97">
        <f ca="1">IF($BL53=0,0,_xll.OSTRIP($BM53,$I53,$BJ53-$B$2,$BG53-$BJ53,$BH53-$BJ53,$B$10,$BE53,$F53,$G53,$B$23,$J53,$BQ$34,BQ$35))</f>
        <v>0</v>
      </c>
      <c r="BS53" s="99">
        <f t="shared" ca="1" si="40"/>
        <v>0</v>
      </c>
      <c r="BT53" s="99">
        <f t="shared" ca="1" si="41"/>
        <v>0</v>
      </c>
      <c r="BU53" s="99">
        <f t="shared" ca="1" si="42"/>
        <v>0</v>
      </c>
      <c r="BV53" s="99">
        <f t="shared" si="43"/>
        <v>0</v>
      </c>
      <c r="BX53" s="79">
        <f t="shared" si="23"/>
        <v>0</v>
      </c>
      <c r="BY53" s="78" t="e">
        <f t="shared" ca="1" si="44"/>
        <v>#DIV/0!</v>
      </c>
      <c r="BZ53" s="74">
        <f t="shared" ca="1" si="45"/>
        <v>0</v>
      </c>
      <c r="CA53" s="98">
        <f t="shared" ca="1" si="46"/>
        <v>0</v>
      </c>
      <c r="CB53" s="97">
        <f ca="1">IF($BX53=0,0,_xll.OSTRIP($BY53,$S53,$BJ53-$B$2,$BG53-$BJ53,$BH53-$BJ53,$B$10,$BE53,$P53,$Q53,$D$23,$T53,$CC$34,0))</f>
        <v>0</v>
      </c>
      <c r="CC53" s="97">
        <f ca="1">IF($BX53=0,0,_xll.OSTRIP($BY53,$S53,$BJ53-$B$2,$BG53-$BJ53,$BH53-$BJ53,$B$10,$BE53,$P53,$Q53,$D$23,$T53,$CC$34,1))</f>
        <v>0</v>
      </c>
      <c r="CD53" s="97">
        <f ca="1">IF($BX53=0,0,_xll.OSTRIP($BY53,$S53,$BJ53-$B$2,$BG53-$BJ53,$BH53-$BJ53,$B$10,$BE53,$P53,$Q53,$D$23,$T53,$CC$34,CC$35))</f>
        <v>0</v>
      </c>
      <c r="CE53" s="99">
        <f t="shared" ca="1" si="47"/>
        <v>0</v>
      </c>
      <c r="CF53" s="99">
        <f t="shared" ca="1" si="48"/>
        <v>0</v>
      </c>
      <c r="CG53" s="99">
        <f t="shared" ca="1" si="49"/>
        <v>0</v>
      </c>
      <c r="CH53" s="99">
        <f t="shared" si="50"/>
        <v>0</v>
      </c>
      <c r="CJ53" s="79">
        <f t="shared" si="24"/>
        <v>0</v>
      </c>
      <c r="CK53" s="78" t="e">
        <f t="shared" ca="1" si="51"/>
        <v>#DIV/0!</v>
      </c>
      <c r="CL53" s="74">
        <f t="shared" ca="1" si="52"/>
        <v>0</v>
      </c>
      <c r="CM53" s="98">
        <f t="shared" ca="1" si="53"/>
        <v>0</v>
      </c>
      <c r="CN53" s="97">
        <f ca="1">IF($CJ53=0,0,_xll.OSTRIP($CK53,$AC53,$BJ53-$B$2,$BG53-$BJ53,$BH53-$BJ53,$B$10,$BE53,$Z53,$AA53,$F$23,$AD53,$CO$34,0))</f>
        <v>0</v>
      </c>
      <c r="CO53" s="97">
        <f ca="1">IF($CJ53=0,0,_xll.OSTRIP($CK53,$AC53,$BJ53-$B$2,$BG53-$BJ53,$BH53-$BJ53,$B$10,$BE53,$Z53,$AA53,$F$23,$AD53,$CO$34,1))</f>
        <v>0</v>
      </c>
      <c r="CP53" s="97">
        <f ca="1">IF($CJ53=0,0,_xll.OSTRIP($CK53,$AC53,$BJ53-$B$2,$BG53-$BJ53,$BH53-$BJ53,$B$10,$BE53,$Z53,$AA53,$F$23,$AD53,$CO$34,$CO$35))</f>
        <v>0</v>
      </c>
      <c r="CQ53" s="99">
        <f t="shared" ca="1" si="54"/>
        <v>0</v>
      </c>
      <c r="CR53" s="99">
        <f t="shared" ca="1" si="55"/>
        <v>0</v>
      </c>
      <c r="CS53" s="99">
        <f t="shared" ca="1" si="56"/>
        <v>0</v>
      </c>
      <c r="CT53" s="99">
        <f t="shared" si="57"/>
        <v>0</v>
      </c>
      <c r="CV53" s="79">
        <f t="shared" si="25"/>
        <v>0</v>
      </c>
      <c r="CW53" s="78" t="e">
        <f t="shared" ca="1" si="58"/>
        <v>#DIV/0!</v>
      </c>
      <c r="CX53" s="74">
        <f t="shared" ca="1" si="59"/>
        <v>0</v>
      </c>
      <c r="CY53" s="98">
        <f t="shared" ca="1" si="60"/>
        <v>0</v>
      </c>
      <c r="CZ53" s="97">
        <f ca="1">IF($CV53=0,0,_xll.OSTRIP($CW53,$AM53,$BJ53-$B$2,$BG53-$BJ53,$BH53-$BJ53,$B$10,$BE53,$AJ53,$AK53,$H$23,$AN53,$DA$34,0))</f>
        <v>0</v>
      </c>
      <c r="DA53" s="97">
        <f ca="1">IF($CV53=0,0,_xll.OSTRIP($CW53,$AM53,$BJ53-$B$2,$BG53-$BJ53,$BH53-$BJ53,$B$10,$BE53,$AJ53,$AK53,$H$23,$AN53,$DA$34,1))</f>
        <v>0</v>
      </c>
      <c r="DB53" s="97">
        <f ca="1">IF($CV53=0,0,_xll.OSTRIP($CW53,$AM53,$BJ53-$B$2,$BG53-$BJ53,$BH53-$BJ53,$B$10,$BE53,$AJ53,$AK53,$H$23,$AN53,$DA$34,DA$35))</f>
        <v>0</v>
      </c>
      <c r="DC53" s="99">
        <f t="shared" ca="1" si="61"/>
        <v>0</v>
      </c>
      <c r="DD53" s="99">
        <f t="shared" ca="1" si="62"/>
        <v>0</v>
      </c>
      <c r="DE53" s="99">
        <f t="shared" ca="1" si="63"/>
        <v>0</v>
      </c>
      <c r="DF53" s="99">
        <f t="shared" si="64"/>
        <v>0</v>
      </c>
    </row>
    <row r="54" spans="1:110" x14ac:dyDescent="0.2">
      <c r="A54" s="92">
        <f t="shared" si="26"/>
        <v>37742</v>
      </c>
      <c r="B54" s="93">
        <f t="shared" ca="1" si="0"/>
        <v>3.0910000000000002</v>
      </c>
      <c r="C54" s="77">
        <f t="shared" ca="1" si="1"/>
        <v>0.40500000000000003</v>
      </c>
      <c r="D54" s="93">
        <f t="shared" ca="1" si="2"/>
        <v>0.32500000000000001</v>
      </c>
      <c r="E54" s="96">
        <f t="shared" ca="1" si="3"/>
        <v>0.98</v>
      </c>
      <c r="F54" s="77">
        <f t="shared" ca="1" si="27"/>
        <v>0.49690000000000001</v>
      </c>
      <c r="G54" s="96">
        <f t="shared" ca="1" si="65"/>
        <v>0.57999999999999996</v>
      </c>
      <c r="H54" s="77">
        <f t="shared" ca="1" si="4"/>
        <v>0</v>
      </c>
      <c r="I54" s="94" t="e">
        <f t="shared" ca="1" si="5"/>
        <v>#DIV/0!</v>
      </c>
      <c r="J54" s="182" t="e">
        <f t="shared" ca="1" si="6"/>
        <v>#DIV/0!</v>
      </c>
      <c r="K54" s="182">
        <v>-0.2</v>
      </c>
      <c r="L54" s="204"/>
      <c r="M54" s="204"/>
      <c r="N54" s="93">
        <f t="shared" ca="1" si="7"/>
        <v>0.03</v>
      </c>
      <c r="O54" s="96">
        <f t="shared" ca="1" si="8"/>
        <v>1</v>
      </c>
      <c r="P54" s="170">
        <f t="shared" ca="1" si="28"/>
        <v>0.40500000000000003</v>
      </c>
      <c r="Q54" s="96">
        <f t="shared" ca="1" si="29"/>
        <v>0.57999999999999996</v>
      </c>
      <c r="R54" s="77">
        <f t="shared" ca="1" si="9"/>
        <v>0</v>
      </c>
      <c r="S54" s="94" t="e">
        <f t="shared" ca="1" si="30"/>
        <v>#DIV/0!</v>
      </c>
      <c r="T54" s="182" t="e">
        <f t="shared" ca="1" si="10"/>
        <v>#DIV/0!</v>
      </c>
      <c r="U54"/>
      <c r="V54"/>
      <c r="W54"/>
      <c r="X54" s="93">
        <f t="shared" ca="1" si="11"/>
        <v>0.27</v>
      </c>
      <c r="Y54" s="96">
        <f t="shared" ca="1" si="12"/>
        <v>1</v>
      </c>
      <c r="Z54" s="170">
        <f t="shared" ca="1" si="31"/>
        <v>0.40500000000000003</v>
      </c>
      <c r="AA54" s="96">
        <f t="shared" ca="1" si="32"/>
        <v>0.53</v>
      </c>
      <c r="AB54" s="77">
        <f t="shared" ca="1" si="13"/>
        <v>0</v>
      </c>
      <c r="AC54" s="94" t="e">
        <f t="shared" ca="1" si="33"/>
        <v>#DIV/0!</v>
      </c>
      <c r="AD54" s="182" t="e">
        <f t="shared" ca="1" si="14"/>
        <v>#DIV/0!</v>
      </c>
      <c r="AE54"/>
      <c r="AF54"/>
      <c r="AG54"/>
      <c r="AH54" s="93">
        <f t="shared" ca="1" si="15"/>
        <v>0.33</v>
      </c>
      <c r="AI54" s="96">
        <f t="shared" ca="1" si="16"/>
        <v>1</v>
      </c>
      <c r="AJ54" s="170">
        <f t="shared" ca="1" si="34"/>
        <v>0.40500000000000003</v>
      </c>
      <c r="AK54" s="96">
        <f t="shared" ca="1" si="35"/>
        <v>1.03</v>
      </c>
      <c r="AL54" s="77">
        <f t="shared" ca="1" si="17"/>
        <v>0</v>
      </c>
      <c r="AM54" s="94" t="e">
        <f t="shared" ca="1" si="36"/>
        <v>#DIV/0!</v>
      </c>
      <c r="AN54" s="182" t="e">
        <f t="shared" ca="1" si="18"/>
        <v>#DIV/0!</v>
      </c>
      <c r="AO54"/>
      <c r="AP54"/>
      <c r="AQ54" s="204"/>
      <c r="AR54" s="204"/>
      <c r="AU54"/>
      <c r="AV54"/>
      <c r="AW54"/>
      <c r="AX54"/>
      <c r="AY54"/>
      <c r="AZ54"/>
      <c r="BA54"/>
      <c r="BC54" s="95"/>
      <c r="BD54" s="95"/>
      <c r="BE54" s="77">
        <f t="shared" ca="1" si="19"/>
        <v>0</v>
      </c>
      <c r="BF54" s="145">
        <f t="shared" si="20"/>
        <v>31</v>
      </c>
      <c r="BG54" s="196">
        <f t="shared" si="37"/>
        <v>37742</v>
      </c>
      <c r="BH54" s="196">
        <f t="shared" si="66"/>
        <v>37772</v>
      </c>
      <c r="BJ54" s="196">
        <f t="shared" ca="1" si="67"/>
        <v>37740</v>
      </c>
      <c r="BK54" s="79"/>
      <c r="BL54" s="79">
        <f t="shared" si="21"/>
        <v>0</v>
      </c>
      <c r="BM54" s="79" t="e">
        <f t="shared" ca="1" si="38"/>
        <v>#DIV/0!</v>
      </c>
      <c r="BN54" s="74">
        <f t="shared" ca="1" si="22"/>
        <v>0</v>
      </c>
      <c r="BO54" s="98">
        <f t="shared" ca="1" si="39"/>
        <v>0</v>
      </c>
      <c r="BP54" s="97">
        <f ca="1">IF($BL54=0,0,_xll.OSTRIP($BM54,$I54,$BJ54-$B$2,$BG54-$BJ54,$BH54-$BJ54,$B$10,$BE54,$F54,$G54,$B$23,$J54,$BQ$34,0))</f>
        <v>0</v>
      </c>
      <c r="BQ54" s="97">
        <f ca="1">IF($BL54=0,0,_xll.OSTRIP($BM54,$I54,$BJ54-$B$2,$BG54-$BJ54,$BH54-$BJ54,$B$10,$BE54,$F54,$G54,$B$23,$J54,$BQ$34,1))</f>
        <v>0</v>
      </c>
      <c r="BR54" s="97">
        <f ca="1">IF($BL54=0,0,_xll.OSTRIP($BM54,$I54,$BJ54-$B$2,$BG54-$BJ54,$BH54-$BJ54,$B$10,$BE54,$F54,$G54,$B$23,$J54,$BQ$34,BQ$35))</f>
        <v>0</v>
      </c>
      <c r="BS54" s="99">
        <f t="shared" ca="1" si="40"/>
        <v>0</v>
      </c>
      <c r="BT54" s="99">
        <f t="shared" ca="1" si="41"/>
        <v>0</v>
      </c>
      <c r="BU54" s="99">
        <f t="shared" ca="1" si="42"/>
        <v>0</v>
      </c>
      <c r="BV54" s="99">
        <f t="shared" si="43"/>
        <v>0</v>
      </c>
      <c r="BX54" s="79">
        <f t="shared" si="23"/>
        <v>0</v>
      </c>
      <c r="BY54" s="78" t="e">
        <f t="shared" ca="1" si="44"/>
        <v>#DIV/0!</v>
      </c>
      <c r="BZ54" s="74">
        <f t="shared" ca="1" si="45"/>
        <v>0</v>
      </c>
      <c r="CA54" s="98">
        <f t="shared" ca="1" si="46"/>
        <v>0</v>
      </c>
      <c r="CB54" s="97">
        <f ca="1">IF($BX54=0,0,_xll.OSTRIP($BY54,$S54,$BJ54-$B$2,$BG54-$BJ54,$BH54-$BJ54,$B$10,$BE54,$P54,$Q54,$D$23,$T54,$CC$34,0))</f>
        <v>0</v>
      </c>
      <c r="CC54" s="97">
        <f ca="1">IF($BX54=0,0,_xll.OSTRIP($BY54,$S54,$BJ54-$B$2,$BG54-$BJ54,$BH54-$BJ54,$B$10,$BE54,$P54,$Q54,$D$23,$T54,$CC$34,1))</f>
        <v>0</v>
      </c>
      <c r="CD54" s="97">
        <f ca="1">IF($BX54=0,0,_xll.OSTRIP($BY54,$S54,$BJ54-$B$2,$BG54-$BJ54,$BH54-$BJ54,$B$10,$BE54,$P54,$Q54,$D$23,$T54,$CC$34,CC$35))</f>
        <v>0</v>
      </c>
      <c r="CE54" s="99">
        <f t="shared" ca="1" si="47"/>
        <v>0</v>
      </c>
      <c r="CF54" s="99">
        <f t="shared" ca="1" si="48"/>
        <v>0</v>
      </c>
      <c r="CG54" s="99">
        <f t="shared" ca="1" si="49"/>
        <v>0</v>
      </c>
      <c r="CH54" s="99">
        <f t="shared" si="50"/>
        <v>0</v>
      </c>
      <c r="CJ54" s="79">
        <f t="shared" si="24"/>
        <v>0</v>
      </c>
      <c r="CK54" s="78" t="e">
        <f t="shared" ca="1" si="51"/>
        <v>#DIV/0!</v>
      </c>
      <c r="CL54" s="74">
        <f t="shared" ca="1" si="52"/>
        <v>0</v>
      </c>
      <c r="CM54" s="98">
        <f t="shared" ca="1" si="53"/>
        <v>0</v>
      </c>
      <c r="CN54" s="97">
        <f ca="1">IF($CJ54=0,0,_xll.OSTRIP($CK54,$AC54,$BJ54-$B$2,$BG54-$BJ54,$BH54-$BJ54,$B$10,$BE54,$Z54,$AA54,$F$23,$AD54,$CO$34,0))</f>
        <v>0</v>
      </c>
      <c r="CO54" s="97">
        <f ca="1">IF($CJ54=0,0,_xll.OSTRIP($CK54,$AC54,$BJ54-$B$2,$BG54-$BJ54,$BH54-$BJ54,$B$10,$BE54,$Z54,$AA54,$F$23,$AD54,$CO$34,1))</f>
        <v>0</v>
      </c>
      <c r="CP54" s="97">
        <f ca="1">IF($CJ54=0,0,_xll.OSTRIP($CK54,$AC54,$BJ54-$B$2,$BG54-$BJ54,$BH54-$BJ54,$B$10,$BE54,$Z54,$AA54,$F$23,$AD54,$CO$34,$CO$35))</f>
        <v>0</v>
      </c>
      <c r="CQ54" s="99">
        <f t="shared" ca="1" si="54"/>
        <v>0</v>
      </c>
      <c r="CR54" s="99">
        <f t="shared" ca="1" si="55"/>
        <v>0</v>
      </c>
      <c r="CS54" s="99">
        <f t="shared" ca="1" si="56"/>
        <v>0</v>
      </c>
      <c r="CT54" s="99">
        <f t="shared" si="57"/>
        <v>0</v>
      </c>
      <c r="CV54" s="79">
        <f t="shared" si="25"/>
        <v>0</v>
      </c>
      <c r="CW54" s="78" t="e">
        <f t="shared" ca="1" si="58"/>
        <v>#DIV/0!</v>
      </c>
      <c r="CX54" s="74">
        <f t="shared" ca="1" si="59"/>
        <v>0</v>
      </c>
      <c r="CY54" s="98">
        <f t="shared" ca="1" si="60"/>
        <v>0</v>
      </c>
      <c r="CZ54" s="97">
        <f ca="1">IF($CV54=0,0,_xll.OSTRIP($CW54,$AM54,$BJ54-$B$2,$BG54-$BJ54,$BH54-$BJ54,$B$10,$BE54,$AJ54,$AK54,$H$23,$AN54,$DA$34,0))</f>
        <v>0</v>
      </c>
      <c r="DA54" s="97">
        <f ca="1">IF($CV54=0,0,_xll.OSTRIP($CW54,$AM54,$BJ54-$B$2,$BG54-$BJ54,$BH54-$BJ54,$B$10,$BE54,$AJ54,$AK54,$H$23,$AN54,$DA$34,1))</f>
        <v>0</v>
      </c>
      <c r="DB54" s="97">
        <f ca="1">IF($CV54=0,0,_xll.OSTRIP($CW54,$AM54,$BJ54-$B$2,$BG54-$BJ54,$BH54-$BJ54,$B$10,$BE54,$AJ54,$AK54,$H$23,$AN54,$DA$34,DA$35))</f>
        <v>0</v>
      </c>
      <c r="DC54" s="99">
        <f t="shared" ca="1" si="61"/>
        <v>0</v>
      </c>
      <c r="DD54" s="99">
        <f t="shared" ca="1" si="62"/>
        <v>0</v>
      </c>
      <c r="DE54" s="99">
        <f t="shared" ca="1" si="63"/>
        <v>0</v>
      </c>
      <c r="DF54" s="99">
        <f t="shared" si="64"/>
        <v>0</v>
      </c>
    </row>
    <row r="55" spans="1:110" x14ac:dyDescent="0.2">
      <c r="A55" s="92">
        <f t="shared" si="26"/>
        <v>37773</v>
      </c>
      <c r="B55" s="93">
        <f t="shared" ca="1" si="0"/>
        <v>3.121</v>
      </c>
      <c r="C55" s="77">
        <f t="shared" ca="1" si="1"/>
        <v>0.4</v>
      </c>
      <c r="D55" s="93">
        <f t="shared" ca="1" si="2"/>
        <v>0.33500000000000002</v>
      </c>
      <c r="E55" s="96">
        <f t="shared" ca="1" si="3"/>
        <v>0.98</v>
      </c>
      <c r="F55" s="77">
        <f t="shared" ca="1" si="27"/>
        <v>0.49199999999999999</v>
      </c>
      <c r="G55" s="96">
        <f t="shared" ca="1" si="65"/>
        <v>0.57999999999999996</v>
      </c>
      <c r="H55" s="77">
        <f t="shared" ca="1" si="4"/>
        <v>0</v>
      </c>
      <c r="I55" s="94" t="e">
        <f t="shared" ca="1" si="5"/>
        <v>#DIV/0!</v>
      </c>
      <c r="J55" s="182" t="e">
        <f t="shared" ca="1" si="6"/>
        <v>#DIV/0!</v>
      </c>
      <c r="K55" s="182"/>
      <c r="L55" s="204"/>
      <c r="M55" s="204"/>
      <c r="N55" s="93">
        <f t="shared" ca="1" si="7"/>
        <v>3.5000000000000003E-2</v>
      </c>
      <c r="O55" s="96">
        <f t="shared" ca="1" si="8"/>
        <v>1</v>
      </c>
      <c r="P55" s="170">
        <f t="shared" ca="1" si="28"/>
        <v>0.4</v>
      </c>
      <c r="Q55" s="96">
        <f t="shared" ca="1" si="29"/>
        <v>0.57999999999999996</v>
      </c>
      <c r="R55" s="77">
        <f t="shared" ca="1" si="9"/>
        <v>0</v>
      </c>
      <c r="S55" s="94" t="e">
        <f t="shared" ca="1" si="30"/>
        <v>#DIV/0!</v>
      </c>
      <c r="T55" s="182" t="e">
        <f t="shared" ca="1" si="10"/>
        <v>#DIV/0!</v>
      </c>
      <c r="U55"/>
      <c r="V55"/>
      <c r="W55"/>
      <c r="X55" s="93">
        <f t="shared" ca="1" si="11"/>
        <v>0.27</v>
      </c>
      <c r="Y55" s="96">
        <f t="shared" ca="1" si="12"/>
        <v>1</v>
      </c>
      <c r="Z55" s="170">
        <f t="shared" ca="1" si="31"/>
        <v>0.4</v>
      </c>
      <c r="AA55" s="96">
        <f t="shared" ca="1" si="32"/>
        <v>0.63</v>
      </c>
      <c r="AB55" s="77">
        <f t="shared" ca="1" si="13"/>
        <v>0</v>
      </c>
      <c r="AC55" s="94" t="e">
        <f t="shared" ca="1" si="33"/>
        <v>#DIV/0!</v>
      </c>
      <c r="AD55" s="182" t="e">
        <f t="shared" ca="1" si="14"/>
        <v>#DIV/0!</v>
      </c>
      <c r="AE55"/>
      <c r="AF55"/>
      <c r="AG55"/>
      <c r="AH55" s="93">
        <f t="shared" ca="1" si="15"/>
        <v>0.37</v>
      </c>
      <c r="AI55" s="96">
        <f t="shared" ca="1" si="16"/>
        <v>1</v>
      </c>
      <c r="AJ55" s="170">
        <f t="shared" ca="1" si="34"/>
        <v>0.4</v>
      </c>
      <c r="AK55" s="96">
        <f t="shared" ca="1" si="35"/>
        <v>1.03</v>
      </c>
      <c r="AL55" s="77">
        <f t="shared" ca="1" si="17"/>
        <v>0</v>
      </c>
      <c r="AM55" s="94" t="e">
        <f t="shared" ca="1" si="36"/>
        <v>#DIV/0!</v>
      </c>
      <c r="AN55" s="182" t="e">
        <f t="shared" ca="1" si="18"/>
        <v>#DIV/0!</v>
      </c>
      <c r="AO55"/>
      <c r="AP55"/>
      <c r="AQ55" s="204"/>
      <c r="AR55" s="204"/>
      <c r="AU55"/>
      <c r="AV55"/>
      <c r="AW55"/>
      <c r="AX55"/>
      <c r="AY55"/>
      <c r="AZ55"/>
      <c r="BA55"/>
      <c r="BC55" s="95"/>
      <c r="BD55" s="95"/>
      <c r="BE55" s="77">
        <f t="shared" ca="1" si="19"/>
        <v>0</v>
      </c>
      <c r="BF55" s="145">
        <f t="shared" si="20"/>
        <v>30</v>
      </c>
      <c r="BG55" s="196">
        <f t="shared" si="37"/>
        <v>37773</v>
      </c>
      <c r="BH55" s="196">
        <f t="shared" si="66"/>
        <v>37802</v>
      </c>
      <c r="BJ55" s="196">
        <f t="shared" ca="1" si="67"/>
        <v>37770</v>
      </c>
      <c r="BK55" s="79"/>
      <c r="BL55" s="79">
        <f t="shared" si="21"/>
        <v>0</v>
      </c>
      <c r="BM55" s="79" t="e">
        <f t="shared" ca="1" si="38"/>
        <v>#DIV/0!</v>
      </c>
      <c r="BN55" s="74">
        <f t="shared" ca="1" si="22"/>
        <v>0</v>
      </c>
      <c r="BO55" s="98">
        <f t="shared" ca="1" si="39"/>
        <v>0</v>
      </c>
      <c r="BP55" s="97">
        <f ca="1">IF($BL55=0,0,_xll.OSTRIP($BM55,$I55,$BJ55-$B$2,$BG55-$BJ55,$BH55-$BJ55,$B$10,$BE55,$F55,$G55,$B$23,$J55,$BQ$34,0))</f>
        <v>0</v>
      </c>
      <c r="BQ55" s="97">
        <f ca="1">IF($BL55=0,0,_xll.OSTRIP($BM55,$I55,$BJ55-$B$2,$BG55-$BJ55,$BH55-$BJ55,$B$10,$BE55,$F55,$G55,$B$23,$J55,$BQ$34,1))</f>
        <v>0</v>
      </c>
      <c r="BR55" s="97">
        <f ca="1">IF($BL55=0,0,_xll.OSTRIP($BM55,$I55,$BJ55-$B$2,$BG55-$BJ55,$BH55-$BJ55,$B$10,$BE55,$F55,$G55,$B$23,$J55,$BQ$34,BQ$35))</f>
        <v>0</v>
      </c>
      <c r="BS55" s="99">
        <f t="shared" ca="1" si="40"/>
        <v>0</v>
      </c>
      <c r="BT55" s="99">
        <f t="shared" ca="1" si="41"/>
        <v>0</v>
      </c>
      <c r="BU55" s="99">
        <f t="shared" ca="1" si="42"/>
        <v>0</v>
      </c>
      <c r="BV55" s="99">
        <f t="shared" si="43"/>
        <v>0</v>
      </c>
      <c r="BX55" s="79">
        <f t="shared" si="23"/>
        <v>0</v>
      </c>
      <c r="BY55" s="78" t="e">
        <f t="shared" ca="1" si="44"/>
        <v>#DIV/0!</v>
      </c>
      <c r="BZ55" s="74">
        <f t="shared" ca="1" si="45"/>
        <v>0</v>
      </c>
      <c r="CA55" s="98">
        <f t="shared" ca="1" si="46"/>
        <v>0</v>
      </c>
      <c r="CB55" s="97">
        <f ca="1">IF($BX55=0,0,_xll.OSTRIP($BY55,$S55,$BJ55-$B$2,$BG55-$BJ55,$BH55-$BJ55,$B$10,$BE55,$P55,$Q55,$D$23,$T55,$CC$34,0))</f>
        <v>0</v>
      </c>
      <c r="CC55" s="97">
        <f ca="1">IF($BX55=0,0,_xll.OSTRIP($BY55,$S55,$BJ55-$B$2,$BG55-$BJ55,$BH55-$BJ55,$B$10,$BE55,$P55,$Q55,$D$23,$T55,$CC$34,1))</f>
        <v>0</v>
      </c>
      <c r="CD55" s="97">
        <f ca="1">IF($BX55=0,0,_xll.OSTRIP($BY55,$S55,$BJ55-$B$2,$BG55-$BJ55,$BH55-$BJ55,$B$10,$BE55,$P55,$Q55,$D$23,$T55,$CC$34,CC$35))</f>
        <v>0</v>
      </c>
      <c r="CE55" s="99">
        <f t="shared" ca="1" si="47"/>
        <v>0</v>
      </c>
      <c r="CF55" s="99">
        <f t="shared" ca="1" si="48"/>
        <v>0</v>
      </c>
      <c r="CG55" s="99">
        <f t="shared" ca="1" si="49"/>
        <v>0</v>
      </c>
      <c r="CH55" s="99">
        <f t="shared" si="50"/>
        <v>0</v>
      </c>
      <c r="CJ55" s="79">
        <f t="shared" si="24"/>
        <v>0</v>
      </c>
      <c r="CK55" s="78" t="e">
        <f t="shared" ca="1" si="51"/>
        <v>#DIV/0!</v>
      </c>
      <c r="CL55" s="74">
        <f t="shared" ca="1" si="52"/>
        <v>0</v>
      </c>
      <c r="CM55" s="98">
        <f t="shared" ca="1" si="53"/>
        <v>0</v>
      </c>
      <c r="CN55" s="97">
        <f ca="1">IF($CJ55=0,0,_xll.OSTRIP($CK55,$AC55,$BJ55-$B$2,$BG55-$BJ55,$BH55-$BJ55,$B$10,$BE55,$Z55,$AA55,$F$23,$AD55,$CO$34,0))</f>
        <v>0</v>
      </c>
      <c r="CO55" s="97">
        <f ca="1">IF($CJ55=0,0,_xll.OSTRIP($CK55,$AC55,$BJ55-$B$2,$BG55-$BJ55,$BH55-$BJ55,$B$10,$BE55,$Z55,$AA55,$F$23,$AD55,$CO$34,1))</f>
        <v>0</v>
      </c>
      <c r="CP55" s="97">
        <f ca="1">IF($CJ55=0,0,_xll.OSTRIP($CK55,$AC55,$BJ55-$B$2,$BG55-$BJ55,$BH55-$BJ55,$B$10,$BE55,$Z55,$AA55,$F$23,$AD55,$CO$34,$CO$35))</f>
        <v>0</v>
      </c>
      <c r="CQ55" s="99">
        <f t="shared" ca="1" si="54"/>
        <v>0</v>
      </c>
      <c r="CR55" s="99">
        <f t="shared" ca="1" si="55"/>
        <v>0</v>
      </c>
      <c r="CS55" s="99">
        <f t="shared" ca="1" si="56"/>
        <v>0</v>
      </c>
      <c r="CT55" s="99">
        <f t="shared" si="57"/>
        <v>0</v>
      </c>
      <c r="CV55" s="79">
        <f t="shared" si="25"/>
        <v>0</v>
      </c>
      <c r="CW55" s="78" t="e">
        <f t="shared" ca="1" si="58"/>
        <v>#DIV/0!</v>
      </c>
      <c r="CX55" s="74">
        <f t="shared" ca="1" si="59"/>
        <v>0</v>
      </c>
      <c r="CY55" s="98">
        <f t="shared" ca="1" si="60"/>
        <v>0</v>
      </c>
      <c r="CZ55" s="97">
        <f ca="1">IF($CV55=0,0,_xll.OSTRIP($CW55,$AM55,$BJ55-$B$2,$BG55-$BJ55,$BH55-$BJ55,$B$10,$BE55,$AJ55,$AK55,$H$23,$AN55,$DA$34,0))</f>
        <v>0</v>
      </c>
      <c r="DA55" s="97">
        <f ca="1">IF($CV55=0,0,_xll.OSTRIP($CW55,$AM55,$BJ55-$B$2,$BG55-$BJ55,$BH55-$BJ55,$B$10,$BE55,$AJ55,$AK55,$H$23,$AN55,$DA$34,1))</f>
        <v>0</v>
      </c>
      <c r="DB55" s="97">
        <f ca="1">IF($CV55=0,0,_xll.OSTRIP($CW55,$AM55,$BJ55-$B$2,$BG55-$BJ55,$BH55-$BJ55,$B$10,$BE55,$AJ55,$AK55,$H$23,$AN55,$DA$34,DA$35))</f>
        <v>0</v>
      </c>
      <c r="DC55" s="99">
        <f t="shared" ca="1" si="61"/>
        <v>0</v>
      </c>
      <c r="DD55" s="99">
        <f t="shared" ca="1" si="62"/>
        <v>0</v>
      </c>
      <c r="DE55" s="99">
        <f t="shared" ca="1" si="63"/>
        <v>0</v>
      </c>
      <c r="DF55" s="99">
        <f t="shared" si="64"/>
        <v>0</v>
      </c>
    </row>
    <row r="56" spans="1:110" x14ac:dyDescent="0.2">
      <c r="A56" s="92">
        <f t="shared" si="26"/>
        <v>37803</v>
      </c>
      <c r="B56" s="93">
        <f t="shared" ca="1" si="0"/>
        <v>3.161</v>
      </c>
      <c r="C56" s="77">
        <f t="shared" ca="1" si="1"/>
        <v>0.4</v>
      </c>
      <c r="D56" s="93">
        <f t="shared" ca="1" si="2"/>
        <v>0.35</v>
      </c>
      <c r="E56" s="96">
        <f t="shared" ca="1" si="3"/>
        <v>0.98</v>
      </c>
      <c r="F56" s="77">
        <f t="shared" ca="1" si="27"/>
        <v>0.49199999999999999</v>
      </c>
      <c r="G56" s="96">
        <f t="shared" ca="1" si="65"/>
        <v>0.63</v>
      </c>
      <c r="H56" s="77">
        <f t="shared" ca="1" si="4"/>
        <v>0</v>
      </c>
      <c r="I56" s="94" t="e">
        <f t="shared" ca="1" si="5"/>
        <v>#DIV/0!</v>
      </c>
      <c r="J56" s="182" t="e">
        <f t="shared" ca="1" si="6"/>
        <v>#DIV/0!</v>
      </c>
      <c r="K56" s="182"/>
      <c r="L56" s="204"/>
      <c r="M56" s="204"/>
      <c r="N56" s="93">
        <f t="shared" ca="1" si="7"/>
        <v>3.7499999999999999E-2</v>
      </c>
      <c r="O56" s="96">
        <f t="shared" ca="1" si="8"/>
        <v>1</v>
      </c>
      <c r="P56" s="170">
        <f t="shared" ca="1" si="28"/>
        <v>0.4</v>
      </c>
      <c r="Q56" s="96">
        <f t="shared" ca="1" si="29"/>
        <v>0.63</v>
      </c>
      <c r="R56" s="77">
        <f t="shared" ca="1" si="9"/>
        <v>0</v>
      </c>
      <c r="S56" s="94" t="e">
        <f t="shared" ca="1" si="30"/>
        <v>#DIV/0!</v>
      </c>
      <c r="T56" s="182" t="e">
        <f t="shared" ca="1" si="10"/>
        <v>#DIV/0!</v>
      </c>
      <c r="U56"/>
      <c r="V56"/>
      <c r="W56"/>
      <c r="X56" s="93">
        <f t="shared" ca="1" si="11"/>
        <v>0.27</v>
      </c>
      <c r="Y56" s="96">
        <f t="shared" ca="1" si="12"/>
        <v>1</v>
      </c>
      <c r="Z56" s="170">
        <f t="shared" ca="1" si="31"/>
        <v>0.4</v>
      </c>
      <c r="AA56" s="96">
        <f t="shared" ca="1" si="32"/>
        <v>0.63</v>
      </c>
      <c r="AB56" s="77">
        <f t="shared" ca="1" si="13"/>
        <v>0</v>
      </c>
      <c r="AC56" s="94" t="e">
        <f t="shared" ca="1" si="33"/>
        <v>#DIV/0!</v>
      </c>
      <c r="AD56" s="182" t="e">
        <f t="shared" ca="1" si="14"/>
        <v>#DIV/0!</v>
      </c>
      <c r="AE56"/>
      <c r="AF56"/>
      <c r="AG56"/>
      <c r="AH56" s="93">
        <f t="shared" ca="1" si="15"/>
        <v>0.41</v>
      </c>
      <c r="AI56" s="96">
        <f t="shared" ca="1" si="16"/>
        <v>1</v>
      </c>
      <c r="AJ56" s="170">
        <f t="shared" ca="1" si="34"/>
        <v>0.4</v>
      </c>
      <c r="AK56" s="96">
        <f t="shared" ca="1" si="35"/>
        <v>1.03</v>
      </c>
      <c r="AL56" s="77">
        <f t="shared" ca="1" si="17"/>
        <v>0</v>
      </c>
      <c r="AM56" s="94" t="e">
        <f t="shared" ca="1" si="36"/>
        <v>#DIV/0!</v>
      </c>
      <c r="AN56" s="182" t="e">
        <f t="shared" ca="1" si="18"/>
        <v>#DIV/0!</v>
      </c>
      <c r="AO56"/>
      <c r="AP56"/>
      <c r="AQ56" s="204"/>
      <c r="AR56" s="204"/>
      <c r="AU56"/>
      <c r="AV56"/>
      <c r="AW56"/>
      <c r="AX56"/>
      <c r="AY56"/>
      <c r="AZ56"/>
      <c r="BA56"/>
      <c r="BC56" s="95"/>
      <c r="BD56" s="95"/>
      <c r="BE56" s="77">
        <f t="shared" ca="1" si="19"/>
        <v>0</v>
      </c>
      <c r="BF56" s="145">
        <f t="shared" si="20"/>
        <v>31</v>
      </c>
      <c r="BG56" s="196">
        <f t="shared" si="37"/>
        <v>37803</v>
      </c>
      <c r="BH56" s="196">
        <f t="shared" si="66"/>
        <v>37833</v>
      </c>
      <c r="BJ56" s="196">
        <f t="shared" ca="1" si="67"/>
        <v>37799</v>
      </c>
      <c r="BK56" s="79"/>
      <c r="BL56" s="79">
        <f t="shared" si="21"/>
        <v>0</v>
      </c>
      <c r="BM56" s="79" t="e">
        <f t="shared" ca="1" si="38"/>
        <v>#DIV/0!</v>
      </c>
      <c r="BN56" s="74">
        <f t="shared" ca="1" si="22"/>
        <v>0</v>
      </c>
      <c r="BO56" s="98">
        <f t="shared" ca="1" si="39"/>
        <v>0</v>
      </c>
      <c r="BP56" s="97">
        <f ca="1">IF($BL56=0,0,_xll.OSTRIP($BM56,$I56,$BJ56-$B$2,$BG56-$BJ56,$BH56-$BJ56,$B$10,$BE56,$F56,$G56,$B$23,$J56,$BQ$34,0))</f>
        <v>0</v>
      </c>
      <c r="BQ56" s="97">
        <f ca="1">IF($BL56=0,0,_xll.OSTRIP($BM56,$I56,$BJ56-$B$2,$BG56-$BJ56,$BH56-$BJ56,$B$10,$BE56,$F56,$G56,$B$23,$J56,$BQ$34,1))</f>
        <v>0</v>
      </c>
      <c r="BR56" s="97">
        <f ca="1">IF($BL56=0,0,_xll.OSTRIP($BM56,$I56,$BJ56-$B$2,$BG56-$BJ56,$BH56-$BJ56,$B$10,$BE56,$F56,$G56,$B$23,$J56,$BQ$34,BQ$35))</f>
        <v>0</v>
      </c>
      <c r="BS56" s="99">
        <f t="shared" ca="1" si="40"/>
        <v>0</v>
      </c>
      <c r="BT56" s="99">
        <f t="shared" ca="1" si="41"/>
        <v>0</v>
      </c>
      <c r="BU56" s="99">
        <f t="shared" ca="1" si="42"/>
        <v>0</v>
      </c>
      <c r="BV56" s="99">
        <f t="shared" si="43"/>
        <v>0</v>
      </c>
      <c r="BX56" s="79">
        <f t="shared" si="23"/>
        <v>0</v>
      </c>
      <c r="BY56" s="78" t="e">
        <f t="shared" ca="1" si="44"/>
        <v>#DIV/0!</v>
      </c>
      <c r="BZ56" s="74">
        <f t="shared" ca="1" si="45"/>
        <v>0</v>
      </c>
      <c r="CA56" s="98">
        <f t="shared" ca="1" si="46"/>
        <v>0</v>
      </c>
      <c r="CB56" s="97">
        <f ca="1">IF($BX56=0,0,_xll.OSTRIP($BY56,$S56,$BJ56-$B$2,$BG56-$BJ56,$BH56-$BJ56,$B$10,$BE56,$P56,$Q56,$D$23,$T56,$CC$34,0))</f>
        <v>0</v>
      </c>
      <c r="CC56" s="97">
        <f ca="1">IF($BX56=0,0,_xll.OSTRIP($BY56,$S56,$BJ56-$B$2,$BG56-$BJ56,$BH56-$BJ56,$B$10,$BE56,$P56,$Q56,$D$23,$T56,$CC$34,1))</f>
        <v>0</v>
      </c>
      <c r="CD56" s="97">
        <f ca="1">IF($BX56=0,0,_xll.OSTRIP($BY56,$S56,$BJ56-$B$2,$BG56-$BJ56,$BH56-$BJ56,$B$10,$BE56,$P56,$Q56,$D$23,$T56,$CC$34,CC$35))</f>
        <v>0</v>
      </c>
      <c r="CE56" s="99">
        <f t="shared" ca="1" si="47"/>
        <v>0</v>
      </c>
      <c r="CF56" s="99">
        <f t="shared" ca="1" si="48"/>
        <v>0</v>
      </c>
      <c r="CG56" s="99">
        <f t="shared" ca="1" si="49"/>
        <v>0</v>
      </c>
      <c r="CH56" s="99">
        <f t="shared" si="50"/>
        <v>0</v>
      </c>
      <c r="CJ56" s="79">
        <f t="shared" si="24"/>
        <v>0</v>
      </c>
      <c r="CK56" s="78" t="e">
        <f t="shared" ca="1" si="51"/>
        <v>#DIV/0!</v>
      </c>
      <c r="CL56" s="74">
        <f t="shared" ca="1" si="52"/>
        <v>0</v>
      </c>
      <c r="CM56" s="98">
        <f t="shared" ca="1" si="53"/>
        <v>0</v>
      </c>
      <c r="CN56" s="97">
        <f ca="1">IF($CJ56=0,0,_xll.OSTRIP($CK56,$AC56,$BJ56-$B$2,$BG56-$BJ56,$BH56-$BJ56,$B$10,$BE56,$Z56,$AA56,$F$23,$AD56,$CO$34,0))</f>
        <v>0</v>
      </c>
      <c r="CO56" s="97">
        <f ca="1">IF($CJ56=0,0,_xll.OSTRIP($CK56,$AC56,$BJ56-$B$2,$BG56-$BJ56,$BH56-$BJ56,$B$10,$BE56,$Z56,$AA56,$F$23,$AD56,$CO$34,1))</f>
        <v>0</v>
      </c>
      <c r="CP56" s="97">
        <f ca="1">IF($CJ56=0,0,_xll.OSTRIP($CK56,$AC56,$BJ56-$B$2,$BG56-$BJ56,$BH56-$BJ56,$B$10,$BE56,$Z56,$AA56,$F$23,$AD56,$CO$34,$CO$35))</f>
        <v>0</v>
      </c>
      <c r="CQ56" s="99">
        <f t="shared" ca="1" si="54"/>
        <v>0</v>
      </c>
      <c r="CR56" s="99">
        <f t="shared" ca="1" si="55"/>
        <v>0</v>
      </c>
      <c r="CS56" s="99">
        <f t="shared" ca="1" si="56"/>
        <v>0</v>
      </c>
      <c r="CT56" s="99">
        <f t="shared" si="57"/>
        <v>0</v>
      </c>
      <c r="CV56" s="79">
        <f t="shared" si="25"/>
        <v>0</v>
      </c>
      <c r="CW56" s="78" t="e">
        <f t="shared" ca="1" si="58"/>
        <v>#DIV/0!</v>
      </c>
      <c r="CX56" s="74">
        <f t="shared" ca="1" si="59"/>
        <v>0</v>
      </c>
      <c r="CY56" s="98">
        <f t="shared" ca="1" si="60"/>
        <v>0</v>
      </c>
      <c r="CZ56" s="97">
        <f ca="1">IF($CV56=0,0,_xll.OSTRIP($CW56,$AM56,$BJ56-$B$2,$BG56-$BJ56,$BH56-$BJ56,$B$10,$BE56,$AJ56,$AK56,$H$23,$AN56,$DA$34,0))</f>
        <v>0</v>
      </c>
      <c r="DA56" s="97">
        <f ca="1">IF($CV56=0,0,_xll.OSTRIP($CW56,$AM56,$BJ56-$B$2,$BG56-$BJ56,$BH56-$BJ56,$B$10,$BE56,$AJ56,$AK56,$H$23,$AN56,$DA$34,1))</f>
        <v>0</v>
      </c>
      <c r="DB56" s="97">
        <f ca="1">IF($CV56=0,0,_xll.OSTRIP($CW56,$AM56,$BJ56-$B$2,$BG56-$BJ56,$BH56-$BJ56,$B$10,$BE56,$AJ56,$AK56,$H$23,$AN56,$DA$34,DA$35))</f>
        <v>0</v>
      </c>
      <c r="DC56" s="99">
        <f t="shared" ca="1" si="61"/>
        <v>0</v>
      </c>
      <c r="DD56" s="99">
        <f t="shared" ca="1" si="62"/>
        <v>0</v>
      </c>
      <c r="DE56" s="99">
        <f t="shared" ca="1" si="63"/>
        <v>0</v>
      </c>
      <c r="DF56" s="99">
        <f t="shared" si="64"/>
        <v>0</v>
      </c>
    </row>
    <row r="57" spans="1:110" x14ac:dyDescent="0.2">
      <c r="A57" s="92">
        <f t="shared" si="26"/>
        <v>37834</v>
      </c>
      <c r="B57" s="93">
        <f t="shared" ca="1" si="0"/>
        <v>3.1960000000000002</v>
      </c>
      <c r="C57" s="77">
        <f t="shared" ca="1" si="1"/>
        <v>0.4</v>
      </c>
      <c r="D57" s="93">
        <f t="shared" ca="1" si="2"/>
        <v>0.35</v>
      </c>
      <c r="E57" s="96">
        <f t="shared" ca="1" si="3"/>
        <v>0.98</v>
      </c>
      <c r="F57" s="77">
        <f t="shared" ca="1" si="27"/>
        <v>0.49199999999999999</v>
      </c>
      <c r="G57" s="96">
        <f t="shared" ca="1" si="65"/>
        <v>0.67999999999999994</v>
      </c>
      <c r="H57" s="77">
        <f t="shared" ca="1" si="4"/>
        <v>0</v>
      </c>
      <c r="I57" s="94" t="e">
        <f t="shared" ca="1" si="5"/>
        <v>#DIV/0!</v>
      </c>
      <c r="J57" s="182" t="e">
        <f t="shared" ca="1" si="6"/>
        <v>#DIV/0!</v>
      </c>
      <c r="K57" s="182"/>
      <c r="L57" s="204"/>
      <c r="M57" s="204"/>
      <c r="N57" s="93">
        <f t="shared" ca="1" si="7"/>
        <v>0.04</v>
      </c>
      <c r="O57" s="96">
        <f t="shared" ca="1" si="8"/>
        <v>1</v>
      </c>
      <c r="P57" s="170">
        <f t="shared" ca="1" si="28"/>
        <v>0.4</v>
      </c>
      <c r="Q57" s="96">
        <f t="shared" ca="1" si="29"/>
        <v>0.67999999999999994</v>
      </c>
      <c r="R57" s="77">
        <f t="shared" ca="1" si="9"/>
        <v>0</v>
      </c>
      <c r="S57" s="94" t="e">
        <f t="shared" ca="1" si="30"/>
        <v>#DIV/0!</v>
      </c>
      <c r="T57" s="182" t="e">
        <f t="shared" ca="1" si="10"/>
        <v>#DIV/0!</v>
      </c>
      <c r="U57"/>
      <c r="V57"/>
      <c r="W57"/>
      <c r="X57" s="93">
        <f t="shared" ca="1" si="11"/>
        <v>0.27</v>
      </c>
      <c r="Y57" s="96">
        <f t="shared" ca="1" si="12"/>
        <v>1</v>
      </c>
      <c r="Z57" s="170">
        <f t="shared" ca="1" si="31"/>
        <v>0.4</v>
      </c>
      <c r="AA57" s="96">
        <f t="shared" ca="1" si="32"/>
        <v>0.73</v>
      </c>
      <c r="AB57" s="77">
        <f t="shared" ca="1" si="13"/>
        <v>0</v>
      </c>
      <c r="AC57" s="94" t="e">
        <f t="shared" ca="1" si="33"/>
        <v>#DIV/0!</v>
      </c>
      <c r="AD57" s="182" t="e">
        <f t="shared" ca="1" si="14"/>
        <v>#DIV/0!</v>
      </c>
      <c r="AE57"/>
      <c r="AF57"/>
      <c r="AG57"/>
      <c r="AH57" s="93">
        <f t="shared" ca="1" si="15"/>
        <v>0.41</v>
      </c>
      <c r="AI57" s="96">
        <f t="shared" ca="1" si="16"/>
        <v>1</v>
      </c>
      <c r="AJ57" s="170">
        <f t="shared" ca="1" si="34"/>
        <v>0.4</v>
      </c>
      <c r="AK57" s="96">
        <f t="shared" ca="1" si="35"/>
        <v>1.1299999999999999</v>
      </c>
      <c r="AL57" s="77">
        <f t="shared" ca="1" si="17"/>
        <v>0</v>
      </c>
      <c r="AM57" s="94" t="e">
        <f t="shared" ca="1" si="36"/>
        <v>#DIV/0!</v>
      </c>
      <c r="AN57" s="182" t="e">
        <f t="shared" ca="1" si="18"/>
        <v>#DIV/0!</v>
      </c>
      <c r="AO57"/>
      <c r="AP57"/>
      <c r="AQ57" s="204"/>
      <c r="AR57" s="204"/>
      <c r="AU57"/>
      <c r="AV57"/>
      <c r="AW57"/>
      <c r="AX57"/>
      <c r="AY57"/>
      <c r="AZ57"/>
      <c r="BA57"/>
      <c r="BC57" s="95"/>
      <c r="BD57" s="95"/>
      <c r="BE57" s="77">
        <f t="shared" ca="1" si="19"/>
        <v>0</v>
      </c>
      <c r="BF57" s="145">
        <f t="shared" si="20"/>
        <v>31</v>
      </c>
      <c r="BG57" s="196">
        <f t="shared" si="37"/>
        <v>37834</v>
      </c>
      <c r="BH57" s="196">
        <f t="shared" si="66"/>
        <v>37864</v>
      </c>
      <c r="BJ57" s="196">
        <f t="shared" ca="1" si="67"/>
        <v>37832</v>
      </c>
      <c r="BK57" s="79"/>
      <c r="BL57" s="79">
        <f t="shared" si="21"/>
        <v>0</v>
      </c>
      <c r="BM57" s="79" t="e">
        <f t="shared" ca="1" si="38"/>
        <v>#DIV/0!</v>
      </c>
      <c r="BN57" s="74">
        <f t="shared" ca="1" si="22"/>
        <v>0</v>
      </c>
      <c r="BO57" s="98">
        <f t="shared" ca="1" si="39"/>
        <v>0</v>
      </c>
      <c r="BP57" s="97">
        <f ca="1">IF($BL57=0,0,_xll.OSTRIP($BM57,$I57,$BJ57-$B$2,$BG57-$BJ57,$BH57-$BJ57,$B$10,$BE57,$F57,$G57,$B$23,$J57,$BQ$34,0))</f>
        <v>0</v>
      </c>
      <c r="BQ57" s="97">
        <f ca="1">IF($BL57=0,0,_xll.OSTRIP($BM57,$I57,$BJ57-$B$2,$BG57-$BJ57,$BH57-$BJ57,$B$10,$BE57,$F57,$G57,$B$23,$J57,$BQ$34,1))</f>
        <v>0</v>
      </c>
      <c r="BR57" s="97">
        <f ca="1">IF($BL57=0,0,_xll.OSTRIP($BM57,$I57,$BJ57-$B$2,$BG57-$BJ57,$BH57-$BJ57,$B$10,$BE57,$F57,$G57,$B$23,$J57,$BQ$34,BQ$35))</f>
        <v>0</v>
      </c>
      <c r="BS57" s="99">
        <f t="shared" ca="1" si="40"/>
        <v>0</v>
      </c>
      <c r="BT57" s="99">
        <f t="shared" ca="1" si="41"/>
        <v>0</v>
      </c>
      <c r="BU57" s="99">
        <f t="shared" ca="1" si="42"/>
        <v>0</v>
      </c>
      <c r="BV57" s="99">
        <f t="shared" si="43"/>
        <v>0</v>
      </c>
      <c r="BX57" s="79">
        <f t="shared" si="23"/>
        <v>0</v>
      </c>
      <c r="BY57" s="78" t="e">
        <f t="shared" ca="1" si="44"/>
        <v>#DIV/0!</v>
      </c>
      <c r="BZ57" s="74">
        <f t="shared" ca="1" si="45"/>
        <v>0</v>
      </c>
      <c r="CA57" s="98">
        <f t="shared" ca="1" si="46"/>
        <v>0</v>
      </c>
      <c r="CB57" s="97">
        <f ca="1">IF($BX57=0,0,_xll.OSTRIP($BY57,$S57,$BJ57-$B$2,$BG57-$BJ57,$BH57-$BJ57,$B$10,$BE57,$P57,$Q57,$D$23,$T57,$CC$34,0))</f>
        <v>0</v>
      </c>
      <c r="CC57" s="97">
        <f ca="1">IF($BX57=0,0,_xll.OSTRIP($BY57,$S57,$BJ57-$B$2,$BG57-$BJ57,$BH57-$BJ57,$B$10,$BE57,$P57,$Q57,$D$23,$T57,$CC$34,1))</f>
        <v>0</v>
      </c>
      <c r="CD57" s="97">
        <f ca="1">IF($BX57=0,0,_xll.OSTRIP($BY57,$S57,$BJ57-$B$2,$BG57-$BJ57,$BH57-$BJ57,$B$10,$BE57,$P57,$Q57,$D$23,$T57,$CC$34,CC$35))</f>
        <v>0</v>
      </c>
      <c r="CE57" s="99">
        <f t="shared" ca="1" si="47"/>
        <v>0</v>
      </c>
      <c r="CF57" s="99">
        <f t="shared" ca="1" si="48"/>
        <v>0</v>
      </c>
      <c r="CG57" s="99">
        <f t="shared" ca="1" si="49"/>
        <v>0</v>
      </c>
      <c r="CH57" s="99">
        <f t="shared" si="50"/>
        <v>0</v>
      </c>
      <c r="CJ57" s="79">
        <f t="shared" si="24"/>
        <v>0</v>
      </c>
      <c r="CK57" s="78" t="e">
        <f t="shared" ca="1" si="51"/>
        <v>#DIV/0!</v>
      </c>
      <c r="CL57" s="74">
        <f t="shared" ca="1" si="52"/>
        <v>0</v>
      </c>
      <c r="CM57" s="98">
        <f t="shared" ca="1" si="53"/>
        <v>0</v>
      </c>
      <c r="CN57" s="97">
        <f ca="1">IF($CJ57=0,0,_xll.OSTRIP($CK57,$AC57,$BJ57-$B$2,$BG57-$BJ57,$BH57-$BJ57,$B$10,$BE57,$Z57,$AA57,$F$23,$AD57,$CO$34,0))</f>
        <v>0</v>
      </c>
      <c r="CO57" s="97">
        <f ca="1">IF($CJ57=0,0,_xll.OSTRIP($CK57,$AC57,$BJ57-$B$2,$BG57-$BJ57,$BH57-$BJ57,$B$10,$BE57,$Z57,$AA57,$F$23,$AD57,$CO$34,1))</f>
        <v>0</v>
      </c>
      <c r="CP57" s="97">
        <f ca="1">IF($CJ57=0,0,_xll.OSTRIP($CK57,$AC57,$BJ57-$B$2,$BG57-$BJ57,$BH57-$BJ57,$B$10,$BE57,$Z57,$AA57,$F$23,$AD57,$CO$34,$CO$35))</f>
        <v>0</v>
      </c>
      <c r="CQ57" s="99">
        <f t="shared" ca="1" si="54"/>
        <v>0</v>
      </c>
      <c r="CR57" s="99">
        <f t="shared" ca="1" si="55"/>
        <v>0</v>
      </c>
      <c r="CS57" s="99">
        <f t="shared" ca="1" si="56"/>
        <v>0</v>
      </c>
      <c r="CT57" s="99">
        <f t="shared" si="57"/>
        <v>0</v>
      </c>
      <c r="CV57" s="79">
        <f t="shared" si="25"/>
        <v>0</v>
      </c>
      <c r="CW57" s="78" t="e">
        <f t="shared" ca="1" si="58"/>
        <v>#DIV/0!</v>
      </c>
      <c r="CX57" s="74">
        <f t="shared" ca="1" si="59"/>
        <v>0</v>
      </c>
      <c r="CY57" s="98">
        <f t="shared" ca="1" si="60"/>
        <v>0</v>
      </c>
      <c r="CZ57" s="97">
        <f ca="1">IF($CV57=0,0,_xll.OSTRIP($CW57,$AM57,$BJ57-$B$2,$BG57-$BJ57,$BH57-$BJ57,$B$10,$BE57,$AJ57,$AK57,$H$23,$AN57,$DA$34,0))</f>
        <v>0</v>
      </c>
      <c r="DA57" s="97">
        <f ca="1">IF($CV57=0,0,_xll.OSTRIP($CW57,$AM57,$BJ57-$B$2,$BG57-$BJ57,$BH57-$BJ57,$B$10,$BE57,$AJ57,$AK57,$H$23,$AN57,$DA$34,1))</f>
        <v>0</v>
      </c>
      <c r="DB57" s="97">
        <f ca="1">IF($CV57=0,0,_xll.OSTRIP($CW57,$AM57,$BJ57-$B$2,$BG57-$BJ57,$BH57-$BJ57,$B$10,$BE57,$AJ57,$AK57,$H$23,$AN57,$DA$34,DA$35))</f>
        <v>0</v>
      </c>
      <c r="DC57" s="99">
        <f t="shared" ca="1" si="61"/>
        <v>0</v>
      </c>
      <c r="DD57" s="99">
        <f t="shared" ca="1" si="62"/>
        <v>0</v>
      </c>
      <c r="DE57" s="99">
        <f t="shared" ca="1" si="63"/>
        <v>0</v>
      </c>
      <c r="DF57" s="99">
        <f t="shared" si="64"/>
        <v>0</v>
      </c>
    </row>
    <row r="58" spans="1:110" x14ac:dyDescent="0.2">
      <c r="A58" s="92">
        <f t="shared" si="26"/>
        <v>37865</v>
      </c>
      <c r="B58" s="93">
        <f t="shared" ca="1" si="0"/>
        <v>3.1960000000000002</v>
      </c>
      <c r="C58" s="77">
        <f t="shared" ca="1" si="1"/>
        <v>0.39500000000000002</v>
      </c>
      <c r="D58" s="93">
        <f t="shared" ca="1" si="2"/>
        <v>0.315</v>
      </c>
      <c r="E58" s="96">
        <f t="shared" ca="1" si="3"/>
        <v>0.98</v>
      </c>
      <c r="F58" s="77">
        <f t="shared" ca="1" si="27"/>
        <v>0.48709999999999998</v>
      </c>
      <c r="G58" s="96">
        <f t="shared" ca="1" si="65"/>
        <v>0.67999999999999994</v>
      </c>
      <c r="H58" s="77">
        <f t="shared" ca="1" si="4"/>
        <v>0</v>
      </c>
      <c r="I58" s="94" t="e">
        <f t="shared" ca="1" si="5"/>
        <v>#DIV/0!</v>
      </c>
      <c r="J58" s="182" t="e">
        <f t="shared" ca="1" si="6"/>
        <v>#DIV/0!</v>
      </c>
      <c r="K58" s="182"/>
      <c r="L58" s="204"/>
      <c r="M58" s="204"/>
      <c r="N58" s="93">
        <f t="shared" ca="1" si="7"/>
        <v>3.2500000000000001E-2</v>
      </c>
      <c r="O58" s="96">
        <f t="shared" ca="1" si="8"/>
        <v>1</v>
      </c>
      <c r="P58" s="170">
        <f t="shared" ca="1" si="28"/>
        <v>0.39500000000000002</v>
      </c>
      <c r="Q58" s="96">
        <f t="shared" ca="1" si="29"/>
        <v>0.67999999999999994</v>
      </c>
      <c r="R58" s="77">
        <f t="shared" ca="1" si="9"/>
        <v>0</v>
      </c>
      <c r="S58" s="94" t="e">
        <f t="shared" ca="1" si="30"/>
        <v>#DIV/0!</v>
      </c>
      <c r="T58" s="182" t="e">
        <f t="shared" ca="1" si="10"/>
        <v>#DIV/0!</v>
      </c>
      <c r="U58"/>
      <c r="V58"/>
      <c r="W58"/>
      <c r="X58" s="93">
        <f t="shared" ca="1" si="11"/>
        <v>0.27</v>
      </c>
      <c r="Y58" s="96">
        <f t="shared" ca="1" si="12"/>
        <v>1</v>
      </c>
      <c r="Z58" s="170">
        <f t="shared" ca="1" si="31"/>
        <v>0.39500000000000002</v>
      </c>
      <c r="AA58" s="96">
        <f t="shared" ca="1" si="32"/>
        <v>0.68</v>
      </c>
      <c r="AB58" s="77">
        <f t="shared" ca="1" si="13"/>
        <v>0</v>
      </c>
      <c r="AC58" s="94" t="e">
        <f t="shared" ca="1" si="33"/>
        <v>#DIV/0!</v>
      </c>
      <c r="AD58" s="182" t="e">
        <f t="shared" ca="1" si="14"/>
        <v>#DIV/0!</v>
      </c>
      <c r="AE58"/>
      <c r="AF58"/>
      <c r="AG58"/>
      <c r="AH58" s="93">
        <f t="shared" ca="1" si="15"/>
        <v>0.36</v>
      </c>
      <c r="AI58" s="96">
        <f t="shared" ca="1" si="16"/>
        <v>1</v>
      </c>
      <c r="AJ58" s="170">
        <f t="shared" ca="1" si="34"/>
        <v>0.39500000000000002</v>
      </c>
      <c r="AK58" s="96">
        <f t="shared" ca="1" si="35"/>
        <v>1.1299999999999999</v>
      </c>
      <c r="AL58" s="77">
        <f t="shared" ca="1" si="17"/>
        <v>0</v>
      </c>
      <c r="AM58" s="94" t="e">
        <f t="shared" ca="1" si="36"/>
        <v>#DIV/0!</v>
      </c>
      <c r="AN58" s="182" t="e">
        <f t="shared" ca="1" si="18"/>
        <v>#DIV/0!</v>
      </c>
      <c r="AO58"/>
      <c r="AP58"/>
      <c r="AQ58" s="204"/>
      <c r="AR58" s="204"/>
      <c r="AU58"/>
      <c r="AV58"/>
      <c r="AW58"/>
      <c r="AX58"/>
      <c r="AY58"/>
      <c r="AZ58"/>
      <c r="BA58"/>
      <c r="BC58" s="95"/>
      <c r="BD58" s="95"/>
      <c r="BE58" s="77">
        <f t="shared" ca="1" si="19"/>
        <v>0</v>
      </c>
      <c r="BF58" s="145">
        <f t="shared" si="20"/>
        <v>30</v>
      </c>
      <c r="BG58" s="196">
        <f t="shared" si="37"/>
        <v>37865</v>
      </c>
      <c r="BH58" s="196">
        <f t="shared" si="66"/>
        <v>37894</v>
      </c>
      <c r="BJ58" s="196">
        <f t="shared" ca="1" si="67"/>
        <v>37861</v>
      </c>
      <c r="BK58" s="79"/>
      <c r="BL58" s="79">
        <f t="shared" si="21"/>
        <v>0</v>
      </c>
      <c r="BM58" s="79" t="e">
        <f t="shared" ca="1" si="38"/>
        <v>#DIV/0!</v>
      </c>
      <c r="BN58" s="74">
        <f t="shared" ca="1" si="22"/>
        <v>0</v>
      </c>
      <c r="BO58" s="98">
        <f t="shared" ca="1" si="39"/>
        <v>0</v>
      </c>
      <c r="BP58" s="97">
        <f ca="1">IF($BL58=0,0,_xll.OSTRIP($BM58,$I58,$BJ58-$B$2,$BG58-$BJ58,$BH58-$BJ58,$B$10,$BE58,$F58,$G58,$B$23,$J58,$BQ$34,0))</f>
        <v>0</v>
      </c>
      <c r="BQ58" s="97">
        <f ca="1">IF($BL58=0,0,_xll.OSTRIP($BM58,$I58,$BJ58-$B$2,$BG58-$BJ58,$BH58-$BJ58,$B$10,$BE58,$F58,$G58,$B$23,$J58,$BQ$34,1))</f>
        <v>0</v>
      </c>
      <c r="BR58" s="97">
        <f ca="1">IF($BL58=0,0,_xll.OSTRIP($BM58,$I58,$BJ58-$B$2,$BG58-$BJ58,$BH58-$BJ58,$B$10,$BE58,$F58,$G58,$B$23,$J58,$BQ$34,BQ$35))</f>
        <v>0</v>
      </c>
      <c r="BS58" s="99">
        <f t="shared" ca="1" si="40"/>
        <v>0</v>
      </c>
      <c r="BT58" s="99">
        <f t="shared" ca="1" si="41"/>
        <v>0</v>
      </c>
      <c r="BU58" s="99">
        <f t="shared" ca="1" si="42"/>
        <v>0</v>
      </c>
      <c r="BV58" s="99">
        <f t="shared" si="43"/>
        <v>0</v>
      </c>
      <c r="BX58" s="79">
        <f t="shared" si="23"/>
        <v>0</v>
      </c>
      <c r="BY58" s="78" t="e">
        <f t="shared" ca="1" si="44"/>
        <v>#DIV/0!</v>
      </c>
      <c r="BZ58" s="74">
        <f t="shared" ca="1" si="45"/>
        <v>0</v>
      </c>
      <c r="CA58" s="98">
        <f t="shared" ca="1" si="46"/>
        <v>0</v>
      </c>
      <c r="CB58" s="97">
        <f ca="1">IF($BX58=0,0,_xll.OSTRIP($BY58,$S58,$BJ58-$B$2,$BG58-$BJ58,$BH58-$BJ58,$B$10,$BE58,$P58,$Q58,$D$23,$T58,$CC$34,0))</f>
        <v>0</v>
      </c>
      <c r="CC58" s="97">
        <f ca="1">IF($BX58=0,0,_xll.OSTRIP($BY58,$S58,$BJ58-$B$2,$BG58-$BJ58,$BH58-$BJ58,$B$10,$BE58,$P58,$Q58,$D$23,$T58,$CC$34,1))</f>
        <v>0</v>
      </c>
      <c r="CD58" s="97">
        <f ca="1">IF($BX58=0,0,_xll.OSTRIP($BY58,$S58,$BJ58-$B$2,$BG58-$BJ58,$BH58-$BJ58,$B$10,$BE58,$P58,$Q58,$D$23,$T58,$CC$34,CC$35))</f>
        <v>0</v>
      </c>
      <c r="CE58" s="99">
        <f t="shared" ca="1" si="47"/>
        <v>0</v>
      </c>
      <c r="CF58" s="99">
        <f t="shared" ca="1" si="48"/>
        <v>0</v>
      </c>
      <c r="CG58" s="99">
        <f t="shared" ca="1" si="49"/>
        <v>0</v>
      </c>
      <c r="CH58" s="99">
        <f t="shared" si="50"/>
        <v>0</v>
      </c>
      <c r="CJ58" s="79">
        <f t="shared" si="24"/>
        <v>0</v>
      </c>
      <c r="CK58" s="78" t="e">
        <f t="shared" ca="1" si="51"/>
        <v>#DIV/0!</v>
      </c>
      <c r="CL58" s="74">
        <f t="shared" ca="1" si="52"/>
        <v>0</v>
      </c>
      <c r="CM58" s="98">
        <f t="shared" ca="1" si="53"/>
        <v>0</v>
      </c>
      <c r="CN58" s="97">
        <f ca="1">IF($CJ58=0,0,_xll.OSTRIP($CK58,$AC58,$BJ58-$B$2,$BG58-$BJ58,$BH58-$BJ58,$B$10,$BE58,$Z58,$AA58,$F$23,$AD58,$CO$34,0))</f>
        <v>0</v>
      </c>
      <c r="CO58" s="97">
        <f ca="1">IF($CJ58=0,0,_xll.OSTRIP($CK58,$AC58,$BJ58-$B$2,$BG58-$BJ58,$BH58-$BJ58,$B$10,$BE58,$Z58,$AA58,$F$23,$AD58,$CO$34,1))</f>
        <v>0</v>
      </c>
      <c r="CP58" s="97">
        <f ca="1">IF($CJ58=0,0,_xll.OSTRIP($CK58,$AC58,$BJ58-$B$2,$BG58-$BJ58,$BH58-$BJ58,$B$10,$BE58,$Z58,$AA58,$F$23,$AD58,$CO$34,$CO$35))</f>
        <v>0</v>
      </c>
      <c r="CQ58" s="99">
        <f t="shared" ca="1" si="54"/>
        <v>0</v>
      </c>
      <c r="CR58" s="99">
        <f t="shared" ca="1" si="55"/>
        <v>0</v>
      </c>
      <c r="CS58" s="99">
        <f t="shared" ca="1" si="56"/>
        <v>0</v>
      </c>
      <c r="CT58" s="99">
        <f t="shared" si="57"/>
        <v>0</v>
      </c>
      <c r="CV58" s="79">
        <f t="shared" si="25"/>
        <v>0</v>
      </c>
      <c r="CW58" s="78" t="e">
        <f t="shared" ca="1" si="58"/>
        <v>#DIV/0!</v>
      </c>
      <c r="CX58" s="74">
        <f t="shared" ca="1" si="59"/>
        <v>0</v>
      </c>
      <c r="CY58" s="98">
        <f t="shared" ca="1" si="60"/>
        <v>0</v>
      </c>
      <c r="CZ58" s="97">
        <f ca="1">IF($CV58=0,0,_xll.OSTRIP($CW58,$AM58,$BJ58-$B$2,$BG58-$BJ58,$BH58-$BJ58,$B$10,$BE58,$AJ58,$AK58,$H$23,$AN58,$DA$34,0))</f>
        <v>0</v>
      </c>
      <c r="DA58" s="97">
        <f ca="1">IF($CV58=0,0,_xll.OSTRIP($CW58,$AM58,$BJ58-$B$2,$BG58-$BJ58,$BH58-$BJ58,$B$10,$BE58,$AJ58,$AK58,$H$23,$AN58,$DA$34,1))</f>
        <v>0</v>
      </c>
      <c r="DB58" s="97">
        <f ca="1">IF($CV58=0,0,_xll.OSTRIP($CW58,$AM58,$BJ58-$B$2,$BG58-$BJ58,$BH58-$BJ58,$B$10,$BE58,$AJ58,$AK58,$H$23,$AN58,$DA$34,DA$35))</f>
        <v>0</v>
      </c>
      <c r="DC58" s="99">
        <f t="shared" ca="1" si="61"/>
        <v>0</v>
      </c>
      <c r="DD58" s="99">
        <f t="shared" ca="1" si="62"/>
        <v>0</v>
      </c>
      <c r="DE58" s="99">
        <f t="shared" ca="1" si="63"/>
        <v>0</v>
      </c>
      <c r="DF58" s="99">
        <f t="shared" si="64"/>
        <v>0</v>
      </c>
    </row>
    <row r="59" spans="1:110" x14ac:dyDescent="0.2">
      <c r="A59" s="92">
        <f t="shared" si="26"/>
        <v>37895</v>
      </c>
      <c r="B59" s="93">
        <f t="shared" ca="1" si="0"/>
        <v>3.2210000000000001</v>
      </c>
      <c r="C59" s="77">
        <f t="shared" ca="1" si="1"/>
        <v>0.39750000000000002</v>
      </c>
      <c r="D59" s="93">
        <f t="shared" ca="1" si="2"/>
        <v>0.36</v>
      </c>
      <c r="E59" s="96">
        <f t="shared" ca="1" si="3"/>
        <v>0.98</v>
      </c>
      <c r="F59" s="77">
        <f t="shared" ca="1" si="27"/>
        <v>0.48955000000000004</v>
      </c>
      <c r="G59" s="96">
        <f t="shared" ca="1" si="65"/>
        <v>0.73</v>
      </c>
      <c r="H59" s="77">
        <f t="shared" ca="1" si="4"/>
        <v>0</v>
      </c>
      <c r="I59" s="94" t="e">
        <f t="shared" ca="1" si="5"/>
        <v>#DIV/0!</v>
      </c>
      <c r="J59" s="182" t="e">
        <f t="shared" ca="1" si="6"/>
        <v>#DIV/0!</v>
      </c>
      <c r="K59" s="182"/>
      <c r="L59" s="204"/>
      <c r="M59" s="204"/>
      <c r="N59" s="93">
        <f t="shared" ca="1" si="7"/>
        <v>2.2499999999999999E-2</v>
      </c>
      <c r="O59" s="96">
        <f t="shared" ca="1" si="8"/>
        <v>1</v>
      </c>
      <c r="P59" s="170">
        <f t="shared" ca="1" si="28"/>
        <v>0.39750000000000002</v>
      </c>
      <c r="Q59" s="96">
        <f t="shared" ca="1" si="29"/>
        <v>0.73</v>
      </c>
      <c r="R59" s="77">
        <f t="shared" ca="1" si="9"/>
        <v>0</v>
      </c>
      <c r="S59" s="94" t="e">
        <f t="shared" ca="1" si="30"/>
        <v>#DIV/0!</v>
      </c>
      <c r="T59" s="182" t="e">
        <f t="shared" ca="1" si="10"/>
        <v>#DIV/0!</v>
      </c>
      <c r="U59"/>
      <c r="V59"/>
      <c r="W59"/>
      <c r="X59" s="93">
        <f t="shared" ca="1" si="11"/>
        <v>0.27</v>
      </c>
      <c r="Y59" s="96">
        <f t="shared" ca="1" si="12"/>
        <v>1</v>
      </c>
      <c r="Z59" s="170">
        <f t="shared" ca="1" si="31"/>
        <v>0.39750000000000002</v>
      </c>
      <c r="AA59" s="96">
        <f t="shared" ca="1" si="32"/>
        <v>0.73</v>
      </c>
      <c r="AB59" s="77">
        <f t="shared" ca="1" si="13"/>
        <v>0</v>
      </c>
      <c r="AC59" s="94" t="e">
        <f t="shared" ca="1" si="33"/>
        <v>#DIV/0!</v>
      </c>
      <c r="AD59" s="182" t="e">
        <f t="shared" ca="1" si="14"/>
        <v>#DIV/0!</v>
      </c>
      <c r="AE59"/>
      <c r="AF59"/>
      <c r="AG59"/>
      <c r="AH59" s="93">
        <f t="shared" ca="1" si="15"/>
        <v>0.4</v>
      </c>
      <c r="AI59" s="96">
        <f t="shared" ca="1" si="16"/>
        <v>1</v>
      </c>
      <c r="AJ59" s="170">
        <f t="shared" ca="1" si="34"/>
        <v>0.39750000000000002</v>
      </c>
      <c r="AK59" s="96">
        <f t="shared" ca="1" si="35"/>
        <v>1.1800000000000002</v>
      </c>
      <c r="AL59" s="77">
        <f t="shared" ca="1" si="17"/>
        <v>0</v>
      </c>
      <c r="AM59" s="94" t="e">
        <f t="shared" ca="1" si="36"/>
        <v>#DIV/0!</v>
      </c>
      <c r="AN59" s="182" t="e">
        <f t="shared" ca="1" si="18"/>
        <v>#DIV/0!</v>
      </c>
      <c r="AO59"/>
      <c r="AP59"/>
      <c r="AQ59" s="204"/>
      <c r="AR59" s="204"/>
      <c r="AU59"/>
      <c r="AV59"/>
      <c r="AW59"/>
      <c r="AX59"/>
      <c r="AY59"/>
      <c r="AZ59"/>
      <c r="BA59"/>
      <c r="BC59" s="95"/>
      <c r="BD59" s="95"/>
      <c r="BE59" s="77">
        <f t="shared" ca="1" si="19"/>
        <v>0</v>
      </c>
      <c r="BF59" s="145">
        <f t="shared" si="20"/>
        <v>31</v>
      </c>
      <c r="BG59" s="196">
        <f t="shared" si="37"/>
        <v>37895</v>
      </c>
      <c r="BH59" s="196">
        <f t="shared" si="66"/>
        <v>37925</v>
      </c>
      <c r="BJ59" s="196">
        <f t="shared" ca="1" si="67"/>
        <v>37891</v>
      </c>
      <c r="BK59" s="79"/>
      <c r="BL59" s="79">
        <f t="shared" si="21"/>
        <v>0</v>
      </c>
      <c r="BM59" s="79" t="e">
        <f t="shared" ca="1" si="38"/>
        <v>#DIV/0!</v>
      </c>
      <c r="BN59" s="74">
        <f t="shared" ca="1" si="22"/>
        <v>0</v>
      </c>
      <c r="BO59" s="98">
        <f t="shared" ca="1" si="39"/>
        <v>0</v>
      </c>
      <c r="BP59" s="97">
        <f ca="1">IF($BL59=0,0,_xll.OSTRIP($BM59,$I59,$BJ59-$B$2,$BG59-$BJ59,$BH59-$BJ59,$B$10,$BE59,$F59,$G59,$B$23,$J59,$BQ$34,0))</f>
        <v>0</v>
      </c>
      <c r="BQ59" s="97">
        <f ca="1">IF($BL59=0,0,_xll.OSTRIP($BM59,$I59,$BJ59-$B$2,$BG59-$BJ59,$BH59-$BJ59,$B$10,$BE59,$F59,$G59,$B$23,$J59,$BQ$34,1))</f>
        <v>0</v>
      </c>
      <c r="BR59" s="97">
        <f ca="1">IF($BL59=0,0,_xll.OSTRIP($BM59,$I59,$BJ59-$B$2,$BG59-$BJ59,$BH59-$BJ59,$B$10,$BE59,$F59,$G59,$B$23,$J59,$BQ$34,BQ$35))</f>
        <v>0</v>
      </c>
      <c r="BS59" s="99">
        <f t="shared" ca="1" si="40"/>
        <v>0</v>
      </c>
      <c r="BT59" s="99">
        <f t="shared" ca="1" si="41"/>
        <v>0</v>
      </c>
      <c r="BU59" s="99">
        <f t="shared" ca="1" si="42"/>
        <v>0</v>
      </c>
      <c r="BV59" s="99">
        <f t="shared" si="43"/>
        <v>0</v>
      </c>
      <c r="BX59" s="79">
        <f t="shared" si="23"/>
        <v>0</v>
      </c>
      <c r="BY59" s="78" t="e">
        <f t="shared" ca="1" si="44"/>
        <v>#DIV/0!</v>
      </c>
      <c r="BZ59" s="74">
        <f t="shared" ca="1" si="45"/>
        <v>0</v>
      </c>
      <c r="CA59" s="98">
        <f t="shared" ca="1" si="46"/>
        <v>0</v>
      </c>
      <c r="CB59" s="97">
        <f ca="1">IF($BX59=0,0,_xll.OSTRIP($BY59,$S59,$BJ59-$B$2,$BG59-$BJ59,$BH59-$BJ59,$B$10,$BE59,$P59,$Q59,$D$23,$T59,$CC$34,0))</f>
        <v>0</v>
      </c>
      <c r="CC59" s="97">
        <f ca="1">IF($BX59=0,0,_xll.OSTRIP($BY59,$S59,$BJ59-$B$2,$BG59-$BJ59,$BH59-$BJ59,$B$10,$BE59,$P59,$Q59,$D$23,$T59,$CC$34,1))</f>
        <v>0</v>
      </c>
      <c r="CD59" s="97">
        <f ca="1">IF($BX59=0,0,_xll.OSTRIP($BY59,$S59,$BJ59-$B$2,$BG59-$BJ59,$BH59-$BJ59,$B$10,$BE59,$P59,$Q59,$D$23,$T59,$CC$34,CC$35))</f>
        <v>0</v>
      </c>
      <c r="CE59" s="99">
        <f t="shared" ca="1" si="47"/>
        <v>0</v>
      </c>
      <c r="CF59" s="99">
        <f t="shared" ca="1" si="48"/>
        <v>0</v>
      </c>
      <c r="CG59" s="99">
        <f t="shared" ca="1" si="49"/>
        <v>0</v>
      </c>
      <c r="CH59" s="99">
        <f t="shared" si="50"/>
        <v>0</v>
      </c>
      <c r="CJ59" s="79">
        <f t="shared" si="24"/>
        <v>0</v>
      </c>
      <c r="CK59" s="78" t="e">
        <f t="shared" ca="1" si="51"/>
        <v>#DIV/0!</v>
      </c>
      <c r="CL59" s="74">
        <f t="shared" ca="1" si="52"/>
        <v>0</v>
      </c>
      <c r="CM59" s="98">
        <f t="shared" ca="1" si="53"/>
        <v>0</v>
      </c>
      <c r="CN59" s="97">
        <f ca="1">IF($CJ59=0,0,_xll.OSTRIP($CK59,$AC59,$BJ59-$B$2,$BG59-$BJ59,$BH59-$BJ59,$B$10,$BE59,$Z59,$AA59,$F$23,$AD59,$CO$34,0))</f>
        <v>0</v>
      </c>
      <c r="CO59" s="97">
        <f ca="1">IF($CJ59=0,0,_xll.OSTRIP($CK59,$AC59,$BJ59-$B$2,$BG59-$BJ59,$BH59-$BJ59,$B$10,$BE59,$Z59,$AA59,$F$23,$AD59,$CO$34,1))</f>
        <v>0</v>
      </c>
      <c r="CP59" s="97">
        <f ca="1">IF($CJ59=0,0,_xll.OSTRIP($CK59,$AC59,$BJ59-$B$2,$BG59-$BJ59,$BH59-$BJ59,$B$10,$BE59,$Z59,$AA59,$F$23,$AD59,$CO$34,$CO$35))</f>
        <v>0</v>
      </c>
      <c r="CQ59" s="99">
        <f t="shared" ca="1" si="54"/>
        <v>0</v>
      </c>
      <c r="CR59" s="99">
        <f t="shared" ca="1" si="55"/>
        <v>0</v>
      </c>
      <c r="CS59" s="99">
        <f t="shared" ca="1" si="56"/>
        <v>0</v>
      </c>
      <c r="CT59" s="99">
        <f t="shared" si="57"/>
        <v>0</v>
      </c>
      <c r="CV59" s="79">
        <f t="shared" si="25"/>
        <v>0</v>
      </c>
      <c r="CW59" s="78" t="e">
        <f t="shared" ca="1" si="58"/>
        <v>#DIV/0!</v>
      </c>
      <c r="CX59" s="74">
        <f t="shared" ca="1" si="59"/>
        <v>0</v>
      </c>
      <c r="CY59" s="98">
        <f t="shared" ca="1" si="60"/>
        <v>0</v>
      </c>
      <c r="CZ59" s="97">
        <f ca="1">IF($CV59=0,0,_xll.OSTRIP($CW59,$AM59,$BJ59-$B$2,$BG59-$BJ59,$BH59-$BJ59,$B$10,$BE59,$AJ59,$AK59,$H$23,$AN59,$DA$34,0))</f>
        <v>0</v>
      </c>
      <c r="DA59" s="97">
        <f ca="1">IF($CV59=0,0,_xll.OSTRIP($CW59,$AM59,$BJ59-$B$2,$BG59-$BJ59,$BH59-$BJ59,$B$10,$BE59,$AJ59,$AK59,$H$23,$AN59,$DA$34,1))</f>
        <v>0</v>
      </c>
      <c r="DB59" s="97">
        <f ca="1">IF($CV59=0,0,_xll.OSTRIP($CW59,$AM59,$BJ59-$B$2,$BG59-$BJ59,$BH59-$BJ59,$B$10,$BE59,$AJ59,$AK59,$H$23,$AN59,$DA$34,DA$35))</f>
        <v>0</v>
      </c>
      <c r="DC59" s="99">
        <f t="shared" ca="1" si="61"/>
        <v>0</v>
      </c>
      <c r="DD59" s="99">
        <f t="shared" ca="1" si="62"/>
        <v>0</v>
      </c>
      <c r="DE59" s="99">
        <f t="shared" ca="1" si="63"/>
        <v>0</v>
      </c>
      <c r="DF59" s="99">
        <f t="shared" si="64"/>
        <v>0</v>
      </c>
    </row>
    <row r="60" spans="1:110" x14ac:dyDescent="0.2">
      <c r="A60" s="92">
        <f t="shared" si="26"/>
        <v>37926</v>
      </c>
      <c r="B60" s="93">
        <f t="shared" ca="1" si="0"/>
        <v>3.3610000000000002</v>
      </c>
      <c r="C60" s="77">
        <f t="shared" ca="1" si="1"/>
        <v>0.39500000000000002</v>
      </c>
      <c r="D60" s="93">
        <f t="shared" ca="1" si="2"/>
        <v>0.46</v>
      </c>
      <c r="E60" s="96">
        <f t="shared" ca="1" si="3"/>
        <v>1.1000000000000001</v>
      </c>
      <c r="F60" s="77">
        <f t="shared" ca="1" si="27"/>
        <v>0.53450000000000009</v>
      </c>
      <c r="G60" s="96">
        <f t="shared" ca="1" si="65"/>
        <v>0.92999999999999994</v>
      </c>
      <c r="H60" s="77">
        <f t="shared" ca="1" si="4"/>
        <v>0</v>
      </c>
      <c r="I60" s="94" t="e">
        <f t="shared" ca="1" si="5"/>
        <v>#DIV/0!</v>
      </c>
      <c r="J60" s="182" t="e">
        <f t="shared" ca="1" si="6"/>
        <v>#DIV/0!</v>
      </c>
      <c r="K60" s="182"/>
      <c r="L60" s="204"/>
      <c r="M60" s="204"/>
      <c r="N60" s="93">
        <f t="shared" ca="1" si="7"/>
        <v>-2.5000000000000001E-2</v>
      </c>
      <c r="O60" s="96">
        <f t="shared" ca="1" si="8"/>
        <v>1</v>
      </c>
      <c r="P60" s="170">
        <f t="shared" ca="1" si="28"/>
        <v>0.39500000000000002</v>
      </c>
      <c r="Q60" s="96">
        <f t="shared" ca="1" si="29"/>
        <v>0.92999999999999994</v>
      </c>
      <c r="R60" s="77">
        <f t="shared" ca="1" si="9"/>
        <v>0</v>
      </c>
      <c r="S60" s="94" t="e">
        <f t="shared" ca="1" si="30"/>
        <v>#DIV/0!</v>
      </c>
      <c r="T60" s="182" t="e">
        <f t="shared" ca="1" si="10"/>
        <v>#DIV/0!</v>
      </c>
      <c r="U60"/>
      <c r="V60"/>
      <c r="W60"/>
      <c r="X60" s="93">
        <f t="shared" ca="1" si="11"/>
        <v>0.24</v>
      </c>
      <c r="Y60" s="96">
        <f t="shared" ca="1" si="12"/>
        <v>1</v>
      </c>
      <c r="Z60" s="170">
        <f t="shared" ca="1" si="31"/>
        <v>0.39500000000000002</v>
      </c>
      <c r="AA60" s="96">
        <f t="shared" ca="1" si="32"/>
        <v>0.93</v>
      </c>
      <c r="AB60" s="77">
        <f t="shared" ca="1" si="13"/>
        <v>0</v>
      </c>
      <c r="AC60" s="94" t="e">
        <f t="shared" ca="1" si="33"/>
        <v>#DIV/0!</v>
      </c>
      <c r="AD60" s="182" t="e">
        <f t="shared" ca="1" si="14"/>
        <v>#DIV/0!</v>
      </c>
      <c r="AE60"/>
      <c r="AF60"/>
      <c r="AG60"/>
      <c r="AH60" s="93">
        <f t="shared" ca="1" si="15"/>
        <v>0.69</v>
      </c>
      <c r="AI60" s="96">
        <f t="shared" ca="1" si="16"/>
        <v>1.1000000000000001</v>
      </c>
      <c r="AJ60" s="170">
        <f t="shared" ca="1" si="34"/>
        <v>0.43450000000000005</v>
      </c>
      <c r="AK60" s="96">
        <f t="shared" ca="1" si="35"/>
        <v>1.48</v>
      </c>
      <c r="AL60" s="77">
        <f t="shared" ca="1" si="17"/>
        <v>0</v>
      </c>
      <c r="AM60" s="94" t="e">
        <f t="shared" ca="1" si="36"/>
        <v>#DIV/0!</v>
      </c>
      <c r="AN60" s="182" t="e">
        <f t="shared" ca="1" si="18"/>
        <v>#DIV/0!</v>
      </c>
      <c r="AO60"/>
      <c r="AP60"/>
      <c r="AQ60" s="204"/>
      <c r="AR60" s="204"/>
      <c r="AU60"/>
      <c r="AV60"/>
      <c r="AW60"/>
      <c r="AX60"/>
      <c r="AY60"/>
      <c r="AZ60"/>
      <c r="BA60"/>
      <c r="BC60" s="95"/>
      <c r="BD60" s="95"/>
      <c r="BE60" s="77">
        <f t="shared" ca="1" si="19"/>
        <v>0</v>
      </c>
      <c r="BF60" s="145">
        <f t="shared" si="20"/>
        <v>30</v>
      </c>
      <c r="BG60" s="196">
        <f t="shared" si="37"/>
        <v>37926</v>
      </c>
      <c r="BH60" s="196">
        <f t="shared" si="66"/>
        <v>37955</v>
      </c>
      <c r="BJ60" s="196">
        <f t="shared" ca="1" si="67"/>
        <v>37924</v>
      </c>
      <c r="BK60" s="79"/>
      <c r="BL60" s="79">
        <f t="shared" si="21"/>
        <v>0</v>
      </c>
      <c r="BM60" s="79" t="e">
        <f t="shared" ca="1" si="38"/>
        <v>#DIV/0!</v>
      </c>
      <c r="BN60" s="74">
        <f t="shared" ca="1" si="22"/>
        <v>0</v>
      </c>
      <c r="BO60" s="98">
        <f t="shared" ca="1" si="39"/>
        <v>0</v>
      </c>
      <c r="BP60" s="97">
        <f ca="1">IF($BL60=0,0,_xll.OSTRIP($BM60,$I60,$BJ60-$B$2,$BG60-$BJ60,$BH60-$BJ60,$B$10,$BE60,$F60,$G60,$B$23,$J60,$BQ$34,0))</f>
        <v>0</v>
      </c>
      <c r="BQ60" s="97">
        <f ca="1">IF($BL60=0,0,_xll.OSTRIP($BM60,$I60,$BJ60-$B$2,$BG60-$BJ60,$BH60-$BJ60,$B$10,$BE60,$F60,$G60,$B$23,$J60,$BQ$34,1))</f>
        <v>0</v>
      </c>
      <c r="BR60" s="97">
        <f ca="1">IF($BL60=0,0,_xll.OSTRIP($BM60,$I60,$BJ60-$B$2,$BG60-$BJ60,$BH60-$BJ60,$B$10,$BE60,$F60,$G60,$B$23,$J60,$BQ$34,BQ$35))</f>
        <v>0</v>
      </c>
      <c r="BS60" s="99">
        <f t="shared" ca="1" si="40"/>
        <v>0</v>
      </c>
      <c r="BT60" s="99">
        <f t="shared" ca="1" si="41"/>
        <v>0</v>
      </c>
      <c r="BU60" s="99">
        <f t="shared" ca="1" si="42"/>
        <v>0</v>
      </c>
      <c r="BV60" s="99">
        <f t="shared" si="43"/>
        <v>0</v>
      </c>
      <c r="BX60" s="79">
        <f t="shared" si="23"/>
        <v>0</v>
      </c>
      <c r="BY60" s="78" t="e">
        <f t="shared" ca="1" si="44"/>
        <v>#DIV/0!</v>
      </c>
      <c r="BZ60" s="74">
        <f t="shared" ca="1" si="45"/>
        <v>0</v>
      </c>
      <c r="CA60" s="98">
        <f t="shared" ca="1" si="46"/>
        <v>0</v>
      </c>
      <c r="CB60" s="97">
        <f ca="1">IF($BX60=0,0,_xll.OSTRIP($BY60,$S60,$BJ60-$B$2,$BG60-$BJ60,$BH60-$BJ60,$B$10,$BE60,$P60,$Q60,$D$23,$T60,$CC$34,0))</f>
        <v>0</v>
      </c>
      <c r="CC60" s="97">
        <f ca="1">IF($BX60=0,0,_xll.OSTRIP($BY60,$S60,$BJ60-$B$2,$BG60-$BJ60,$BH60-$BJ60,$B$10,$BE60,$P60,$Q60,$D$23,$T60,$CC$34,1))</f>
        <v>0</v>
      </c>
      <c r="CD60" s="97">
        <f ca="1">IF($BX60=0,0,_xll.OSTRIP($BY60,$S60,$BJ60-$B$2,$BG60-$BJ60,$BH60-$BJ60,$B$10,$BE60,$P60,$Q60,$D$23,$T60,$CC$34,CC$35))</f>
        <v>0</v>
      </c>
      <c r="CE60" s="99">
        <f t="shared" ca="1" si="47"/>
        <v>0</v>
      </c>
      <c r="CF60" s="99">
        <f t="shared" ca="1" si="48"/>
        <v>0</v>
      </c>
      <c r="CG60" s="99">
        <f t="shared" ca="1" si="49"/>
        <v>0</v>
      </c>
      <c r="CH60" s="99">
        <f t="shared" si="50"/>
        <v>0</v>
      </c>
      <c r="CJ60" s="79">
        <f t="shared" si="24"/>
        <v>0</v>
      </c>
      <c r="CK60" s="78" t="e">
        <f t="shared" ca="1" si="51"/>
        <v>#DIV/0!</v>
      </c>
      <c r="CL60" s="74">
        <f t="shared" ca="1" si="52"/>
        <v>0</v>
      </c>
      <c r="CM60" s="98">
        <f t="shared" ca="1" si="53"/>
        <v>0</v>
      </c>
      <c r="CN60" s="97">
        <f ca="1">IF($CJ60=0,0,_xll.OSTRIP($CK60,$AC60,$BJ60-$B$2,$BG60-$BJ60,$BH60-$BJ60,$B$10,$BE60,$Z60,$AA60,$F$23,$AD60,$CO$34,0))</f>
        <v>0</v>
      </c>
      <c r="CO60" s="97">
        <f ca="1">IF($CJ60=0,0,_xll.OSTRIP($CK60,$AC60,$BJ60-$B$2,$BG60-$BJ60,$BH60-$BJ60,$B$10,$BE60,$Z60,$AA60,$F$23,$AD60,$CO$34,1))</f>
        <v>0</v>
      </c>
      <c r="CP60" s="97">
        <f ca="1">IF($CJ60=0,0,_xll.OSTRIP($CK60,$AC60,$BJ60-$B$2,$BG60-$BJ60,$BH60-$BJ60,$B$10,$BE60,$Z60,$AA60,$F$23,$AD60,$CO$34,$CO$35))</f>
        <v>0</v>
      </c>
      <c r="CQ60" s="99">
        <f t="shared" ca="1" si="54"/>
        <v>0</v>
      </c>
      <c r="CR60" s="99">
        <f t="shared" ca="1" si="55"/>
        <v>0</v>
      </c>
      <c r="CS60" s="99">
        <f t="shared" ca="1" si="56"/>
        <v>0</v>
      </c>
      <c r="CT60" s="99">
        <f t="shared" si="57"/>
        <v>0</v>
      </c>
      <c r="CV60" s="79">
        <f t="shared" si="25"/>
        <v>0</v>
      </c>
      <c r="CW60" s="78" t="e">
        <f t="shared" ca="1" si="58"/>
        <v>#DIV/0!</v>
      </c>
      <c r="CX60" s="74">
        <f t="shared" ca="1" si="59"/>
        <v>0</v>
      </c>
      <c r="CY60" s="98">
        <f t="shared" ca="1" si="60"/>
        <v>0</v>
      </c>
      <c r="CZ60" s="97">
        <f ca="1">IF($CV60=0,0,_xll.OSTRIP($CW60,$AM60,$BJ60-$B$2,$BG60-$BJ60,$BH60-$BJ60,$B$10,$BE60,$AJ60,$AK60,$H$23,$AN60,$DA$34,0))</f>
        <v>0</v>
      </c>
      <c r="DA60" s="97">
        <f ca="1">IF($CV60=0,0,_xll.OSTRIP($CW60,$AM60,$BJ60-$B$2,$BG60-$BJ60,$BH60-$BJ60,$B$10,$BE60,$AJ60,$AK60,$H$23,$AN60,$DA$34,1))</f>
        <v>0</v>
      </c>
      <c r="DB60" s="97">
        <f ca="1">IF($CV60=0,0,_xll.OSTRIP($CW60,$AM60,$BJ60-$B$2,$BG60-$BJ60,$BH60-$BJ60,$B$10,$BE60,$AJ60,$AK60,$H$23,$AN60,$DA$34,DA$35))</f>
        <v>0</v>
      </c>
      <c r="DC60" s="99">
        <f t="shared" ca="1" si="61"/>
        <v>0</v>
      </c>
      <c r="DD60" s="99">
        <f t="shared" ca="1" si="62"/>
        <v>0</v>
      </c>
      <c r="DE60" s="99">
        <f t="shared" ca="1" si="63"/>
        <v>0</v>
      </c>
      <c r="DF60" s="99">
        <f t="shared" si="64"/>
        <v>0</v>
      </c>
    </row>
    <row r="61" spans="1:110" x14ac:dyDescent="0.2">
      <c r="A61" s="92">
        <f t="shared" si="26"/>
        <v>37956</v>
      </c>
      <c r="B61" s="93">
        <f t="shared" ca="1" si="0"/>
        <v>3.5</v>
      </c>
      <c r="C61" s="77">
        <f t="shared" ca="1" si="1"/>
        <v>0.39500000000000002</v>
      </c>
      <c r="D61" s="93">
        <f t="shared" ca="1" si="2"/>
        <v>0.78</v>
      </c>
      <c r="E61" s="96">
        <f t="shared" ca="1" si="3"/>
        <v>1.1000000000000001</v>
      </c>
      <c r="F61" s="77">
        <f t="shared" ca="1" si="27"/>
        <v>0.53450000000000009</v>
      </c>
      <c r="G61" s="96">
        <f t="shared" ca="1" si="65"/>
        <v>1.1300000000000001</v>
      </c>
      <c r="H61" s="77">
        <f t="shared" ca="1" si="4"/>
        <v>0</v>
      </c>
      <c r="I61" s="94" t="e">
        <f t="shared" ca="1" si="5"/>
        <v>#DIV/0!</v>
      </c>
      <c r="J61" s="182" t="e">
        <f t="shared" ca="1" si="6"/>
        <v>#DIV/0!</v>
      </c>
      <c r="K61" s="182"/>
      <c r="L61" s="204"/>
      <c r="M61" s="204"/>
      <c r="N61" s="93">
        <f t="shared" ca="1" si="7"/>
        <v>-4.7500000000000001E-2</v>
      </c>
      <c r="O61" s="96">
        <f t="shared" ca="1" si="8"/>
        <v>1</v>
      </c>
      <c r="P61" s="170">
        <f t="shared" ca="1" si="28"/>
        <v>0.39500000000000002</v>
      </c>
      <c r="Q61" s="96">
        <f t="shared" ca="1" si="29"/>
        <v>1.1300000000000001</v>
      </c>
      <c r="R61" s="77">
        <f t="shared" ca="1" si="9"/>
        <v>0</v>
      </c>
      <c r="S61" s="94" t="e">
        <f t="shared" ca="1" si="30"/>
        <v>#DIV/0!</v>
      </c>
      <c r="T61" s="182" t="e">
        <f t="shared" ca="1" si="10"/>
        <v>#DIV/0!</v>
      </c>
      <c r="U61"/>
      <c r="V61"/>
      <c r="W61"/>
      <c r="X61" s="93">
        <f t="shared" ca="1" si="11"/>
        <v>0.24</v>
      </c>
      <c r="Y61" s="96">
        <f t="shared" ca="1" si="12"/>
        <v>1</v>
      </c>
      <c r="Z61" s="170">
        <f t="shared" ca="1" si="31"/>
        <v>0.39500000000000002</v>
      </c>
      <c r="AA61" s="96">
        <f t="shared" ca="1" si="32"/>
        <v>1.1299999999999999</v>
      </c>
      <c r="AB61" s="77">
        <f t="shared" ca="1" si="13"/>
        <v>0</v>
      </c>
      <c r="AC61" s="94" t="e">
        <f t="shared" ca="1" si="33"/>
        <v>#DIV/0!</v>
      </c>
      <c r="AD61" s="182" t="e">
        <f t="shared" ca="1" si="14"/>
        <v>#DIV/0!</v>
      </c>
      <c r="AE61"/>
      <c r="AF61"/>
      <c r="AG61"/>
      <c r="AH61" s="93">
        <f t="shared" ca="1" si="15"/>
        <v>0.94</v>
      </c>
      <c r="AI61" s="96">
        <f t="shared" ca="1" si="16"/>
        <v>1.02</v>
      </c>
      <c r="AJ61" s="170">
        <f t="shared" ca="1" si="34"/>
        <v>0.40290000000000004</v>
      </c>
      <c r="AK61" s="96">
        <f t="shared" ca="1" si="35"/>
        <v>1.78</v>
      </c>
      <c r="AL61" s="77">
        <f t="shared" ca="1" si="17"/>
        <v>0</v>
      </c>
      <c r="AM61" s="94" t="e">
        <f t="shared" ca="1" si="36"/>
        <v>#DIV/0!</v>
      </c>
      <c r="AN61" s="182" t="e">
        <f t="shared" ca="1" si="18"/>
        <v>#DIV/0!</v>
      </c>
      <c r="AO61"/>
      <c r="AP61"/>
      <c r="AQ61" s="204"/>
      <c r="AR61" s="204"/>
      <c r="AU61"/>
      <c r="AV61"/>
      <c r="AW61"/>
      <c r="AX61"/>
      <c r="AY61"/>
      <c r="AZ61"/>
      <c r="BA61"/>
      <c r="BC61" s="95"/>
      <c r="BD61" s="95"/>
      <c r="BE61" s="77">
        <f t="shared" ca="1" si="19"/>
        <v>0</v>
      </c>
      <c r="BF61" s="145">
        <f t="shared" si="20"/>
        <v>31</v>
      </c>
      <c r="BG61" s="196">
        <f t="shared" si="37"/>
        <v>37956</v>
      </c>
      <c r="BH61" s="196">
        <f t="shared" si="66"/>
        <v>37986</v>
      </c>
      <c r="BJ61" s="196">
        <f t="shared" ca="1" si="67"/>
        <v>37951</v>
      </c>
      <c r="BK61" s="79"/>
      <c r="BL61" s="79">
        <f t="shared" si="21"/>
        <v>0</v>
      </c>
      <c r="BM61" s="79" t="e">
        <f t="shared" ca="1" si="38"/>
        <v>#DIV/0!</v>
      </c>
      <c r="BN61" s="74">
        <f t="shared" ca="1" si="22"/>
        <v>0</v>
      </c>
      <c r="BO61" s="98">
        <f t="shared" ca="1" si="39"/>
        <v>0</v>
      </c>
      <c r="BP61" s="97">
        <f ca="1">IF($BL61=0,0,_xll.OSTRIP($BM61,$I61,$BJ61-$B$2,$BG61-$BJ61,$BH61-$BJ61,$B$10,$BE61,$F61,$G61,$B$23,$J61,$BQ$34,0))</f>
        <v>0</v>
      </c>
      <c r="BQ61" s="97">
        <f ca="1">IF($BL61=0,0,_xll.OSTRIP($BM61,$I61,$BJ61-$B$2,$BG61-$BJ61,$BH61-$BJ61,$B$10,$BE61,$F61,$G61,$B$23,$J61,$BQ$34,1))</f>
        <v>0</v>
      </c>
      <c r="BR61" s="97">
        <f ca="1">IF($BL61=0,0,_xll.OSTRIP($BM61,$I61,$BJ61-$B$2,$BG61-$BJ61,$BH61-$BJ61,$B$10,$BE61,$F61,$G61,$B$23,$J61,$BQ$34,BQ$35))</f>
        <v>0</v>
      </c>
      <c r="BS61" s="99">
        <f t="shared" ca="1" si="40"/>
        <v>0</v>
      </c>
      <c r="BT61" s="99">
        <f t="shared" ca="1" si="41"/>
        <v>0</v>
      </c>
      <c r="BU61" s="99">
        <f t="shared" ca="1" si="42"/>
        <v>0</v>
      </c>
      <c r="BV61" s="99">
        <f t="shared" si="43"/>
        <v>0</v>
      </c>
      <c r="BX61" s="79">
        <f t="shared" si="23"/>
        <v>0</v>
      </c>
      <c r="BY61" s="78" t="e">
        <f t="shared" ca="1" si="44"/>
        <v>#DIV/0!</v>
      </c>
      <c r="BZ61" s="74">
        <f t="shared" ca="1" si="45"/>
        <v>0</v>
      </c>
      <c r="CA61" s="98">
        <f t="shared" ca="1" si="46"/>
        <v>0</v>
      </c>
      <c r="CB61" s="97">
        <f ca="1">IF($BX61=0,0,_xll.OSTRIP($BY61,$S61,$BJ61-$B$2,$BG61-$BJ61,$BH61-$BJ61,$B$10,$BE61,$P61,$Q61,$D$23,$T61,$CC$34,0))</f>
        <v>0</v>
      </c>
      <c r="CC61" s="97">
        <f ca="1">IF($BX61=0,0,_xll.OSTRIP($BY61,$S61,$BJ61-$B$2,$BG61-$BJ61,$BH61-$BJ61,$B$10,$BE61,$P61,$Q61,$D$23,$T61,$CC$34,1))</f>
        <v>0</v>
      </c>
      <c r="CD61" s="97">
        <f ca="1">IF($BX61=0,0,_xll.OSTRIP($BY61,$S61,$BJ61-$B$2,$BG61-$BJ61,$BH61-$BJ61,$B$10,$BE61,$P61,$Q61,$D$23,$T61,$CC$34,CC$35))</f>
        <v>0</v>
      </c>
      <c r="CE61" s="99">
        <f t="shared" ca="1" si="47"/>
        <v>0</v>
      </c>
      <c r="CF61" s="99">
        <f t="shared" ca="1" si="48"/>
        <v>0</v>
      </c>
      <c r="CG61" s="99">
        <f t="shared" ca="1" si="49"/>
        <v>0</v>
      </c>
      <c r="CH61" s="99">
        <f t="shared" si="50"/>
        <v>0</v>
      </c>
      <c r="CJ61" s="79">
        <f t="shared" si="24"/>
        <v>0</v>
      </c>
      <c r="CK61" s="78" t="e">
        <f t="shared" ca="1" si="51"/>
        <v>#DIV/0!</v>
      </c>
      <c r="CL61" s="74">
        <f t="shared" ca="1" si="52"/>
        <v>0</v>
      </c>
      <c r="CM61" s="98">
        <f t="shared" ca="1" si="53"/>
        <v>0</v>
      </c>
      <c r="CN61" s="97">
        <f ca="1">IF($CJ61=0,0,_xll.OSTRIP($CK61,$AC61,$BJ61-$B$2,$BG61-$BJ61,$BH61-$BJ61,$B$10,$BE61,$Z61,$AA61,$F$23,$AD61,$CO$34,0))</f>
        <v>0</v>
      </c>
      <c r="CO61" s="97">
        <f ca="1">IF($CJ61=0,0,_xll.OSTRIP($CK61,$AC61,$BJ61-$B$2,$BG61-$BJ61,$BH61-$BJ61,$B$10,$BE61,$Z61,$AA61,$F$23,$AD61,$CO$34,1))</f>
        <v>0</v>
      </c>
      <c r="CP61" s="97">
        <f ca="1">IF($CJ61=0,0,_xll.OSTRIP($CK61,$AC61,$BJ61-$B$2,$BG61-$BJ61,$BH61-$BJ61,$B$10,$BE61,$Z61,$AA61,$F$23,$AD61,$CO$34,$CO$35))</f>
        <v>0</v>
      </c>
      <c r="CQ61" s="99">
        <f t="shared" ca="1" si="54"/>
        <v>0</v>
      </c>
      <c r="CR61" s="99">
        <f t="shared" ca="1" si="55"/>
        <v>0</v>
      </c>
      <c r="CS61" s="99">
        <f t="shared" ca="1" si="56"/>
        <v>0</v>
      </c>
      <c r="CT61" s="99">
        <f t="shared" si="57"/>
        <v>0</v>
      </c>
      <c r="CV61" s="79">
        <f t="shared" si="25"/>
        <v>0</v>
      </c>
      <c r="CW61" s="78" t="e">
        <f t="shared" ca="1" si="58"/>
        <v>#DIV/0!</v>
      </c>
      <c r="CX61" s="74">
        <f t="shared" ca="1" si="59"/>
        <v>0</v>
      </c>
      <c r="CY61" s="98">
        <f t="shared" ca="1" si="60"/>
        <v>0</v>
      </c>
      <c r="CZ61" s="97">
        <f ca="1">IF($CV61=0,0,_xll.OSTRIP($CW61,$AM61,$BJ61-$B$2,$BG61-$BJ61,$BH61-$BJ61,$B$10,$BE61,$AJ61,$AK61,$H$23,$AN61,$DA$34,0))</f>
        <v>0</v>
      </c>
      <c r="DA61" s="97">
        <f ca="1">IF($CV61=0,0,_xll.OSTRIP($CW61,$AM61,$BJ61-$B$2,$BG61-$BJ61,$BH61-$BJ61,$B$10,$BE61,$AJ61,$AK61,$H$23,$AN61,$DA$34,1))</f>
        <v>0</v>
      </c>
      <c r="DB61" s="97">
        <f ca="1">IF($CV61=0,0,_xll.OSTRIP($CW61,$AM61,$BJ61-$B$2,$BG61-$BJ61,$BH61-$BJ61,$B$10,$BE61,$AJ61,$AK61,$H$23,$AN61,$DA$34,DA$35))</f>
        <v>0</v>
      </c>
      <c r="DC61" s="99">
        <f t="shared" ca="1" si="61"/>
        <v>0</v>
      </c>
      <c r="DD61" s="99">
        <f t="shared" ca="1" si="62"/>
        <v>0</v>
      </c>
      <c r="DE61" s="99">
        <f t="shared" ca="1" si="63"/>
        <v>0</v>
      </c>
      <c r="DF61" s="99">
        <f t="shared" si="64"/>
        <v>0</v>
      </c>
    </row>
    <row r="62" spans="1:110" x14ac:dyDescent="0.2">
      <c r="A62" s="92">
        <f t="shared" si="26"/>
        <v>37987</v>
      </c>
      <c r="B62" s="93">
        <f t="shared" ca="1" si="0"/>
        <v>3.5649999999999999</v>
      </c>
      <c r="C62" s="77">
        <f t="shared" ca="1" si="1"/>
        <v>0.39500000000000002</v>
      </c>
      <c r="D62" s="93">
        <f t="shared" ca="1" si="2"/>
        <v>1.04</v>
      </c>
      <c r="E62" s="96">
        <f t="shared" ca="1" si="3"/>
        <v>1.1000000000000001</v>
      </c>
      <c r="F62" s="77">
        <f t="shared" ca="1" si="27"/>
        <v>0.53450000000000009</v>
      </c>
      <c r="G62" s="96">
        <f t="shared" ca="1" si="65"/>
        <v>1.1000000000000001</v>
      </c>
      <c r="H62" s="77">
        <f t="shared" ca="1" si="4"/>
        <v>0</v>
      </c>
      <c r="I62" s="94" t="e">
        <f t="shared" ca="1" si="5"/>
        <v>#DIV/0!</v>
      </c>
      <c r="J62" s="182" t="e">
        <f t="shared" ca="1" si="6"/>
        <v>#DIV/0!</v>
      </c>
      <c r="K62" s="182"/>
      <c r="L62" s="204"/>
      <c r="M62" s="204"/>
      <c r="N62" s="93">
        <f t="shared" ca="1" si="7"/>
        <v>-0.05</v>
      </c>
      <c r="O62" s="96">
        <f t="shared" ca="1" si="8"/>
        <v>1</v>
      </c>
      <c r="P62" s="170">
        <f t="shared" ca="1" si="28"/>
        <v>0.39500000000000002</v>
      </c>
      <c r="Q62" s="96">
        <f t="shared" ca="1" si="29"/>
        <v>1.1000000000000001</v>
      </c>
      <c r="R62" s="77">
        <f t="shared" ca="1" si="9"/>
        <v>0</v>
      </c>
      <c r="S62" s="94" t="e">
        <f t="shared" ca="1" si="30"/>
        <v>#DIV/0!</v>
      </c>
      <c r="T62" s="182" t="e">
        <f t="shared" ca="1" si="10"/>
        <v>#DIV/0!</v>
      </c>
      <c r="U62"/>
      <c r="V62"/>
      <c r="W62"/>
      <c r="X62" s="93">
        <f t="shared" ca="1" si="11"/>
        <v>0.24</v>
      </c>
      <c r="Y62" s="96">
        <f t="shared" ca="1" si="12"/>
        <v>1</v>
      </c>
      <c r="Z62" s="170">
        <f t="shared" ca="1" si="31"/>
        <v>0.39500000000000002</v>
      </c>
      <c r="AA62" s="96">
        <f t="shared" ca="1" si="32"/>
        <v>1.1000000000000001</v>
      </c>
      <c r="AB62" s="77">
        <f t="shared" ca="1" si="13"/>
        <v>0</v>
      </c>
      <c r="AC62" s="94" t="e">
        <f t="shared" ca="1" si="33"/>
        <v>#DIV/0!</v>
      </c>
      <c r="AD62" s="182" t="e">
        <f t="shared" ca="1" si="14"/>
        <v>#DIV/0!</v>
      </c>
      <c r="AE62"/>
      <c r="AF62"/>
      <c r="AG62"/>
      <c r="AH62" s="93">
        <f t="shared" ca="1" si="15"/>
        <v>1.57</v>
      </c>
      <c r="AI62" s="96">
        <f t="shared" ca="1" si="16"/>
        <v>1.04</v>
      </c>
      <c r="AJ62" s="170">
        <f t="shared" ca="1" si="34"/>
        <v>0.41080000000000005</v>
      </c>
      <c r="AK62" s="96">
        <f t="shared" ca="1" si="35"/>
        <v>1.95</v>
      </c>
      <c r="AL62" s="77">
        <f t="shared" ca="1" si="17"/>
        <v>0</v>
      </c>
      <c r="AM62" s="94" t="e">
        <f t="shared" ca="1" si="36"/>
        <v>#DIV/0!</v>
      </c>
      <c r="AN62" s="182" t="e">
        <f t="shared" ca="1" si="18"/>
        <v>#DIV/0!</v>
      </c>
      <c r="AO62"/>
      <c r="AP62"/>
      <c r="AQ62" s="204"/>
      <c r="AR62" s="204"/>
      <c r="AU62"/>
      <c r="AV62"/>
      <c r="AW62"/>
      <c r="AX62"/>
      <c r="AY62"/>
      <c r="AZ62"/>
      <c r="BA62"/>
      <c r="BC62" s="95"/>
      <c r="BD62" s="95"/>
      <c r="BE62" s="77">
        <f t="shared" ca="1" si="19"/>
        <v>0</v>
      </c>
      <c r="BF62" s="145">
        <f t="shared" si="20"/>
        <v>31</v>
      </c>
      <c r="BG62" s="196">
        <f t="shared" si="37"/>
        <v>37987</v>
      </c>
      <c r="BH62" s="196">
        <f t="shared" si="66"/>
        <v>38017</v>
      </c>
      <c r="BJ62" s="196">
        <f t="shared" ca="1" si="67"/>
        <v>37985</v>
      </c>
      <c r="BK62" s="79"/>
      <c r="BL62" s="79">
        <f t="shared" si="21"/>
        <v>0</v>
      </c>
      <c r="BM62" s="79" t="e">
        <f t="shared" ca="1" si="38"/>
        <v>#DIV/0!</v>
      </c>
      <c r="BN62" s="74">
        <f t="shared" ca="1" si="22"/>
        <v>0</v>
      </c>
      <c r="BO62" s="98">
        <f t="shared" ca="1" si="39"/>
        <v>0</v>
      </c>
      <c r="BP62" s="97">
        <f ca="1">IF($BL62=0,0,_xll.OSTRIP($BM62,$I62,$BJ62-$B$2,$BG62-$BJ62,$BH62-$BJ62,$B$10,$BE62,$F62,$G62,$B$23,$J62,$BQ$34,0))</f>
        <v>0</v>
      </c>
      <c r="BQ62" s="97">
        <f ca="1">IF($BL62=0,0,_xll.OSTRIP($BM62,$I62,$BJ62-$B$2,$BG62-$BJ62,$BH62-$BJ62,$B$10,$BE62,$F62,$G62,$B$23,$J62,$BQ$34,1))</f>
        <v>0</v>
      </c>
      <c r="BR62" s="97">
        <f ca="1">IF($BL62=0,0,_xll.OSTRIP($BM62,$I62,$BJ62-$B$2,$BG62-$BJ62,$BH62-$BJ62,$B$10,$BE62,$F62,$G62,$B$23,$J62,$BQ$34,BQ$35))</f>
        <v>0</v>
      </c>
      <c r="BS62" s="99">
        <f t="shared" ca="1" si="40"/>
        <v>0</v>
      </c>
      <c r="BT62" s="99">
        <f t="shared" ca="1" si="41"/>
        <v>0</v>
      </c>
      <c r="BU62" s="99">
        <f t="shared" ca="1" si="42"/>
        <v>0</v>
      </c>
      <c r="BV62" s="99">
        <f t="shared" si="43"/>
        <v>0</v>
      </c>
      <c r="BX62" s="79">
        <f t="shared" si="23"/>
        <v>0</v>
      </c>
      <c r="BY62" s="78" t="e">
        <f t="shared" ca="1" si="44"/>
        <v>#DIV/0!</v>
      </c>
      <c r="BZ62" s="74">
        <f t="shared" ca="1" si="45"/>
        <v>0</v>
      </c>
      <c r="CA62" s="98">
        <f t="shared" ca="1" si="46"/>
        <v>0</v>
      </c>
      <c r="CB62" s="97">
        <f ca="1">IF($BX62=0,0,_xll.OSTRIP($BY62,$S62,$BJ62-$B$2,$BG62-$BJ62,$BH62-$BJ62,$B$10,$BE62,$P62,$Q62,$D$23,$T62,$CC$34,0))</f>
        <v>0</v>
      </c>
      <c r="CC62" s="97">
        <f ca="1">IF($BX62=0,0,_xll.OSTRIP($BY62,$S62,$BJ62-$B$2,$BG62-$BJ62,$BH62-$BJ62,$B$10,$BE62,$P62,$Q62,$D$23,$T62,$CC$34,1))</f>
        <v>0</v>
      </c>
      <c r="CD62" s="97">
        <f ca="1">IF($BX62=0,0,_xll.OSTRIP($BY62,$S62,$BJ62-$B$2,$BG62-$BJ62,$BH62-$BJ62,$B$10,$BE62,$P62,$Q62,$D$23,$T62,$CC$34,CC$35))</f>
        <v>0</v>
      </c>
      <c r="CE62" s="99">
        <f t="shared" ca="1" si="47"/>
        <v>0</v>
      </c>
      <c r="CF62" s="99">
        <f t="shared" ca="1" si="48"/>
        <v>0</v>
      </c>
      <c r="CG62" s="99">
        <f t="shared" ca="1" si="49"/>
        <v>0</v>
      </c>
      <c r="CH62" s="99">
        <f t="shared" si="50"/>
        <v>0</v>
      </c>
      <c r="CJ62" s="79">
        <f t="shared" si="24"/>
        <v>0</v>
      </c>
      <c r="CK62" s="78" t="e">
        <f t="shared" ca="1" si="51"/>
        <v>#DIV/0!</v>
      </c>
      <c r="CL62" s="74">
        <f t="shared" ca="1" si="52"/>
        <v>0</v>
      </c>
      <c r="CM62" s="98">
        <f t="shared" ca="1" si="53"/>
        <v>0</v>
      </c>
      <c r="CN62" s="97">
        <f ca="1">IF($CJ62=0,0,_xll.OSTRIP($CK62,$AC62,$BJ62-$B$2,$BG62-$BJ62,$BH62-$BJ62,$B$10,$BE62,$Z62,$AA62,$F$23,$AD62,$CO$34,0))</f>
        <v>0</v>
      </c>
      <c r="CO62" s="97">
        <f ca="1">IF($CJ62=0,0,_xll.OSTRIP($CK62,$AC62,$BJ62-$B$2,$BG62-$BJ62,$BH62-$BJ62,$B$10,$BE62,$Z62,$AA62,$F$23,$AD62,$CO$34,1))</f>
        <v>0</v>
      </c>
      <c r="CP62" s="97">
        <f ca="1">IF($CJ62=0,0,_xll.OSTRIP($CK62,$AC62,$BJ62-$B$2,$BG62-$BJ62,$BH62-$BJ62,$B$10,$BE62,$Z62,$AA62,$F$23,$AD62,$CO$34,$CO$35))</f>
        <v>0</v>
      </c>
      <c r="CQ62" s="99">
        <f t="shared" ca="1" si="54"/>
        <v>0</v>
      </c>
      <c r="CR62" s="99">
        <f t="shared" ca="1" si="55"/>
        <v>0</v>
      </c>
      <c r="CS62" s="99">
        <f t="shared" ca="1" si="56"/>
        <v>0</v>
      </c>
      <c r="CT62" s="99">
        <f t="shared" si="57"/>
        <v>0</v>
      </c>
      <c r="CV62" s="79">
        <f t="shared" si="25"/>
        <v>0</v>
      </c>
      <c r="CW62" s="78" t="e">
        <f t="shared" ca="1" si="58"/>
        <v>#DIV/0!</v>
      </c>
      <c r="CX62" s="74">
        <f t="shared" ca="1" si="59"/>
        <v>0</v>
      </c>
      <c r="CY62" s="98">
        <f t="shared" ca="1" si="60"/>
        <v>0</v>
      </c>
      <c r="CZ62" s="97">
        <f ca="1">IF($CV62=0,0,_xll.OSTRIP($CW62,$AM62,$BJ62-$B$2,$BG62-$BJ62,$BH62-$BJ62,$B$10,$BE62,$AJ62,$AK62,$H$23,$AN62,$DA$34,0))</f>
        <v>0</v>
      </c>
      <c r="DA62" s="97">
        <f ca="1">IF($CV62=0,0,_xll.OSTRIP($CW62,$AM62,$BJ62-$B$2,$BG62-$BJ62,$BH62-$BJ62,$B$10,$BE62,$AJ62,$AK62,$H$23,$AN62,$DA$34,1))</f>
        <v>0</v>
      </c>
      <c r="DB62" s="97">
        <f ca="1">IF($CV62=0,0,_xll.OSTRIP($CW62,$AM62,$BJ62-$B$2,$BG62-$BJ62,$BH62-$BJ62,$B$10,$BE62,$AJ62,$AK62,$H$23,$AN62,$DA$34,DA$35))</f>
        <v>0</v>
      </c>
      <c r="DC62" s="99">
        <f t="shared" ca="1" si="61"/>
        <v>0</v>
      </c>
      <c r="DD62" s="99">
        <f t="shared" ca="1" si="62"/>
        <v>0</v>
      </c>
      <c r="DE62" s="99">
        <f t="shared" ca="1" si="63"/>
        <v>0</v>
      </c>
      <c r="DF62" s="99">
        <f t="shared" si="64"/>
        <v>0</v>
      </c>
    </row>
    <row r="63" spans="1:110" x14ac:dyDescent="0.2">
      <c r="A63" s="92">
        <f t="shared" si="26"/>
        <v>38018</v>
      </c>
      <c r="B63" s="93">
        <f t="shared" ca="1" si="0"/>
        <v>3.48</v>
      </c>
      <c r="C63" s="77">
        <f t="shared" ca="1" si="1"/>
        <v>0.38750000000000001</v>
      </c>
      <c r="D63" s="93">
        <f t="shared" ca="1" si="2"/>
        <v>1.04</v>
      </c>
      <c r="E63" s="96">
        <f t="shared" ca="1" si="3"/>
        <v>1.1000000000000001</v>
      </c>
      <c r="F63" s="77">
        <f t="shared" ca="1" si="27"/>
        <v>0.52625000000000011</v>
      </c>
      <c r="G63" s="96">
        <f t="shared" ca="1" si="65"/>
        <v>1.1000000000000001</v>
      </c>
      <c r="H63" s="77">
        <f t="shared" ca="1" si="4"/>
        <v>0</v>
      </c>
      <c r="I63" s="94" t="e">
        <f t="shared" ca="1" si="5"/>
        <v>#DIV/0!</v>
      </c>
      <c r="J63" s="182" t="e">
        <f t="shared" ca="1" si="6"/>
        <v>#DIV/0!</v>
      </c>
      <c r="K63" s="182"/>
      <c r="L63" s="204"/>
      <c r="M63" s="204"/>
      <c r="N63" s="93">
        <f t="shared" ca="1" si="7"/>
        <v>-3.2500000000000001E-2</v>
      </c>
      <c r="O63" s="96">
        <f t="shared" ca="1" si="8"/>
        <v>1</v>
      </c>
      <c r="P63" s="170">
        <f t="shared" ca="1" si="28"/>
        <v>0.38750000000000001</v>
      </c>
      <c r="Q63" s="96">
        <f t="shared" ca="1" si="29"/>
        <v>1.1000000000000001</v>
      </c>
      <c r="R63" s="77">
        <f t="shared" ca="1" si="9"/>
        <v>0</v>
      </c>
      <c r="S63" s="94" t="e">
        <f t="shared" ca="1" si="30"/>
        <v>#DIV/0!</v>
      </c>
      <c r="T63" s="182" t="e">
        <f t="shared" ca="1" si="10"/>
        <v>#DIV/0!</v>
      </c>
      <c r="U63"/>
      <c r="V63"/>
      <c r="W63"/>
      <c r="X63" s="93">
        <f t="shared" ca="1" si="11"/>
        <v>0.24</v>
      </c>
      <c r="Y63" s="96">
        <f t="shared" ca="1" si="12"/>
        <v>1</v>
      </c>
      <c r="Z63" s="170">
        <f t="shared" ca="1" si="31"/>
        <v>0.38750000000000001</v>
      </c>
      <c r="AA63" s="96">
        <f t="shared" ca="1" si="32"/>
        <v>1.1000000000000001</v>
      </c>
      <c r="AB63" s="77">
        <f t="shared" ca="1" si="13"/>
        <v>0</v>
      </c>
      <c r="AC63" s="94" t="e">
        <f t="shared" ca="1" si="33"/>
        <v>#DIV/0!</v>
      </c>
      <c r="AD63" s="182" t="e">
        <f t="shared" ca="1" si="14"/>
        <v>#DIV/0!</v>
      </c>
      <c r="AE63"/>
      <c r="AF63"/>
      <c r="AG63"/>
      <c r="AH63" s="93">
        <f t="shared" ca="1" si="15"/>
        <v>1.57</v>
      </c>
      <c r="AI63" s="96">
        <f t="shared" ca="1" si="16"/>
        <v>1.04</v>
      </c>
      <c r="AJ63" s="170">
        <f t="shared" ca="1" si="34"/>
        <v>0.40300000000000002</v>
      </c>
      <c r="AK63" s="96">
        <f t="shared" ca="1" si="35"/>
        <v>1.95</v>
      </c>
      <c r="AL63" s="77">
        <f t="shared" ca="1" si="17"/>
        <v>0</v>
      </c>
      <c r="AM63" s="94" t="e">
        <f t="shared" ca="1" si="36"/>
        <v>#DIV/0!</v>
      </c>
      <c r="AN63" s="182" t="e">
        <f t="shared" ca="1" si="18"/>
        <v>#DIV/0!</v>
      </c>
      <c r="AO63"/>
      <c r="AP63"/>
      <c r="AQ63" s="204"/>
      <c r="AR63" s="204"/>
      <c r="AU63"/>
      <c r="AV63"/>
      <c r="AW63"/>
      <c r="AX63"/>
      <c r="AY63"/>
      <c r="AZ63"/>
      <c r="BA63"/>
      <c r="BC63" s="95"/>
      <c r="BD63" s="95"/>
      <c r="BE63" s="77">
        <f t="shared" ca="1" si="19"/>
        <v>0</v>
      </c>
      <c r="BF63" s="145">
        <f t="shared" si="20"/>
        <v>29</v>
      </c>
      <c r="BG63" s="196">
        <f t="shared" si="37"/>
        <v>38018</v>
      </c>
      <c r="BH63" s="196">
        <f t="shared" si="66"/>
        <v>38046</v>
      </c>
      <c r="BJ63" s="196">
        <f t="shared" ca="1" si="67"/>
        <v>38015</v>
      </c>
      <c r="BK63" s="79"/>
      <c r="BL63" s="79">
        <f t="shared" si="21"/>
        <v>0</v>
      </c>
      <c r="BM63" s="79" t="e">
        <f t="shared" ca="1" si="38"/>
        <v>#DIV/0!</v>
      </c>
      <c r="BN63" s="74">
        <f t="shared" ca="1" si="22"/>
        <v>0</v>
      </c>
      <c r="BO63" s="98">
        <f t="shared" ca="1" si="39"/>
        <v>0</v>
      </c>
      <c r="BP63" s="97">
        <f ca="1">IF($BL63=0,0,_xll.OSTRIP($BM63,$I63,$BJ63-$B$2,$BG63-$BJ63,$BH63-$BJ63,$B$10,$BE63,$F63,$G63,$B$23,$J63,$BQ$34,0))</f>
        <v>0</v>
      </c>
      <c r="BQ63" s="97">
        <f ca="1">IF($BL63=0,0,_xll.OSTRIP($BM63,$I63,$BJ63-$B$2,$BG63-$BJ63,$BH63-$BJ63,$B$10,$BE63,$F63,$G63,$B$23,$J63,$BQ$34,1))</f>
        <v>0</v>
      </c>
      <c r="BR63" s="97">
        <f ca="1">IF($BL63=0,0,_xll.OSTRIP($BM63,$I63,$BJ63-$B$2,$BG63-$BJ63,$BH63-$BJ63,$B$10,$BE63,$F63,$G63,$B$23,$J63,$BQ$34,BQ$35))</f>
        <v>0</v>
      </c>
      <c r="BS63" s="99">
        <f t="shared" ca="1" si="40"/>
        <v>0</v>
      </c>
      <c r="BT63" s="99">
        <f t="shared" ca="1" si="41"/>
        <v>0</v>
      </c>
      <c r="BU63" s="99">
        <f t="shared" ca="1" si="42"/>
        <v>0</v>
      </c>
      <c r="BV63" s="99">
        <f t="shared" si="43"/>
        <v>0</v>
      </c>
      <c r="BX63" s="79">
        <f t="shared" si="23"/>
        <v>0</v>
      </c>
      <c r="BY63" s="78" t="e">
        <f t="shared" ca="1" si="44"/>
        <v>#DIV/0!</v>
      </c>
      <c r="BZ63" s="74">
        <f t="shared" ca="1" si="45"/>
        <v>0</v>
      </c>
      <c r="CA63" s="98">
        <f t="shared" ca="1" si="46"/>
        <v>0</v>
      </c>
      <c r="CB63" s="97">
        <f ca="1">IF($BX63=0,0,_xll.OSTRIP($BY63,$S63,$BJ63-$B$2,$BG63-$BJ63,$BH63-$BJ63,$B$10,$BE63,$P63,$Q63,$D$23,$T63,$CC$34,0))</f>
        <v>0</v>
      </c>
      <c r="CC63" s="97">
        <f ca="1">IF($BX63=0,0,_xll.OSTRIP($BY63,$S63,$BJ63-$B$2,$BG63-$BJ63,$BH63-$BJ63,$B$10,$BE63,$P63,$Q63,$D$23,$T63,$CC$34,1))</f>
        <v>0</v>
      </c>
      <c r="CD63" s="97">
        <f ca="1">IF($BX63=0,0,_xll.OSTRIP($BY63,$S63,$BJ63-$B$2,$BG63-$BJ63,$BH63-$BJ63,$B$10,$BE63,$P63,$Q63,$D$23,$T63,$CC$34,CC$35))</f>
        <v>0</v>
      </c>
      <c r="CE63" s="99">
        <f t="shared" ca="1" si="47"/>
        <v>0</v>
      </c>
      <c r="CF63" s="99">
        <f t="shared" ca="1" si="48"/>
        <v>0</v>
      </c>
      <c r="CG63" s="99">
        <f t="shared" ca="1" si="49"/>
        <v>0</v>
      </c>
      <c r="CH63" s="99">
        <f t="shared" si="50"/>
        <v>0</v>
      </c>
      <c r="CJ63" s="79">
        <f t="shared" si="24"/>
        <v>0</v>
      </c>
      <c r="CK63" s="78" t="e">
        <f t="shared" ca="1" si="51"/>
        <v>#DIV/0!</v>
      </c>
      <c r="CL63" s="74">
        <f t="shared" ca="1" si="52"/>
        <v>0</v>
      </c>
      <c r="CM63" s="98">
        <f t="shared" ca="1" si="53"/>
        <v>0</v>
      </c>
      <c r="CN63" s="97">
        <f ca="1">IF($CJ63=0,0,_xll.OSTRIP($CK63,$AC63,$BJ63-$B$2,$BG63-$BJ63,$BH63-$BJ63,$B$10,$BE63,$Z63,$AA63,$F$23,$AD63,$CO$34,0))</f>
        <v>0</v>
      </c>
      <c r="CO63" s="97">
        <f ca="1">IF($CJ63=0,0,_xll.OSTRIP($CK63,$AC63,$BJ63-$B$2,$BG63-$BJ63,$BH63-$BJ63,$B$10,$BE63,$Z63,$AA63,$F$23,$AD63,$CO$34,1))</f>
        <v>0</v>
      </c>
      <c r="CP63" s="97">
        <f ca="1">IF($CJ63=0,0,_xll.OSTRIP($CK63,$AC63,$BJ63-$B$2,$BG63-$BJ63,$BH63-$BJ63,$B$10,$BE63,$Z63,$AA63,$F$23,$AD63,$CO$34,$CO$35))</f>
        <v>0</v>
      </c>
      <c r="CQ63" s="99">
        <f t="shared" ca="1" si="54"/>
        <v>0</v>
      </c>
      <c r="CR63" s="99">
        <f t="shared" ca="1" si="55"/>
        <v>0</v>
      </c>
      <c r="CS63" s="99">
        <f t="shared" ca="1" si="56"/>
        <v>0</v>
      </c>
      <c r="CT63" s="99">
        <f t="shared" si="57"/>
        <v>0</v>
      </c>
      <c r="CV63" s="79">
        <f t="shared" si="25"/>
        <v>0</v>
      </c>
      <c r="CW63" s="78" t="e">
        <f t="shared" ca="1" si="58"/>
        <v>#DIV/0!</v>
      </c>
      <c r="CX63" s="74">
        <f t="shared" ca="1" si="59"/>
        <v>0</v>
      </c>
      <c r="CY63" s="98">
        <f t="shared" ca="1" si="60"/>
        <v>0</v>
      </c>
      <c r="CZ63" s="97">
        <f ca="1">IF($CV63=0,0,_xll.OSTRIP($CW63,$AM63,$BJ63-$B$2,$BG63-$BJ63,$BH63-$BJ63,$B$10,$BE63,$AJ63,$AK63,$H$23,$AN63,$DA$34,0))</f>
        <v>0</v>
      </c>
      <c r="DA63" s="97">
        <f ca="1">IF($CV63=0,0,_xll.OSTRIP($CW63,$AM63,$BJ63-$B$2,$BG63-$BJ63,$BH63-$BJ63,$B$10,$BE63,$AJ63,$AK63,$H$23,$AN63,$DA$34,1))</f>
        <v>0</v>
      </c>
      <c r="DB63" s="97">
        <f ca="1">IF($CV63=0,0,_xll.OSTRIP($CW63,$AM63,$BJ63-$B$2,$BG63-$BJ63,$BH63-$BJ63,$B$10,$BE63,$AJ63,$AK63,$H$23,$AN63,$DA$34,DA$35))</f>
        <v>0</v>
      </c>
      <c r="DC63" s="99">
        <f t="shared" ca="1" si="61"/>
        <v>0</v>
      </c>
      <c r="DD63" s="99">
        <f t="shared" ca="1" si="62"/>
        <v>0</v>
      </c>
      <c r="DE63" s="99">
        <f t="shared" ca="1" si="63"/>
        <v>0</v>
      </c>
      <c r="DF63" s="99">
        <f t="shared" si="64"/>
        <v>0</v>
      </c>
    </row>
    <row r="64" spans="1:110" x14ac:dyDescent="0.2">
      <c r="A64" s="92">
        <f t="shared" si="26"/>
        <v>38047</v>
      </c>
      <c r="B64" s="93">
        <f t="shared" ca="1" si="0"/>
        <v>3.35</v>
      </c>
      <c r="C64" s="77">
        <f t="shared" ca="1" si="1"/>
        <v>0.37</v>
      </c>
      <c r="D64" s="93">
        <f t="shared" ca="1" si="2"/>
        <v>0.54</v>
      </c>
      <c r="E64" s="96">
        <f t="shared" ca="1" si="3"/>
        <v>1.1000000000000001</v>
      </c>
      <c r="F64" s="77">
        <f t="shared" ca="1" si="27"/>
        <v>0.50700000000000001</v>
      </c>
      <c r="G64" s="96">
        <f t="shared" ca="1" si="65"/>
        <v>0.85</v>
      </c>
      <c r="H64" s="77">
        <f t="shared" ca="1" si="4"/>
        <v>0</v>
      </c>
      <c r="I64" s="94" t="e">
        <f t="shared" ca="1" si="5"/>
        <v>#DIV/0!</v>
      </c>
      <c r="J64" s="182" t="e">
        <f t="shared" ca="1" si="6"/>
        <v>#DIV/0!</v>
      </c>
      <c r="K64" s="182"/>
      <c r="L64" s="204"/>
      <c r="M64" s="204"/>
      <c r="N64" s="93">
        <f t="shared" ca="1" si="7"/>
        <v>-0.02</v>
      </c>
      <c r="O64" s="96">
        <f t="shared" ca="1" si="8"/>
        <v>1</v>
      </c>
      <c r="P64" s="170">
        <f t="shared" ca="1" si="28"/>
        <v>0.37</v>
      </c>
      <c r="Q64" s="96">
        <f t="shared" ca="1" si="29"/>
        <v>0.85</v>
      </c>
      <c r="R64" s="77">
        <f t="shared" ca="1" si="9"/>
        <v>0</v>
      </c>
      <c r="S64" s="94" t="e">
        <f t="shared" ca="1" si="30"/>
        <v>#DIV/0!</v>
      </c>
      <c r="T64" s="182" t="e">
        <f t="shared" ca="1" si="10"/>
        <v>#DIV/0!</v>
      </c>
      <c r="U64"/>
      <c r="V64"/>
      <c r="W64"/>
      <c r="X64" s="93">
        <f t="shared" ca="1" si="11"/>
        <v>0.24</v>
      </c>
      <c r="Y64" s="96">
        <f t="shared" ca="1" si="12"/>
        <v>1</v>
      </c>
      <c r="Z64" s="170">
        <f t="shared" ca="1" si="31"/>
        <v>0.37</v>
      </c>
      <c r="AA64" s="96">
        <f t="shared" ca="1" si="32"/>
        <v>0.85</v>
      </c>
      <c r="AB64" s="77">
        <f t="shared" ca="1" si="13"/>
        <v>0</v>
      </c>
      <c r="AC64" s="94" t="e">
        <f t="shared" ca="1" si="33"/>
        <v>#DIV/0!</v>
      </c>
      <c r="AD64" s="182" t="e">
        <f t="shared" ca="1" si="14"/>
        <v>#DIV/0!</v>
      </c>
      <c r="AE64"/>
      <c r="AF64"/>
      <c r="AG64"/>
      <c r="AH64" s="93">
        <f t="shared" ca="1" si="15"/>
        <v>0.68</v>
      </c>
      <c r="AI64" s="96">
        <f t="shared" ca="1" si="16"/>
        <v>1.04</v>
      </c>
      <c r="AJ64" s="170">
        <f t="shared" ca="1" si="34"/>
        <v>0.38480000000000003</v>
      </c>
      <c r="AK64" s="96">
        <f t="shared" ca="1" si="35"/>
        <v>1.5</v>
      </c>
      <c r="AL64" s="77">
        <f t="shared" ca="1" si="17"/>
        <v>0</v>
      </c>
      <c r="AM64" s="94" t="e">
        <f t="shared" ca="1" si="36"/>
        <v>#DIV/0!</v>
      </c>
      <c r="AN64" s="182" t="e">
        <f t="shared" ca="1" si="18"/>
        <v>#DIV/0!</v>
      </c>
      <c r="AO64"/>
      <c r="AP64"/>
      <c r="AQ64" s="204"/>
      <c r="AR64" s="204"/>
      <c r="AU64"/>
      <c r="AV64"/>
      <c r="AW64"/>
      <c r="AX64"/>
      <c r="AY64"/>
      <c r="AZ64"/>
      <c r="BA64"/>
      <c r="BC64" s="95"/>
      <c r="BD64" s="95"/>
      <c r="BE64" s="77">
        <f t="shared" ca="1" si="19"/>
        <v>0</v>
      </c>
      <c r="BF64" s="145">
        <f t="shared" si="20"/>
        <v>31</v>
      </c>
      <c r="BG64" s="196">
        <f t="shared" si="37"/>
        <v>38047</v>
      </c>
      <c r="BH64" s="196">
        <f t="shared" si="66"/>
        <v>38077</v>
      </c>
      <c r="BJ64" s="196">
        <f t="shared" ca="1" si="67"/>
        <v>38043</v>
      </c>
      <c r="BK64" s="79"/>
      <c r="BL64" s="79">
        <f t="shared" si="21"/>
        <v>0</v>
      </c>
      <c r="BM64" s="79" t="e">
        <f t="shared" ca="1" si="38"/>
        <v>#DIV/0!</v>
      </c>
      <c r="BN64" s="74">
        <f t="shared" ca="1" si="22"/>
        <v>0</v>
      </c>
      <c r="BO64" s="98">
        <f t="shared" ca="1" si="39"/>
        <v>0</v>
      </c>
      <c r="BP64" s="97">
        <f ca="1">IF($BL64=0,0,_xll.OSTRIP($BM64,$I64,$BJ64-$B$2,$BG64-$BJ64,$BH64-$BJ64,$B$10,$BE64,$F64,$G64,$B$23,$J64,$BQ$34,0))</f>
        <v>0</v>
      </c>
      <c r="BQ64" s="97">
        <f ca="1">IF($BL64=0,0,_xll.OSTRIP($BM64,$I64,$BJ64-$B$2,$BG64-$BJ64,$BH64-$BJ64,$B$10,$BE64,$F64,$G64,$B$23,$J64,$BQ$34,1))</f>
        <v>0</v>
      </c>
      <c r="BR64" s="97">
        <f ca="1">IF($BL64=0,0,_xll.OSTRIP($BM64,$I64,$BJ64-$B$2,$BG64-$BJ64,$BH64-$BJ64,$B$10,$BE64,$F64,$G64,$B$23,$J64,$BQ$34,BQ$35))</f>
        <v>0</v>
      </c>
      <c r="BS64" s="99">
        <f t="shared" ca="1" si="40"/>
        <v>0</v>
      </c>
      <c r="BT64" s="99">
        <f t="shared" ca="1" si="41"/>
        <v>0</v>
      </c>
      <c r="BU64" s="99">
        <f t="shared" ca="1" si="42"/>
        <v>0</v>
      </c>
      <c r="BV64" s="99">
        <f t="shared" si="43"/>
        <v>0</v>
      </c>
      <c r="BX64" s="79">
        <f t="shared" si="23"/>
        <v>0</v>
      </c>
      <c r="BY64" s="78" t="e">
        <f t="shared" ca="1" si="44"/>
        <v>#DIV/0!</v>
      </c>
      <c r="BZ64" s="74">
        <f t="shared" ca="1" si="45"/>
        <v>0</v>
      </c>
      <c r="CA64" s="98">
        <f t="shared" ca="1" si="46"/>
        <v>0</v>
      </c>
      <c r="CB64" s="97">
        <f ca="1">IF($BX64=0,0,_xll.OSTRIP($BY64,$S64,$BJ64-$B$2,$BG64-$BJ64,$BH64-$BJ64,$B$10,$BE64,$P64,$Q64,$D$23,$T64,$CC$34,0))</f>
        <v>0</v>
      </c>
      <c r="CC64" s="97">
        <f ca="1">IF($BX64=0,0,_xll.OSTRIP($BY64,$S64,$BJ64-$B$2,$BG64-$BJ64,$BH64-$BJ64,$B$10,$BE64,$P64,$Q64,$D$23,$T64,$CC$34,1))</f>
        <v>0</v>
      </c>
      <c r="CD64" s="97">
        <f ca="1">IF($BX64=0,0,_xll.OSTRIP($BY64,$S64,$BJ64-$B$2,$BG64-$BJ64,$BH64-$BJ64,$B$10,$BE64,$P64,$Q64,$D$23,$T64,$CC$34,CC$35))</f>
        <v>0</v>
      </c>
      <c r="CE64" s="99">
        <f t="shared" ca="1" si="47"/>
        <v>0</v>
      </c>
      <c r="CF64" s="99">
        <f t="shared" ca="1" si="48"/>
        <v>0</v>
      </c>
      <c r="CG64" s="99">
        <f t="shared" ca="1" si="49"/>
        <v>0</v>
      </c>
      <c r="CH64" s="99">
        <f t="shared" si="50"/>
        <v>0</v>
      </c>
      <c r="CJ64" s="79">
        <f t="shared" si="24"/>
        <v>0</v>
      </c>
      <c r="CK64" s="78" t="e">
        <f t="shared" ca="1" si="51"/>
        <v>#DIV/0!</v>
      </c>
      <c r="CL64" s="74">
        <f t="shared" ca="1" si="52"/>
        <v>0</v>
      </c>
      <c r="CM64" s="98">
        <f t="shared" ca="1" si="53"/>
        <v>0</v>
      </c>
      <c r="CN64" s="97">
        <f ca="1">IF($CJ64=0,0,_xll.OSTRIP($CK64,$AC64,$BJ64-$B$2,$BG64-$BJ64,$BH64-$BJ64,$B$10,$BE64,$Z64,$AA64,$F$23,$AD64,$CO$34,0))</f>
        <v>0</v>
      </c>
      <c r="CO64" s="97">
        <f ca="1">IF($CJ64=0,0,_xll.OSTRIP($CK64,$AC64,$BJ64-$B$2,$BG64-$BJ64,$BH64-$BJ64,$B$10,$BE64,$Z64,$AA64,$F$23,$AD64,$CO$34,1))</f>
        <v>0</v>
      </c>
      <c r="CP64" s="97">
        <f ca="1">IF($CJ64=0,0,_xll.OSTRIP($CK64,$AC64,$BJ64-$B$2,$BG64-$BJ64,$BH64-$BJ64,$B$10,$BE64,$Z64,$AA64,$F$23,$AD64,$CO$34,$CO$35))</f>
        <v>0</v>
      </c>
      <c r="CQ64" s="99">
        <f t="shared" ca="1" si="54"/>
        <v>0</v>
      </c>
      <c r="CR64" s="99">
        <f t="shared" ca="1" si="55"/>
        <v>0</v>
      </c>
      <c r="CS64" s="99">
        <f t="shared" ca="1" si="56"/>
        <v>0</v>
      </c>
      <c r="CT64" s="99">
        <f t="shared" si="57"/>
        <v>0</v>
      </c>
      <c r="CV64" s="79">
        <f t="shared" si="25"/>
        <v>0</v>
      </c>
      <c r="CW64" s="78" t="e">
        <f t="shared" ca="1" si="58"/>
        <v>#DIV/0!</v>
      </c>
      <c r="CX64" s="74">
        <f t="shared" ca="1" si="59"/>
        <v>0</v>
      </c>
      <c r="CY64" s="98">
        <f t="shared" ca="1" si="60"/>
        <v>0</v>
      </c>
      <c r="CZ64" s="97">
        <f ca="1">IF($CV64=0,0,_xll.OSTRIP($CW64,$AM64,$BJ64-$B$2,$BG64-$BJ64,$BH64-$BJ64,$B$10,$BE64,$AJ64,$AK64,$H$23,$AN64,$DA$34,0))</f>
        <v>0</v>
      </c>
      <c r="DA64" s="97">
        <f ca="1">IF($CV64=0,0,_xll.OSTRIP($CW64,$AM64,$BJ64-$B$2,$BG64-$BJ64,$BH64-$BJ64,$B$10,$BE64,$AJ64,$AK64,$H$23,$AN64,$DA$34,1))</f>
        <v>0</v>
      </c>
      <c r="DB64" s="97">
        <f ca="1">IF($CV64=0,0,_xll.OSTRIP($CW64,$AM64,$BJ64-$B$2,$BG64-$BJ64,$BH64-$BJ64,$B$10,$BE64,$AJ64,$AK64,$H$23,$AN64,$DA$34,DA$35))</f>
        <v>0</v>
      </c>
      <c r="DC64" s="99">
        <f t="shared" ca="1" si="61"/>
        <v>0</v>
      </c>
      <c r="DD64" s="99">
        <f t="shared" ca="1" si="62"/>
        <v>0</v>
      </c>
      <c r="DE64" s="99">
        <f t="shared" ca="1" si="63"/>
        <v>0</v>
      </c>
      <c r="DF64" s="99">
        <f t="shared" si="64"/>
        <v>0</v>
      </c>
    </row>
    <row r="65" spans="1:110" x14ac:dyDescent="0.2">
      <c r="A65" s="92">
        <f t="shared" si="26"/>
        <v>38078</v>
      </c>
      <c r="B65" s="93">
        <f t="shared" ca="1" si="0"/>
        <v>3.165</v>
      </c>
      <c r="C65" s="77">
        <f t="shared" ca="1" si="1"/>
        <v>0.33500000000000002</v>
      </c>
      <c r="D65" s="93">
        <f t="shared" ca="1" si="2"/>
        <v>0.36</v>
      </c>
      <c r="E65" s="96">
        <f t="shared" ca="1" si="3"/>
        <v>0.98</v>
      </c>
      <c r="F65" s="77">
        <f t="shared" ca="1" si="27"/>
        <v>0.42830000000000001</v>
      </c>
      <c r="G65" s="96">
        <f t="shared" ca="1" si="65"/>
        <v>0.5</v>
      </c>
      <c r="H65" s="77">
        <f t="shared" ca="1" si="4"/>
        <v>0</v>
      </c>
      <c r="I65" s="94" t="e">
        <f t="shared" ca="1" si="5"/>
        <v>#DIV/0!</v>
      </c>
      <c r="J65" s="182" t="e">
        <f t="shared" ca="1" si="6"/>
        <v>#DIV/0!</v>
      </c>
      <c r="K65" s="182"/>
      <c r="L65" s="204"/>
      <c r="M65" s="204"/>
      <c r="N65" s="93">
        <f t="shared" ca="1" si="7"/>
        <v>2.5000000000000001E-2</v>
      </c>
      <c r="O65" s="96">
        <f t="shared" ca="1" si="8"/>
        <v>1</v>
      </c>
      <c r="P65" s="170">
        <f t="shared" ca="1" si="28"/>
        <v>0.33500000000000002</v>
      </c>
      <c r="Q65" s="96">
        <f t="shared" ca="1" si="29"/>
        <v>0.5</v>
      </c>
      <c r="R65" s="77">
        <f t="shared" ca="1" si="9"/>
        <v>0</v>
      </c>
      <c r="S65" s="94" t="e">
        <f t="shared" ca="1" si="30"/>
        <v>#DIV/0!</v>
      </c>
      <c r="T65" s="182" t="e">
        <f t="shared" ca="1" si="10"/>
        <v>#DIV/0!</v>
      </c>
      <c r="U65"/>
      <c r="V65"/>
      <c r="W65"/>
      <c r="X65" s="93">
        <f t="shared" ca="1" si="11"/>
        <v>0.26</v>
      </c>
      <c r="Y65" s="96">
        <f t="shared" ca="1" si="12"/>
        <v>1</v>
      </c>
      <c r="Z65" s="170">
        <f t="shared" ca="1" si="31"/>
        <v>0.33500000000000002</v>
      </c>
      <c r="AA65" s="96">
        <f t="shared" ca="1" si="32"/>
        <v>0.55000000000000004</v>
      </c>
      <c r="AB65" s="77">
        <f t="shared" ca="1" si="13"/>
        <v>0</v>
      </c>
      <c r="AC65" s="94" t="e">
        <f t="shared" ca="1" si="33"/>
        <v>#DIV/0!</v>
      </c>
      <c r="AD65" s="182" t="e">
        <f t="shared" ca="1" si="14"/>
        <v>#DIV/0!</v>
      </c>
      <c r="AE65"/>
      <c r="AF65"/>
      <c r="AG65"/>
      <c r="AH65" s="93">
        <f t="shared" ca="1" si="15"/>
        <v>0.38</v>
      </c>
      <c r="AI65" s="96">
        <f t="shared" ca="1" si="16"/>
        <v>1</v>
      </c>
      <c r="AJ65" s="170">
        <f t="shared" ca="1" si="34"/>
        <v>0.33500000000000002</v>
      </c>
      <c r="AK65" s="96">
        <f t="shared" ca="1" si="35"/>
        <v>0.95</v>
      </c>
      <c r="AL65" s="77">
        <f t="shared" ca="1" si="17"/>
        <v>0</v>
      </c>
      <c r="AM65" s="94" t="e">
        <f t="shared" ca="1" si="36"/>
        <v>#DIV/0!</v>
      </c>
      <c r="AN65" s="182" t="e">
        <f t="shared" ca="1" si="18"/>
        <v>#DIV/0!</v>
      </c>
      <c r="AO65"/>
      <c r="AP65"/>
      <c r="AQ65" s="204"/>
      <c r="AR65" s="204"/>
      <c r="AU65"/>
      <c r="AV65"/>
      <c r="AW65"/>
      <c r="AX65"/>
      <c r="AY65"/>
      <c r="AZ65"/>
      <c r="BA65"/>
      <c r="BC65" s="95"/>
      <c r="BD65" s="95"/>
      <c r="BE65" s="77">
        <f t="shared" ca="1" si="19"/>
        <v>0</v>
      </c>
      <c r="BF65" s="145">
        <f t="shared" si="20"/>
        <v>30</v>
      </c>
      <c r="BG65" s="196">
        <f t="shared" si="37"/>
        <v>38078</v>
      </c>
      <c r="BH65" s="196">
        <f t="shared" si="66"/>
        <v>38107</v>
      </c>
      <c r="BJ65" s="196">
        <f t="shared" ca="1" si="67"/>
        <v>38076</v>
      </c>
      <c r="BK65" s="79"/>
      <c r="BL65" s="79">
        <f t="shared" si="21"/>
        <v>0</v>
      </c>
      <c r="BM65" s="79" t="e">
        <f t="shared" ca="1" si="38"/>
        <v>#DIV/0!</v>
      </c>
      <c r="BN65" s="74">
        <f t="shared" ca="1" si="22"/>
        <v>0</v>
      </c>
      <c r="BO65" s="98">
        <f t="shared" ca="1" si="39"/>
        <v>0</v>
      </c>
      <c r="BP65" s="97">
        <f ca="1">IF($BL65=0,0,_xll.OSTRIP($BM65,$I65,$BJ65-$B$2,$BG65-$BJ65,$BH65-$BJ65,$B$10,$BE65,$F65,$G65,$B$23,$J65,$BQ$34,0))</f>
        <v>0</v>
      </c>
      <c r="BQ65" s="97">
        <f ca="1">IF($BL65=0,0,_xll.OSTRIP($BM65,$I65,$BJ65-$B$2,$BG65-$BJ65,$BH65-$BJ65,$B$10,$BE65,$F65,$G65,$B$23,$J65,$BQ$34,1))</f>
        <v>0</v>
      </c>
      <c r="BR65" s="97">
        <f ca="1">IF($BL65=0,0,_xll.OSTRIP($BM65,$I65,$BJ65-$B$2,$BG65-$BJ65,$BH65-$BJ65,$B$10,$BE65,$F65,$G65,$B$23,$J65,$BQ$34,BQ$35))</f>
        <v>0</v>
      </c>
      <c r="BS65" s="99">
        <f t="shared" ca="1" si="40"/>
        <v>0</v>
      </c>
      <c r="BT65" s="99">
        <f t="shared" ca="1" si="41"/>
        <v>0</v>
      </c>
      <c r="BU65" s="99">
        <f t="shared" ca="1" si="42"/>
        <v>0</v>
      </c>
      <c r="BV65" s="99">
        <f t="shared" si="43"/>
        <v>0</v>
      </c>
      <c r="BX65" s="79">
        <f t="shared" si="23"/>
        <v>0</v>
      </c>
      <c r="BY65" s="78" t="e">
        <f t="shared" ca="1" si="44"/>
        <v>#DIV/0!</v>
      </c>
      <c r="BZ65" s="74">
        <f t="shared" ca="1" si="45"/>
        <v>0</v>
      </c>
      <c r="CA65" s="98">
        <f t="shared" ca="1" si="46"/>
        <v>0</v>
      </c>
      <c r="CB65" s="97">
        <f ca="1">IF($BX65=0,0,_xll.OSTRIP($BY65,$S65,$BJ65-$B$2,$BG65-$BJ65,$BH65-$BJ65,$B$10,$BE65,$P65,$Q65,$D$23,$T65,$CC$34,0))</f>
        <v>0</v>
      </c>
      <c r="CC65" s="97">
        <f ca="1">IF($BX65=0,0,_xll.OSTRIP($BY65,$S65,$BJ65-$B$2,$BG65-$BJ65,$BH65-$BJ65,$B$10,$BE65,$P65,$Q65,$D$23,$T65,$CC$34,1))</f>
        <v>0</v>
      </c>
      <c r="CD65" s="97">
        <f ca="1">IF($BX65=0,0,_xll.OSTRIP($BY65,$S65,$BJ65-$B$2,$BG65-$BJ65,$BH65-$BJ65,$B$10,$BE65,$P65,$Q65,$D$23,$T65,$CC$34,CC$35))</f>
        <v>0</v>
      </c>
      <c r="CE65" s="99">
        <f t="shared" ca="1" si="47"/>
        <v>0</v>
      </c>
      <c r="CF65" s="99">
        <f t="shared" ca="1" si="48"/>
        <v>0</v>
      </c>
      <c r="CG65" s="99">
        <f t="shared" ca="1" si="49"/>
        <v>0</v>
      </c>
      <c r="CH65" s="99">
        <f t="shared" si="50"/>
        <v>0</v>
      </c>
      <c r="CJ65" s="79">
        <f t="shared" si="24"/>
        <v>0</v>
      </c>
      <c r="CK65" s="78" t="e">
        <f t="shared" ca="1" si="51"/>
        <v>#DIV/0!</v>
      </c>
      <c r="CL65" s="74">
        <f t="shared" ca="1" si="52"/>
        <v>0</v>
      </c>
      <c r="CM65" s="98">
        <f t="shared" ca="1" si="53"/>
        <v>0</v>
      </c>
      <c r="CN65" s="97">
        <f ca="1">IF($CJ65=0,0,_xll.OSTRIP($CK65,$AC65,$BJ65-$B$2,$BG65-$BJ65,$BH65-$BJ65,$B$10,$BE65,$Z65,$AA65,$F$23,$AD65,$CO$34,0))</f>
        <v>0</v>
      </c>
      <c r="CO65" s="97">
        <f ca="1">IF($CJ65=0,0,_xll.OSTRIP($CK65,$AC65,$BJ65-$B$2,$BG65-$BJ65,$BH65-$BJ65,$B$10,$BE65,$Z65,$AA65,$F$23,$AD65,$CO$34,1))</f>
        <v>0</v>
      </c>
      <c r="CP65" s="97">
        <f ca="1">IF($CJ65=0,0,_xll.OSTRIP($CK65,$AC65,$BJ65-$B$2,$BG65-$BJ65,$BH65-$BJ65,$B$10,$BE65,$Z65,$AA65,$F$23,$AD65,$CO$34,$CO$35))</f>
        <v>0</v>
      </c>
      <c r="CQ65" s="99">
        <f t="shared" ca="1" si="54"/>
        <v>0</v>
      </c>
      <c r="CR65" s="99">
        <f t="shared" ca="1" si="55"/>
        <v>0</v>
      </c>
      <c r="CS65" s="99">
        <f t="shared" ca="1" si="56"/>
        <v>0</v>
      </c>
      <c r="CT65" s="99">
        <f t="shared" si="57"/>
        <v>0</v>
      </c>
      <c r="CV65" s="79">
        <f t="shared" si="25"/>
        <v>0</v>
      </c>
      <c r="CW65" s="78" t="e">
        <f t="shared" ca="1" si="58"/>
        <v>#DIV/0!</v>
      </c>
      <c r="CX65" s="74">
        <f t="shared" ca="1" si="59"/>
        <v>0</v>
      </c>
      <c r="CY65" s="98">
        <f t="shared" ca="1" si="60"/>
        <v>0</v>
      </c>
      <c r="CZ65" s="97">
        <f ca="1">IF($CV65=0,0,_xll.OSTRIP($CW65,$AM65,$BJ65-$B$2,$BG65-$BJ65,$BH65-$BJ65,$B$10,$BE65,$AJ65,$AK65,$H$23,$AN65,$DA$34,0))</f>
        <v>0</v>
      </c>
      <c r="DA65" s="97">
        <f ca="1">IF($CV65=0,0,_xll.OSTRIP($CW65,$AM65,$BJ65-$B$2,$BG65-$BJ65,$BH65-$BJ65,$B$10,$BE65,$AJ65,$AK65,$H$23,$AN65,$DA$34,1))</f>
        <v>0</v>
      </c>
      <c r="DB65" s="97">
        <f ca="1">IF($CV65=0,0,_xll.OSTRIP($CW65,$AM65,$BJ65-$B$2,$BG65-$BJ65,$BH65-$BJ65,$B$10,$BE65,$AJ65,$AK65,$H$23,$AN65,$DA$34,DA$35))</f>
        <v>0</v>
      </c>
      <c r="DC65" s="99">
        <f t="shared" ca="1" si="61"/>
        <v>0</v>
      </c>
      <c r="DD65" s="99">
        <f t="shared" ca="1" si="62"/>
        <v>0</v>
      </c>
      <c r="DE65" s="99">
        <f t="shared" ca="1" si="63"/>
        <v>0</v>
      </c>
      <c r="DF65" s="99">
        <f t="shared" si="64"/>
        <v>0</v>
      </c>
    </row>
    <row r="66" spans="1:110" x14ac:dyDescent="0.2">
      <c r="A66" s="92">
        <f t="shared" si="26"/>
        <v>38108</v>
      </c>
      <c r="B66" s="93">
        <f t="shared" ca="1" si="0"/>
        <v>3.165</v>
      </c>
      <c r="C66" s="77">
        <f t="shared" ca="1" si="1"/>
        <v>0.33</v>
      </c>
      <c r="D66" s="93">
        <f t="shared" ca="1" si="2"/>
        <v>0.32500000000000001</v>
      </c>
      <c r="E66" s="96">
        <f t="shared" ca="1" si="3"/>
        <v>0.98</v>
      </c>
      <c r="F66" s="77">
        <f t="shared" ca="1" si="27"/>
        <v>0.4234</v>
      </c>
      <c r="G66" s="96">
        <f t="shared" ca="1" si="65"/>
        <v>0.55000000000000004</v>
      </c>
      <c r="H66" s="77">
        <f t="shared" ca="1" si="4"/>
        <v>0</v>
      </c>
      <c r="I66" s="94" t="e">
        <f t="shared" ca="1" si="5"/>
        <v>#DIV/0!</v>
      </c>
      <c r="J66" s="182" t="e">
        <f t="shared" ca="1" si="6"/>
        <v>#DIV/0!</v>
      </c>
      <c r="K66" s="182"/>
      <c r="L66" s="204"/>
      <c r="M66" s="204"/>
      <c r="N66" s="93">
        <f t="shared" ca="1" si="7"/>
        <v>2.5000000000000001E-2</v>
      </c>
      <c r="O66" s="96">
        <f t="shared" ca="1" si="8"/>
        <v>1</v>
      </c>
      <c r="P66" s="170">
        <f t="shared" ca="1" si="28"/>
        <v>0.33</v>
      </c>
      <c r="Q66" s="96">
        <f t="shared" ca="1" si="29"/>
        <v>0.55000000000000004</v>
      </c>
      <c r="R66" s="77">
        <f t="shared" ca="1" si="9"/>
        <v>0</v>
      </c>
      <c r="S66" s="94" t="e">
        <f t="shared" ca="1" si="30"/>
        <v>#DIV/0!</v>
      </c>
      <c r="T66" s="182" t="e">
        <f t="shared" ca="1" si="10"/>
        <v>#DIV/0!</v>
      </c>
      <c r="U66"/>
      <c r="V66"/>
      <c r="W66"/>
      <c r="X66" s="93">
        <f t="shared" ca="1" si="11"/>
        <v>0.26</v>
      </c>
      <c r="Y66" s="96">
        <f t="shared" ca="1" si="12"/>
        <v>1</v>
      </c>
      <c r="Z66" s="170">
        <f t="shared" ca="1" si="31"/>
        <v>0.33</v>
      </c>
      <c r="AA66" s="96">
        <f t="shared" ca="1" si="32"/>
        <v>0.5</v>
      </c>
      <c r="AB66" s="77">
        <f t="shared" ca="1" si="13"/>
        <v>0</v>
      </c>
      <c r="AC66" s="94" t="e">
        <f t="shared" ca="1" si="33"/>
        <v>#DIV/0!</v>
      </c>
      <c r="AD66" s="182" t="e">
        <f t="shared" ca="1" si="14"/>
        <v>#DIV/0!</v>
      </c>
      <c r="AE66"/>
      <c r="AF66"/>
      <c r="AG66"/>
      <c r="AH66" s="93">
        <f t="shared" ca="1" si="15"/>
        <v>0.33</v>
      </c>
      <c r="AI66" s="96">
        <f t="shared" ca="1" si="16"/>
        <v>1</v>
      </c>
      <c r="AJ66" s="170">
        <f t="shared" ca="1" si="34"/>
        <v>0.33</v>
      </c>
      <c r="AK66" s="96">
        <f t="shared" ca="1" si="35"/>
        <v>1</v>
      </c>
      <c r="AL66" s="77">
        <f t="shared" ca="1" si="17"/>
        <v>0</v>
      </c>
      <c r="AM66" s="94" t="e">
        <f t="shared" ca="1" si="36"/>
        <v>#DIV/0!</v>
      </c>
      <c r="AN66" s="182" t="e">
        <f t="shared" ca="1" si="18"/>
        <v>#DIV/0!</v>
      </c>
      <c r="AO66"/>
      <c r="AP66"/>
      <c r="AQ66" s="204"/>
      <c r="AR66" s="204"/>
      <c r="AU66"/>
      <c r="AV66"/>
      <c r="AW66"/>
      <c r="AX66"/>
      <c r="AY66"/>
      <c r="AZ66"/>
      <c r="BA66"/>
      <c r="BC66" s="95"/>
      <c r="BD66" s="95"/>
      <c r="BE66" s="77">
        <f t="shared" ca="1" si="19"/>
        <v>0</v>
      </c>
      <c r="BF66" s="145">
        <f t="shared" si="20"/>
        <v>31</v>
      </c>
      <c r="BG66" s="196">
        <f t="shared" si="37"/>
        <v>38108</v>
      </c>
      <c r="BH66" s="196">
        <f t="shared" si="66"/>
        <v>38138</v>
      </c>
      <c r="BJ66" s="196">
        <f t="shared" ca="1" si="67"/>
        <v>38106</v>
      </c>
      <c r="BK66" s="79"/>
      <c r="BL66" s="79">
        <f t="shared" si="21"/>
        <v>0</v>
      </c>
      <c r="BM66" s="79" t="e">
        <f t="shared" ca="1" si="38"/>
        <v>#DIV/0!</v>
      </c>
      <c r="BN66" s="74">
        <f t="shared" ca="1" si="22"/>
        <v>0</v>
      </c>
      <c r="BO66" s="98">
        <f t="shared" ca="1" si="39"/>
        <v>0</v>
      </c>
      <c r="BP66" s="97">
        <f ca="1">IF($BL66=0,0,_xll.OSTRIP($BM66,$I66,$BJ66-$B$2,$BG66-$BJ66,$BH66-$BJ66,$B$10,$BE66,$F66,$G66,$B$23,$J66,$BQ$34,0))</f>
        <v>0</v>
      </c>
      <c r="BQ66" s="97">
        <f ca="1">IF($BL66=0,0,_xll.OSTRIP($BM66,$I66,$BJ66-$B$2,$BG66-$BJ66,$BH66-$BJ66,$B$10,$BE66,$F66,$G66,$B$23,$J66,$BQ$34,1))</f>
        <v>0</v>
      </c>
      <c r="BR66" s="97">
        <f ca="1">IF($BL66=0,0,_xll.OSTRIP($BM66,$I66,$BJ66-$B$2,$BG66-$BJ66,$BH66-$BJ66,$B$10,$BE66,$F66,$G66,$B$23,$J66,$BQ$34,BQ$35))</f>
        <v>0</v>
      </c>
      <c r="BS66" s="99">
        <f t="shared" ca="1" si="40"/>
        <v>0</v>
      </c>
      <c r="BT66" s="99">
        <f t="shared" ca="1" si="41"/>
        <v>0</v>
      </c>
      <c r="BU66" s="99">
        <f t="shared" ca="1" si="42"/>
        <v>0</v>
      </c>
      <c r="BV66" s="99">
        <f t="shared" si="43"/>
        <v>0</v>
      </c>
      <c r="BX66" s="79">
        <f t="shared" si="23"/>
        <v>0</v>
      </c>
      <c r="BY66" s="78" t="e">
        <f t="shared" ca="1" si="44"/>
        <v>#DIV/0!</v>
      </c>
      <c r="BZ66" s="74">
        <f t="shared" ca="1" si="45"/>
        <v>0</v>
      </c>
      <c r="CA66" s="98">
        <f t="shared" ca="1" si="46"/>
        <v>0</v>
      </c>
      <c r="CB66" s="97">
        <f ca="1">IF($BX66=0,0,_xll.OSTRIP($BY66,$S66,$BJ66-$B$2,$BG66-$BJ66,$BH66-$BJ66,$B$10,$BE66,$P66,$Q66,$D$23,$T66,$CC$34,0))</f>
        <v>0</v>
      </c>
      <c r="CC66" s="97">
        <f ca="1">IF($BX66=0,0,_xll.OSTRIP($BY66,$S66,$BJ66-$B$2,$BG66-$BJ66,$BH66-$BJ66,$B$10,$BE66,$P66,$Q66,$D$23,$T66,$CC$34,1))</f>
        <v>0</v>
      </c>
      <c r="CD66" s="97">
        <f ca="1">IF($BX66=0,0,_xll.OSTRIP($BY66,$S66,$BJ66-$B$2,$BG66-$BJ66,$BH66-$BJ66,$B$10,$BE66,$P66,$Q66,$D$23,$T66,$CC$34,CC$35))</f>
        <v>0</v>
      </c>
      <c r="CE66" s="99">
        <f t="shared" ca="1" si="47"/>
        <v>0</v>
      </c>
      <c r="CF66" s="99">
        <f t="shared" ca="1" si="48"/>
        <v>0</v>
      </c>
      <c r="CG66" s="99">
        <f t="shared" ca="1" si="49"/>
        <v>0</v>
      </c>
      <c r="CH66" s="99">
        <f t="shared" si="50"/>
        <v>0</v>
      </c>
      <c r="CJ66" s="79">
        <f t="shared" si="24"/>
        <v>0</v>
      </c>
      <c r="CK66" s="78" t="e">
        <f t="shared" ca="1" si="51"/>
        <v>#DIV/0!</v>
      </c>
      <c r="CL66" s="74">
        <f t="shared" ca="1" si="52"/>
        <v>0</v>
      </c>
      <c r="CM66" s="98">
        <f t="shared" ca="1" si="53"/>
        <v>0</v>
      </c>
      <c r="CN66" s="97">
        <f ca="1">IF($CJ66=0,0,_xll.OSTRIP($CK66,$AC66,$BJ66-$B$2,$BG66-$BJ66,$BH66-$BJ66,$B$10,$BE66,$Z66,$AA66,$F$23,$AD66,$CO$34,0))</f>
        <v>0</v>
      </c>
      <c r="CO66" s="97">
        <f ca="1">IF($CJ66=0,0,_xll.OSTRIP($CK66,$AC66,$BJ66-$B$2,$BG66-$BJ66,$BH66-$BJ66,$B$10,$BE66,$Z66,$AA66,$F$23,$AD66,$CO$34,1))</f>
        <v>0</v>
      </c>
      <c r="CP66" s="97">
        <f ca="1">IF($CJ66=0,0,_xll.OSTRIP($CK66,$AC66,$BJ66-$B$2,$BG66-$BJ66,$BH66-$BJ66,$B$10,$BE66,$Z66,$AA66,$F$23,$AD66,$CO$34,$CO$35))</f>
        <v>0</v>
      </c>
      <c r="CQ66" s="99">
        <f t="shared" ca="1" si="54"/>
        <v>0</v>
      </c>
      <c r="CR66" s="99">
        <f t="shared" ca="1" si="55"/>
        <v>0</v>
      </c>
      <c r="CS66" s="99">
        <f t="shared" ca="1" si="56"/>
        <v>0</v>
      </c>
      <c r="CT66" s="99">
        <f t="shared" si="57"/>
        <v>0</v>
      </c>
      <c r="CV66" s="79">
        <f t="shared" si="25"/>
        <v>0</v>
      </c>
      <c r="CW66" s="78" t="e">
        <f t="shared" ca="1" si="58"/>
        <v>#DIV/0!</v>
      </c>
      <c r="CX66" s="74">
        <f t="shared" ca="1" si="59"/>
        <v>0</v>
      </c>
      <c r="CY66" s="98">
        <f t="shared" ca="1" si="60"/>
        <v>0</v>
      </c>
      <c r="CZ66" s="97">
        <f ca="1">IF($CV66=0,0,_xll.OSTRIP($CW66,$AM66,$BJ66-$B$2,$BG66-$BJ66,$BH66-$BJ66,$B$10,$BE66,$AJ66,$AK66,$H$23,$AN66,$DA$34,0))</f>
        <v>0</v>
      </c>
      <c r="DA66" s="97">
        <f ca="1">IF($CV66=0,0,_xll.OSTRIP($CW66,$AM66,$BJ66-$B$2,$BG66-$BJ66,$BH66-$BJ66,$B$10,$BE66,$AJ66,$AK66,$H$23,$AN66,$DA$34,1))</f>
        <v>0</v>
      </c>
      <c r="DB66" s="97">
        <f ca="1">IF($CV66=0,0,_xll.OSTRIP($CW66,$AM66,$BJ66-$B$2,$BG66-$BJ66,$BH66-$BJ66,$B$10,$BE66,$AJ66,$AK66,$H$23,$AN66,$DA$34,DA$35))</f>
        <v>0</v>
      </c>
      <c r="DC66" s="99">
        <f t="shared" ca="1" si="61"/>
        <v>0</v>
      </c>
      <c r="DD66" s="99">
        <f t="shared" ca="1" si="62"/>
        <v>0</v>
      </c>
      <c r="DE66" s="99">
        <f t="shared" ca="1" si="63"/>
        <v>0</v>
      </c>
      <c r="DF66" s="99">
        <f t="shared" si="64"/>
        <v>0</v>
      </c>
    </row>
    <row r="67" spans="1:110" x14ac:dyDescent="0.2">
      <c r="A67" s="92">
        <f t="shared" si="26"/>
        <v>38139</v>
      </c>
      <c r="B67" s="93">
        <f t="shared" ca="1" si="0"/>
        <v>3.2</v>
      </c>
      <c r="C67" s="77">
        <f t="shared" ca="1" si="1"/>
        <v>0.33</v>
      </c>
      <c r="D67" s="93">
        <f t="shared" ca="1" si="2"/>
        <v>0.33500000000000002</v>
      </c>
      <c r="E67" s="96">
        <f t="shared" ca="1" si="3"/>
        <v>0.98</v>
      </c>
      <c r="F67" s="77">
        <f t="shared" ca="1" si="27"/>
        <v>0.4234</v>
      </c>
      <c r="G67" s="96">
        <f t="shared" ca="1" si="65"/>
        <v>0.55000000000000004</v>
      </c>
      <c r="H67" s="77">
        <f t="shared" ca="1" si="4"/>
        <v>0</v>
      </c>
      <c r="I67" s="94" t="e">
        <f t="shared" ca="1" si="5"/>
        <v>#DIV/0!</v>
      </c>
      <c r="J67" s="182" t="e">
        <f t="shared" ca="1" si="6"/>
        <v>#DIV/0!</v>
      </c>
      <c r="K67" s="182"/>
      <c r="L67" s="204"/>
      <c r="M67" s="204"/>
      <c r="N67" s="93">
        <f t="shared" ca="1" si="7"/>
        <v>0.03</v>
      </c>
      <c r="O67" s="96">
        <f t="shared" ca="1" si="8"/>
        <v>1</v>
      </c>
      <c r="P67" s="170">
        <f t="shared" ca="1" si="28"/>
        <v>0.33</v>
      </c>
      <c r="Q67" s="96">
        <f t="shared" ca="1" si="29"/>
        <v>0.55000000000000004</v>
      </c>
      <c r="R67" s="77">
        <f t="shared" ca="1" si="9"/>
        <v>0</v>
      </c>
      <c r="S67" s="94" t="e">
        <f t="shared" ca="1" si="30"/>
        <v>#DIV/0!</v>
      </c>
      <c r="T67" s="182" t="e">
        <f t="shared" ca="1" si="10"/>
        <v>#DIV/0!</v>
      </c>
      <c r="U67"/>
      <c r="V67"/>
      <c r="W67"/>
      <c r="X67" s="93">
        <f t="shared" ca="1" si="11"/>
        <v>0.26</v>
      </c>
      <c r="Y67" s="96">
        <f t="shared" ca="1" si="12"/>
        <v>1</v>
      </c>
      <c r="Z67" s="170">
        <f t="shared" ca="1" si="31"/>
        <v>0.33</v>
      </c>
      <c r="AA67" s="96">
        <f t="shared" ca="1" si="32"/>
        <v>0.6</v>
      </c>
      <c r="AB67" s="77">
        <f t="shared" ca="1" si="13"/>
        <v>0</v>
      </c>
      <c r="AC67" s="94" t="e">
        <f t="shared" ca="1" si="33"/>
        <v>#DIV/0!</v>
      </c>
      <c r="AD67" s="182" t="e">
        <f t="shared" ca="1" si="14"/>
        <v>#DIV/0!</v>
      </c>
      <c r="AE67"/>
      <c r="AF67"/>
      <c r="AG67"/>
      <c r="AH67" s="93">
        <f t="shared" ca="1" si="15"/>
        <v>0.37</v>
      </c>
      <c r="AI67" s="96">
        <f t="shared" ca="1" si="16"/>
        <v>1</v>
      </c>
      <c r="AJ67" s="170">
        <f t="shared" ca="1" si="34"/>
        <v>0.33</v>
      </c>
      <c r="AK67" s="96">
        <f t="shared" ca="1" si="35"/>
        <v>1</v>
      </c>
      <c r="AL67" s="77">
        <f t="shared" ca="1" si="17"/>
        <v>0</v>
      </c>
      <c r="AM67" s="94" t="e">
        <f t="shared" ca="1" si="36"/>
        <v>#DIV/0!</v>
      </c>
      <c r="AN67" s="182" t="e">
        <f t="shared" ca="1" si="18"/>
        <v>#DIV/0!</v>
      </c>
      <c r="AO67"/>
      <c r="AP67"/>
      <c r="AQ67" s="204"/>
      <c r="AR67" s="204"/>
      <c r="AU67"/>
      <c r="AV67"/>
      <c r="AW67"/>
      <c r="AX67"/>
      <c r="AY67"/>
      <c r="AZ67"/>
      <c r="BA67"/>
      <c r="BC67" s="95"/>
      <c r="BD67" s="95"/>
      <c r="BE67" s="77">
        <f t="shared" ca="1" si="19"/>
        <v>0</v>
      </c>
      <c r="BF67" s="145">
        <f t="shared" si="20"/>
        <v>30</v>
      </c>
      <c r="BG67" s="196">
        <f t="shared" si="37"/>
        <v>38139</v>
      </c>
      <c r="BH67" s="196">
        <f t="shared" si="66"/>
        <v>38168</v>
      </c>
      <c r="BJ67" s="196">
        <f t="shared" ca="1" si="67"/>
        <v>38134</v>
      </c>
      <c r="BK67" s="79"/>
      <c r="BL67" s="79">
        <f t="shared" si="21"/>
        <v>0</v>
      </c>
      <c r="BM67" s="79" t="e">
        <f t="shared" ca="1" si="38"/>
        <v>#DIV/0!</v>
      </c>
      <c r="BN67" s="74">
        <f t="shared" ca="1" si="22"/>
        <v>0</v>
      </c>
      <c r="BO67" s="98">
        <f t="shared" ca="1" si="39"/>
        <v>0</v>
      </c>
      <c r="BP67" s="97">
        <f ca="1">IF($BL67=0,0,_xll.OSTRIP($BM67,$I67,$BJ67-$B$2,$BG67-$BJ67,$BH67-$BJ67,$B$10,$BE67,$F67,$G67,$B$23,$J67,$BQ$34,0))</f>
        <v>0</v>
      </c>
      <c r="BQ67" s="97">
        <f ca="1">IF($BL67=0,0,_xll.OSTRIP($BM67,$I67,$BJ67-$B$2,$BG67-$BJ67,$BH67-$BJ67,$B$10,$BE67,$F67,$G67,$B$23,$J67,$BQ$34,1))</f>
        <v>0</v>
      </c>
      <c r="BR67" s="97">
        <f ca="1">IF($BL67=0,0,_xll.OSTRIP($BM67,$I67,$BJ67-$B$2,$BG67-$BJ67,$BH67-$BJ67,$B$10,$BE67,$F67,$G67,$B$23,$J67,$BQ$34,BQ$35))</f>
        <v>0</v>
      </c>
      <c r="BS67" s="99">
        <f t="shared" ca="1" si="40"/>
        <v>0</v>
      </c>
      <c r="BT67" s="99">
        <f t="shared" ca="1" si="41"/>
        <v>0</v>
      </c>
      <c r="BU67" s="99">
        <f t="shared" ca="1" si="42"/>
        <v>0</v>
      </c>
      <c r="BV67" s="99">
        <f t="shared" si="43"/>
        <v>0</v>
      </c>
      <c r="BX67" s="79">
        <f t="shared" si="23"/>
        <v>0</v>
      </c>
      <c r="BY67" s="78" t="e">
        <f t="shared" ca="1" si="44"/>
        <v>#DIV/0!</v>
      </c>
      <c r="BZ67" s="74">
        <f t="shared" ca="1" si="45"/>
        <v>0</v>
      </c>
      <c r="CA67" s="98">
        <f t="shared" ca="1" si="46"/>
        <v>0</v>
      </c>
      <c r="CB67" s="97">
        <f ca="1">IF($BX67=0,0,_xll.OSTRIP($BY67,$S67,$BJ67-$B$2,$BG67-$BJ67,$BH67-$BJ67,$B$10,$BE67,$P67,$Q67,$D$23,$T67,$CC$34,0))</f>
        <v>0</v>
      </c>
      <c r="CC67" s="97">
        <f ca="1">IF($BX67=0,0,_xll.OSTRIP($BY67,$S67,$BJ67-$B$2,$BG67-$BJ67,$BH67-$BJ67,$B$10,$BE67,$P67,$Q67,$D$23,$T67,$CC$34,1))</f>
        <v>0</v>
      </c>
      <c r="CD67" s="97">
        <f ca="1">IF($BX67=0,0,_xll.OSTRIP($BY67,$S67,$BJ67-$B$2,$BG67-$BJ67,$BH67-$BJ67,$B$10,$BE67,$P67,$Q67,$D$23,$T67,$CC$34,CC$35))</f>
        <v>0</v>
      </c>
      <c r="CE67" s="99">
        <f t="shared" ca="1" si="47"/>
        <v>0</v>
      </c>
      <c r="CF67" s="99">
        <f t="shared" ca="1" si="48"/>
        <v>0</v>
      </c>
      <c r="CG67" s="99">
        <f t="shared" ca="1" si="49"/>
        <v>0</v>
      </c>
      <c r="CH67" s="99">
        <f t="shared" si="50"/>
        <v>0</v>
      </c>
      <c r="CJ67" s="79">
        <f t="shared" si="24"/>
        <v>0</v>
      </c>
      <c r="CK67" s="78" t="e">
        <f t="shared" ca="1" si="51"/>
        <v>#DIV/0!</v>
      </c>
      <c r="CL67" s="74">
        <f t="shared" ca="1" si="52"/>
        <v>0</v>
      </c>
      <c r="CM67" s="98">
        <f t="shared" ca="1" si="53"/>
        <v>0</v>
      </c>
      <c r="CN67" s="97">
        <f ca="1">IF($CJ67=0,0,_xll.OSTRIP($CK67,$AC67,$BJ67-$B$2,$BG67-$BJ67,$BH67-$BJ67,$B$10,$BE67,$Z67,$AA67,$F$23,$AD67,$CO$34,0))</f>
        <v>0</v>
      </c>
      <c r="CO67" s="97">
        <f ca="1">IF($CJ67=0,0,_xll.OSTRIP($CK67,$AC67,$BJ67-$B$2,$BG67-$BJ67,$BH67-$BJ67,$B$10,$BE67,$Z67,$AA67,$F$23,$AD67,$CO$34,1))</f>
        <v>0</v>
      </c>
      <c r="CP67" s="97">
        <f ca="1">IF($CJ67=0,0,_xll.OSTRIP($CK67,$AC67,$BJ67-$B$2,$BG67-$BJ67,$BH67-$BJ67,$B$10,$BE67,$Z67,$AA67,$F$23,$AD67,$CO$34,$CO$35))</f>
        <v>0</v>
      </c>
      <c r="CQ67" s="99">
        <f t="shared" ca="1" si="54"/>
        <v>0</v>
      </c>
      <c r="CR67" s="99">
        <f t="shared" ca="1" si="55"/>
        <v>0</v>
      </c>
      <c r="CS67" s="99">
        <f t="shared" ca="1" si="56"/>
        <v>0</v>
      </c>
      <c r="CT67" s="99">
        <f t="shared" si="57"/>
        <v>0</v>
      </c>
      <c r="CV67" s="79">
        <f t="shared" si="25"/>
        <v>0</v>
      </c>
      <c r="CW67" s="78" t="e">
        <f t="shared" ca="1" si="58"/>
        <v>#DIV/0!</v>
      </c>
      <c r="CX67" s="74">
        <f t="shared" ca="1" si="59"/>
        <v>0</v>
      </c>
      <c r="CY67" s="98">
        <f t="shared" ca="1" si="60"/>
        <v>0</v>
      </c>
      <c r="CZ67" s="97">
        <f ca="1">IF($CV67=0,0,_xll.OSTRIP($CW67,$AM67,$BJ67-$B$2,$BG67-$BJ67,$BH67-$BJ67,$B$10,$BE67,$AJ67,$AK67,$H$23,$AN67,$DA$34,0))</f>
        <v>0</v>
      </c>
      <c r="DA67" s="97">
        <f ca="1">IF($CV67=0,0,_xll.OSTRIP($CW67,$AM67,$BJ67-$B$2,$BG67-$BJ67,$BH67-$BJ67,$B$10,$BE67,$AJ67,$AK67,$H$23,$AN67,$DA$34,1))</f>
        <v>0</v>
      </c>
      <c r="DB67" s="97">
        <f ca="1">IF($CV67=0,0,_xll.OSTRIP($CW67,$AM67,$BJ67-$B$2,$BG67-$BJ67,$BH67-$BJ67,$B$10,$BE67,$AJ67,$AK67,$H$23,$AN67,$DA$34,DA$35))</f>
        <v>0</v>
      </c>
      <c r="DC67" s="99">
        <f t="shared" ca="1" si="61"/>
        <v>0</v>
      </c>
      <c r="DD67" s="99">
        <f t="shared" ca="1" si="62"/>
        <v>0</v>
      </c>
      <c r="DE67" s="99">
        <f t="shared" ca="1" si="63"/>
        <v>0</v>
      </c>
      <c r="DF67" s="99">
        <f t="shared" si="64"/>
        <v>0</v>
      </c>
    </row>
    <row r="68" spans="1:110" x14ac:dyDescent="0.2">
      <c r="A68" s="92">
        <f t="shared" si="26"/>
        <v>38169</v>
      </c>
      <c r="B68" s="93">
        <f t="shared" ca="1" si="0"/>
        <v>3.24</v>
      </c>
      <c r="C68" s="77">
        <f t="shared" ca="1" si="1"/>
        <v>0.33</v>
      </c>
      <c r="D68" s="93">
        <f t="shared" ca="1" si="2"/>
        <v>0.35</v>
      </c>
      <c r="E68" s="96">
        <f t="shared" ca="1" si="3"/>
        <v>0.98</v>
      </c>
      <c r="F68" s="77">
        <f t="shared" ca="1" si="27"/>
        <v>0.4234</v>
      </c>
      <c r="G68" s="96">
        <f t="shared" ca="1" si="65"/>
        <v>0.6</v>
      </c>
      <c r="H68" s="77">
        <f t="shared" ca="1" si="4"/>
        <v>0</v>
      </c>
      <c r="I68" s="94" t="e">
        <f t="shared" ca="1" si="5"/>
        <v>#DIV/0!</v>
      </c>
      <c r="J68" s="182" t="e">
        <f t="shared" ca="1" si="6"/>
        <v>#DIV/0!</v>
      </c>
      <c r="K68" s="182"/>
      <c r="L68" s="204"/>
      <c r="M68" s="204"/>
      <c r="N68" s="93">
        <f t="shared" ca="1" si="7"/>
        <v>3.2500000000000001E-2</v>
      </c>
      <c r="O68" s="96">
        <f t="shared" ca="1" si="8"/>
        <v>1</v>
      </c>
      <c r="P68" s="170">
        <f t="shared" ca="1" si="28"/>
        <v>0.33</v>
      </c>
      <c r="Q68" s="96">
        <f t="shared" ca="1" si="29"/>
        <v>0.6</v>
      </c>
      <c r="R68" s="77">
        <f t="shared" ca="1" si="9"/>
        <v>0</v>
      </c>
      <c r="S68" s="94" t="e">
        <f t="shared" ca="1" si="30"/>
        <v>#DIV/0!</v>
      </c>
      <c r="T68" s="182" t="e">
        <f t="shared" ca="1" si="10"/>
        <v>#DIV/0!</v>
      </c>
      <c r="U68"/>
      <c r="V68"/>
      <c r="W68"/>
      <c r="X68" s="93">
        <f t="shared" ca="1" si="11"/>
        <v>0.26</v>
      </c>
      <c r="Y68" s="96">
        <f t="shared" ca="1" si="12"/>
        <v>1</v>
      </c>
      <c r="Z68" s="170">
        <f t="shared" ca="1" si="31"/>
        <v>0.33</v>
      </c>
      <c r="AA68" s="96">
        <f t="shared" ca="1" si="32"/>
        <v>0.6</v>
      </c>
      <c r="AB68" s="77">
        <f t="shared" ca="1" si="13"/>
        <v>0</v>
      </c>
      <c r="AC68" s="94" t="e">
        <f t="shared" ca="1" si="33"/>
        <v>#DIV/0!</v>
      </c>
      <c r="AD68" s="182" t="e">
        <f t="shared" ca="1" si="14"/>
        <v>#DIV/0!</v>
      </c>
      <c r="AE68"/>
      <c r="AF68"/>
      <c r="AG68"/>
      <c r="AH68" s="93">
        <f t="shared" ca="1" si="15"/>
        <v>0.41</v>
      </c>
      <c r="AI68" s="96">
        <f t="shared" ca="1" si="16"/>
        <v>1</v>
      </c>
      <c r="AJ68" s="170">
        <f t="shared" ca="1" si="34"/>
        <v>0.33</v>
      </c>
      <c r="AK68" s="96">
        <f t="shared" ca="1" si="35"/>
        <v>1</v>
      </c>
      <c r="AL68" s="77">
        <f t="shared" ca="1" si="17"/>
        <v>0</v>
      </c>
      <c r="AM68" s="94" t="e">
        <f t="shared" ca="1" si="36"/>
        <v>#DIV/0!</v>
      </c>
      <c r="AN68" s="182" t="e">
        <f t="shared" ca="1" si="18"/>
        <v>#DIV/0!</v>
      </c>
      <c r="AO68"/>
      <c r="AP68"/>
      <c r="AQ68" s="204"/>
      <c r="AR68" s="204"/>
      <c r="AU68"/>
      <c r="AV68"/>
      <c r="AW68"/>
      <c r="AX68"/>
      <c r="AY68"/>
      <c r="AZ68"/>
      <c r="BA68"/>
      <c r="BC68" s="95"/>
      <c r="BD68" s="95"/>
      <c r="BE68" s="77">
        <f t="shared" ca="1" si="19"/>
        <v>0</v>
      </c>
      <c r="BF68" s="145">
        <f t="shared" si="20"/>
        <v>31</v>
      </c>
      <c r="BG68" s="196">
        <f t="shared" si="37"/>
        <v>38169</v>
      </c>
      <c r="BH68" s="196">
        <f t="shared" si="66"/>
        <v>38199</v>
      </c>
      <c r="BJ68" s="196">
        <f t="shared" ca="1" si="67"/>
        <v>38167</v>
      </c>
      <c r="BK68" s="79"/>
      <c r="BL68" s="79">
        <f t="shared" si="21"/>
        <v>0</v>
      </c>
      <c r="BM68" s="79" t="e">
        <f t="shared" ca="1" si="38"/>
        <v>#DIV/0!</v>
      </c>
      <c r="BN68" s="74">
        <f t="shared" ca="1" si="22"/>
        <v>0</v>
      </c>
      <c r="BO68" s="98">
        <f t="shared" ca="1" si="39"/>
        <v>0</v>
      </c>
      <c r="BP68" s="97">
        <f ca="1">IF($BL68=0,0,_xll.OSTRIP($BM68,$I68,$BJ68-$B$2,$BG68-$BJ68,$BH68-$BJ68,$B$10,$BE68,$F68,$G68,$B$23,$J68,$BQ$34,0))</f>
        <v>0</v>
      </c>
      <c r="BQ68" s="97">
        <f ca="1">IF($BL68=0,0,_xll.OSTRIP($BM68,$I68,$BJ68-$B$2,$BG68-$BJ68,$BH68-$BJ68,$B$10,$BE68,$F68,$G68,$B$23,$J68,$BQ$34,1))</f>
        <v>0</v>
      </c>
      <c r="BR68" s="97">
        <f ca="1">IF($BL68=0,0,_xll.OSTRIP($BM68,$I68,$BJ68-$B$2,$BG68-$BJ68,$BH68-$BJ68,$B$10,$BE68,$F68,$G68,$B$23,$J68,$BQ$34,BQ$35))</f>
        <v>0</v>
      </c>
      <c r="BS68" s="99">
        <f t="shared" ca="1" si="40"/>
        <v>0</v>
      </c>
      <c r="BT68" s="99">
        <f t="shared" ca="1" si="41"/>
        <v>0</v>
      </c>
      <c r="BU68" s="99">
        <f t="shared" ca="1" si="42"/>
        <v>0</v>
      </c>
      <c r="BV68" s="99">
        <f t="shared" si="43"/>
        <v>0</v>
      </c>
      <c r="BX68" s="79">
        <f t="shared" si="23"/>
        <v>0</v>
      </c>
      <c r="BY68" s="78" t="e">
        <f t="shared" ca="1" si="44"/>
        <v>#DIV/0!</v>
      </c>
      <c r="BZ68" s="74">
        <f t="shared" ca="1" si="45"/>
        <v>0</v>
      </c>
      <c r="CA68" s="98">
        <f t="shared" ca="1" si="46"/>
        <v>0</v>
      </c>
      <c r="CB68" s="97">
        <f ca="1">IF($BX68=0,0,_xll.OSTRIP($BY68,$S68,$BJ68-$B$2,$BG68-$BJ68,$BH68-$BJ68,$B$10,$BE68,$P68,$Q68,$D$23,$T68,$CC$34,0))</f>
        <v>0</v>
      </c>
      <c r="CC68" s="97">
        <f ca="1">IF($BX68=0,0,_xll.OSTRIP($BY68,$S68,$BJ68-$B$2,$BG68-$BJ68,$BH68-$BJ68,$B$10,$BE68,$P68,$Q68,$D$23,$T68,$CC$34,1))</f>
        <v>0</v>
      </c>
      <c r="CD68" s="97">
        <f ca="1">IF($BX68=0,0,_xll.OSTRIP($BY68,$S68,$BJ68-$B$2,$BG68-$BJ68,$BH68-$BJ68,$B$10,$BE68,$P68,$Q68,$D$23,$T68,$CC$34,CC$35))</f>
        <v>0</v>
      </c>
      <c r="CE68" s="99">
        <f t="shared" ca="1" si="47"/>
        <v>0</v>
      </c>
      <c r="CF68" s="99">
        <f t="shared" ca="1" si="48"/>
        <v>0</v>
      </c>
      <c r="CG68" s="99">
        <f t="shared" ca="1" si="49"/>
        <v>0</v>
      </c>
      <c r="CH68" s="99">
        <f t="shared" si="50"/>
        <v>0</v>
      </c>
      <c r="CJ68" s="79">
        <f t="shared" si="24"/>
        <v>0</v>
      </c>
      <c r="CK68" s="78" t="e">
        <f t="shared" ca="1" si="51"/>
        <v>#DIV/0!</v>
      </c>
      <c r="CL68" s="74">
        <f t="shared" ca="1" si="52"/>
        <v>0</v>
      </c>
      <c r="CM68" s="98">
        <f t="shared" ca="1" si="53"/>
        <v>0</v>
      </c>
      <c r="CN68" s="97">
        <f ca="1">IF($CJ68=0,0,_xll.OSTRIP($CK68,$AC68,$BJ68-$B$2,$BG68-$BJ68,$BH68-$BJ68,$B$10,$BE68,$Z68,$AA68,$F$23,$AD68,$CO$34,0))</f>
        <v>0</v>
      </c>
      <c r="CO68" s="97">
        <f ca="1">IF($CJ68=0,0,_xll.OSTRIP($CK68,$AC68,$BJ68-$B$2,$BG68-$BJ68,$BH68-$BJ68,$B$10,$BE68,$Z68,$AA68,$F$23,$AD68,$CO$34,1))</f>
        <v>0</v>
      </c>
      <c r="CP68" s="97">
        <f ca="1">IF($CJ68=0,0,_xll.OSTRIP($CK68,$AC68,$BJ68-$B$2,$BG68-$BJ68,$BH68-$BJ68,$B$10,$BE68,$Z68,$AA68,$F$23,$AD68,$CO$34,$CO$35))</f>
        <v>0</v>
      </c>
      <c r="CQ68" s="99">
        <f t="shared" ca="1" si="54"/>
        <v>0</v>
      </c>
      <c r="CR68" s="99">
        <f t="shared" ca="1" si="55"/>
        <v>0</v>
      </c>
      <c r="CS68" s="99">
        <f t="shared" ca="1" si="56"/>
        <v>0</v>
      </c>
      <c r="CT68" s="99">
        <f t="shared" si="57"/>
        <v>0</v>
      </c>
      <c r="CV68" s="79">
        <f t="shared" si="25"/>
        <v>0</v>
      </c>
      <c r="CW68" s="78" t="e">
        <f t="shared" ca="1" si="58"/>
        <v>#DIV/0!</v>
      </c>
      <c r="CX68" s="74">
        <f t="shared" ca="1" si="59"/>
        <v>0</v>
      </c>
      <c r="CY68" s="98">
        <f t="shared" ca="1" si="60"/>
        <v>0</v>
      </c>
      <c r="CZ68" s="97">
        <f ca="1">IF($CV68=0,0,_xll.OSTRIP($CW68,$AM68,$BJ68-$B$2,$BG68-$BJ68,$BH68-$BJ68,$B$10,$BE68,$AJ68,$AK68,$H$23,$AN68,$DA$34,0))</f>
        <v>0</v>
      </c>
      <c r="DA68" s="97">
        <f ca="1">IF($CV68=0,0,_xll.OSTRIP($CW68,$AM68,$BJ68-$B$2,$BG68-$BJ68,$BH68-$BJ68,$B$10,$BE68,$AJ68,$AK68,$H$23,$AN68,$DA$34,1))</f>
        <v>0</v>
      </c>
      <c r="DB68" s="97">
        <f ca="1">IF($CV68=0,0,_xll.OSTRIP($CW68,$AM68,$BJ68-$B$2,$BG68-$BJ68,$BH68-$BJ68,$B$10,$BE68,$AJ68,$AK68,$H$23,$AN68,$DA$34,DA$35))</f>
        <v>0</v>
      </c>
      <c r="DC68" s="99">
        <f t="shared" ca="1" si="61"/>
        <v>0</v>
      </c>
      <c r="DD68" s="99">
        <f t="shared" ca="1" si="62"/>
        <v>0</v>
      </c>
      <c r="DE68" s="99">
        <f t="shared" ca="1" si="63"/>
        <v>0</v>
      </c>
      <c r="DF68" s="99">
        <f t="shared" si="64"/>
        <v>0</v>
      </c>
    </row>
    <row r="69" spans="1:110" x14ac:dyDescent="0.2">
      <c r="A69" s="92">
        <f t="shared" si="26"/>
        <v>38200</v>
      </c>
      <c r="B69" s="93">
        <f t="shared" ca="1" si="0"/>
        <v>3.28</v>
      </c>
      <c r="C69" s="77">
        <f t="shared" ca="1" si="1"/>
        <v>0.33</v>
      </c>
      <c r="D69" s="93">
        <f t="shared" ca="1" si="2"/>
        <v>0.35</v>
      </c>
      <c r="E69" s="96">
        <f t="shared" ca="1" si="3"/>
        <v>0.98</v>
      </c>
      <c r="F69" s="77">
        <f t="shared" ca="1" si="27"/>
        <v>0.4234</v>
      </c>
      <c r="G69" s="96">
        <f t="shared" ca="1" si="65"/>
        <v>0.65</v>
      </c>
      <c r="H69" s="77">
        <f t="shared" ca="1" si="4"/>
        <v>0</v>
      </c>
      <c r="I69" s="94" t="e">
        <f t="shared" ca="1" si="5"/>
        <v>#DIV/0!</v>
      </c>
      <c r="J69" s="182" t="e">
        <f t="shared" ca="1" si="6"/>
        <v>#DIV/0!</v>
      </c>
      <c r="K69" s="182"/>
      <c r="L69" s="204"/>
      <c r="M69" s="204"/>
      <c r="N69" s="93">
        <f t="shared" ca="1" si="7"/>
        <v>3.5000000000000003E-2</v>
      </c>
      <c r="O69" s="96">
        <f t="shared" ca="1" si="8"/>
        <v>1</v>
      </c>
      <c r="P69" s="170">
        <f t="shared" ca="1" si="28"/>
        <v>0.33</v>
      </c>
      <c r="Q69" s="96">
        <f t="shared" ca="1" si="29"/>
        <v>0.65</v>
      </c>
      <c r="R69" s="77">
        <f t="shared" ca="1" si="9"/>
        <v>0</v>
      </c>
      <c r="S69" s="94" t="e">
        <f t="shared" ca="1" si="30"/>
        <v>#DIV/0!</v>
      </c>
      <c r="T69" s="182" t="e">
        <f t="shared" ca="1" si="10"/>
        <v>#DIV/0!</v>
      </c>
      <c r="U69"/>
      <c r="V69"/>
      <c r="W69"/>
      <c r="X69" s="93">
        <f t="shared" ca="1" si="11"/>
        <v>0.26</v>
      </c>
      <c r="Y69" s="96">
        <f t="shared" ca="1" si="12"/>
        <v>1</v>
      </c>
      <c r="Z69" s="170">
        <f t="shared" ca="1" si="31"/>
        <v>0.33</v>
      </c>
      <c r="AA69" s="96">
        <f t="shared" ca="1" si="32"/>
        <v>0.7</v>
      </c>
      <c r="AB69" s="77">
        <f t="shared" ca="1" si="13"/>
        <v>0</v>
      </c>
      <c r="AC69" s="94" t="e">
        <f t="shared" ca="1" si="33"/>
        <v>#DIV/0!</v>
      </c>
      <c r="AD69" s="182" t="e">
        <f t="shared" ca="1" si="14"/>
        <v>#DIV/0!</v>
      </c>
      <c r="AE69"/>
      <c r="AF69"/>
      <c r="AG69"/>
      <c r="AH69" s="93">
        <f t="shared" ca="1" si="15"/>
        <v>0.41</v>
      </c>
      <c r="AI69" s="96">
        <f t="shared" ca="1" si="16"/>
        <v>1</v>
      </c>
      <c r="AJ69" s="170">
        <f t="shared" ca="1" si="34"/>
        <v>0.33</v>
      </c>
      <c r="AK69" s="96">
        <f t="shared" ca="1" si="35"/>
        <v>1.1000000000000001</v>
      </c>
      <c r="AL69" s="77">
        <f t="shared" ca="1" si="17"/>
        <v>0</v>
      </c>
      <c r="AM69" s="94" t="e">
        <f t="shared" ca="1" si="36"/>
        <v>#DIV/0!</v>
      </c>
      <c r="AN69" s="182" t="e">
        <f t="shared" ca="1" si="18"/>
        <v>#DIV/0!</v>
      </c>
      <c r="AO69"/>
      <c r="AP69"/>
      <c r="AQ69" s="204"/>
      <c r="AR69" s="204"/>
      <c r="AU69"/>
      <c r="AV69"/>
      <c r="AW69"/>
      <c r="AX69"/>
      <c r="AY69"/>
      <c r="AZ69"/>
      <c r="BA69"/>
      <c r="BC69" s="95"/>
      <c r="BD69" s="95"/>
      <c r="BE69" s="77">
        <f t="shared" ca="1" si="19"/>
        <v>0</v>
      </c>
      <c r="BF69" s="145">
        <f t="shared" si="20"/>
        <v>31</v>
      </c>
      <c r="BG69" s="196">
        <f t="shared" si="37"/>
        <v>38200</v>
      </c>
      <c r="BH69" s="196">
        <f t="shared" si="66"/>
        <v>38230</v>
      </c>
      <c r="BJ69" s="196">
        <f t="shared" ca="1" si="67"/>
        <v>38197</v>
      </c>
      <c r="BK69" s="79"/>
      <c r="BL69" s="79">
        <f t="shared" si="21"/>
        <v>0</v>
      </c>
      <c r="BM69" s="79" t="e">
        <f t="shared" ca="1" si="38"/>
        <v>#DIV/0!</v>
      </c>
      <c r="BN69" s="74">
        <f t="shared" ca="1" si="22"/>
        <v>0</v>
      </c>
      <c r="BO69" s="98">
        <f t="shared" ca="1" si="39"/>
        <v>0</v>
      </c>
      <c r="BP69" s="97">
        <f ca="1">IF($BL69=0,0,_xll.OSTRIP($BM69,$I69,$BJ69-$B$2,$BG69-$BJ69,$BH69-$BJ69,$B$10,$BE69,$F69,$G69,$B$23,$J69,$BQ$34,0))</f>
        <v>0</v>
      </c>
      <c r="BQ69" s="97">
        <f ca="1">IF($BL69=0,0,_xll.OSTRIP($BM69,$I69,$BJ69-$B$2,$BG69-$BJ69,$BH69-$BJ69,$B$10,$BE69,$F69,$G69,$B$23,$J69,$BQ$34,1))</f>
        <v>0</v>
      </c>
      <c r="BR69" s="97">
        <f ca="1">IF($BL69=0,0,_xll.OSTRIP($BM69,$I69,$BJ69-$B$2,$BG69-$BJ69,$BH69-$BJ69,$B$10,$BE69,$F69,$G69,$B$23,$J69,$BQ$34,BQ$35))</f>
        <v>0</v>
      </c>
      <c r="BS69" s="99">
        <f t="shared" ca="1" si="40"/>
        <v>0</v>
      </c>
      <c r="BT69" s="99">
        <f t="shared" ca="1" si="41"/>
        <v>0</v>
      </c>
      <c r="BU69" s="99">
        <f t="shared" ca="1" si="42"/>
        <v>0</v>
      </c>
      <c r="BV69" s="99">
        <f t="shared" si="43"/>
        <v>0</v>
      </c>
      <c r="BX69" s="79">
        <f t="shared" si="23"/>
        <v>0</v>
      </c>
      <c r="BY69" s="78" t="e">
        <f t="shared" ca="1" si="44"/>
        <v>#DIV/0!</v>
      </c>
      <c r="BZ69" s="74">
        <f t="shared" ca="1" si="45"/>
        <v>0</v>
      </c>
      <c r="CA69" s="98">
        <f t="shared" ca="1" si="46"/>
        <v>0</v>
      </c>
      <c r="CB69" s="97">
        <f ca="1">IF($BX69=0,0,_xll.OSTRIP($BY69,$S69,$BJ69-$B$2,$BG69-$BJ69,$BH69-$BJ69,$B$10,$BE69,$P69,$Q69,$D$23,$T69,$CC$34,0))</f>
        <v>0</v>
      </c>
      <c r="CC69" s="97">
        <f ca="1">IF($BX69=0,0,_xll.OSTRIP($BY69,$S69,$BJ69-$B$2,$BG69-$BJ69,$BH69-$BJ69,$B$10,$BE69,$P69,$Q69,$D$23,$T69,$CC$34,1))</f>
        <v>0</v>
      </c>
      <c r="CD69" s="97">
        <f ca="1">IF($BX69=0,0,_xll.OSTRIP($BY69,$S69,$BJ69-$B$2,$BG69-$BJ69,$BH69-$BJ69,$B$10,$BE69,$P69,$Q69,$D$23,$T69,$CC$34,CC$35))</f>
        <v>0</v>
      </c>
      <c r="CE69" s="99">
        <f t="shared" ca="1" si="47"/>
        <v>0</v>
      </c>
      <c r="CF69" s="99">
        <f t="shared" ca="1" si="48"/>
        <v>0</v>
      </c>
      <c r="CG69" s="99">
        <f t="shared" ca="1" si="49"/>
        <v>0</v>
      </c>
      <c r="CH69" s="99">
        <f t="shared" si="50"/>
        <v>0</v>
      </c>
      <c r="CJ69" s="79">
        <f t="shared" si="24"/>
        <v>0</v>
      </c>
      <c r="CK69" s="78" t="e">
        <f t="shared" ca="1" si="51"/>
        <v>#DIV/0!</v>
      </c>
      <c r="CL69" s="74">
        <f t="shared" ca="1" si="52"/>
        <v>0</v>
      </c>
      <c r="CM69" s="98">
        <f t="shared" ca="1" si="53"/>
        <v>0</v>
      </c>
      <c r="CN69" s="97">
        <f ca="1">IF($CJ69=0,0,_xll.OSTRIP($CK69,$AC69,$BJ69-$B$2,$BG69-$BJ69,$BH69-$BJ69,$B$10,$BE69,$Z69,$AA69,$F$23,$AD69,$CO$34,0))</f>
        <v>0</v>
      </c>
      <c r="CO69" s="97">
        <f ca="1">IF($CJ69=0,0,_xll.OSTRIP($CK69,$AC69,$BJ69-$B$2,$BG69-$BJ69,$BH69-$BJ69,$B$10,$BE69,$Z69,$AA69,$F$23,$AD69,$CO$34,1))</f>
        <v>0</v>
      </c>
      <c r="CP69" s="97">
        <f ca="1">IF($CJ69=0,0,_xll.OSTRIP($CK69,$AC69,$BJ69-$B$2,$BG69-$BJ69,$BH69-$BJ69,$B$10,$BE69,$Z69,$AA69,$F$23,$AD69,$CO$34,$CO$35))</f>
        <v>0</v>
      </c>
      <c r="CQ69" s="99">
        <f t="shared" ca="1" si="54"/>
        <v>0</v>
      </c>
      <c r="CR69" s="99">
        <f t="shared" ca="1" si="55"/>
        <v>0</v>
      </c>
      <c r="CS69" s="99">
        <f t="shared" ca="1" si="56"/>
        <v>0</v>
      </c>
      <c r="CT69" s="99">
        <f t="shared" si="57"/>
        <v>0</v>
      </c>
      <c r="CV69" s="79">
        <f t="shared" si="25"/>
        <v>0</v>
      </c>
      <c r="CW69" s="78" t="e">
        <f t="shared" ca="1" si="58"/>
        <v>#DIV/0!</v>
      </c>
      <c r="CX69" s="74">
        <f t="shared" ca="1" si="59"/>
        <v>0</v>
      </c>
      <c r="CY69" s="98">
        <f t="shared" ca="1" si="60"/>
        <v>0</v>
      </c>
      <c r="CZ69" s="97">
        <f ca="1">IF($CV69=0,0,_xll.OSTRIP($CW69,$AM69,$BJ69-$B$2,$BG69-$BJ69,$BH69-$BJ69,$B$10,$BE69,$AJ69,$AK69,$H$23,$AN69,$DA$34,0))</f>
        <v>0</v>
      </c>
      <c r="DA69" s="97">
        <f ca="1">IF($CV69=0,0,_xll.OSTRIP($CW69,$AM69,$BJ69-$B$2,$BG69-$BJ69,$BH69-$BJ69,$B$10,$BE69,$AJ69,$AK69,$H$23,$AN69,$DA$34,1))</f>
        <v>0</v>
      </c>
      <c r="DB69" s="97">
        <f ca="1">IF($CV69=0,0,_xll.OSTRIP($CW69,$AM69,$BJ69-$B$2,$BG69-$BJ69,$BH69-$BJ69,$B$10,$BE69,$AJ69,$AK69,$H$23,$AN69,$DA$34,DA$35))</f>
        <v>0</v>
      </c>
      <c r="DC69" s="99">
        <f t="shared" ca="1" si="61"/>
        <v>0</v>
      </c>
      <c r="DD69" s="99">
        <f t="shared" ca="1" si="62"/>
        <v>0</v>
      </c>
      <c r="DE69" s="99">
        <f t="shared" ca="1" si="63"/>
        <v>0</v>
      </c>
      <c r="DF69" s="99">
        <f t="shared" si="64"/>
        <v>0</v>
      </c>
    </row>
    <row r="70" spans="1:110" x14ac:dyDescent="0.2">
      <c r="A70" s="92">
        <f t="shared" si="26"/>
        <v>38231</v>
      </c>
      <c r="B70" s="93">
        <f t="shared" ca="1" si="0"/>
        <v>3.2629999999999999</v>
      </c>
      <c r="C70" s="77">
        <f t="shared" ca="1" si="1"/>
        <v>0.33</v>
      </c>
      <c r="D70" s="93">
        <f t="shared" ca="1" si="2"/>
        <v>0.315</v>
      </c>
      <c r="E70" s="96">
        <f t="shared" ca="1" si="3"/>
        <v>0.98</v>
      </c>
      <c r="F70" s="77">
        <f t="shared" ca="1" si="27"/>
        <v>0.4234</v>
      </c>
      <c r="G70" s="96">
        <f t="shared" ca="1" si="65"/>
        <v>0.65</v>
      </c>
      <c r="H70" s="77">
        <f t="shared" ca="1" si="4"/>
        <v>0</v>
      </c>
      <c r="I70" s="94" t="e">
        <f t="shared" ca="1" si="5"/>
        <v>#DIV/0!</v>
      </c>
      <c r="J70" s="182" t="e">
        <f t="shared" ca="1" si="6"/>
        <v>#DIV/0!</v>
      </c>
      <c r="K70" s="182"/>
      <c r="L70" s="204"/>
      <c r="M70" s="204"/>
      <c r="N70" s="93">
        <f t="shared" ca="1" si="7"/>
        <v>2.75E-2</v>
      </c>
      <c r="O70" s="96">
        <f t="shared" ca="1" si="8"/>
        <v>1</v>
      </c>
      <c r="P70" s="170">
        <f t="shared" ca="1" si="28"/>
        <v>0.33</v>
      </c>
      <c r="Q70" s="96">
        <f t="shared" ca="1" si="29"/>
        <v>0.65</v>
      </c>
      <c r="R70" s="77">
        <f t="shared" ca="1" si="9"/>
        <v>0</v>
      </c>
      <c r="S70" s="94" t="e">
        <f t="shared" ca="1" si="30"/>
        <v>#DIV/0!</v>
      </c>
      <c r="T70" s="182" t="e">
        <f t="shared" ca="1" si="10"/>
        <v>#DIV/0!</v>
      </c>
      <c r="U70"/>
      <c r="V70"/>
      <c r="W70"/>
      <c r="X70" s="93">
        <f t="shared" ca="1" si="11"/>
        <v>0.26</v>
      </c>
      <c r="Y70" s="96">
        <f t="shared" ca="1" si="12"/>
        <v>1</v>
      </c>
      <c r="Z70" s="170">
        <f t="shared" ca="1" si="31"/>
        <v>0.33</v>
      </c>
      <c r="AA70" s="96">
        <f t="shared" ca="1" si="32"/>
        <v>0.65</v>
      </c>
      <c r="AB70" s="77">
        <f t="shared" ca="1" si="13"/>
        <v>0</v>
      </c>
      <c r="AC70" s="94" t="e">
        <f t="shared" ca="1" si="33"/>
        <v>#DIV/0!</v>
      </c>
      <c r="AD70" s="182" t="e">
        <f t="shared" ca="1" si="14"/>
        <v>#DIV/0!</v>
      </c>
      <c r="AE70"/>
      <c r="AF70"/>
      <c r="AG70"/>
      <c r="AH70" s="93">
        <f t="shared" ca="1" si="15"/>
        <v>0.36</v>
      </c>
      <c r="AI70" s="96">
        <f t="shared" ca="1" si="16"/>
        <v>1</v>
      </c>
      <c r="AJ70" s="170">
        <f t="shared" ca="1" si="34"/>
        <v>0.33</v>
      </c>
      <c r="AK70" s="96">
        <f t="shared" ca="1" si="35"/>
        <v>1.1000000000000001</v>
      </c>
      <c r="AL70" s="77">
        <f t="shared" ca="1" si="17"/>
        <v>0</v>
      </c>
      <c r="AM70" s="94" t="e">
        <f t="shared" ca="1" si="36"/>
        <v>#DIV/0!</v>
      </c>
      <c r="AN70" s="182" t="e">
        <f t="shared" ca="1" si="18"/>
        <v>#DIV/0!</v>
      </c>
      <c r="AO70"/>
      <c r="AP70"/>
      <c r="AQ70" s="204"/>
      <c r="AR70" s="204"/>
      <c r="AU70"/>
      <c r="AV70"/>
      <c r="AW70"/>
      <c r="AX70"/>
      <c r="AY70"/>
      <c r="AZ70"/>
      <c r="BA70"/>
      <c r="BC70" s="95"/>
      <c r="BD70" s="95"/>
      <c r="BE70" s="77">
        <f t="shared" ca="1" si="19"/>
        <v>0</v>
      </c>
      <c r="BF70" s="145">
        <f t="shared" si="20"/>
        <v>30</v>
      </c>
      <c r="BG70" s="196">
        <f t="shared" si="37"/>
        <v>38231</v>
      </c>
      <c r="BH70" s="196">
        <f t="shared" si="66"/>
        <v>38260</v>
      </c>
      <c r="BJ70" s="196">
        <f t="shared" ca="1" si="67"/>
        <v>38227</v>
      </c>
      <c r="BK70" s="79"/>
      <c r="BL70" s="79">
        <f t="shared" si="21"/>
        <v>0</v>
      </c>
      <c r="BM70" s="79" t="e">
        <f t="shared" ca="1" si="38"/>
        <v>#DIV/0!</v>
      </c>
      <c r="BN70" s="74">
        <f t="shared" ca="1" si="22"/>
        <v>0</v>
      </c>
      <c r="BO70" s="98">
        <f t="shared" ca="1" si="39"/>
        <v>0</v>
      </c>
      <c r="BP70" s="97">
        <f ca="1">IF($BL70=0,0,_xll.OSTRIP($BM70,$I70,$BJ70-$B$2,$BG70-$BJ70,$BH70-$BJ70,$B$10,$BE70,$F70,$G70,$B$23,$J70,$BQ$34,0))</f>
        <v>0</v>
      </c>
      <c r="BQ70" s="97">
        <f ca="1">IF($BL70=0,0,_xll.OSTRIP($BM70,$I70,$BJ70-$B$2,$BG70-$BJ70,$BH70-$BJ70,$B$10,$BE70,$F70,$G70,$B$23,$J70,$BQ$34,1))</f>
        <v>0</v>
      </c>
      <c r="BR70" s="97">
        <f ca="1">IF($BL70=0,0,_xll.OSTRIP($BM70,$I70,$BJ70-$B$2,$BG70-$BJ70,$BH70-$BJ70,$B$10,$BE70,$F70,$G70,$B$23,$J70,$BQ$34,BQ$35))</f>
        <v>0</v>
      </c>
      <c r="BS70" s="99">
        <f t="shared" ca="1" si="40"/>
        <v>0</v>
      </c>
      <c r="BT70" s="99">
        <f t="shared" ca="1" si="41"/>
        <v>0</v>
      </c>
      <c r="BU70" s="99">
        <f t="shared" ca="1" si="42"/>
        <v>0</v>
      </c>
      <c r="BV70" s="99">
        <f t="shared" si="43"/>
        <v>0</v>
      </c>
      <c r="BX70" s="79">
        <f t="shared" si="23"/>
        <v>0</v>
      </c>
      <c r="BY70" s="78" t="e">
        <f t="shared" ca="1" si="44"/>
        <v>#DIV/0!</v>
      </c>
      <c r="BZ70" s="74">
        <f t="shared" ca="1" si="45"/>
        <v>0</v>
      </c>
      <c r="CA70" s="98">
        <f t="shared" ca="1" si="46"/>
        <v>0</v>
      </c>
      <c r="CB70" s="97">
        <f ca="1">IF($BX70=0,0,_xll.OSTRIP($BY70,$S70,$BJ70-$B$2,$BG70-$BJ70,$BH70-$BJ70,$B$10,$BE70,$P70,$Q70,$D$23,$T70,$CC$34,0))</f>
        <v>0</v>
      </c>
      <c r="CC70" s="97">
        <f ca="1">IF($BX70=0,0,_xll.OSTRIP($BY70,$S70,$BJ70-$B$2,$BG70-$BJ70,$BH70-$BJ70,$B$10,$BE70,$P70,$Q70,$D$23,$T70,$CC$34,1))</f>
        <v>0</v>
      </c>
      <c r="CD70" s="97">
        <f ca="1">IF($BX70=0,0,_xll.OSTRIP($BY70,$S70,$BJ70-$B$2,$BG70-$BJ70,$BH70-$BJ70,$B$10,$BE70,$P70,$Q70,$D$23,$T70,$CC$34,CC$35))</f>
        <v>0</v>
      </c>
      <c r="CE70" s="99">
        <f t="shared" ca="1" si="47"/>
        <v>0</v>
      </c>
      <c r="CF70" s="99">
        <f t="shared" ca="1" si="48"/>
        <v>0</v>
      </c>
      <c r="CG70" s="99">
        <f t="shared" ca="1" si="49"/>
        <v>0</v>
      </c>
      <c r="CH70" s="99">
        <f t="shared" si="50"/>
        <v>0</v>
      </c>
      <c r="CJ70" s="79">
        <f t="shared" si="24"/>
        <v>0</v>
      </c>
      <c r="CK70" s="78" t="e">
        <f t="shared" ca="1" si="51"/>
        <v>#DIV/0!</v>
      </c>
      <c r="CL70" s="74">
        <f t="shared" ca="1" si="52"/>
        <v>0</v>
      </c>
      <c r="CM70" s="98">
        <f t="shared" ca="1" si="53"/>
        <v>0</v>
      </c>
      <c r="CN70" s="97">
        <f ca="1">IF($CJ70=0,0,_xll.OSTRIP($CK70,$AC70,$BJ70-$B$2,$BG70-$BJ70,$BH70-$BJ70,$B$10,$BE70,$Z70,$AA70,$F$23,$AD70,$CO$34,0))</f>
        <v>0</v>
      </c>
      <c r="CO70" s="97">
        <f ca="1">IF($CJ70=0,0,_xll.OSTRIP($CK70,$AC70,$BJ70-$B$2,$BG70-$BJ70,$BH70-$BJ70,$B$10,$BE70,$Z70,$AA70,$F$23,$AD70,$CO$34,1))</f>
        <v>0</v>
      </c>
      <c r="CP70" s="97">
        <f ca="1">IF($CJ70=0,0,_xll.OSTRIP($CK70,$AC70,$BJ70-$B$2,$BG70-$BJ70,$BH70-$BJ70,$B$10,$BE70,$Z70,$AA70,$F$23,$AD70,$CO$34,$CO$35))</f>
        <v>0</v>
      </c>
      <c r="CQ70" s="99">
        <f t="shared" ca="1" si="54"/>
        <v>0</v>
      </c>
      <c r="CR70" s="99">
        <f t="shared" ca="1" si="55"/>
        <v>0</v>
      </c>
      <c r="CS70" s="99">
        <f t="shared" ca="1" si="56"/>
        <v>0</v>
      </c>
      <c r="CT70" s="99">
        <f t="shared" si="57"/>
        <v>0</v>
      </c>
      <c r="CV70" s="79">
        <f t="shared" si="25"/>
        <v>0</v>
      </c>
      <c r="CW70" s="78" t="e">
        <f t="shared" ca="1" si="58"/>
        <v>#DIV/0!</v>
      </c>
      <c r="CX70" s="74">
        <f t="shared" ca="1" si="59"/>
        <v>0</v>
      </c>
      <c r="CY70" s="98">
        <f t="shared" ca="1" si="60"/>
        <v>0</v>
      </c>
      <c r="CZ70" s="97">
        <f ca="1">IF($CV70=0,0,_xll.OSTRIP($CW70,$AM70,$BJ70-$B$2,$BG70-$BJ70,$BH70-$BJ70,$B$10,$BE70,$AJ70,$AK70,$H$23,$AN70,$DA$34,0))</f>
        <v>0</v>
      </c>
      <c r="DA70" s="97">
        <f ca="1">IF($CV70=0,0,_xll.OSTRIP($CW70,$AM70,$BJ70-$B$2,$BG70-$BJ70,$BH70-$BJ70,$B$10,$BE70,$AJ70,$AK70,$H$23,$AN70,$DA$34,1))</f>
        <v>0</v>
      </c>
      <c r="DB70" s="97">
        <f ca="1">IF($CV70=0,0,_xll.OSTRIP($CW70,$AM70,$BJ70-$B$2,$BG70-$BJ70,$BH70-$BJ70,$B$10,$BE70,$AJ70,$AK70,$H$23,$AN70,$DA$34,DA$35))</f>
        <v>0</v>
      </c>
      <c r="DC70" s="99">
        <f t="shared" ca="1" si="61"/>
        <v>0</v>
      </c>
      <c r="DD70" s="99">
        <f t="shared" ca="1" si="62"/>
        <v>0</v>
      </c>
      <c r="DE70" s="99">
        <f t="shared" ca="1" si="63"/>
        <v>0</v>
      </c>
      <c r="DF70" s="99">
        <f t="shared" si="64"/>
        <v>0</v>
      </c>
    </row>
    <row r="71" spans="1:110" x14ac:dyDescent="0.2">
      <c r="A71" s="92">
        <f t="shared" si="26"/>
        <v>38261</v>
      </c>
      <c r="B71" s="93">
        <f t="shared" ca="1" si="0"/>
        <v>3.2879999999999998</v>
      </c>
      <c r="C71" s="77">
        <f t="shared" ca="1" si="1"/>
        <v>0.33</v>
      </c>
      <c r="D71" s="93">
        <f t="shared" ca="1" si="2"/>
        <v>0.36</v>
      </c>
      <c r="E71" s="96">
        <f t="shared" ca="1" si="3"/>
        <v>0.98</v>
      </c>
      <c r="F71" s="77">
        <f t="shared" ca="1" si="27"/>
        <v>0.4234</v>
      </c>
      <c r="G71" s="96">
        <f t="shared" ca="1" si="65"/>
        <v>0.7</v>
      </c>
      <c r="H71" s="77">
        <f t="shared" ca="1" si="4"/>
        <v>0</v>
      </c>
      <c r="I71" s="94" t="e">
        <f t="shared" ca="1" si="5"/>
        <v>#DIV/0!</v>
      </c>
      <c r="J71" s="182" t="e">
        <f t="shared" ca="1" si="6"/>
        <v>#DIV/0!</v>
      </c>
      <c r="K71" s="182"/>
      <c r="L71" s="204"/>
      <c r="M71" s="204"/>
      <c r="N71" s="93">
        <f t="shared" ca="1" si="7"/>
        <v>1.7500000000000002E-2</v>
      </c>
      <c r="O71" s="96">
        <f t="shared" ca="1" si="8"/>
        <v>1</v>
      </c>
      <c r="P71" s="170">
        <f t="shared" ca="1" si="28"/>
        <v>0.33</v>
      </c>
      <c r="Q71" s="96">
        <f t="shared" ca="1" si="29"/>
        <v>0.7</v>
      </c>
      <c r="R71" s="77">
        <f t="shared" ca="1" si="9"/>
        <v>0</v>
      </c>
      <c r="S71" s="94" t="e">
        <f t="shared" ca="1" si="30"/>
        <v>#DIV/0!</v>
      </c>
      <c r="T71" s="182" t="e">
        <f t="shared" ca="1" si="10"/>
        <v>#DIV/0!</v>
      </c>
      <c r="U71"/>
      <c r="V71"/>
      <c r="W71"/>
      <c r="X71" s="93">
        <f t="shared" ca="1" si="11"/>
        <v>0.26</v>
      </c>
      <c r="Y71" s="96">
        <f t="shared" ca="1" si="12"/>
        <v>1</v>
      </c>
      <c r="Z71" s="170">
        <f t="shared" ca="1" si="31"/>
        <v>0.33</v>
      </c>
      <c r="AA71" s="96">
        <f t="shared" ca="1" si="32"/>
        <v>0.7</v>
      </c>
      <c r="AB71" s="77">
        <f t="shared" ca="1" si="13"/>
        <v>0</v>
      </c>
      <c r="AC71" s="94" t="e">
        <f t="shared" ca="1" si="33"/>
        <v>#DIV/0!</v>
      </c>
      <c r="AD71" s="182" t="e">
        <f t="shared" ca="1" si="14"/>
        <v>#DIV/0!</v>
      </c>
      <c r="AE71"/>
      <c r="AF71"/>
      <c r="AG71"/>
      <c r="AH71" s="93">
        <f t="shared" ca="1" si="15"/>
        <v>0.4</v>
      </c>
      <c r="AI71" s="96">
        <f t="shared" ca="1" si="16"/>
        <v>1</v>
      </c>
      <c r="AJ71" s="170">
        <f t="shared" ca="1" si="34"/>
        <v>0.33</v>
      </c>
      <c r="AK71" s="96">
        <f t="shared" ca="1" si="35"/>
        <v>1.1499999999999999</v>
      </c>
      <c r="AL71" s="77">
        <f t="shared" ca="1" si="17"/>
        <v>0</v>
      </c>
      <c r="AM71" s="94" t="e">
        <f t="shared" ca="1" si="36"/>
        <v>#DIV/0!</v>
      </c>
      <c r="AN71" s="182" t="e">
        <f t="shared" ca="1" si="18"/>
        <v>#DIV/0!</v>
      </c>
      <c r="AO71"/>
      <c r="AP71"/>
      <c r="AQ71" s="204"/>
      <c r="AR71" s="204"/>
      <c r="AU71"/>
      <c r="AV71"/>
      <c r="AW71"/>
      <c r="AX71"/>
      <c r="AY71"/>
      <c r="AZ71"/>
      <c r="BA71"/>
      <c r="BC71" s="95"/>
      <c r="BD71" s="95"/>
      <c r="BE71" s="77">
        <f t="shared" ca="1" si="19"/>
        <v>0</v>
      </c>
      <c r="BF71" s="145">
        <f t="shared" si="20"/>
        <v>31</v>
      </c>
      <c r="BG71" s="196">
        <f t="shared" si="37"/>
        <v>38261</v>
      </c>
      <c r="BH71" s="196">
        <f t="shared" si="66"/>
        <v>38291</v>
      </c>
      <c r="BJ71" s="196">
        <f t="shared" ca="1" si="67"/>
        <v>38259</v>
      </c>
      <c r="BK71" s="79"/>
      <c r="BL71" s="79">
        <f t="shared" si="21"/>
        <v>0</v>
      </c>
      <c r="BM71" s="79" t="e">
        <f t="shared" ca="1" si="38"/>
        <v>#DIV/0!</v>
      </c>
      <c r="BN71" s="74">
        <f t="shared" ca="1" si="22"/>
        <v>0</v>
      </c>
      <c r="BO71" s="98">
        <f t="shared" ca="1" si="39"/>
        <v>0</v>
      </c>
      <c r="BP71" s="97">
        <f ca="1">IF($BL71=0,0,_xll.OSTRIP($BM71,$I71,$BJ71-$B$2,$BG71-$BJ71,$BH71-$BJ71,$B$10,$BE71,$F71,$G71,$B$23,$J71,$BQ$34,0))</f>
        <v>0</v>
      </c>
      <c r="BQ71" s="97">
        <f ca="1">IF($BL71=0,0,_xll.OSTRIP($BM71,$I71,$BJ71-$B$2,$BG71-$BJ71,$BH71-$BJ71,$B$10,$BE71,$F71,$G71,$B$23,$J71,$BQ$34,1))</f>
        <v>0</v>
      </c>
      <c r="BR71" s="97">
        <f ca="1">IF($BL71=0,0,_xll.OSTRIP($BM71,$I71,$BJ71-$B$2,$BG71-$BJ71,$BH71-$BJ71,$B$10,$BE71,$F71,$G71,$B$23,$J71,$BQ$34,BQ$35))</f>
        <v>0</v>
      </c>
      <c r="BS71" s="99">
        <f t="shared" ca="1" si="40"/>
        <v>0</v>
      </c>
      <c r="BT71" s="99">
        <f t="shared" ca="1" si="41"/>
        <v>0</v>
      </c>
      <c r="BU71" s="99">
        <f t="shared" ca="1" si="42"/>
        <v>0</v>
      </c>
      <c r="BV71" s="99">
        <f t="shared" si="43"/>
        <v>0</v>
      </c>
      <c r="BX71" s="79">
        <f t="shared" si="23"/>
        <v>0</v>
      </c>
      <c r="BY71" s="78" t="e">
        <f t="shared" ca="1" si="44"/>
        <v>#DIV/0!</v>
      </c>
      <c r="BZ71" s="74">
        <f t="shared" ca="1" si="45"/>
        <v>0</v>
      </c>
      <c r="CA71" s="98">
        <f t="shared" ca="1" si="46"/>
        <v>0</v>
      </c>
      <c r="CB71" s="97">
        <f ca="1">IF($BX71=0,0,_xll.OSTRIP($BY71,$S71,$BJ71-$B$2,$BG71-$BJ71,$BH71-$BJ71,$B$10,$BE71,$P71,$Q71,$D$23,$T71,$CC$34,0))</f>
        <v>0</v>
      </c>
      <c r="CC71" s="97">
        <f ca="1">IF($BX71=0,0,_xll.OSTRIP($BY71,$S71,$BJ71-$B$2,$BG71-$BJ71,$BH71-$BJ71,$B$10,$BE71,$P71,$Q71,$D$23,$T71,$CC$34,1))</f>
        <v>0</v>
      </c>
      <c r="CD71" s="97">
        <f ca="1">IF($BX71=0,0,_xll.OSTRIP($BY71,$S71,$BJ71-$B$2,$BG71-$BJ71,$BH71-$BJ71,$B$10,$BE71,$P71,$Q71,$D$23,$T71,$CC$34,CC$35))</f>
        <v>0</v>
      </c>
      <c r="CE71" s="99">
        <f t="shared" ca="1" si="47"/>
        <v>0</v>
      </c>
      <c r="CF71" s="99">
        <f t="shared" ca="1" si="48"/>
        <v>0</v>
      </c>
      <c r="CG71" s="99">
        <f t="shared" ca="1" si="49"/>
        <v>0</v>
      </c>
      <c r="CH71" s="99">
        <f t="shared" si="50"/>
        <v>0</v>
      </c>
      <c r="CJ71" s="79">
        <f t="shared" si="24"/>
        <v>0</v>
      </c>
      <c r="CK71" s="78" t="e">
        <f t="shared" ca="1" si="51"/>
        <v>#DIV/0!</v>
      </c>
      <c r="CL71" s="74">
        <f t="shared" ca="1" si="52"/>
        <v>0</v>
      </c>
      <c r="CM71" s="98">
        <f t="shared" ca="1" si="53"/>
        <v>0</v>
      </c>
      <c r="CN71" s="97">
        <f ca="1">IF($CJ71=0,0,_xll.OSTRIP($CK71,$AC71,$BJ71-$B$2,$BG71-$BJ71,$BH71-$BJ71,$B$10,$BE71,$Z71,$AA71,$F$23,$AD71,$CO$34,0))</f>
        <v>0</v>
      </c>
      <c r="CO71" s="97">
        <f ca="1">IF($CJ71=0,0,_xll.OSTRIP($CK71,$AC71,$BJ71-$B$2,$BG71-$BJ71,$BH71-$BJ71,$B$10,$BE71,$Z71,$AA71,$F$23,$AD71,$CO$34,1))</f>
        <v>0</v>
      </c>
      <c r="CP71" s="97">
        <f ca="1">IF($CJ71=0,0,_xll.OSTRIP($CK71,$AC71,$BJ71-$B$2,$BG71-$BJ71,$BH71-$BJ71,$B$10,$BE71,$Z71,$AA71,$F$23,$AD71,$CO$34,$CO$35))</f>
        <v>0</v>
      </c>
      <c r="CQ71" s="99">
        <f t="shared" ca="1" si="54"/>
        <v>0</v>
      </c>
      <c r="CR71" s="99">
        <f t="shared" ca="1" si="55"/>
        <v>0</v>
      </c>
      <c r="CS71" s="99">
        <f t="shared" ca="1" si="56"/>
        <v>0</v>
      </c>
      <c r="CT71" s="99">
        <f t="shared" si="57"/>
        <v>0</v>
      </c>
      <c r="CV71" s="79">
        <f t="shared" si="25"/>
        <v>0</v>
      </c>
      <c r="CW71" s="78" t="e">
        <f t="shared" ca="1" si="58"/>
        <v>#DIV/0!</v>
      </c>
      <c r="CX71" s="74">
        <f t="shared" ca="1" si="59"/>
        <v>0</v>
      </c>
      <c r="CY71" s="98">
        <f t="shared" ca="1" si="60"/>
        <v>0</v>
      </c>
      <c r="CZ71" s="97">
        <f ca="1">IF($CV71=0,0,_xll.OSTRIP($CW71,$AM71,$BJ71-$B$2,$BG71-$BJ71,$BH71-$BJ71,$B$10,$BE71,$AJ71,$AK71,$H$23,$AN71,$DA$34,0))</f>
        <v>0</v>
      </c>
      <c r="DA71" s="97">
        <f ca="1">IF($CV71=0,0,_xll.OSTRIP($CW71,$AM71,$BJ71-$B$2,$BG71-$BJ71,$BH71-$BJ71,$B$10,$BE71,$AJ71,$AK71,$H$23,$AN71,$DA$34,1))</f>
        <v>0</v>
      </c>
      <c r="DB71" s="97">
        <f ca="1">IF($CV71=0,0,_xll.OSTRIP($CW71,$AM71,$BJ71-$B$2,$BG71-$BJ71,$BH71-$BJ71,$B$10,$BE71,$AJ71,$AK71,$H$23,$AN71,$DA$34,DA$35))</f>
        <v>0</v>
      </c>
      <c r="DC71" s="99">
        <f t="shared" ca="1" si="61"/>
        <v>0</v>
      </c>
      <c r="DD71" s="99">
        <f t="shared" ca="1" si="62"/>
        <v>0</v>
      </c>
      <c r="DE71" s="99">
        <f t="shared" ca="1" si="63"/>
        <v>0</v>
      </c>
      <c r="DF71" s="99">
        <f t="shared" si="64"/>
        <v>0</v>
      </c>
    </row>
    <row r="72" spans="1:110" x14ac:dyDescent="0.2">
      <c r="A72" s="92">
        <f t="shared" si="26"/>
        <v>38292</v>
      </c>
      <c r="B72" s="93">
        <f t="shared" ca="1" si="0"/>
        <v>3.44</v>
      </c>
      <c r="C72" s="77">
        <f t="shared" ca="1" si="1"/>
        <v>0.32750000000000001</v>
      </c>
      <c r="D72" s="93">
        <f t="shared" ca="1" si="2"/>
        <v>0.46</v>
      </c>
      <c r="E72" s="96">
        <f t="shared" ca="1" si="3"/>
        <v>1.1000000000000001</v>
      </c>
      <c r="F72" s="77">
        <f t="shared" ca="1" si="27"/>
        <v>0.46025000000000005</v>
      </c>
      <c r="G72" s="96">
        <f t="shared" ca="1" si="65"/>
        <v>0.9</v>
      </c>
      <c r="H72" s="77">
        <f t="shared" ca="1" si="4"/>
        <v>0</v>
      </c>
      <c r="I72" s="94" t="e">
        <f t="shared" ca="1" si="5"/>
        <v>#DIV/0!</v>
      </c>
      <c r="J72" s="182" t="e">
        <f t="shared" ca="1" si="6"/>
        <v>#DIV/0!</v>
      </c>
      <c r="K72" s="182"/>
      <c r="L72" s="204"/>
      <c r="M72" s="204"/>
      <c r="N72" s="93">
        <f t="shared" ca="1" si="7"/>
        <v>-2.5000000000000001E-2</v>
      </c>
      <c r="O72" s="96">
        <f t="shared" ca="1" si="8"/>
        <v>1</v>
      </c>
      <c r="P72" s="170">
        <f t="shared" ca="1" si="28"/>
        <v>0.32750000000000001</v>
      </c>
      <c r="Q72" s="96">
        <f t="shared" ca="1" si="29"/>
        <v>0.9</v>
      </c>
      <c r="R72" s="77">
        <f t="shared" ca="1" si="9"/>
        <v>0</v>
      </c>
      <c r="S72" s="94" t="e">
        <f t="shared" ca="1" si="30"/>
        <v>#DIV/0!</v>
      </c>
      <c r="T72" s="182" t="e">
        <f t="shared" ca="1" si="10"/>
        <v>#DIV/0!</v>
      </c>
      <c r="U72"/>
      <c r="V72"/>
      <c r="W72"/>
      <c r="X72" s="93">
        <f t="shared" ca="1" si="11"/>
        <v>0.25</v>
      </c>
      <c r="Y72" s="96">
        <f t="shared" ca="1" si="12"/>
        <v>1</v>
      </c>
      <c r="Z72" s="170">
        <f t="shared" ca="1" si="31"/>
        <v>0.32750000000000001</v>
      </c>
      <c r="AA72" s="96">
        <f t="shared" ca="1" si="32"/>
        <v>0.9</v>
      </c>
      <c r="AB72" s="77">
        <f t="shared" ca="1" si="13"/>
        <v>0</v>
      </c>
      <c r="AC72" s="94" t="e">
        <f t="shared" ca="1" si="33"/>
        <v>#DIV/0!</v>
      </c>
      <c r="AD72" s="182" t="e">
        <f t="shared" ca="1" si="14"/>
        <v>#DIV/0!</v>
      </c>
      <c r="AE72"/>
      <c r="AF72"/>
      <c r="AG72"/>
      <c r="AH72" s="93">
        <f t="shared" ca="1" si="15"/>
        <v>0.69499999999999995</v>
      </c>
      <c r="AI72" s="96">
        <f t="shared" ca="1" si="16"/>
        <v>1.1000000000000001</v>
      </c>
      <c r="AJ72" s="170">
        <f t="shared" ca="1" si="34"/>
        <v>0.36025000000000007</v>
      </c>
      <c r="AK72" s="96">
        <f t="shared" ca="1" si="35"/>
        <v>1.45</v>
      </c>
      <c r="AL72" s="77">
        <f t="shared" ca="1" si="17"/>
        <v>0</v>
      </c>
      <c r="AM72" s="94" t="e">
        <f t="shared" ca="1" si="36"/>
        <v>#DIV/0!</v>
      </c>
      <c r="AN72" s="182" t="e">
        <f t="shared" ca="1" si="18"/>
        <v>#DIV/0!</v>
      </c>
      <c r="AO72"/>
      <c r="AP72"/>
      <c r="AQ72" s="204"/>
      <c r="AR72" s="204"/>
      <c r="AU72"/>
      <c r="AV72"/>
      <c r="AW72"/>
      <c r="AX72"/>
      <c r="AY72"/>
      <c r="AZ72"/>
      <c r="BA72"/>
      <c r="BC72" s="95"/>
      <c r="BD72" s="95"/>
      <c r="BE72" s="77">
        <f t="shared" ca="1" si="19"/>
        <v>0</v>
      </c>
      <c r="BF72" s="145">
        <f t="shared" si="20"/>
        <v>30</v>
      </c>
      <c r="BG72" s="196">
        <f t="shared" si="37"/>
        <v>38292</v>
      </c>
      <c r="BH72" s="196">
        <f t="shared" si="66"/>
        <v>38321</v>
      </c>
      <c r="BJ72" s="196">
        <f t="shared" ca="1" si="67"/>
        <v>38288</v>
      </c>
      <c r="BK72" s="79"/>
      <c r="BL72" s="79">
        <f t="shared" si="21"/>
        <v>0</v>
      </c>
      <c r="BM72" s="79" t="e">
        <f t="shared" ca="1" si="38"/>
        <v>#DIV/0!</v>
      </c>
      <c r="BN72" s="74">
        <f t="shared" ca="1" si="22"/>
        <v>0</v>
      </c>
      <c r="BO72" s="98">
        <f t="shared" ca="1" si="39"/>
        <v>0</v>
      </c>
      <c r="BP72" s="97">
        <f ca="1">IF($BL72=0,0,_xll.OSTRIP($BM72,$I72,$BJ72-$B$2,$BG72-$BJ72,$BH72-$BJ72,$B$10,$BE72,$F72,$G72,$B$23,$J72,$BQ$34,0))</f>
        <v>0</v>
      </c>
      <c r="BQ72" s="97">
        <f ca="1">IF($BL72=0,0,_xll.OSTRIP($BM72,$I72,$BJ72-$B$2,$BG72-$BJ72,$BH72-$BJ72,$B$10,$BE72,$F72,$G72,$B$23,$J72,$BQ$34,1))</f>
        <v>0</v>
      </c>
      <c r="BR72" s="97">
        <f ca="1">IF($BL72=0,0,_xll.OSTRIP($BM72,$I72,$BJ72-$B$2,$BG72-$BJ72,$BH72-$BJ72,$B$10,$BE72,$F72,$G72,$B$23,$J72,$BQ$34,BQ$35))</f>
        <v>0</v>
      </c>
      <c r="BS72" s="99">
        <f t="shared" ca="1" si="40"/>
        <v>0</v>
      </c>
      <c r="BT72" s="99">
        <f t="shared" ca="1" si="41"/>
        <v>0</v>
      </c>
      <c r="BU72" s="99">
        <f t="shared" ca="1" si="42"/>
        <v>0</v>
      </c>
      <c r="BV72" s="99">
        <f t="shared" si="43"/>
        <v>0</v>
      </c>
      <c r="BX72" s="79">
        <f t="shared" si="23"/>
        <v>0</v>
      </c>
      <c r="BY72" s="78" t="e">
        <f t="shared" ca="1" si="44"/>
        <v>#DIV/0!</v>
      </c>
      <c r="BZ72" s="74">
        <f t="shared" ca="1" si="45"/>
        <v>0</v>
      </c>
      <c r="CA72" s="98">
        <f t="shared" ca="1" si="46"/>
        <v>0</v>
      </c>
      <c r="CB72" s="97">
        <f ca="1">IF($BX72=0,0,_xll.OSTRIP($BY72,$S72,$BJ72-$B$2,$BG72-$BJ72,$BH72-$BJ72,$B$10,$BE72,$P72,$Q72,$D$23,$T72,$CC$34,0))</f>
        <v>0</v>
      </c>
      <c r="CC72" s="97">
        <f ca="1">IF($BX72=0,0,_xll.OSTRIP($BY72,$S72,$BJ72-$B$2,$BG72-$BJ72,$BH72-$BJ72,$B$10,$BE72,$P72,$Q72,$D$23,$T72,$CC$34,1))</f>
        <v>0</v>
      </c>
      <c r="CD72" s="97">
        <f ca="1">IF($BX72=0,0,_xll.OSTRIP($BY72,$S72,$BJ72-$B$2,$BG72-$BJ72,$BH72-$BJ72,$B$10,$BE72,$P72,$Q72,$D$23,$T72,$CC$34,CC$35))</f>
        <v>0</v>
      </c>
      <c r="CE72" s="99">
        <f t="shared" ca="1" si="47"/>
        <v>0</v>
      </c>
      <c r="CF72" s="99">
        <f t="shared" ca="1" si="48"/>
        <v>0</v>
      </c>
      <c r="CG72" s="99">
        <f t="shared" ca="1" si="49"/>
        <v>0</v>
      </c>
      <c r="CH72" s="99">
        <f t="shared" si="50"/>
        <v>0</v>
      </c>
      <c r="CJ72" s="79">
        <f t="shared" si="24"/>
        <v>0</v>
      </c>
      <c r="CK72" s="78" t="e">
        <f t="shared" ca="1" si="51"/>
        <v>#DIV/0!</v>
      </c>
      <c r="CL72" s="74">
        <f t="shared" ca="1" si="52"/>
        <v>0</v>
      </c>
      <c r="CM72" s="98">
        <f t="shared" ca="1" si="53"/>
        <v>0</v>
      </c>
      <c r="CN72" s="97">
        <f ca="1">IF($CJ72=0,0,_xll.OSTRIP($CK72,$AC72,$BJ72-$B$2,$BG72-$BJ72,$BH72-$BJ72,$B$10,$BE72,$Z72,$AA72,$F$23,$AD72,$CO$34,0))</f>
        <v>0</v>
      </c>
      <c r="CO72" s="97">
        <f ca="1">IF($CJ72=0,0,_xll.OSTRIP($CK72,$AC72,$BJ72-$B$2,$BG72-$BJ72,$BH72-$BJ72,$B$10,$BE72,$Z72,$AA72,$F$23,$AD72,$CO$34,1))</f>
        <v>0</v>
      </c>
      <c r="CP72" s="97">
        <f ca="1">IF($CJ72=0,0,_xll.OSTRIP($CK72,$AC72,$BJ72-$B$2,$BG72-$BJ72,$BH72-$BJ72,$B$10,$BE72,$Z72,$AA72,$F$23,$AD72,$CO$34,$CO$35))</f>
        <v>0</v>
      </c>
      <c r="CQ72" s="99">
        <f t="shared" ca="1" si="54"/>
        <v>0</v>
      </c>
      <c r="CR72" s="99">
        <f t="shared" ca="1" si="55"/>
        <v>0</v>
      </c>
      <c r="CS72" s="99">
        <f t="shared" ca="1" si="56"/>
        <v>0</v>
      </c>
      <c r="CT72" s="99">
        <f t="shared" si="57"/>
        <v>0</v>
      </c>
      <c r="CV72" s="79">
        <f t="shared" si="25"/>
        <v>0</v>
      </c>
      <c r="CW72" s="78" t="e">
        <f t="shared" ca="1" si="58"/>
        <v>#DIV/0!</v>
      </c>
      <c r="CX72" s="74">
        <f t="shared" ca="1" si="59"/>
        <v>0</v>
      </c>
      <c r="CY72" s="98">
        <f t="shared" ca="1" si="60"/>
        <v>0</v>
      </c>
      <c r="CZ72" s="97">
        <f ca="1">IF($CV72=0,0,_xll.OSTRIP($CW72,$AM72,$BJ72-$B$2,$BG72-$BJ72,$BH72-$BJ72,$B$10,$BE72,$AJ72,$AK72,$H$23,$AN72,$DA$34,0))</f>
        <v>0</v>
      </c>
      <c r="DA72" s="97">
        <f ca="1">IF($CV72=0,0,_xll.OSTRIP($CW72,$AM72,$BJ72-$B$2,$BG72-$BJ72,$BH72-$BJ72,$B$10,$BE72,$AJ72,$AK72,$H$23,$AN72,$DA$34,1))</f>
        <v>0</v>
      </c>
      <c r="DB72" s="97">
        <f ca="1">IF($CV72=0,0,_xll.OSTRIP($CW72,$AM72,$BJ72-$B$2,$BG72-$BJ72,$BH72-$BJ72,$B$10,$BE72,$AJ72,$AK72,$H$23,$AN72,$DA$34,DA$35))</f>
        <v>0</v>
      </c>
      <c r="DC72" s="99">
        <f t="shared" ca="1" si="61"/>
        <v>0</v>
      </c>
      <c r="DD72" s="99">
        <f t="shared" ca="1" si="62"/>
        <v>0</v>
      </c>
      <c r="DE72" s="99">
        <f t="shared" ca="1" si="63"/>
        <v>0</v>
      </c>
      <c r="DF72" s="99">
        <f t="shared" si="64"/>
        <v>0</v>
      </c>
    </row>
    <row r="73" spans="1:110" x14ac:dyDescent="0.2">
      <c r="A73" s="92">
        <f t="shared" si="26"/>
        <v>38322</v>
      </c>
      <c r="B73" s="93">
        <f t="shared" ca="1" si="0"/>
        <v>3.5830000000000002</v>
      </c>
      <c r="C73" s="77">
        <f t="shared" ca="1" si="1"/>
        <v>0.32500000000000001</v>
      </c>
      <c r="D73" s="93">
        <f t="shared" ca="1" si="2"/>
        <v>0.77</v>
      </c>
      <c r="E73" s="96">
        <f t="shared" ca="1" si="3"/>
        <v>1.1000000000000001</v>
      </c>
      <c r="F73" s="77">
        <f t="shared" ca="1" si="27"/>
        <v>0.45750000000000002</v>
      </c>
      <c r="G73" s="96">
        <f t="shared" ca="1" si="65"/>
        <v>1.1000000000000001</v>
      </c>
      <c r="H73" s="77">
        <f t="shared" ca="1" si="4"/>
        <v>0</v>
      </c>
      <c r="I73" s="94" t="e">
        <f t="shared" ca="1" si="5"/>
        <v>#DIV/0!</v>
      </c>
      <c r="J73" s="182" t="e">
        <f t="shared" ca="1" si="6"/>
        <v>#DIV/0!</v>
      </c>
      <c r="K73" s="182"/>
      <c r="L73" s="204"/>
      <c r="M73" s="204"/>
      <c r="N73" s="93">
        <f t="shared" ca="1" si="7"/>
        <v>-4.7500000000000001E-2</v>
      </c>
      <c r="O73" s="96">
        <f t="shared" ca="1" si="8"/>
        <v>1</v>
      </c>
      <c r="P73" s="170">
        <f t="shared" ca="1" si="28"/>
        <v>0.32500000000000001</v>
      </c>
      <c r="Q73" s="96">
        <f t="shared" ca="1" si="29"/>
        <v>1.1000000000000001</v>
      </c>
      <c r="R73" s="77">
        <f t="shared" ca="1" si="9"/>
        <v>0</v>
      </c>
      <c r="S73" s="94" t="e">
        <f t="shared" ca="1" si="30"/>
        <v>#DIV/0!</v>
      </c>
      <c r="T73" s="182" t="e">
        <f t="shared" ca="1" si="10"/>
        <v>#DIV/0!</v>
      </c>
      <c r="U73"/>
      <c r="V73"/>
      <c r="W73"/>
      <c r="X73" s="93">
        <f t="shared" ca="1" si="11"/>
        <v>0.25</v>
      </c>
      <c r="Y73" s="96">
        <f t="shared" ca="1" si="12"/>
        <v>1</v>
      </c>
      <c r="Z73" s="170">
        <f t="shared" ca="1" si="31"/>
        <v>0.32500000000000001</v>
      </c>
      <c r="AA73" s="96">
        <f t="shared" ca="1" si="32"/>
        <v>1.1000000000000001</v>
      </c>
      <c r="AB73" s="77">
        <f t="shared" ca="1" si="13"/>
        <v>0</v>
      </c>
      <c r="AC73" s="94" t="e">
        <f t="shared" ca="1" si="33"/>
        <v>#DIV/0!</v>
      </c>
      <c r="AD73" s="182" t="e">
        <f t="shared" ca="1" si="14"/>
        <v>#DIV/0!</v>
      </c>
      <c r="AE73"/>
      <c r="AF73"/>
      <c r="AG73"/>
      <c r="AH73" s="93">
        <f t="shared" ca="1" si="15"/>
        <v>0.95</v>
      </c>
      <c r="AI73" s="96">
        <f t="shared" ca="1" si="16"/>
        <v>1.02</v>
      </c>
      <c r="AJ73" s="170">
        <f t="shared" ca="1" si="34"/>
        <v>0.33150000000000002</v>
      </c>
      <c r="AK73" s="96">
        <f t="shared" ca="1" si="35"/>
        <v>1.75</v>
      </c>
      <c r="AL73" s="77">
        <f t="shared" ca="1" si="17"/>
        <v>0</v>
      </c>
      <c r="AM73" s="94" t="e">
        <f t="shared" ca="1" si="36"/>
        <v>#DIV/0!</v>
      </c>
      <c r="AN73" s="182" t="e">
        <f t="shared" ca="1" si="18"/>
        <v>#DIV/0!</v>
      </c>
      <c r="AO73"/>
      <c r="AP73"/>
      <c r="AQ73" s="204"/>
      <c r="AR73" s="204"/>
      <c r="AU73"/>
      <c r="AV73"/>
      <c r="AW73"/>
      <c r="AX73"/>
      <c r="AY73"/>
      <c r="AZ73"/>
      <c r="BA73"/>
      <c r="BC73" s="95"/>
      <c r="BD73" s="95"/>
      <c r="BE73" s="77">
        <f t="shared" ca="1" si="19"/>
        <v>0</v>
      </c>
      <c r="BF73" s="145">
        <f t="shared" si="20"/>
        <v>31</v>
      </c>
      <c r="BG73" s="196">
        <f t="shared" si="37"/>
        <v>38322</v>
      </c>
      <c r="BH73" s="196">
        <f t="shared" si="66"/>
        <v>38352</v>
      </c>
      <c r="BJ73" s="196">
        <f t="shared" ca="1" si="67"/>
        <v>38318</v>
      </c>
      <c r="BK73" s="79"/>
      <c r="BL73" s="79">
        <f t="shared" si="21"/>
        <v>0</v>
      </c>
      <c r="BM73" s="79" t="e">
        <f t="shared" ca="1" si="38"/>
        <v>#DIV/0!</v>
      </c>
      <c r="BN73" s="74">
        <f t="shared" ca="1" si="22"/>
        <v>0</v>
      </c>
      <c r="BO73" s="98">
        <f t="shared" ca="1" si="39"/>
        <v>0</v>
      </c>
      <c r="BP73" s="97">
        <f ca="1">IF($BL73=0,0,_xll.OSTRIP($BM73,$I73,$BJ73-$B$2,$BG73-$BJ73,$BH73-$BJ73,$B$10,$BE73,$F73,$G73,$B$23,$J73,$BQ$34,0))</f>
        <v>0</v>
      </c>
      <c r="BQ73" s="97">
        <f ca="1">IF($BL73=0,0,_xll.OSTRIP($BM73,$I73,$BJ73-$B$2,$BG73-$BJ73,$BH73-$BJ73,$B$10,$BE73,$F73,$G73,$B$23,$J73,$BQ$34,1))</f>
        <v>0</v>
      </c>
      <c r="BR73" s="97">
        <f ca="1">IF($BL73=0,0,_xll.OSTRIP($BM73,$I73,$BJ73-$B$2,$BG73-$BJ73,$BH73-$BJ73,$B$10,$BE73,$F73,$G73,$B$23,$J73,$BQ$34,BQ$35))</f>
        <v>0</v>
      </c>
      <c r="BS73" s="99">
        <f t="shared" ca="1" si="40"/>
        <v>0</v>
      </c>
      <c r="BT73" s="99">
        <f t="shared" ca="1" si="41"/>
        <v>0</v>
      </c>
      <c r="BU73" s="99">
        <f t="shared" ca="1" si="42"/>
        <v>0</v>
      </c>
      <c r="BV73" s="99">
        <f t="shared" si="43"/>
        <v>0</v>
      </c>
      <c r="BX73" s="79">
        <f t="shared" si="23"/>
        <v>0</v>
      </c>
      <c r="BY73" s="78" t="e">
        <f t="shared" ca="1" si="44"/>
        <v>#DIV/0!</v>
      </c>
      <c r="BZ73" s="74">
        <f t="shared" ca="1" si="45"/>
        <v>0</v>
      </c>
      <c r="CA73" s="98">
        <f t="shared" ca="1" si="46"/>
        <v>0</v>
      </c>
      <c r="CB73" s="97">
        <f ca="1">IF($BX73=0,0,_xll.OSTRIP($BY73,$S73,$BJ73-$B$2,$BG73-$BJ73,$BH73-$BJ73,$B$10,$BE73,$P73,$Q73,$D$23,$T73,$CC$34,0))</f>
        <v>0</v>
      </c>
      <c r="CC73" s="97">
        <f ca="1">IF($BX73=0,0,_xll.OSTRIP($BY73,$S73,$BJ73-$B$2,$BG73-$BJ73,$BH73-$BJ73,$B$10,$BE73,$P73,$Q73,$D$23,$T73,$CC$34,1))</f>
        <v>0</v>
      </c>
      <c r="CD73" s="97">
        <f ca="1">IF($BX73=0,0,_xll.OSTRIP($BY73,$S73,$BJ73-$B$2,$BG73-$BJ73,$BH73-$BJ73,$B$10,$BE73,$P73,$Q73,$D$23,$T73,$CC$34,CC$35))</f>
        <v>0</v>
      </c>
      <c r="CE73" s="99">
        <f t="shared" ca="1" si="47"/>
        <v>0</v>
      </c>
      <c r="CF73" s="99">
        <f t="shared" ca="1" si="48"/>
        <v>0</v>
      </c>
      <c r="CG73" s="99">
        <f t="shared" ca="1" si="49"/>
        <v>0</v>
      </c>
      <c r="CH73" s="99">
        <f t="shared" si="50"/>
        <v>0</v>
      </c>
      <c r="CJ73" s="79">
        <f t="shared" si="24"/>
        <v>0</v>
      </c>
      <c r="CK73" s="78" t="e">
        <f t="shared" ca="1" si="51"/>
        <v>#DIV/0!</v>
      </c>
      <c r="CL73" s="74">
        <f t="shared" ca="1" si="52"/>
        <v>0</v>
      </c>
      <c r="CM73" s="98">
        <f t="shared" ca="1" si="53"/>
        <v>0</v>
      </c>
      <c r="CN73" s="97">
        <f ca="1">IF($CJ73=0,0,_xll.OSTRIP($CK73,$AC73,$BJ73-$B$2,$BG73-$BJ73,$BH73-$BJ73,$B$10,$BE73,$Z73,$AA73,$F$23,$AD73,$CO$34,0))</f>
        <v>0</v>
      </c>
      <c r="CO73" s="97">
        <f ca="1">IF($CJ73=0,0,_xll.OSTRIP($CK73,$AC73,$BJ73-$B$2,$BG73-$BJ73,$BH73-$BJ73,$B$10,$BE73,$Z73,$AA73,$F$23,$AD73,$CO$34,1))</f>
        <v>0</v>
      </c>
      <c r="CP73" s="97">
        <f ca="1">IF($CJ73=0,0,_xll.OSTRIP($CK73,$AC73,$BJ73-$B$2,$BG73-$BJ73,$BH73-$BJ73,$B$10,$BE73,$Z73,$AA73,$F$23,$AD73,$CO$34,$CO$35))</f>
        <v>0</v>
      </c>
      <c r="CQ73" s="99">
        <f t="shared" ca="1" si="54"/>
        <v>0</v>
      </c>
      <c r="CR73" s="99">
        <f t="shared" ca="1" si="55"/>
        <v>0</v>
      </c>
      <c r="CS73" s="99">
        <f t="shared" ca="1" si="56"/>
        <v>0</v>
      </c>
      <c r="CT73" s="99">
        <f t="shared" si="57"/>
        <v>0</v>
      </c>
      <c r="CV73" s="79">
        <f t="shared" si="25"/>
        <v>0</v>
      </c>
      <c r="CW73" s="78" t="e">
        <f t="shared" ca="1" si="58"/>
        <v>#DIV/0!</v>
      </c>
      <c r="CX73" s="74">
        <f t="shared" ca="1" si="59"/>
        <v>0</v>
      </c>
      <c r="CY73" s="98">
        <f t="shared" ca="1" si="60"/>
        <v>0</v>
      </c>
      <c r="CZ73" s="97">
        <f ca="1">IF($CV73=0,0,_xll.OSTRIP($CW73,$AM73,$BJ73-$B$2,$BG73-$BJ73,$BH73-$BJ73,$B$10,$BE73,$AJ73,$AK73,$H$23,$AN73,$DA$34,0))</f>
        <v>0</v>
      </c>
      <c r="DA73" s="97">
        <f ca="1">IF($CV73=0,0,_xll.OSTRIP($CW73,$AM73,$BJ73-$B$2,$BG73-$BJ73,$BH73-$BJ73,$B$10,$BE73,$AJ73,$AK73,$H$23,$AN73,$DA$34,1))</f>
        <v>0</v>
      </c>
      <c r="DB73" s="97">
        <f ca="1">IF($CV73=0,0,_xll.OSTRIP($CW73,$AM73,$BJ73-$B$2,$BG73-$BJ73,$BH73-$BJ73,$B$10,$BE73,$AJ73,$AK73,$H$23,$AN73,$DA$34,DA$35))</f>
        <v>0</v>
      </c>
      <c r="DC73" s="99">
        <f t="shared" ca="1" si="61"/>
        <v>0</v>
      </c>
      <c r="DD73" s="99">
        <f t="shared" ca="1" si="62"/>
        <v>0</v>
      </c>
      <c r="DE73" s="99">
        <f t="shared" ca="1" si="63"/>
        <v>0</v>
      </c>
      <c r="DF73" s="99">
        <f t="shared" si="64"/>
        <v>0</v>
      </c>
    </row>
    <row r="74" spans="1:110" x14ac:dyDescent="0.2">
      <c r="A74" s="92">
        <f t="shared" si="26"/>
        <v>38353</v>
      </c>
      <c r="B74" s="93">
        <f t="shared" ca="1" si="0"/>
        <v>3.621</v>
      </c>
      <c r="C74" s="77">
        <f t="shared" ca="1" si="1"/>
        <v>0.32500000000000001</v>
      </c>
      <c r="D74" s="93">
        <f t="shared" ca="1" si="2"/>
        <v>1.04</v>
      </c>
      <c r="E74" s="96">
        <f t="shared" ca="1" si="3"/>
        <v>1.1000000000000001</v>
      </c>
      <c r="F74" s="77">
        <f t="shared" ca="1" si="27"/>
        <v>0.45750000000000002</v>
      </c>
      <c r="G74" s="96">
        <f t="shared" ca="1" si="65"/>
        <v>1.1000000000000001</v>
      </c>
      <c r="H74" s="77">
        <f t="shared" ca="1" si="4"/>
        <v>0</v>
      </c>
      <c r="I74" s="94" t="e">
        <f t="shared" ca="1" si="5"/>
        <v>#DIV/0!</v>
      </c>
      <c r="J74" s="182" t="e">
        <f t="shared" ca="1" si="6"/>
        <v>#DIV/0!</v>
      </c>
      <c r="K74" s="182"/>
      <c r="L74" s="204"/>
      <c r="M74" s="204"/>
      <c r="N74" s="93">
        <f t="shared" ca="1" si="7"/>
        <v>-0.05</v>
      </c>
      <c r="O74" s="96">
        <f t="shared" ca="1" si="8"/>
        <v>1</v>
      </c>
      <c r="P74" s="170">
        <f t="shared" ca="1" si="28"/>
        <v>0.32500000000000001</v>
      </c>
      <c r="Q74" s="96">
        <f t="shared" ca="1" si="29"/>
        <v>1.1000000000000001</v>
      </c>
      <c r="R74" s="77">
        <f t="shared" ca="1" si="9"/>
        <v>0</v>
      </c>
      <c r="S74" s="94" t="e">
        <f t="shared" ca="1" si="30"/>
        <v>#DIV/0!</v>
      </c>
      <c r="T74" s="182" t="e">
        <f t="shared" ca="1" si="10"/>
        <v>#DIV/0!</v>
      </c>
      <c r="U74"/>
      <c r="V74"/>
      <c r="W74"/>
      <c r="X74" s="93">
        <f t="shared" ca="1" si="11"/>
        <v>0.25</v>
      </c>
      <c r="Y74" s="96">
        <f t="shared" ca="1" si="12"/>
        <v>1</v>
      </c>
      <c r="Z74" s="170">
        <f t="shared" ca="1" si="31"/>
        <v>0.32500000000000001</v>
      </c>
      <c r="AA74" s="96">
        <f t="shared" ca="1" si="32"/>
        <v>1.1000000000000001</v>
      </c>
      <c r="AB74" s="77">
        <f t="shared" ca="1" si="13"/>
        <v>0</v>
      </c>
      <c r="AC74" s="94" t="e">
        <f t="shared" ca="1" si="33"/>
        <v>#DIV/0!</v>
      </c>
      <c r="AD74" s="182" t="e">
        <f t="shared" ca="1" si="14"/>
        <v>#DIV/0!</v>
      </c>
      <c r="AE74"/>
      <c r="AF74"/>
      <c r="AG74"/>
      <c r="AH74" s="93">
        <f t="shared" ca="1" si="15"/>
        <v>1.585</v>
      </c>
      <c r="AI74" s="96">
        <f t="shared" ca="1" si="16"/>
        <v>1.04</v>
      </c>
      <c r="AJ74" s="170">
        <f t="shared" ca="1" si="34"/>
        <v>0.33800000000000002</v>
      </c>
      <c r="AK74" s="96">
        <f t="shared" ca="1" si="35"/>
        <v>1.95</v>
      </c>
      <c r="AL74" s="77">
        <f t="shared" ca="1" si="17"/>
        <v>0</v>
      </c>
      <c r="AM74" s="94" t="e">
        <f t="shared" ca="1" si="36"/>
        <v>#DIV/0!</v>
      </c>
      <c r="AN74" s="182" t="e">
        <f t="shared" ca="1" si="18"/>
        <v>#DIV/0!</v>
      </c>
      <c r="AO74"/>
      <c r="AP74"/>
      <c r="AQ74" s="204"/>
      <c r="AR74" s="204"/>
      <c r="AU74"/>
      <c r="AV74"/>
      <c r="AW74"/>
      <c r="AX74"/>
      <c r="AY74"/>
      <c r="AZ74"/>
      <c r="BA74"/>
      <c r="BC74" s="95"/>
      <c r="BD74" s="95"/>
      <c r="BE74" s="77">
        <f t="shared" ca="1" si="19"/>
        <v>0</v>
      </c>
      <c r="BF74" s="145">
        <f t="shared" si="20"/>
        <v>31</v>
      </c>
      <c r="BG74" s="196">
        <f t="shared" si="37"/>
        <v>38353</v>
      </c>
      <c r="BH74" s="196">
        <f t="shared" si="66"/>
        <v>38383</v>
      </c>
      <c r="BJ74" s="196">
        <f t="shared" ca="1" si="67"/>
        <v>38350</v>
      </c>
      <c r="BK74" s="79"/>
      <c r="BL74" s="79">
        <f t="shared" si="21"/>
        <v>0</v>
      </c>
      <c r="BM74" s="79" t="e">
        <f t="shared" ca="1" si="38"/>
        <v>#DIV/0!</v>
      </c>
      <c r="BN74" s="74">
        <f t="shared" ca="1" si="22"/>
        <v>0</v>
      </c>
      <c r="BO74" s="98">
        <f t="shared" ca="1" si="39"/>
        <v>0</v>
      </c>
      <c r="BP74" s="97">
        <f ca="1">IF($BL74=0,0,_xll.OSTRIP($BM74,$I74,$BJ74-$B$2,$BG74-$BJ74,$BH74-$BJ74,$B$10,$BE74,$F74,$G74,$B$23,$J74,$BQ$34,0))</f>
        <v>0</v>
      </c>
      <c r="BQ74" s="97">
        <f ca="1">IF($BL74=0,0,_xll.OSTRIP($BM74,$I74,$BJ74-$B$2,$BG74-$BJ74,$BH74-$BJ74,$B$10,$BE74,$F74,$G74,$B$23,$J74,$BQ$34,1))</f>
        <v>0</v>
      </c>
      <c r="BR74" s="97">
        <f ca="1">IF($BL74=0,0,_xll.OSTRIP($BM74,$I74,$BJ74-$B$2,$BG74-$BJ74,$BH74-$BJ74,$B$10,$BE74,$F74,$G74,$B$23,$J74,$BQ$34,BQ$35))</f>
        <v>0</v>
      </c>
      <c r="BS74" s="99">
        <f t="shared" ca="1" si="40"/>
        <v>0</v>
      </c>
      <c r="BT74" s="99">
        <f t="shared" ca="1" si="41"/>
        <v>0</v>
      </c>
      <c r="BU74" s="99">
        <f t="shared" ca="1" si="42"/>
        <v>0</v>
      </c>
      <c r="BV74" s="99">
        <f t="shared" si="43"/>
        <v>0</v>
      </c>
      <c r="BX74" s="79">
        <f t="shared" si="23"/>
        <v>0</v>
      </c>
      <c r="BY74" s="78" t="e">
        <f t="shared" ca="1" si="44"/>
        <v>#DIV/0!</v>
      </c>
      <c r="BZ74" s="74">
        <f t="shared" ca="1" si="45"/>
        <v>0</v>
      </c>
      <c r="CA74" s="98">
        <f t="shared" ca="1" si="46"/>
        <v>0</v>
      </c>
      <c r="CB74" s="97">
        <f ca="1">IF($BX74=0,0,_xll.OSTRIP($BY74,$S74,$BJ74-$B$2,$BG74-$BJ74,$BH74-$BJ74,$B$10,$BE74,$P74,$Q74,$D$23,$T74,$CC$34,0))</f>
        <v>0</v>
      </c>
      <c r="CC74" s="97">
        <f ca="1">IF($BX74=0,0,_xll.OSTRIP($BY74,$S74,$BJ74-$B$2,$BG74-$BJ74,$BH74-$BJ74,$B$10,$BE74,$P74,$Q74,$D$23,$T74,$CC$34,1))</f>
        <v>0</v>
      </c>
      <c r="CD74" s="97">
        <f ca="1">IF($BX74=0,0,_xll.OSTRIP($BY74,$S74,$BJ74-$B$2,$BG74-$BJ74,$BH74-$BJ74,$B$10,$BE74,$P74,$Q74,$D$23,$T74,$CC$34,CC$35))</f>
        <v>0</v>
      </c>
      <c r="CE74" s="99">
        <f t="shared" ca="1" si="47"/>
        <v>0</v>
      </c>
      <c r="CF74" s="99">
        <f t="shared" ca="1" si="48"/>
        <v>0</v>
      </c>
      <c r="CG74" s="99">
        <f t="shared" ca="1" si="49"/>
        <v>0</v>
      </c>
      <c r="CH74" s="99">
        <f t="shared" si="50"/>
        <v>0</v>
      </c>
      <c r="CJ74" s="79">
        <f t="shared" si="24"/>
        <v>0</v>
      </c>
      <c r="CK74" s="78" t="e">
        <f t="shared" ca="1" si="51"/>
        <v>#DIV/0!</v>
      </c>
      <c r="CL74" s="74">
        <f t="shared" ca="1" si="52"/>
        <v>0</v>
      </c>
      <c r="CM74" s="98">
        <f t="shared" ca="1" si="53"/>
        <v>0</v>
      </c>
      <c r="CN74" s="97">
        <f ca="1">IF($CJ74=0,0,_xll.OSTRIP($CK74,$AC74,$BJ74-$B$2,$BG74-$BJ74,$BH74-$BJ74,$B$10,$BE74,$Z74,$AA74,$F$23,$AD74,$CO$34,0))</f>
        <v>0</v>
      </c>
      <c r="CO74" s="97">
        <f ca="1">IF($CJ74=0,0,_xll.OSTRIP($CK74,$AC74,$BJ74-$B$2,$BG74-$BJ74,$BH74-$BJ74,$B$10,$BE74,$Z74,$AA74,$F$23,$AD74,$CO$34,1))</f>
        <v>0</v>
      </c>
      <c r="CP74" s="97">
        <f ca="1">IF($CJ74=0,0,_xll.OSTRIP($CK74,$AC74,$BJ74-$B$2,$BG74-$BJ74,$BH74-$BJ74,$B$10,$BE74,$Z74,$AA74,$F$23,$AD74,$CO$34,$CO$35))</f>
        <v>0</v>
      </c>
      <c r="CQ74" s="99">
        <f t="shared" ca="1" si="54"/>
        <v>0</v>
      </c>
      <c r="CR74" s="99">
        <f t="shared" ca="1" si="55"/>
        <v>0</v>
      </c>
      <c r="CS74" s="99">
        <f t="shared" ca="1" si="56"/>
        <v>0</v>
      </c>
      <c r="CT74" s="99">
        <f t="shared" si="57"/>
        <v>0</v>
      </c>
      <c r="CV74" s="79">
        <f t="shared" si="25"/>
        <v>0</v>
      </c>
      <c r="CW74" s="78" t="e">
        <f t="shared" ca="1" si="58"/>
        <v>#DIV/0!</v>
      </c>
      <c r="CX74" s="74">
        <f t="shared" ca="1" si="59"/>
        <v>0</v>
      </c>
      <c r="CY74" s="98">
        <f t="shared" ca="1" si="60"/>
        <v>0</v>
      </c>
      <c r="CZ74" s="97">
        <f ca="1">IF($CV74=0,0,_xll.OSTRIP($CW74,$AM74,$BJ74-$B$2,$BG74-$BJ74,$BH74-$BJ74,$B$10,$BE74,$AJ74,$AK74,$H$23,$AN74,$DA$34,0))</f>
        <v>0</v>
      </c>
      <c r="DA74" s="97">
        <f ca="1">IF($CV74=0,0,_xll.OSTRIP($CW74,$AM74,$BJ74-$B$2,$BG74-$BJ74,$BH74-$BJ74,$B$10,$BE74,$AJ74,$AK74,$H$23,$AN74,$DA$34,1))</f>
        <v>0</v>
      </c>
      <c r="DB74" s="97">
        <f ca="1">IF($CV74=0,0,_xll.OSTRIP($CW74,$AM74,$BJ74-$B$2,$BG74-$BJ74,$BH74-$BJ74,$B$10,$BE74,$AJ74,$AK74,$H$23,$AN74,$DA$34,DA$35))</f>
        <v>0</v>
      </c>
      <c r="DC74" s="99">
        <f t="shared" ca="1" si="61"/>
        <v>0</v>
      </c>
      <c r="DD74" s="99">
        <f t="shared" ca="1" si="62"/>
        <v>0</v>
      </c>
      <c r="DE74" s="99">
        <f t="shared" ca="1" si="63"/>
        <v>0</v>
      </c>
      <c r="DF74" s="99">
        <f t="shared" si="64"/>
        <v>0</v>
      </c>
    </row>
    <row r="75" spans="1:110" x14ac:dyDescent="0.2">
      <c r="A75" s="92">
        <f t="shared" si="26"/>
        <v>38384</v>
      </c>
      <c r="B75" s="93">
        <f t="shared" ca="1" si="0"/>
        <v>3.5649999999999999</v>
      </c>
      <c r="C75" s="77">
        <f t="shared" ca="1" si="1"/>
        <v>0.32250000000000001</v>
      </c>
      <c r="D75" s="93">
        <f t="shared" ca="1" si="2"/>
        <v>1.04</v>
      </c>
      <c r="E75" s="96">
        <f t="shared" ca="1" si="3"/>
        <v>1.1000000000000001</v>
      </c>
      <c r="F75" s="77">
        <f t="shared" ca="1" si="27"/>
        <v>0.4547500000000001</v>
      </c>
      <c r="G75" s="96">
        <f t="shared" ca="1" si="65"/>
        <v>1.1000000000000001</v>
      </c>
      <c r="H75" s="77">
        <f t="shared" ca="1" si="4"/>
        <v>0</v>
      </c>
      <c r="I75" s="94" t="e">
        <f t="shared" ca="1" si="5"/>
        <v>#DIV/0!</v>
      </c>
      <c r="J75" s="182" t="e">
        <f t="shared" ca="1" si="6"/>
        <v>#DIV/0!</v>
      </c>
      <c r="K75" s="182"/>
      <c r="L75" s="204"/>
      <c r="M75" s="204"/>
      <c r="N75" s="93">
        <f t="shared" ca="1" si="7"/>
        <v>-3.2500000000000001E-2</v>
      </c>
      <c r="O75" s="96">
        <f t="shared" ca="1" si="8"/>
        <v>1</v>
      </c>
      <c r="P75" s="170">
        <f t="shared" ca="1" si="28"/>
        <v>0.32250000000000001</v>
      </c>
      <c r="Q75" s="96">
        <f t="shared" ca="1" si="29"/>
        <v>1.1000000000000001</v>
      </c>
      <c r="R75" s="77">
        <f t="shared" ca="1" si="9"/>
        <v>0</v>
      </c>
      <c r="S75" s="94" t="e">
        <f t="shared" ca="1" si="30"/>
        <v>#DIV/0!</v>
      </c>
      <c r="T75" s="182" t="e">
        <f t="shared" ca="1" si="10"/>
        <v>#DIV/0!</v>
      </c>
      <c r="U75"/>
      <c r="V75"/>
      <c r="W75"/>
      <c r="X75" s="93">
        <f t="shared" ca="1" si="11"/>
        <v>0.25</v>
      </c>
      <c r="Y75" s="96">
        <f t="shared" ca="1" si="12"/>
        <v>1</v>
      </c>
      <c r="Z75" s="170">
        <f t="shared" ca="1" si="31"/>
        <v>0.32250000000000001</v>
      </c>
      <c r="AA75" s="96">
        <f t="shared" ca="1" si="32"/>
        <v>1.1000000000000001</v>
      </c>
      <c r="AB75" s="77">
        <f t="shared" ca="1" si="13"/>
        <v>0</v>
      </c>
      <c r="AC75" s="94" t="e">
        <f t="shared" ca="1" si="33"/>
        <v>#DIV/0!</v>
      </c>
      <c r="AD75" s="182" t="e">
        <f t="shared" ca="1" si="14"/>
        <v>#DIV/0!</v>
      </c>
      <c r="AE75"/>
      <c r="AF75"/>
      <c r="AG75"/>
      <c r="AH75" s="93">
        <f t="shared" ca="1" si="15"/>
        <v>1.585</v>
      </c>
      <c r="AI75" s="96">
        <f t="shared" ca="1" si="16"/>
        <v>1.04</v>
      </c>
      <c r="AJ75" s="170">
        <f t="shared" ca="1" si="34"/>
        <v>0.33540000000000003</v>
      </c>
      <c r="AK75" s="96">
        <f t="shared" ca="1" si="35"/>
        <v>1.95</v>
      </c>
      <c r="AL75" s="77">
        <f t="shared" ca="1" si="17"/>
        <v>0</v>
      </c>
      <c r="AM75" s="94" t="e">
        <f t="shared" ca="1" si="36"/>
        <v>#DIV/0!</v>
      </c>
      <c r="AN75" s="182" t="e">
        <f t="shared" ca="1" si="18"/>
        <v>#DIV/0!</v>
      </c>
      <c r="AO75"/>
      <c r="AP75"/>
      <c r="AQ75" s="204"/>
      <c r="AR75" s="204"/>
      <c r="AU75"/>
      <c r="AV75"/>
      <c r="AW75"/>
      <c r="AX75"/>
      <c r="AY75"/>
      <c r="AZ75"/>
      <c r="BA75"/>
      <c r="BC75" s="95"/>
      <c r="BD75" s="95"/>
      <c r="BE75" s="77">
        <f t="shared" ca="1" si="19"/>
        <v>0</v>
      </c>
      <c r="BF75" s="145">
        <f t="shared" si="20"/>
        <v>28</v>
      </c>
      <c r="BG75" s="196">
        <f t="shared" si="37"/>
        <v>38384</v>
      </c>
      <c r="BH75" s="196">
        <f t="shared" si="66"/>
        <v>38411</v>
      </c>
      <c r="BJ75" s="196">
        <f t="shared" ca="1" si="67"/>
        <v>38380</v>
      </c>
      <c r="BK75" s="79"/>
      <c r="BL75" s="79">
        <f t="shared" si="21"/>
        <v>0</v>
      </c>
      <c r="BM75" s="79" t="e">
        <f t="shared" ca="1" si="38"/>
        <v>#DIV/0!</v>
      </c>
      <c r="BN75" s="74">
        <f t="shared" ca="1" si="22"/>
        <v>0</v>
      </c>
      <c r="BO75" s="98">
        <f t="shared" ca="1" si="39"/>
        <v>0</v>
      </c>
      <c r="BP75" s="97">
        <f ca="1">IF($BL75=0,0,_xll.OSTRIP($BM75,$I75,$BJ75-$B$2,$BG75-$BJ75,$BH75-$BJ75,$B$10,$BE75,$F75,$G75,$B$23,$J75,$BQ$34,0))</f>
        <v>0</v>
      </c>
      <c r="BQ75" s="97">
        <f ca="1">IF($BL75=0,0,_xll.OSTRIP($BM75,$I75,$BJ75-$B$2,$BG75-$BJ75,$BH75-$BJ75,$B$10,$BE75,$F75,$G75,$B$23,$J75,$BQ$34,1))</f>
        <v>0</v>
      </c>
      <c r="BR75" s="97">
        <f ca="1">IF($BL75=0,0,_xll.OSTRIP($BM75,$I75,$BJ75-$B$2,$BG75-$BJ75,$BH75-$BJ75,$B$10,$BE75,$F75,$G75,$B$23,$J75,$BQ$34,BQ$35))</f>
        <v>0</v>
      </c>
      <c r="BS75" s="99">
        <f t="shared" ca="1" si="40"/>
        <v>0</v>
      </c>
      <c r="BT75" s="99">
        <f t="shared" ca="1" si="41"/>
        <v>0</v>
      </c>
      <c r="BU75" s="99">
        <f t="shared" ca="1" si="42"/>
        <v>0</v>
      </c>
      <c r="BV75" s="99">
        <f t="shared" si="43"/>
        <v>0</v>
      </c>
      <c r="BX75" s="79">
        <f t="shared" si="23"/>
        <v>0</v>
      </c>
      <c r="BY75" s="78" t="e">
        <f t="shared" ca="1" si="44"/>
        <v>#DIV/0!</v>
      </c>
      <c r="BZ75" s="74">
        <f t="shared" ca="1" si="45"/>
        <v>0</v>
      </c>
      <c r="CA75" s="98">
        <f t="shared" ca="1" si="46"/>
        <v>0</v>
      </c>
      <c r="CB75" s="97">
        <f ca="1">IF($BX75=0,0,_xll.OSTRIP($BY75,$S75,$BJ75-$B$2,$BG75-$BJ75,$BH75-$BJ75,$B$10,$BE75,$P75,$Q75,$D$23,$T75,$CC$34,0))</f>
        <v>0</v>
      </c>
      <c r="CC75" s="97">
        <f ca="1">IF($BX75=0,0,_xll.OSTRIP($BY75,$S75,$BJ75-$B$2,$BG75-$BJ75,$BH75-$BJ75,$B$10,$BE75,$P75,$Q75,$D$23,$T75,$CC$34,1))</f>
        <v>0</v>
      </c>
      <c r="CD75" s="97">
        <f ca="1">IF($BX75=0,0,_xll.OSTRIP($BY75,$S75,$BJ75-$B$2,$BG75-$BJ75,$BH75-$BJ75,$B$10,$BE75,$P75,$Q75,$D$23,$T75,$CC$34,CC$35))</f>
        <v>0</v>
      </c>
      <c r="CE75" s="99">
        <f t="shared" ca="1" si="47"/>
        <v>0</v>
      </c>
      <c r="CF75" s="99">
        <f t="shared" ca="1" si="48"/>
        <v>0</v>
      </c>
      <c r="CG75" s="99">
        <f t="shared" ca="1" si="49"/>
        <v>0</v>
      </c>
      <c r="CH75" s="99">
        <f t="shared" si="50"/>
        <v>0</v>
      </c>
      <c r="CJ75" s="79">
        <f t="shared" si="24"/>
        <v>0</v>
      </c>
      <c r="CK75" s="78" t="e">
        <f t="shared" ca="1" si="51"/>
        <v>#DIV/0!</v>
      </c>
      <c r="CL75" s="74">
        <f t="shared" ca="1" si="52"/>
        <v>0</v>
      </c>
      <c r="CM75" s="98">
        <f t="shared" ca="1" si="53"/>
        <v>0</v>
      </c>
      <c r="CN75" s="97">
        <f ca="1">IF($CJ75=0,0,_xll.OSTRIP($CK75,$AC75,$BJ75-$B$2,$BG75-$BJ75,$BH75-$BJ75,$B$10,$BE75,$Z75,$AA75,$F$23,$AD75,$CO$34,0))</f>
        <v>0</v>
      </c>
      <c r="CO75" s="97">
        <f ca="1">IF($CJ75=0,0,_xll.OSTRIP($CK75,$AC75,$BJ75-$B$2,$BG75-$BJ75,$BH75-$BJ75,$B$10,$BE75,$Z75,$AA75,$F$23,$AD75,$CO$34,1))</f>
        <v>0</v>
      </c>
      <c r="CP75" s="97">
        <f ca="1">IF($CJ75=0,0,_xll.OSTRIP($CK75,$AC75,$BJ75-$B$2,$BG75-$BJ75,$BH75-$BJ75,$B$10,$BE75,$Z75,$AA75,$F$23,$AD75,$CO$34,$CO$35))</f>
        <v>0</v>
      </c>
      <c r="CQ75" s="99">
        <f t="shared" ca="1" si="54"/>
        <v>0</v>
      </c>
      <c r="CR75" s="99">
        <f t="shared" ca="1" si="55"/>
        <v>0</v>
      </c>
      <c r="CS75" s="99">
        <f t="shared" ca="1" si="56"/>
        <v>0</v>
      </c>
      <c r="CT75" s="99">
        <f t="shared" si="57"/>
        <v>0</v>
      </c>
      <c r="CV75" s="79">
        <f t="shared" si="25"/>
        <v>0</v>
      </c>
      <c r="CW75" s="78" t="e">
        <f t="shared" ca="1" si="58"/>
        <v>#DIV/0!</v>
      </c>
      <c r="CX75" s="74">
        <f t="shared" ca="1" si="59"/>
        <v>0</v>
      </c>
      <c r="CY75" s="98">
        <f t="shared" ca="1" si="60"/>
        <v>0</v>
      </c>
      <c r="CZ75" s="97">
        <f ca="1">IF($CV75=0,0,_xll.OSTRIP($CW75,$AM75,$BJ75-$B$2,$BG75-$BJ75,$BH75-$BJ75,$B$10,$BE75,$AJ75,$AK75,$H$23,$AN75,$DA$34,0))</f>
        <v>0</v>
      </c>
      <c r="DA75" s="97">
        <f ca="1">IF($CV75=0,0,_xll.OSTRIP($CW75,$AM75,$BJ75-$B$2,$BG75-$BJ75,$BH75-$BJ75,$B$10,$BE75,$AJ75,$AK75,$H$23,$AN75,$DA$34,1))</f>
        <v>0</v>
      </c>
      <c r="DB75" s="97">
        <f ca="1">IF($CV75=0,0,_xll.OSTRIP($CW75,$AM75,$BJ75-$B$2,$BG75-$BJ75,$BH75-$BJ75,$B$10,$BE75,$AJ75,$AK75,$H$23,$AN75,$DA$34,DA$35))</f>
        <v>0</v>
      </c>
      <c r="DC75" s="99">
        <f t="shared" ca="1" si="61"/>
        <v>0</v>
      </c>
      <c r="DD75" s="99">
        <f t="shared" ca="1" si="62"/>
        <v>0</v>
      </c>
      <c r="DE75" s="99">
        <f t="shared" ca="1" si="63"/>
        <v>0</v>
      </c>
      <c r="DF75" s="99">
        <f t="shared" si="64"/>
        <v>0</v>
      </c>
    </row>
    <row r="76" spans="1:110" x14ac:dyDescent="0.2">
      <c r="A76" s="92">
        <f t="shared" si="26"/>
        <v>38412</v>
      </c>
      <c r="B76" s="93">
        <f t="shared" ca="1" si="0"/>
        <v>3.4350000000000001</v>
      </c>
      <c r="C76" s="77">
        <f t="shared" ca="1" si="1"/>
        <v>0.3125</v>
      </c>
      <c r="D76" s="93">
        <f t="shared" ca="1" si="2"/>
        <v>0.54</v>
      </c>
      <c r="E76" s="96">
        <f t="shared" ca="1" si="3"/>
        <v>1.1000000000000001</v>
      </c>
      <c r="F76" s="77">
        <f t="shared" ca="1" si="27"/>
        <v>0.44374999999999998</v>
      </c>
      <c r="G76" s="96">
        <f t="shared" ca="1" si="65"/>
        <v>0.85</v>
      </c>
      <c r="H76" s="77">
        <f t="shared" ca="1" si="4"/>
        <v>0</v>
      </c>
      <c r="I76" s="94" t="e">
        <f t="shared" ca="1" si="5"/>
        <v>#DIV/0!</v>
      </c>
      <c r="J76" s="182" t="e">
        <f t="shared" ca="1" si="6"/>
        <v>#DIV/0!</v>
      </c>
      <c r="K76" s="182"/>
      <c r="L76" s="204"/>
      <c r="M76" s="204"/>
      <c r="N76" s="93">
        <f t="shared" ca="1" si="7"/>
        <v>-0.02</v>
      </c>
      <c r="O76" s="96">
        <f t="shared" ca="1" si="8"/>
        <v>1</v>
      </c>
      <c r="P76" s="170">
        <f t="shared" ca="1" si="28"/>
        <v>0.3125</v>
      </c>
      <c r="Q76" s="96">
        <f t="shared" ca="1" si="29"/>
        <v>0.85</v>
      </c>
      <c r="R76" s="77">
        <f t="shared" ca="1" si="9"/>
        <v>0</v>
      </c>
      <c r="S76" s="94" t="e">
        <f t="shared" ca="1" si="30"/>
        <v>#DIV/0!</v>
      </c>
      <c r="T76" s="182" t="e">
        <f t="shared" ca="1" si="10"/>
        <v>#DIV/0!</v>
      </c>
      <c r="U76"/>
      <c r="V76"/>
      <c r="W76"/>
      <c r="X76" s="93">
        <f t="shared" ca="1" si="11"/>
        <v>0.25</v>
      </c>
      <c r="Y76" s="96">
        <f t="shared" ca="1" si="12"/>
        <v>1</v>
      </c>
      <c r="Z76" s="170">
        <f t="shared" ca="1" si="31"/>
        <v>0.3125</v>
      </c>
      <c r="AA76" s="96">
        <f t="shared" ca="1" si="32"/>
        <v>0.85</v>
      </c>
      <c r="AB76" s="77">
        <f t="shared" ca="1" si="13"/>
        <v>0</v>
      </c>
      <c r="AC76" s="94" t="e">
        <f t="shared" ca="1" si="33"/>
        <v>#DIV/0!</v>
      </c>
      <c r="AD76" s="182" t="e">
        <f t="shared" ca="1" si="14"/>
        <v>#DIV/0!</v>
      </c>
      <c r="AE76"/>
      <c r="AF76"/>
      <c r="AG76"/>
      <c r="AH76" s="93">
        <f t="shared" ca="1" si="15"/>
        <v>0.68500000000000005</v>
      </c>
      <c r="AI76" s="96">
        <f t="shared" ca="1" si="16"/>
        <v>1.04</v>
      </c>
      <c r="AJ76" s="170">
        <f t="shared" ca="1" si="34"/>
        <v>0.32500000000000001</v>
      </c>
      <c r="AK76" s="96">
        <f t="shared" ca="1" si="35"/>
        <v>1.5</v>
      </c>
      <c r="AL76" s="77">
        <f t="shared" ca="1" si="17"/>
        <v>0</v>
      </c>
      <c r="AM76" s="94" t="e">
        <f t="shared" ca="1" si="36"/>
        <v>#DIV/0!</v>
      </c>
      <c r="AN76" s="182" t="e">
        <f t="shared" ca="1" si="18"/>
        <v>#DIV/0!</v>
      </c>
      <c r="AO76"/>
      <c r="AP76"/>
      <c r="AQ76" s="204"/>
      <c r="AR76" s="204"/>
      <c r="AU76"/>
      <c r="AV76"/>
      <c r="AW76"/>
      <c r="AX76"/>
      <c r="AY76"/>
      <c r="AZ76"/>
      <c r="BA76"/>
      <c r="BC76" s="95"/>
      <c r="BD76" s="95"/>
      <c r="BE76" s="77">
        <f t="shared" ca="1" si="19"/>
        <v>0</v>
      </c>
      <c r="BF76" s="145">
        <f t="shared" si="20"/>
        <v>31</v>
      </c>
      <c r="BG76" s="196">
        <f t="shared" si="37"/>
        <v>38412</v>
      </c>
      <c r="BH76" s="196">
        <f t="shared" si="66"/>
        <v>38442</v>
      </c>
      <c r="BJ76" s="196">
        <f t="shared" ca="1" si="67"/>
        <v>38408</v>
      </c>
      <c r="BK76" s="79"/>
      <c r="BL76" s="79">
        <f t="shared" si="21"/>
        <v>0</v>
      </c>
      <c r="BM76" s="79" t="e">
        <f t="shared" ca="1" si="38"/>
        <v>#DIV/0!</v>
      </c>
      <c r="BN76" s="74">
        <f t="shared" ca="1" si="22"/>
        <v>0</v>
      </c>
      <c r="BO76" s="98">
        <f t="shared" ca="1" si="39"/>
        <v>0</v>
      </c>
      <c r="BP76" s="97">
        <f ca="1">IF($BL76=0,0,_xll.OSTRIP($BM76,$I76,$BJ76-$B$2,$BG76-$BJ76,$BH76-$BJ76,$B$10,$BE76,$F76,$G76,$B$23,$J76,$BQ$34,0))</f>
        <v>0</v>
      </c>
      <c r="BQ76" s="97">
        <f ca="1">IF($BL76=0,0,_xll.OSTRIP($BM76,$I76,$BJ76-$B$2,$BG76-$BJ76,$BH76-$BJ76,$B$10,$BE76,$F76,$G76,$B$23,$J76,$BQ$34,1))</f>
        <v>0</v>
      </c>
      <c r="BR76" s="97">
        <f ca="1">IF($BL76=0,0,_xll.OSTRIP($BM76,$I76,$BJ76-$B$2,$BG76-$BJ76,$BH76-$BJ76,$B$10,$BE76,$F76,$G76,$B$23,$J76,$BQ$34,BQ$35))</f>
        <v>0</v>
      </c>
      <c r="BS76" s="99">
        <f t="shared" ca="1" si="40"/>
        <v>0</v>
      </c>
      <c r="BT76" s="99">
        <f t="shared" ca="1" si="41"/>
        <v>0</v>
      </c>
      <c r="BU76" s="99">
        <f t="shared" ca="1" si="42"/>
        <v>0</v>
      </c>
      <c r="BV76" s="99">
        <f t="shared" si="43"/>
        <v>0</v>
      </c>
      <c r="BX76" s="79">
        <f t="shared" si="23"/>
        <v>0</v>
      </c>
      <c r="BY76" s="78" t="e">
        <f t="shared" ca="1" si="44"/>
        <v>#DIV/0!</v>
      </c>
      <c r="BZ76" s="74">
        <f t="shared" ca="1" si="45"/>
        <v>0</v>
      </c>
      <c r="CA76" s="98">
        <f t="shared" ca="1" si="46"/>
        <v>0</v>
      </c>
      <c r="CB76" s="97">
        <f ca="1">IF($BX76=0,0,_xll.OSTRIP($BY76,$S76,$BJ76-$B$2,$BG76-$BJ76,$BH76-$BJ76,$B$10,$BE76,$P76,$Q76,$D$23,$T76,$CC$34,0))</f>
        <v>0</v>
      </c>
      <c r="CC76" s="97">
        <f ca="1">IF($BX76=0,0,_xll.OSTRIP($BY76,$S76,$BJ76-$B$2,$BG76-$BJ76,$BH76-$BJ76,$B$10,$BE76,$P76,$Q76,$D$23,$T76,$CC$34,1))</f>
        <v>0</v>
      </c>
      <c r="CD76" s="97">
        <f ca="1">IF($BX76=0,0,_xll.OSTRIP($BY76,$S76,$BJ76-$B$2,$BG76-$BJ76,$BH76-$BJ76,$B$10,$BE76,$P76,$Q76,$D$23,$T76,$CC$34,CC$35))</f>
        <v>0</v>
      </c>
      <c r="CE76" s="99">
        <f t="shared" ca="1" si="47"/>
        <v>0</v>
      </c>
      <c r="CF76" s="99">
        <f t="shared" ca="1" si="48"/>
        <v>0</v>
      </c>
      <c r="CG76" s="99">
        <f t="shared" ca="1" si="49"/>
        <v>0</v>
      </c>
      <c r="CH76" s="99">
        <f t="shared" si="50"/>
        <v>0</v>
      </c>
      <c r="CJ76" s="79">
        <f t="shared" si="24"/>
        <v>0</v>
      </c>
      <c r="CK76" s="78" t="e">
        <f t="shared" ca="1" si="51"/>
        <v>#DIV/0!</v>
      </c>
      <c r="CL76" s="74">
        <f t="shared" ca="1" si="52"/>
        <v>0</v>
      </c>
      <c r="CM76" s="98">
        <f t="shared" ca="1" si="53"/>
        <v>0</v>
      </c>
      <c r="CN76" s="97">
        <f ca="1">IF($CJ76=0,0,_xll.OSTRIP($CK76,$AC76,$BJ76-$B$2,$BG76-$BJ76,$BH76-$BJ76,$B$10,$BE76,$Z76,$AA76,$F$23,$AD76,$CO$34,0))</f>
        <v>0</v>
      </c>
      <c r="CO76" s="97">
        <f ca="1">IF($CJ76=0,0,_xll.OSTRIP($CK76,$AC76,$BJ76-$B$2,$BG76-$BJ76,$BH76-$BJ76,$B$10,$BE76,$Z76,$AA76,$F$23,$AD76,$CO$34,1))</f>
        <v>0</v>
      </c>
      <c r="CP76" s="97">
        <f ca="1">IF($CJ76=0,0,_xll.OSTRIP($CK76,$AC76,$BJ76-$B$2,$BG76-$BJ76,$BH76-$BJ76,$B$10,$BE76,$Z76,$AA76,$F$23,$AD76,$CO$34,$CO$35))</f>
        <v>0</v>
      </c>
      <c r="CQ76" s="99">
        <f t="shared" ca="1" si="54"/>
        <v>0</v>
      </c>
      <c r="CR76" s="99">
        <f t="shared" ca="1" si="55"/>
        <v>0</v>
      </c>
      <c r="CS76" s="99">
        <f t="shared" ca="1" si="56"/>
        <v>0</v>
      </c>
      <c r="CT76" s="99">
        <f t="shared" si="57"/>
        <v>0</v>
      </c>
      <c r="CV76" s="79">
        <f t="shared" si="25"/>
        <v>0</v>
      </c>
      <c r="CW76" s="78" t="e">
        <f t="shared" ca="1" si="58"/>
        <v>#DIV/0!</v>
      </c>
      <c r="CX76" s="74">
        <f t="shared" ca="1" si="59"/>
        <v>0</v>
      </c>
      <c r="CY76" s="98">
        <f t="shared" ca="1" si="60"/>
        <v>0</v>
      </c>
      <c r="CZ76" s="97">
        <f ca="1">IF($CV76=0,0,_xll.OSTRIP($CW76,$AM76,$BJ76-$B$2,$BG76-$BJ76,$BH76-$BJ76,$B$10,$BE76,$AJ76,$AK76,$H$23,$AN76,$DA$34,0))</f>
        <v>0</v>
      </c>
      <c r="DA76" s="97">
        <f ca="1">IF($CV76=0,0,_xll.OSTRIP($CW76,$AM76,$BJ76-$B$2,$BG76-$BJ76,$BH76-$BJ76,$B$10,$BE76,$AJ76,$AK76,$H$23,$AN76,$DA$34,1))</f>
        <v>0</v>
      </c>
      <c r="DB76" s="97">
        <f ca="1">IF($CV76=0,0,_xll.OSTRIP($CW76,$AM76,$BJ76-$B$2,$BG76-$BJ76,$BH76-$BJ76,$B$10,$BE76,$AJ76,$AK76,$H$23,$AN76,$DA$34,DA$35))</f>
        <v>0</v>
      </c>
      <c r="DC76" s="99">
        <f t="shared" ca="1" si="61"/>
        <v>0</v>
      </c>
      <c r="DD76" s="99">
        <f t="shared" ca="1" si="62"/>
        <v>0</v>
      </c>
      <c r="DE76" s="99">
        <f t="shared" ca="1" si="63"/>
        <v>0</v>
      </c>
      <c r="DF76" s="99">
        <f t="shared" si="64"/>
        <v>0</v>
      </c>
    </row>
    <row r="77" spans="1:110" x14ac:dyDescent="0.2">
      <c r="A77" s="92">
        <f t="shared" si="26"/>
        <v>38443</v>
      </c>
      <c r="B77" s="93">
        <f t="shared" ca="1" si="0"/>
        <v>3.25</v>
      </c>
      <c r="C77" s="77">
        <f t="shared" ca="1" si="1"/>
        <v>0.3</v>
      </c>
      <c r="D77" s="93">
        <f t="shared" ca="1" si="2"/>
        <v>0.36</v>
      </c>
      <c r="E77" s="96">
        <f t="shared" ca="1" si="3"/>
        <v>0.98</v>
      </c>
      <c r="F77" s="77">
        <f t="shared" ca="1" si="27"/>
        <v>0.39400000000000002</v>
      </c>
      <c r="G77" s="96">
        <f t="shared" ca="1" si="65"/>
        <v>0.5</v>
      </c>
      <c r="H77" s="77">
        <f t="shared" ca="1" si="4"/>
        <v>0</v>
      </c>
      <c r="I77" s="94" t="e">
        <f t="shared" ca="1" si="5"/>
        <v>#DIV/0!</v>
      </c>
      <c r="J77" s="182" t="e">
        <f t="shared" ca="1" si="6"/>
        <v>#DIV/0!</v>
      </c>
      <c r="K77" s="182"/>
      <c r="L77" s="204"/>
      <c r="M77" s="204"/>
      <c r="N77" s="93">
        <f t="shared" ca="1" si="7"/>
        <v>1.7500000000000002E-2</v>
      </c>
      <c r="O77" s="96">
        <f t="shared" ca="1" si="8"/>
        <v>1</v>
      </c>
      <c r="P77" s="170">
        <f t="shared" ca="1" si="28"/>
        <v>0.3</v>
      </c>
      <c r="Q77" s="96">
        <f t="shared" ca="1" si="29"/>
        <v>0.5</v>
      </c>
      <c r="R77" s="77">
        <f t="shared" ca="1" si="9"/>
        <v>0</v>
      </c>
      <c r="S77" s="94" t="e">
        <f t="shared" ca="1" si="30"/>
        <v>#DIV/0!</v>
      </c>
      <c r="T77" s="182" t="e">
        <f t="shared" ca="1" si="10"/>
        <v>#DIV/0!</v>
      </c>
      <c r="U77"/>
      <c r="V77"/>
      <c r="W77"/>
      <c r="X77" s="93">
        <f t="shared" ca="1" si="11"/>
        <v>0.26</v>
      </c>
      <c r="Y77" s="96">
        <f t="shared" ca="1" si="12"/>
        <v>1</v>
      </c>
      <c r="Z77" s="170">
        <f t="shared" ca="1" si="31"/>
        <v>0.3</v>
      </c>
      <c r="AA77" s="96">
        <f t="shared" ca="1" si="32"/>
        <v>0.55000000000000004</v>
      </c>
      <c r="AB77" s="77">
        <f t="shared" ca="1" si="13"/>
        <v>0</v>
      </c>
      <c r="AC77" s="94" t="e">
        <f t="shared" ca="1" si="33"/>
        <v>#DIV/0!</v>
      </c>
      <c r="AD77" s="182" t="e">
        <f t="shared" ca="1" si="14"/>
        <v>#DIV/0!</v>
      </c>
      <c r="AE77"/>
      <c r="AF77"/>
      <c r="AG77"/>
      <c r="AH77" s="93">
        <f t="shared" ca="1" si="15"/>
        <v>0.38</v>
      </c>
      <c r="AI77" s="96">
        <f t="shared" ca="1" si="16"/>
        <v>1</v>
      </c>
      <c r="AJ77" s="170">
        <f t="shared" ca="1" si="34"/>
        <v>0.3</v>
      </c>
      <c r="AK77" s="96">
        <f t="shared" ca="1" si="35"/>
        <v>0.95</v>
      </c>
      <c r="AL77" s="77">
        <f t="shared" ca="1" si="17"/>
        <v>0</v>
      </c>
      <c r="AM77" s="94" t="e">
        <f t="shared" ca="1" si="36"/>
        <v>#DIV/0!</v>
      </c>
      <c r="AN77" s="182" t="e">
        <f t="shared" ca="1" si="18"/>
        <v>#DIV/0!</v>
      </c>
      <c r="AO77"/>
      <c r="AP77"/>
      <c r="AQ77" s="204"/>
      <c r="AR77" s="204"/>
      <c r="AU77"/>
      <c r="AV77"/>
      <c r="AW77"/>
      <c r="AX77"/>
      <c r="AY77"/>
      <c r="AZ77"/>
      <c r="BA77"/>
      <c r="BC77" s="95"/>
      <c r="BD77" s="95"/>
      <c r="BE77" s="77">
        <f t="shared" ca="1" si="19"/>
        <v>0</v>
      </c>
      <c r="BF77" s="145">
        <f t="shared" si="20"/>
        <v>30</v>
      </c>
      <c r="BG77" s="196">
        <f t="shared" si="37"/>
        <v>38443</v>
      </c>
      <c r="BH77" s="196">
        <f t="shared" si="66"/>
        <v>38472</v>
      </c>
      <c r="BJ77" s="196">
        <f t="shared" ca="1" si="67"/>
        <v>38441</v>
      </c>
      <c r="BK77" s="79"/>
      <c r="BL77" s="79">
        <f t="shared" si="21"/>
        <v>0</v>
      </c>
      <c r="BM77" s="79" t="e">
        <f t="shared" ca="1" si="38"/>
        <v>#DIV/0!</v>
      </c>
      <c r="BN77" s="74">
        <f t="shared" ca="1" si="22"/>
        <v>0</v>
      </c>
      <c r="BO77" s="98">
        <f t="shared" ca="1" si="39"/>
        <v>0</v>
      </c>
      <c r="BP77" s="97">
        <f ca="1">IF($BL77=0,0,_xll.OSTRIP($BM77,$I77,$BJ77-$B$2,$BG77-$BJ77,$BH77-$BJ77,$B$10,$BE77,$F77,$G77,$B$23,$J77,$BQ$34,0))</f>
        <v>0</v>
      </c>
      <c r="BQ77" s="97">
        <f ca="1">IF($BL77=0,0,_xll.OSTRIP($BM77,$I77,$BJ77-$B$2,$BG77-$BJ77,$BH77-$BJ77,$B$10,$BE77,$F77,$G77,$B$23,$J77,$BQ$34,1))</f>
        <v>0</v>
      </c>
      <c r="BR77" s="97">
        <f ca="1">IF($BL77=0,0,_xll.OSTRIP($BM77,$I77,$BJ77-$B$2,$BG77-$BJ77,$BH77-$BJ77,$B$10,$BE77,$F77,$G77,$B$23,$J77,$BQ$34,BQ$35))</f>
        <v>0</v>
      </c>
      <c r="BS77" s="99">
        <f t="shared" ca="1" si="40"/>
        <v>0</v>
      </c>
      <c r="BT77" s="99">
        <f t="shared" ca="1" si="41"/>
        <v>0</v>
      </c>
      <c r="BU77" s="99">
        <f t="shared" ca="1" si="42"/>
        <v>0</v>
      </c>
      <c r="BV77" s="99">
        <f t="shared" si="43"/>
        <v>0</v>
      </c>
      <c r="BX77" s="79">
        <f t="shared" si="23"/>
        <v>0</v>
      </c>
      <c r="BY77" s="78" t="e">
        <f t="shared" ca="1" si="44"/>
        <v>#DIV/0!</v>
      </c>
      <c r="BZ77" s="74">
        <f t="shared" ca="1" si="45"/>
        <v>0</v>
      </c>
      <c r="CA77" s="98">
        <f t="shared" ca="1" si="46"/>
        <v>0</v>
      </c>
      <c r="CB77" s="97">
        <f ca="1">IF($BX77=0,0,_xll.OSTRIP($BY77,$S77,$BJ77-$B$2,$BG77-$BJ77,$BH77-$BJ77,$B$10,$BE77,$P77,$Q77,$D$23,$T77,$CC$34,0))</f>
        <v>0</v>
      </c>
      <c r="CC77" s="97">
        <f ca="1">IF($BX77=0,0,_xll.OSTRIP($BY77,$S77,$BJ77-$B$2,$BG77-$BJ77,$BH77-$BJ77,$B$10,$BE77,$P77,$Q77,$D$23,$T77,$CC$34,1))</f>
        <v>0</v>
      </c>
      <c r="CD77" s="97">
        <f ca="1">IF($BX77=0,0,_xll.OSTRIP($BY77,$S77,$BJ77-$B$2,$BG77-$BJ77,$BH77-$BJ77,$B$10,$BE77,$P77,$Q77,$D$23,$T77,$CC$34,CC$35))</f>
        <v>0</v>
      </c>
      <c r="CE77" s="99">
        <f t="shared" ca="1" si="47"/>
        <v>0</v>
      </c>
      <c r="CF77" s="99">
        <f t="shared" ca="1" si="48"/>
        <v>0</v>
      </c>
      <c r="CG77" s="99">
        <f t="shared" ca="1" si="49"/>
        <v>0</v>
      </c>
      <c r="CH77" s="99">
        <f t="shared" si="50"/>
        <v>0</v>
      </c>
      <c r="CJ77" s="79">
        <f t="shared" si="24"/>
        <v>0</v>
      </c>
      <c r="CK77" s="78" t="e">
        <f t="shared" ca="1" si="51"/>
        <v>#DIV/0!</v>
      </c>
      <c r="CL77" s="74">
        <f t="shared" ca="1" si="52"/>
        <v>0</v>
      </c>
      <c r="CM77" s="98">
        <f t="shared" ca="1" si="53"/>
        <v>0</v>
      </c>
      <c r="CN77" s="97">
        <f ca="1">IF($CJ77=0,0,_xll.OSTRIP($CK77,$AC77,$BJ77-$B$2,$BG77-$BJ77,$BH77-$BJ77,$B$10,$BE77,$Z77,$AA77,$F$23,$AD77,$CO$34,0))</f>
        <v>0</v>
      </c>
      <c r="CO77" s="97">
        <f ca="1">IF($CJ77=0,0,_xll.OSTRIP($CK77,$AC77,$BJ77-$B$2,$BG77-$BJ77,$BH77-$BJ77,$B$10,$BE77,$Z77,$AA77,$F$23,$AD77,$CO$34,1))</f>
        <v>0</v>
      </c>
      <c r="CP77" s="97">
        <f ca="1">IF($CJ77=0,0,_xll.OSTRIP($CK77,$AC77,$BJ77-$B$2,$BG77-$BJ77,$BH77-$BJ77,$B$10,$BE77,$Z77,$AA77,$F$23,$AD77,$CO$34,$CO$35))</f>
        <v>0</v>
      </c>
      <c r="CQ77" s="99">
        <f t="shared" ca="1" si="54"/>
        <v>0</v>
      </c>
      <c r="CR77" s="99">
        <f t="shared" ca="1" si="55"/>
        <v>0</v>
      </c>
      <c r="CS77" s="99">
        <f t="shared" ca="1" si="56"/>
        <v>0</v>
      </c>
      <c r="CT77" s="99">
        <f t="shared" si="57"/>
        <v>0</v>
      </c>
      <c r="CV77" s="79">
        <f t="shared" si="25"/>
        <v>0</v>
      </c>
      <c r="CW77" s="78" t="e">
        <f t="shared" ca="1" si="58"/>
        <v>#DIV/0!</v>
      </c>
      <c r="CX77" s="74">
        <f t="shared" ca="1" si="59"/>
        <v>0</v>
      </c>
      <c r="CY77" s="98">
        <f t="shared" ca="1" si="60"/>
        <v>0</v>
      </c>
      <c r="CZ77" s="97">
        <f ca="1">IF($CV77=0,0,_xll.OSTRIP($CW77,$AM77,$BJ77-$B$2,$BG77-$BJ77,$BH77-$BJ77,$B$10,$BE77,$AJ77,$AK77,$H$23,$AN77,$DA$34,0))</f>
        <v>0</v>
      </c>
      <c r="DA77" s="97">
        <f ca="1">IF($CV77=0,0,_xll.OSTRIP($CW77,$AM77,$BJ77-$B$2,$BG77-$BJ77,$BH77-$BJ77,$B$10,$BE77,$AJ77,$AK77,$H$23,$AN77,$DA$34,1))</f>
        <v>0</v>
      </c>
      <c r="DB77" s="97">
        <f ca="1">IF($CV77=0,0,_xll.OSTRIP($CW77,$AM77,$BJ77-$B$2,$BG77-$BJ77,$BH77-$BJ77,$B$10,$BE77,$AJ77,$AK77,$H$23,$AN77,$DA$34,DA$35))</f>
        <v>0</v>
      </c>
      <c r="DC77" s="99">
        <f t="shared" ca="1" si="61"/>
        <v>0</v>
      </c>
      <c r="DD77" s="99">
        <f t="shared" ca="1" si="62"/>
        <v>0</v>
      </c>
      <c r="DE77" s="99">
        <f t="shared" ca="1" si="63"/>
        <v>0</v>
      </c>
      <c r="DF77" s="99">
        <f t="shared" si="64"/>
        <v>0</v>
      </c>
    </row>
    <row r="78" spans="1:110" x14ac:dyDescent="0.2">
      <c r="A78" s="92">
        <f t="shared" si="26"/>
        <v>38473</v>
      </c>
      <c r="B78" s="93">
        <f t="shared" ca="1" si="0"/>
        <v>3.25</v>
      </c>
      <c r="C78" s="77">
        <f t="shared" ca="1" si="1"/>
        <v>0.29249999999999998</v>
      </c>
      <c r="D78" s="93">
        <f t="shared" ca="1" si="2"/>
        <v>0.32500000000000001</v>
      </c>
      <c r="E78" s="96">
        <f t="shared" ca="1" si="3"/>
        <v>0.98</v>
      </c>
      <c r="F78" s="77">
        <f t="shared" ca="1" si="27"/>
        <v>0.38664999999999994</v>
      </c>
      <c r="G78" s="96">
        <f t="shared" ca="1" si="65"/>
        <v>0.55000000000000004</v>
      </c>
      <c r="H78" s="77">
        <f t="shared" ca="1" si="4"/>
        <v>0</v>
      </c>
      <c r="I78" s="94" t="e">
        <f t="shared" ca="1" si="5"/>
        <v>#DIV/0!</v>
      </c>
      <c r="J78" s="182" t="e">
        <f t="shared" ca="1" si="6"/>
        <v>#DIV/0!</v>
      </c>
      <c r="K78" s="182"/>
      <c r="L78" s="204"/>
      <c r="M78" s="204"/>
      <c r="N78" s="93">
        <f t="shared" ca="1" si="7"/>
        <v>1.7500000000000002E-2</v>
      </c>
      <c r="O78" s="96">
        <f t="shared" ca="1" si="8"/>
        <v>1</v>
      </c>
      <c r="P78" s="170">
        <f t="shared" ca="1" si="28"/>
        <v>0.29249999999999998</v>
      </c>
      <c r="Q78" s="96">
        <f t="shared" ca="1" si="29"/>
        <v>0.55000000000000004</v>
      </c>
      <c r="R78" s="77">
        <f t="shared" ca="1" si="9"/>
        <v>0</v>
      </c>
      <c r="S78" s="94" t="e">
        <f t="shared" ca="1" si="30"/>
        <v>#DIV/0!</v>
      </c>
      <c r="T78" s="182" t="e">
        <f t="shared" ca="1" si="10"/>
        <v>#DIV/0!</v>
      </c>
      <c r="U78"/>
      <c r="V78"/>
      <c r="W78"/>
      <c r="X78" s="93">
        <f t="shared" ca="1" si="11"/>
        <v>0.26</v>
      </c>
      <c r="Y78" s="96">
        <f t="shared" ca="1" si="12"/>
        <v>1</v>
      </c>
      <c r="Z78" s="170">
        <f t="shared" ca="1" si="31"/>
        <v>0.29249999999999998</v>
      </c>
      <c r="AA78" s="96">
        <f t="shared" ca="1" si="32"/>
        <v>0.5</v>
      </c>
      <c r="AB78" s="77">
        <f t="shared" ca="1" si="13"/>
        <v>0</v>
      </c>
      <c r="AC78" s="94" t="e">
        <f t="shared" ca="1" si="33"/>
        <v>#DIV/0!</v>
      </c>
      <c r="AD78" s="182" t="e">
        <f t="shared" ca="1" si="14"/>
        <v>#DIV/0!</v>
      </c>
      <c r="AE78"/>
      <c r="AF78"/>
      <c r="AG78"/>
      <c r="AH78" s="93">
        <f t="shared" ca="1" si="15"/>
        <v>0.33</v>
      </c>
      <c r="AI78" s="96">
        <f t="shared" ca="1" si="16"/>
        <v>1</v>
      </c>
      <c r="AJ78" s="170">
        <f t="shared" ca="1" si="34"/>
        <v>0.29249999999999998</v>
      </c>
      <c r="AK78" s="96">
        <f t="shared" ca="1" si="35"/>
        <v>1</v>
      </c>
      <c r="AL78" s="77">
        <f t="shared" ca="1" si="17"/>
        <v>0</v>
      </c>
      <c r="AM78" s="94" t="e">
        <f t="shared" ca="1" si="36"/>
        <v>#DIV/0!</v>
      </c>
      <c r="AN78" s="182" t="e">
        <f t="shared" ca="1" si="18"/>
        <v>#DIV/0!</v>
      </c>
      <c r="AO78"/>
      <c r="AP78"/>
      <c r="AQ78" s="204"/>
      <c r="AR78" s="204"/>
      <c r="AU78"/>
      <c r="AV78"/>
      <c r="AW78"/>
      <c r="AX78"/>
      <c r="AY78"/>
      <c r="AZ78"/>
      <c r="BA78"/>
      <c r="BC78" s="95"/>
      <c r="BD78" s="95"/>
      <c r="BE78" s="77">
        <f t="shared" ca="1" si="19"/>
        <v>0</v>
      </c>
      <c r="BF78" s="145">
        <f t="shared" si="20"/>
        <v>31</v>
      </c>
      <c r="BG78" s="196">
        <f t="shared" si="37"/>
        <v>38473</v>
      </c>
      <c r="BH78" s="196">
        <f t="shared" si="66"/>
        <v>38503</v>
      </c>
      <c r="BJ78" s="196">
        <f t="shared" ca="1" si="67"/>
        <v>38470</v>
      </c>
      <c r="BK78" s="79"/>
      <c r="BL78" s="79">
        <f t="shared" si="21"/>
        <v>0</v>
      </c>
      <c r="BM78" s="79" t="e">
        <f t="shared" ca="1" si="38"/>
        <v>#DIV/0!</v>
      </c>
      <c r="BN78" s="74">
        <f t="shared" ca="1" si="22"/>
        <v>0</v>
      </c>
      <c r="BO78" s="98">
        <f t="shared" ca="1" si="39"/>
        <v>0</v>
      </c>
      <c r="BP78" s="97">
        <f ca="1">IF($BL78=0,0,_xll.OSTRIP($BM78,$I78,$BJ78-$B$2,$BG78-$BJ78,$BH78-$BJ78,$B$10,$BE78,$F78,$G78,$B$23,$J78,$BQ$34,0))</f>
        <v>0</v>
      </c>
      <c r="BQ78" s="97">
        <f ca="1">IF($BL78=0,0,_xll.OSTRIP($BM78,$I78,$BJ78-$B$2,$BG78-$BJ78,$BH78-$BJ78,$B$10,$BE78,$F78,$G78,$B$23,$J78,$BQ$34,1))</f>
        <v>0</v>
      </c>
      <c r="BR78" s="97">
        <f ca="1">IF($BL78=0,0,_xll.OSTRIP($BM78,$I78,$BJ78-$B$2,$BG78-$BJ78,$BH78-$BJ78,$B$10,$BE78,$F78,$G78,$B$23,$J78,$BQ$34,BQ$35))</f>
        <v>0</v>
      </c>
      <c r="BS78" s="99">
        <f t="shared" ca="1" si="40"/>
        <v>0</v>
      </c>
      <c r="BT78" s="99">
        <f t="shared" ca="1" si="41"/>
        <v>0</v>
      </c>
      <c r="BU78" s="99">
        <f t="shared" ca="1" si="42"/>
        <v>0</v>
      </c>
      <c r="BV78" s="99">
        <f t="shared" si="43"/>
        <v>0</v>
      </c>
      <c r="BX78" s="79">
        <f t="shared" si="23"/>
        <v>0</v>
      </c>
      <c r="BY78" s="78" t="e">
        <f t="shared" ca="1" si="44"/>
        <v>#DIV/0!</v>
      </c>
      <c r="BZ78" s="74">
        <f t="shared" ca="1" si="45"/>
        <v>0</v>
      </c>
      <c r="CA78" s="98">
        <f t="shared" ca="1" si="46"/>
        <v>0</v>
      </c>
      <c r="CB78" s="97">
        <f ca="1">IF($BX78=0,0,_xll.OSTRIP($BY78,$S78,$BJ78-$B$2,$BG78-$BJ78,$BH78-$BJ78,$B$10,$BE78,$P78,$Q78,$D$23,$T78,$CC$34,0))</f>
        <v>0</v>
      </c>
      <c r="CC78" s="97">
        <f ca="1">IF($BX78=0,0,_xll.OSTRIP($BY78,$S78,$BJ78-$B$2,$BG78-$BJ78,$BH78-$BJ78,$B$10,$BE78,$P78,$Q78,$D$23,$T78,$CC$34,1))</f>
        <v>0</v>
      </c>
      <c r="CD78" s="97">
        <f ca="1">IF($BX78=0,0,_xll.OSTRIP($BY78,$S78,$BJ78-$B$2,$BG78-$BJ78,$BH78-$BJ78,$B$10,$BE78,$P78,$Q78,$D$23,$T78,$CC$34,CC$35))</f>
        <v>0</v>
      </c>
      <c r="CE78" s="99">
        <f t="shared" ca="1" si="47"/>
        <v>0</v>
      </c>
      <c r="CF78" s="99">
        <f t="shared" ca="1" si="48"/>
        <v>0</v>
      </c>
      <c r="CG78" s="99">
        <f t="shared" ca="1" si="49"/>
        <v>0</v>
      </c>
      <c r="CH78" s="99">
        <f t="shared" si="50"/>
        <v>0</v>
      </c>
      <c r="CJ78" s="79">
        <f t="shared" si="24"/>
        <v>0</v>
      </c>
      <c r="CK78" s="78" t="e">
        <f t="shared" ca="1" si="51"/>
        <v>#DIV/0!</v>
      </c>
      <c r="CL78" s="74">
        <f t="shared" ca="1" si="52"/>
        <v>0</v>
      </c>
      <c r="CM78" s="98">
        <f t="shared" ca="1" si="53"/>
        <v>0</v>
      </c>
      <c r="CN78" s="97">
        <f ca="1">IF($CJ78=0,0,_xll.OSTRIP($CK78,$AC78,$BJ78-$B$2,$BG78-$BJ78,$BH78-$BJ78,$B$10,$BE78,$Z78,$AA78,$F$23,$AD78,$CO$34,0))</f>
        <v>0</v>
      </c>
      <c r="CO78" s="97">
        <f ca="1">IF($CJ78=0,0,_xll.OSTRIP($CK78,$AC78,$BJ78-$B$2,$BG78-$BJ78,$BH78-$BJ78,$B$10,$BE78,$Z78,$AA78,$F$23,$AD78,$CO$34,1))</f>
        <v>0</v>
      </c>
      <c r="CP78" s="97">
        <f ca="1">IF($CJ78=0,0,_xll.OSTRIP($CK78,$AC78,$BJ78-$B$2,$BG78-$BJ78,$BH78-$BJ78,$B$10,$BE78,$Z78,$AA78,$F$23,$AD78,$CO$34,$CO$35))</f>
        <v>0</v>
      </c>
      <c r="CQ78" s="99">
        <f t="shared" ca="1" si="54"/>
        <v>0</v>
      </c>
      <c r="CR78" s="99">
        <f t="shared" ca="1" si="55"/>
        <v>0</v>
      </c>
      <c r="CS78" s="99">
        <f t="shared" ca="1" si="56"/>
        <v>0</v>
      </c>
      <c r="CT78" s="99">
        <f t="shared" si="57"/>
        <v>0</v>
      </c>
      <c r="CV78" s="79">
        <f t="shared" si="25"/>
        <v>0</v>
      </c>
      <c r="CW78" s="78" t="e">
        <f t="shared" ca="1" si="58"/>
        <v>#DIV/0!</v>
      </c>
      <c r="CX78" s="74">
        <f t="shared" ca="1" si="59"/>
        <v>0</v>
      </c>
      <c r="CY78" s="98">
        <f t="shared" ca="1" si="60"/>
        <v>0</v>
      </c>
      <c r="CZ78" s="97">
        <f ca="1">IF($CV78=0,0,_xll.OSTRIP($CW78,$AM78,$BJ78-$B$2,$BG78-$BJ78,$BH78-$BJ78,$B$10,$BE78,$AJ78,$AK78,$H$23,$AN78,$DA$34,0))</f>
        <v>0</v>
      </c>
      <c r="DA78" s="97">
        <f ca="1">IF($CV78=0,0,_xll.OSTRIP($CW78,$AM78,$BJ78-$B$2,$BG78-$BJ78,$BH78-$BJ78,$B$10,$BE78,$AJ78,$AK78,$H$23,$AN78,$DA$34,1))</f>
        <v>0</v>
      </c>
      <c r="DB78" s="97">
        <f ca="1">IF($CV78=0,0,_xll.OSTRIP($CW78,$AM78,$BJ78-$B$2,$BG78-$BJ78,$BH78-$BJ78,$B$10,$BE78,$AJ78,$AK78,$H$23,$AN78,$DA$34,DA$35))</f>
        <v>0</v>
      </c>
      <c r="DC78" s="99">
        <f t="shared" ca="1" si="61"/>
        <v>0</v>
      </c>
      <c r="DD78" s="99">
        <f t="shared" ca="1" si="62"/>
        <v>0</v>
      </c>
      <c r="DE78" s="99">
        <f t="shared" ca="1" si="63"/>
        <v>0</v>
      </c>
      <c r="DF78" s="99">
        <f t="shared" si="64"/>
        <v>0</v>
      </c>
    </row>
    <row r="79" spans="1:110" x14ac:dyDescent="0.2">
      <c r="A79" s="92">
        <f t="shared" si="26"/>
        <v>38504</v>
      </c>
      <c r="B79" s="93">
        <f t="shared" ca="1" si="0"/>
        <v>3.2850000000000001</v>
      </c>
      <c r="C79" s="77">
        <f t="shared" ca="1" si="1"/>
        <v>0.29249999999999998</v>
      </c>
      <c r="D79" s="93">
        <f t="shared" ca="1" si="2"/>
        <v>0.33500000000000002</v>
      </c>
      <c r="E79" s="96">
        <f t="shared" ca="1" si="3"/>
        <v>0.98</v>
      </c>
      <c r="F79" s="77">
        <f t="shared" ca="1" si="27"/>
        <v>0.38664999999999994</v>
      </c>
      <c r="G79" s="96">
        <f t="shared" ca="1" si="65"/>
        <v>0.55000000000000004</v>
      </c>
      <c r="H79" s="77">
        <f t="shared" ca="1" si="4"/>
        <v>0</v>
      </c>
      <c r="I79" s="94" t="e">
        <f t="shared" ca="1" si="5"/>
        <v>#DIV/0!</v>
      </c>
      <c r="J79" s="182" t="e">
        <f t="shared" ca="1" si="6"/>
        <v>#DIV/0!</v>
      </c>
      <c r="K79" s="182"/>
      <c r="L79" s="204"/>
      <c r="M79" s="204"/>
      <c r="N79" s="93">
        <f t="shared" ca="1" si="7"/>
        <v>2.2499999999999999E-2</v>
      </c>
      <c r="O79" s="96">
        <f t="shared" ca="1" si="8"/>
        <v>1</v>
      </c>
      <c r="P79" s="170">
        <f t="shared" ca="1" si="28"/>
        <v>0.29249999999999998</v>
      </c>
      <c r="Q79" s="96">
        <f t="shared" ca="1" si="29"/>
        <v>0.55000000000000004</v>
      </c>
      <c r="R79" s="77">
        <f t="shared" ca="1" si="9"/>
        <v>0</v>
      </c>
      <c r="S79" s="94" t="e">
        <f t="shared" ca="1" si="30"/>
        <v>#DIV/0!</v>
      </c>
      <c r="T79" s="182" t="e">
        <f t="shared" ca="1" si="10"/>
        <v>#DIV/0!</v>
      </c>
      <c r="U79"/>
      <c r="V79"/>
      <c r="W79"/>
      <c r="X79" s="93">
        <f t="shared" ca="1" si="11"/>
        <v>0.26</v>
      </c>
      <c r="Y79" s="96">
        <f t="shared" ca="1" si="12"/>
        <v>1</v>
      </c>
      <c r="Z79" s="170">
        <f t="shared" ca="1" si="31"/>
        <v>0.29249999999999998</v>
      </c>
      <c r="AA79" s="96">
        <f t="shared" ca="1" si="32"/>
        <v>0.6</v>
      </c>
      <c r="AB79" s="77">
        <f t="shared" ca="1" si="13"/>
        <v>0</v>
      </c>
      <c r="AC79" s="94" t="e">
        <f t="shared" ca="1" si="33"/>
        <v>#DIV/0!</v>
      </c>
      <c r="AD79" s="182" t="e">
        <f t="shared" ca="1" si="14"/>
        <v>#DIV/0!</v>
      </c>
      <c r="AE79"/>
      <c r="AF79"/>
      <c r="AG79"/>
      <c r="AH79" s="93">
        <f t="shared" ca="1" si="15"/>
        <v>0.37</v>
      </c>
      <c r="AI79" s="96">
        <f t="shared" ca="1" si="16"/>
        <v>1</v>
      </c>
      <c r="AJ79" s="170">
        <f t="shared" ca="1" si="34"/>
        <v>0.29249999999999998</v>
      </c>
      <c r="AK79" s="96">
        <f t="shared" ca="1" si="35"/>
        <v>1</v>
      </c>
      <c r="AL79" s="77">
        <f t="shared" ca="1" si="17"/>
        <v>0</v>
      </c>
      <c r="AM79" s="94" t="e">
        <f t="shared" ca="1" si="36"/>
        <v>#DIV/0!</v>
      </c>
      <c r="AN79" s="182" t="e">
        <f t="shared" ca="1" si="18"/>
        <v>#DIV/0!</v>
      </c>
      <c r="AO79"/>
      <c r="AP79"/>
      <c r="AQ79" s="204"/>
      <c r="AR79" s="204"/>
      <c r="AU79"/>
      <c r="AV79"/>
      <c r="AW79"/>
      <c r="AX79"/>
      <c r="AY79"/>
      <c r="AZ79"/>
      <c r="BA79"/>
      <c r="BC79" s="95"/>
      <c r="BD79" s="95"/>
      <c r="BE79" s="77">
        <f t="shared" ca="1" si="19"/>
        <v>0</v>
      </c>
      <c r="BF79" s="145">
        <f t="shared" si="20"/>
        <v>30</v>
      </c>
      <c r="BG79" s="196">
        <f t="shared" si="37"/>
        <v>38504</v>
      </c>
      <c r="BH79" s="196">
        <f t="shared" si="66"/>
        <v>38533</v>
      </c>
      <c r="BJ79" s="196">
        <f t="shared" ca="1" si="67"/>
        <v>38499</v>
      </c>
      <c r="BK79" s="79"/>
      <c r="BL79" s="79">
        <f t="shared" si="21"/>
        <v>0</v>
      </c>
      <c r="BM79" s="79" t="e">
        <f t="shared" ca="1" si="38"/>
        <v>#DIV/0!</v>
      </c>
      <c r="BN79" s="74">
        <f t="shared" ca="1" si="22"/>
        <v>0</v>
      </c>
      <c r="BO79" s="98">
        <f t="shared" ca="1" si="39"/>
        <v>0</v>
      </c>
      <c r="BP79" s="97">
        <f ca="1">IF($BL79=0,0,_xll.OSTRIP($BM79,$I79,$BJ79-$B$2,$BG79-$BJ79,$BH79-$BJ79,$B$10,$BE79,$F79,$G79,$B$23,$J79,$BQ$34,0))</f>
        <v>0</v>
      </c>
      <c r="BQ79" s="97">
        <f ca="1">IF($BL79=0,0,_xll.OSTRIP($BM79,$I79,$BJ79-$B$2,$BG79-$BJ79,$BH79-$BJ79,$B$10,$BE79,$F79,$G79,$B$23,$J79,$BQ$34,1))</f>
        <v>0</v>
      </c>
      <c r="BR79" s="97">
        <f ca="1">IF($BL79=0,0,_xll.OSTRIP($BM79,$I79,$BJ79-$B$2,$BG79-$BJ79,$BH79-$BJ79,$B$10,$BE79,$F79,$G79,$B$23,$J79,$BQ$34,BQ$35))</f>
        <v>0</v>
      </c>
      <c r="BS79" s="99">
        <f t="shared" ca="1" si="40"/>
        <v>0</v>
      </c>
      <c r="BT79" s="99">
        <f t="shared" ca="1" si="41"/>
        <v>0</v>
      </c>
      <c r="BU79" s="99">
        <f t="shared" ca="1" si="42"/>
        <v>0</v>
      </c>
      <c r="BV79" s="99">
        <f t="shared" si="43"/>
        <v>0</v>
      </c>
      <c r="BX79" s="79">
        <f t="shared" si="23"/>
        <v>0</v>
      </c>
      <c r="BY79" s="78" t="e">
        <f t="shared" ca="1" si="44"/>
        <v>#DIV/0!</v>
      </c>
      <c r="BZ79" s="74">
        <f t="shared" ca="1" si="45"/>
        <v>0</v>
      </c>
      <c r="CA79" s="98">
        <f t="shared" ca="1" si="46"/>
        <v>0</v>
      </c>
      <c r="CB79" s="97">
        <f ca="1">IF($BX79=0,0,_xll.OSTRIP($BY79,$S79,$BJ79-$B$2,$BG79-$BJ79,$BH79-$BJ79,$B$10,$BE79,$P79,$Q79,$D$23,$T79,$CC$34,0))</f>
        <v>0</v>
      </c>
      <c r="CC79" s="97">
        <f ca="1">IF($BX79=0,0,_xll.OSTRIP($BY79,$S79,$BJ79-$B$2,$BG79-$BJ79,$BH79-$BJ79,$B$10,$BE79,$P79,$Q79,$D$23,$T79,$CC$34,1))</f>
        <v>0</v>
      </c>
      <c r="CD79" s="97">
        <f ca="1">IF($BX79=0,0,_xll.OSTRIP($BY79,$S79,$BJ79-$B$2,$BG79-$BJ79,$BH79-$BJ79,$B$10,$BE79,$P79,$Q79,$D$23,$T79,$CC$34,CC$35))</f>
        <v>0</v>
      </c>
      <c r="CE79" s="99">
        <f t="shared" ca="1" si="47"/>
        <v>0</v>
      </c>
      <c r="CF79" s="99">
        <f t="shared" ca="1" si="48"/>
        <v>0</v>
      </c>
      <c r="CG79" s="99">
        <f t="shared" ca="1" si="49"/>
        <v>0</v>
      </c>
      <c r="CH79" s="99">
        <f t="shared" si="50"/>
        <v>0</v>
      </c>
      <c r="CJ79" s="79">
        <f t="shared" si="24"/>
        <v>0</v>
      </c>
      <c r="CK79" s="78" t="e">
        <f t="shared" ca="1" si="51"/>
        <v>#DIV/0!</v>
      </c>
      <c r="CL79" s="74">
        <f t="shared" ca="1" si="52"/>
        <v>0</v>
      </c>
      <c r="CM79" s="98">
        <f t="shared" ca="1" si="53"/>
        <v>0</v>
      </c>
      <c r="CN79" s="97">
        <f ca="1">IF($CJ79=0,0,_xll.OSTRIP($CK79,$AC79,$BJ79-$B$2,$BG79-$BJ79,$BH79-$BJ79,$B$10,$BE79,$Z79,$AA79,$F$23,$AD79,$CO$34,0))</f>
        <v>0</v>
      </c>
      <c r="CO79" s="97">
        <f ca="1">IF($CJ79=0,0,_xll.OSTRIP($CK79,$AC79,$BJ79-$B$2,$BG79-$BJ79,$BH79-$BJ79,$B$10,$BE79,$Z79,$AA79,$F$23,$AD79,$CO$34,1))</f>
        <v>0</v>
      </c>
      <c r="CP79" s="97">
        <f ca="1">IF($CJ79=0,0,_xll.OSTRIP($CK79,$AC79,$BJ79-$B$2,$BG79-$BJ79,$BH79-$BJ79,$B$10,$BE79,$Z79,$AA79,$F$23,$AD79,$CO$34,$CO$35))</f>
        <v>0</v>
      </c>
      <c r="CQ79" s="99">
        <f t="shared" ca="1" si="54"/>
        <v>0</v>
      </c>
      <c r="CR79" s="99">
        <f t="shared" ca="1" si="55"/>
        <v>0</v>
      </c>
      <c r="CS79" s="99">
        <f t="shared" ca="1" si="56"/>
        <v>0</v>
      </c>
      <c r="CT79" s="99">
        <f t="shared" si="57"/>
        <v>0</v>
      </c>
      <c r="CV79" s="79">
        <f t="shared" si="25"/>
        <v>0</v>
      </c>
      <c r="CW79" s="78" t="e">
        <f t="shared" ca="1" si="58"/>
        <v>#DIV/0!</v>
      </c>
      <c r="CX79" s="74">
        <f t="shared" ca="1" si="59"/>
        <v>0</v>
      </c>
      <c r="CY79" s="98">
        <f t="shared" ca="1" si="60"/>
        <v>0</v>
      </c>
      <c r="CZ79" s="97">
        <f ca="1">IF($CV79=0,0,_xll.OSTRIP($CW79,$AM79,$BJ79-$B$2,$BG79-$BJ79,$BH79-$BJ79,$B$10,$BE79,$AJ79,$AK79,$H$23,$AN79,$DA$34,0))</f>
        <v>0</v>
      </c>
      <c r="DA79" s="97">
        <f ca="1">IF($CV79=0,0,_xll.OSTRIP($CW79,$AM79,$BJ79-$B$2,$BG79-$BJ79,$BH79-$BJ79,$B$10,$BE79,$AJ79,$AK79,$H$23,$AN79,$DA$34,1))</f>
        <v>0</v>
      </c>
      <c r="DB79" s="97">
        <f ca="1">IF($CV79=0,0,_xll.OSTRIP($CW79,$AM79,$BJ79-$B$2,$BG79-$BJ79,$BH79-$BJ79,$B$10,$BE79,$AJ79,$AK79,$H$23,$AN79,$DA$34,DA$35))</f>
        <v>0</v>
      </c>
      <c r="DC79" s="99">
        <f t="shared" ca="1" si="61"/>
        <v>0</v>
      </c>
      <c r="DD79" s="99">
        <f t="shared" ca="1" si="62"/>
        <v>0</v>
      </c>
      <c r="DE79" s="99">
        <f t="shared" ca="1" si="63"/>
        <v>0</v>
      </c>
      <c r="DF79" s="99">
        <f t="shared" si="64"/>
        <v>0</v>
      </c>
    </row>
    <row r="80" spans="1:110" x14ac:dyDescent="0.2">
      <c r="A80" s="92">
        <f t="shared" si="26"/>
        <v>38534</v>
      </c>
      <c r="B80" s="93">
        <f t="shared" ca="1" si="0"/>
        <v>3.3250000000000002</v>
      </c>
      <c r="C80" s="77">
        <f t="shared" ca="1" si="1"/>
        <v>0.28749999999999998</v>
      </c>
      <c r="D80" s="93">
        <f t="shared" ca="1" si="2"/>
        <v>0.35</v>
      </c>
      <c r="E80" s="96">
        <f t="shared" ca="1" si="3"/>
        <v>0.98</v>
      </c>
      <c r="F80" s="77">
        <f t="shared" ca="1" si="27"/>
        <v>0.38175000000000003</v>
      </c>
      <c r="G80" s="96">
        <f t="shared" ca="1" si="65"/>
        <v>0.6</v>
      </c>
      <c r="H80" s="77">
        <f t="shared" ca="1" si="4"/>
        <v>0</v>
      </c>
      <c r="I80" s="94" t="e">
        <f t="shared" ca="1" si="5"/>
        <v>#DIV/0!</v>
      </c>
      <c r="J80" s="182" t="e">
        <f t="shared" ca="1" si="6"/>
        <v>#DIV/0!</v>
      </c>
      <c r="K80" s="182"/>
      <c r="L80" s="204"/>
      <c r="M80" s="204"/>
      <c r="N80" s="93">
        <f t="shared" ca="1" si="7"/>
        <v>2.5000000000000001E-2</v>
      </c>
      <c r="O80" s="96">
        <f t="shared" ca="1" si="8"/>
        <v>1</v>
      </c>
      <c r="P80" s="170">
        <f t="shared" ca="1" si="28"/>
        <v>0.28749999999999998</v>
      </c>
      <c r="Q80" s="96">
        <f t="shared" ca="1" si="29"/>
        <v>0.6</v>
      </c>
      <c r="R80" s="77">
        <f t="shared" ca="1" si="9"/>
        <v>0</v>
      </c>
      <c r="S80" s="94" t="e">
        <f t="shared" ca="1" si="30"/>
        <v>#DIV/0!</v>
      </c>
      <c r="T80" s="182" t="e">
        <f t="shared" ca="1" si="10"/>
        <v>#DIV/0!</v>
      </c>
      <c r="U80"/>
      <c r="V80"/>
      <c r="W80"/>
      <c r="X80" s="93">
        <f t="shared" ca="1" si="11"/>
        <v>0.26</v>
      </c>
      <c r="Y80" s="96">
        <f t="shared" ca="1" si="12"/>
        <v>1</v>
      </c>
      <c r="Z80" s="170">
        <f t="shared" ca="1" si="31"/>
        <v>0.28749999999999998</v>
      </c>
      <c r="AA80" s="96">
        <f t="shared" ca="1" si="32"/>
        <v>0.6</v>
      </c>
      <c r="AB80" s="77">
        <f t="shared" ca="1" si="13"/>
        <v>0</v>
      </c>
      <c r="AC80" s="94" t="e">
        <f t="shared" ca="1" si="33"/>
        <v>#DIV/0!</v>
      </c>
      <c r="AD80" s="182" t="e">
        <f t="shared" ca="1" si="14"/>
        <v>#DIV/0!</v>
      </c>
      <c r="AE80"/>
      <c r="AF80"/>
      <c r="AG80"/>
      <c r="AH80" s="93">
        <f t="shared" ca="1" si="15"/>
        <v>0.41</v>
      </c>
      <c r="AI80" s="96">
        <f t="shared" ca="1" si="16"/>
        <v>1</v>
      </c>
      <c r="AJ80" s="170">
        <f t="shared" ca="1" si="34"/>
        <v>0.28749999999999998</v>
      </c>
      <c r="AK80" s="96">
        <f t="shared" ca="1" si="35"/>
        <v>1</v>
      </c>
      <c r="AL80" s="77">
        <f t="shared" ca="1" si="17"/>
        <v>0</v>
      </c>
      <c r="AM80" s="94" t="e">
        <f t="shared" ca="1" si="36"/>
        <v>#DIV/0!</v>
      </c>
      <c r="AN80" s="182" t="e">
        <f t="shared" ca="1" si="18"/>
        <v>#DIV/0!</v>
      </c>
      <c r="AO80"/>
      <c r="AP80"/>
      <c r="AQ80" s="204"/>
      <c r="AR80" s="204"/>
      <c r="AU80"/>
      <c r="AV80"/>
      <c r="AW80"/>
      <c r="AX80"/>
      <c r="AY80"/>
      <c r="AZ80"/>
      <c r="BA80"/>
      <c r="BC80" s="95"/>
      <c r="BD80" s="95"/>
      <c r="BE80" s="77">
        <f t="shared" ca="1" si="19"/>
        <v>0</v>
      </c>
      <c r="BF80" s="145">
        <f t="shared" si="20"/>
        <v>31</v>
      </c>
      <c r="BG80" s="196">
        <f t="shared" si="37"/>
        <v>38534</v>
      </c>
      <c r="BH80" s="196">
        <f t="shared" si="66"/>
        <v>38564</v>
      </c>
      <c r="BJ80" s="196">
        <f t="shared" ca="1" si="67"/>
        <v>38532</v>
      </c>
      <c r="BK80" s="79"/>
      <c r="BL80" s="79">
        <f t="shared" si="21"/>
        <v>0</v>
      </c>
      <c r="BM80" s="79" t="e">
        <f t="shared" ca="1" si="38"/>
        <v>#DIV/0!</v>
      </c>
      <c r="BN80" s="74">
        <f t="shared" ca="1" si="22"/>
        <v>0</v>
      </c>
      <c r="BO80" s="98">
        <f t="shared" ca="1" si="39"/>
        <v>0</v>
      </c>
      <c r="BP80" s="97">
        <f ca="1">IF($BL80=0,0,_xll.OSTRIP($BM80,$I80,$BJ80-$B$2,$BG80-$BJ80,$BH80-$BJ80,$B$10,$BE80,$F80,$G80,$B$23,$J80,$BQ$34,0))</f>
        <v>0</v>
      </c>
      <c r="BQ80" s="97">
        <f ca="1">IF($BL80=0,0,_xll.OSTRIP($BM80,$I80,$BJ80-$B$2,$BG80-$BJ80,$BH80-$BJ80,$B$10,$BE80,$F80,$G80,$B$23,$J80,$BQ$34,1))</f>
        <v>0</v>
      </c>
      <c r="BR80" s="97">
        <f ca="1">IF($BL80=0,0,_xll.OSTRIP($BM80,$I80,$BJ80-$B$2,$BG80-$BJ80,$BH80-$BJ80,$B$10,$BE80,$F80,$G80,$B$23,$J80,$BQ$34,BQ$35))</f>
        <v>0</v>
      </c>
      <c r="BS80" s="99">
        <f t="shared" ca="1" si="40"/>
        <v>0</v>
      </c>
      <c r="BT80" s="99">
        <f t="shared" ca="1" si="41"/>
        <v>0</v>
      </c>
      <c r="BU80" s="99">
        <f t="shared" ca="1" si="42"/>
        <v>0</v>
      </c>
      <c r="BV80" s="99">
        <f t="shared" si="43"/>
        <v>0</v>
      </c>
      <c r="BX80" s="79">
        <f t="shared" si="23"/>
        <v>0</v>
      </c>
      <c r="BY80" s="78" t="e">
        <f t="shared" ca="1" si="44"/>
        <v>#DIV/0!</v>
      </c>
      <c r="BZ80" s="74">
        <f t="shared" ca="1" si="45"/>
        <v>0</v>
      </c>
      <c r="CA80" s="98">
        <f t="shared" ca="1" si="46"/>
        <v>0</v>
      </c>
      <c r="CB80" s="97">
        <f ca="1">IF($BX80=0,0,_xll.OSTRIP($BY80,$S80,$BJ80-$B$2,$BG80-$BJ80,$BH80-$BJ80,$B$10,$BE80,$P80,$Q80,$D$23,$T80,$CC$34,0))</f>
        <v>0</v>
      </c>
      <c r="CC80" s="97">
        <f ca="1">IF($BX80=0,0,_xll.OSTRIP($BY80,$S80,$BJ80-$B$2,$BG80-$BJ80,$BH80-$BJ80,$B$10,$BE80,$P80,$Q80,$D$23,$T80,$CC$34,1))</f>
        <v>0</v>
      </c>
      <c r="CD80" s="97">
        <f ca="1">IF($BX80=0,0,_xll.OSTRIP($BY80,$S80,$BJ80-$B$2,$BG80-$BJ80,$BH80-$BJ80,$B$10,$BE80,$P80,$Q80,$D$23,$T80,$CC$34,CC$35))</f>
        <v>0</v>
      </c>
      <c r="CE80" s="99">
        <f t="shared" ca="1" si="47"/>
        <v>0</v>
      </c>
      <c r="CF80" s="99">
        <f t="shared" ca="1" si="48"/>
        <v>0</v>
      </c>
      <c r="CG80" s="99">
        <f t="shared" ca="1" si="49"/>
        <v>0</v>
      </c>
      <c r="CH80" s="99">
        <f t="shared" si="50"/>
        <v>0</v>
      </c>
      <c r="CJ80" s="79">
        <f t="shared" si="24"/>
        <v>0</v>
      </c>
      <c r="CK80" s="78" t="e">
        <f t="shared" ca="1" si="51"/>
        <v>#DIV/0!</v>
      </c>
      <c r="CL80" s="74">
        <f t="shared" ca="1" si="52"/>
        <v>0</v>
      </c>
      <c r="CM80" s="98">
        <f t="shared" ca="1" si="53"/>
        <v>0</v>
      </c>
      <c r="CN80" s="97">
        <f ca="1">IF($CJ80=0,0,_xll.OSTRIP($CK80,$AC80,$BJ80-$B$2,$BG80-$BJ80,$BH80-$BJ80,$B$10,$BE80,$Z80,$AA80,$F$23,$AD80,$CO$34,0))</f>
        <v>0</v>
      </c>
      <c r="CO80" s="97">
        <f ca="1">IF($CJ80=0,0,_xll.OSTRIP($CK80,$AC80,$BJ80-$B$2,$BG80-$BJ80,$BH80-$BJ80,$B$10,$BE80,$Z80,$AA80,$F$23,$AD80,$CO$34,1))</f>
        <v>0</v>
      </c>
      <c r="CP80" s="97">
        <f ca="1">IF($CJ80=0,0,_xll.OSTRIP($CK80,$AC80,$BJ80-$B$2,$BG80-$BJ80,$BH80-$BJ80,$B$10,$BE80,$Z80,$AA80,$F$23,$AD80,$CO$34,$CO$35))</f>
        <v>0</v>
      </c>
      <c r="CQ80" s="99">
        <f t="shared" ca="1" si="54"/>
        <v>0</v>
      </c>
      <c r="CR80" s="99">
        <f t="shared" ca="1" si="55"/>
        <v>0</v>
      </c>
      <c r="CS80" s="99">
        <f t="shared" ca="1" si="56"/>
        <v>0</v>
      </c>
      <c r="CT80" s="99">
        <f t="shared" si="57"/>
        <v>0</v>
      </c>
      <c r="CV80" s="79">
        <f t="shared" si="25"/>
        <v>0</v>
      </c>
      <c r="CW80" s="78" t="e">
        <f t="shared" ca="1" si="58"/>
        <v>#DIV/0!</v>
      </c>
      <c r="CX80" s="74">
        <f t="shared" ca="1" si="59"/>
        <v>0</v>
      </c>
      <c r="CY80" s="98">
        <f t="shared" ca="1" si="60"/>
        <v>0</v>
      </c>
      <c r="CZ80" s="97">
        <f ca="1">IF($CV80=0,0,_xll.OSTRIP($CW80,$AM80,$BJ80-$B$2,$BG80-$BJ80,$BH80-$BJ80,$B$10,$BE80,$AJ80,$AK80,$H$23,$AN80,$DA$34,0))</f>
        <v>0</v>
      </c>
      <c r="DA80" s="97">
        <f ca="1">IF($CV80=0,0,_xll.OSTRIP($CW80,$AM80,$BJ80-$B$2,$BG80-$BJ80,$BH80-$BJ80,$B$10,$BE80,$AJ80,$AK80,$H$23,$AN80,$DA$34,1))</f>
        <v>0</v>
      </c>
      <c r="DB80" s="97">
        <f ca="1">IF($CV80=0,0,_xll.OSTRIP($CW80,$AM80,$BJ80-$B$2,$BG80-$BJ80,$BH80-$BJ80,$B$10,$BE80,$AJ80,$AK80,$H$23,$AN80,$DA$34,DA$35))</f>
        <v>0</v>
      </c>
      <c r="DC80" s="99">
        <f t="shared" ca="1" si="61"/>
        <v>0</v>
      </c>
      <c r="DD80" s="99">
        <f t="shared" ca="1" si="62"/>
        <v>0</v>
      </c>
      <c r="DE80" s="99">
        <f t="shared" ca="1" si="63"/>
        <v>0</v>
      </c>
      <c r="DF80" s="99">
        <f t="shared" si="64"/>
        <v>0</v>
      </c>
    </row>
    <row r="81" spans="1:110" x14ac:dyDescent="0.2">
      <c r="A81" s="92">
        <f t="shared" si="26"/>
        <v>38565</v>
      </c>
      <c r="B81" s="93">
        <f t="shared" ca="1" si="0"/>
        <v>3.3650000000000002</v>
      </c>
      <c r="C81" s="77">
        <f t="shared" ca="1" si="1"/>
        <v>0.28749999999999998</v>
      </c>
      <c r="D81" s="93">
        <f t="shared" ca="1" si="2"/>
        <v>0.35</v>
      </c>
      <c r="E81" s="96">
        <f t="shared" ca="1" si="3"/>
        <v>0.98</v>
      </c>
      <c r="F81" s="77">
        <f t="shared" ca="1" si="27"/>
        <v>0.38175000000000003</v>
      </c>
      <c r="G81" s="96">
        <f t="shared" ca="1" si="65"/>
        <v>0.65</v>
      </c>
      <c r="H81" s="77">
        <f t="shared" ca="1" si="4"/>
        <v>0</v>
      </c>
      <c r="I81" s="94" t="e">
        <f t="shared" ca="1" si="5"/>
        <v>#DIV/0!</v>
      </c>
      <c r="J81" s="182" t="e">
        <f t="shared" ca="1" si="6"/>
        <v>#DIV/0!</v>
      </c>
      <c r="K81" s="182"/>
      <c r="L81" s="204"/>
      <c r="M81" s="204"/>
      <c r="N81" s="93">
        <f t="shared" ca="1" si="7"/>
        <v>2.75E-2</v>
      </c>
      <c r="O81" s="96">
        <f t="shared" ca="1" si="8"/>
        <v>1</v>
      </c>
      <c r="P81" s="170">
        <f t="shared" ca="1" si="28"/>
        <v>0.28749999999999998</v>
      </c>
      <c r="Q81" s="96">
        <f t="shared" ca="1" si="29"/>
        <v>0.65</v>
      </c>
      <c r="R81" s="77">
        <f t="shared" ca="1" si="9"/>
        <v>0</v>
      </c>
      <c r="S81" s="94" t="e">
        <f t="shared" ca="1" si="30"/>
        <v>#DIV/0!</v>
      </c>
      <c r="T81" s="182" t="e">
        <f t="shared" ca="1" si="10"/>
        <v>#DIV/0!</v>
      </c>
      <c r="U81"/>
      <c r="V81"/>
      <c r="W81"/>
      <c r="X81" s="93">
        <f t="shared" ca="1" si="11"/>
        <v>0.26</v>
      </c>
      <c r="Y81" s="96">
        <f t="shared" ca="1" si="12"/>
        <v>1</v>
      </c>
      <c r="Z81" s="170">
        <f t="shared" ca="1" si="31"/>
        <v>0.28749999999999998</v>
      </c>
      <c r="AA81" s="96">
        <f t="shared" ca="1" si="32"/>
        <v>0.7</v>
      </c>
      <c r="AB81" s="77">
        <f t="shared" ca="1" si="13"/>
        <v>0</v>
      </c>
      <c r="AC81" s="94" t="e">
        <f t="shared" ca="1" si="33"/>
        <v>#DIV/0!</v>
      </c>
      <c r="AD81" s="182" t="e">
        <f t="shared" ca="1" si="14"/>
        <v>#DIV/0!</v>
      </c>
      <c r="AE81"/>
      <c r="AF81"/>
      <c r="AG81"/>
      <c r="AH81" s="93">
        <f t="shared" ca="1" si="15"/>
        <v>0.41</v>
      </c>
      <c r="AI81" s="96">
        <f t="shared" ca="1" si="16"/>
        <v>1</v>
      </c>
      <c r="AJ81" s="170">
        <f t="shared" ca="1" si="34"/>
        <v>0.28749999999999998</v>
      </c>
      <c r="AK81" s="96">
        <f t="shared" ca="1" si="35"/>
        <v>1.1000000000000001</v>
      </c>
      <c r="AL81" s="77">
        <f t="shared" ca="1" si="17"/>
        <v>0</v>
      </c>
      <c r="AM81" s="94" t="e">
        <f t="shared" ca="1" si="36"/>
        <v>#DIV/0!</v>
      </c>
      <c r="AN81" s="182" t="e">
        <f t="shared" ca="1" si="18"/>
        <v>#DIV/0!</v>
      </c>
      <c r="AO81"/>
      <c r="AP81"/>
      <c r="AQ81" s="204"/>
      <c r="AR81" s="204"/>
      <c r="AU81"/>
      <c r="AV81"/>
      <c r="AW81"/>
      <c r="AX81"/>
      <c r="AY81"/>
      <c r="AZ81"/>
      <c r="BA81"/>
      <c r="BC81" s="95"/>
      <c r="BD81" s="95"/>
      <c r="BE81" s="77">
        <f t="shared" ca="1" si="19"/>
        <v>0</v>
      </c>
      <c r="BF81" s="145">
        <f t="shared" si="20"/>
        <v>31</v>
      </c>
      <c r="BG81" s="196">
        <f t="shared" si="37"/>
        <v>38565</v>
      </c>
      <c r="BH81" s="196">
        <f t="shared" si="66"/>
        <v>38595</v>
      </c>
      <c r="BJ81" s="196">
        <f t="shared" ca="1" si="67"/>
        <v>38561</v>
      </c>
      <c r="BK81" s="79"/>
      <c r="BL81" s="79">
        <f t="shared" si="21"/>
        <v>0</v>
      </c>
      <c r="BM81" s="79" t="e">
        <f t="shared" ca="1" si="38"/>
        <v>#DIV/0!</v>
      </c>
      <c r="BN81" s="74">
        <f t="shared" ca="1" si="22"/>
        <v>0</v>
      </c>
      <c r="BO81" s="98">
        <f t="shared" ca="1" si="39"/>
        <v>0</v>
      </c>
      <c r="BP81" s="97">
        <f ca="1">IF($BL81=0,0,_xll.OSTRIP($BM81,$I81,$BJ81-$B$2,$BG81-$BJ81,$BH81-$BJ81,$B$10,$BE81,$F81,$G81,$B$23,$J81,$BQ$34,0))</f>
        <v>0</v>
      </c>
      <c r="BQ81" s="97">
        <f ca="1">IF($BL81=0,0,_xll.OSTRIP($BM81,$I81,$BJ81-$B$2,$BG81-$BJ81,$BH81-$BJ81,$B$10,$BE81,$F81,$G81,$B$23,$J81,$BQ$34,1))</f>
        <v>0</v>
      </c>
      <c r="BR81" s="97">
        <f ca="1">IF($BL81=0,0,_xll.OSTRIP($BM81,$I81,$BJ81-$B$2,$BG81-$BJ81,$BH81-$BJ81,$B$10,$BE81,$F81,$G81,$B$23,$J81,$BQ$34,BQ$35))</f>
        <v>0</v>
      </c>
      <c r="BS81" s="99">
        <f t="shared" ca="1" si="40"/>
        <v>0</v>
      </c>
      <c r="BT81" s="99">
        <f t="shared" ca="1" si="41"/>
        <v>0</v>
      </c>
      <c r="BU81" s="99">
        <f t="shared" ca="1" si="42"/>
        <v>0</v>
      </c>
      <c r="BV81" s="99">
        <f t="shared" si="43"/>
        <v>0</v>
      </c>
      <c r="BX81" s="79">
        <f t="shared" si="23"/>
        <v>0</v>
      </c>
      <c r="BY81" s="78" t="e">
        <f t="shared" ca="1" si="44"/>
        <v>#DIV/0!</v>
      </c>
      <c r="BZ81" s="74">
        <f t="shared" ca="1" si="45"/>
        <v>0</v>
      </c>
      <c r="CA81" s="98">
        <f t="shared" ca="1" si="46"/>
        <v>0</v>
      </c>
      <c r="CB81" s="97">
        <f ca="1">IF($BX81=0,0,_xll.OSTRIP($BY81,$S81,$BJ81-$B$2,$BG81-$BJ81,$BH81-$BJ81,$B$10,$BE81,$P81,$Q81,$D$23,$T81,$CC$34,0))</f>
        <v>0</v>
      </c>
      <c r="CC81" s="97">
        <f ca="1">IF($BX81=0,0,_xll.OSTRIP($BY81,$S81,$BJ81-$B$2,$BG81-$BJ81,$BH81-$BJ81,$B$10,$BE81,$P81,$Q81,$D$23,$T81,$CC$34,1))</f>
        <v>0</v>
      </c>
      <c r="CD81" s="97">
        <f ca="1">IF($BX81=0,0,_xll.OSTRIP($BY81,$S81,$BJ81-$B$2,$BG81-$BJ81,$BH81-$BJ81,$B$10,$BE81,$P81,$Q81,$D$23,$T81,$CC$34,CC$35))</f>
        <v>0</v>
      </c>
      <c r="CE81" s="99">
        <f t="shared" ca="1" si="47"/>
        <v>0</v>
      </c>
      <c r="CF81" s="99">
        <f t="shared" ca="1" si="48"/>
        <v>0</v>
      </c>
      <c r="CG81" s="99">
        <f t="shared" ca="1" si="49"/>
        <v>0</v>
      </c>
      <c r="CH81" s="99">
        <f t="shared" si="50"/>
        <v>0</v>
      </c>
      <c r="CJ81" s="79">
        <f t="shared" si="24"/>
        <v>0</v>
      </c>
      <c r="CK81" s="78" t="e">
        <f t="shared" ca="1" si="51"/>
        <v>#DIV/0!</v>
      </c>
      <c r="CL81" s="74">
        <f t="shared" ca="1" si="52"/>
        <v>0</v>
      </c>
      <c r="CM81" s="98">
        <f t="shared" ca="1" si="53"/>
        <v>0</v>
      </c>
      <c r="CN81" s="97">
        <f ca="1">IF($CJ81=0,0,_xll.OSTRIP($CK81,$AC81,$BJ81-$B$2,$BG81-$BJ81,$BH81-$BJ81,$B$10,$BE81,$Z81,$AA81,$F$23,$AD81,$CO$34,0))</f>
        <v>0</v>
      </c>
      <c r="CO81" s="97">
        <f ca="1">IF($CJ81=0,0,_xll.OSTRIP($CK81,$AC81,$BJ81-$B$2,$BG81-$BJ81,$BH81-$BJ81,$B$10,$BE81,$Z81,$AA81,$F$23,$AD81,$CO$34,1))</f>
        <v>0</v>
      </c>
      <c r="CP81" s="97">
        <f ca="1">IF($CJ81=0,0,_xll.OSTRIP($CK81,$AC81,$BJ81-$B$2,$BG81-$BJ81,$BH81-$BJ81,$B$10,$BE81,$Z81,$AA81,$F$23,$AD81,$CO$34,$CO$35))</f>
        <v>0</v>
      </c>
      <c r="CQ81" s="99">
        <f t="shared" ca="1" si="54"/>
        <v>0</v>
      </c>
      <c r="CR81" s="99">
        <f t="shared" ca="1" si="55"/>
        <v>0</v>
      </c>
      <c r="CS81" s="99">
        <f t="shared" ca="1" si="56"/>
        <v>0</v>
      </c>
      <c r="CT81" s="99">
        <f t="shared" si="57"/>
        <v>0</v>
      </c>
      <c r="CV81" s="79">
        <f t="shared" si="25"/>
        <v>0</v>
      </c>
      <c r="CW81" s="78" t="e">
        <f t="shared" ca="1" si="58"/>
        <v>#DIV/0!</v>
      </c>
      <c r="CX81" s="74">
        <f t="shared" ca="1" si="59"/>
        <v>0</v>
      </c>
      <c r="CY81" s="98">
        <f t="shared" ca="1" si="60"/>
        <v>0</v>
      </c>
      <c r="CZ81" s="97">
        <f ca="1">IF($CV81=0,0,_xll.OSTRIP($CW81,$AM81,$BJ81-$B$2,$BG81-$BJ81,$BH81-$BJ81,$B$10,$BE81,$AJ81,$AK81,$H$23,$AN81,$DA$34,0))</f>
        <v>0</v>
      </c>
      <c r="DA81" s="97">
        <f ca="1">IF($CV81=0,0,_xll.OSTRIP($CW81,$AM81,$BJ81-$B$2,$BG81-$BJ81,$BH81-$BJ81,$B$10,$BE81,$AJ81,$AK81,$H$23,$AN81,$DA$34,1))</f>
        <v>0</v>
      </c>
      <c r="DB81" s="97">
        <f ca="1">IF($CV81=0,0,_xll.OSTRIP($CW81,$AM81,$BJ81-$B$2,$BG81-$BJ81,$BH81-$BJ81,$B$10,$BE81,$AJ81,$AK81,$H$23,$AN81,$DA$34,DA$35))</f>
        <v>0</v>
      </c>
      <c r="DC81" s="99">
        <f t="shared" ca="1" si="61"/>
        <v>0</v>
      </c>
      <c r="DD81" s="99">
        <f t="shared" ca="1" si="62"/>
        <v>0</v>
      </c>
      <c r="DE81" s="99">
        <f t="shared" ca="1" si="63"/>
        <v>0</v>
      </c>
      <c r="DF81" s="99">
        <f t="shared" si="64"/>
        <v>0</v>
      </c>
    </row>
    <row r="82" spans="1:110" x14ac:dyDescent="0.2">
      <c r="A82" s="92">
        <f t="shared" si="26"/>
        <v>38596</v>
      </c>
      <c r="B82" s="93">
        <f t="shared" ca="1" si="0"/>
        <v>3.3479999999999999</v>
      </c>
      <c r="C82" s="77">
        <f t="shared" ca="1" si="1"/>
        <v>0.28749999999999998</v>
      </c>
      <c r="D82" s="93">
        <f t="shared" ca="1" si="2"/>
        <v>0.315</v>
      </c>
      <c r="E82" s="96">
        <f t="shared" ca="1" si="3"/>
        <v>0.98</v>
      </c>
      <c r="F82" s="77">
        <f t="shared" ca="1" si="27"/>
        <v>0.38175000000000003</v>
      </c>
      <c r="G82" s="96">
        <f t="shared" ca="1" si="65"/>
        <v>0.65</v>
      </c>
      <c r="H82" s="77">
        <f t="shared" ca="1" si="4"/>
        <v>0</v>
      </c>
      <c r="I82" s="94" t="e">
        <f t="shared" ca="1" si="5"/>
        <v>#DIV/0!</v>
      </c>
      <c r="J82" s="182" t="e">
        <f t="shared" ca="1" si="6"/>
        <v>#DIV/0!</v>
      </c>
      <c r="K82" s="182"/>
      <c r="L82" s="204"/>
      <c r="M82" s="204"/>
      <c r="N82" s="93">
        <f t="shared" ca="1" si="7"/>
        <v>0.02</v>
      </c>
      <c r="O82" s="96">
        <f t="shared" ca="1" si="8"/>
        <v>1</v>
      </c>
      <c r="P82" s="170">
        <f t="shared" ca="1" si="28"/>
        <v>0.28749999999999998</v>
      </c>
      <c r="Q82" s="96">
        <f t="shared" ca="1" si="29"/>
        <v>0.65</v>
      </c>
      <c r="R82" s="77">
        <f t="shared" ca="1" si="9"/>
        <v>0</v>
      </c>
      <c r="S82" s="94" t="e">
        <f t="shared" ca="1" si="30"/>
        <v>#DIV/0!</v>
      </c>
      <c r="T82" s="182" t="e">
        <f t="shared" ca="1" si="10"/>
        <v>#DIV/0!</v>
      </c>
      <c r="U82"/>
      <c r="V82"/>
      <c r="W82"/>
      <c r="X82" s="93">
        <f t="shared" ca="1" si="11"/>
        <v>0.26</v>
      </c>
      <c r="Y82" s="96">
        <f t="shared" ca="1" si="12"/>
        <v>1</v>
      </c>
      <c r="Z82" s="170">
        <f t="shared" ca="1" si="31"/>
        <v>0.28749999999999998</v>
      </c>
      <c r="AA82" s="96">
        <f t="shared" ca="1" si="32"/>
        <v>0.65</v>
      </c>
      <c r="AB82" s="77">
        <f t="shared" ca="1" si="13"/>
        <v>0</v>
      </c>
      <c r="AC82" s="94" t="e">
        <f t="shared" ca="1" si="33"/>
        <v>#DIV/0!</v>
      </c>
      <c r="AD82" s="182" t="e">
        <f t="shared" ca="1" si="14"/>
        <v>#DIV/0!</v>
      </c>
      <c r="AE82"/>
      <c r="AF82"/>
      <c r="AG82"/>
      <c r="AH82" s="93">
        <f t="shared" ca="1" si="15"/>
        <v>0.36</v>
      </c>
      <c r="AI82" s="96">
        <f t="shared" ca="1" si="16"/>
        <v>1</v>
      </c>
      <c r="AJ82" s="170">
        <f t="shared" ca="1" si="34"/>
        <v>0.28749999999999998</v>
      </c>
      <c r="AK82" s="96">
        <f t="shared" ca="1" si="35"/>
        <v>1.1000000000000001</v>
      </c>
      <c r="AL82" s="77">
        <f t="shared" ca="1" si="17"/>
        <v>0</v>
      </c>
      <c r="AM82" s="94" t="e">
        <f t="shared" ca="1" si="36"/>
        <v>#DIV/0!</v>
      </c>
      <c r="AN82" s="182" t="e">
        <f t="shared" ca="1" si="18"/>
        <v>#DIV/0!</v>
      </c>
      <c r="AO82"/>
      <c r="AP82"/>
      <c r="AQ82" s="204"/>
      <c r="AR82" s="204"/>
      <c r="AU82"/>
      <c r="AV82"/>
      <c r="AW82"/>
      <c r="AX82"/>
      <c r="AY82"/>
      <c r="AZ82"/>
      <c r="BA82"/>
      <c r="BC82" s="95"/>
      <c r="BD82" s="95"/>
      <c r="BE82" s="77">
        <f t="shared" ca="1" si="19"/>
        <v>0</v>
      </c>
      <c r="BF82" s="145">
        <f t="shared" si="20"/>
        <v>30</v>
      </c>
      <c r="BG82" s="196">
        <f t="shared" si="37"/>
        <v>38596</v>
      </c>
      <c r="BH82" s="196">
        <f t="shared" si="66"/>
        <v>38625</v>
      </c>
      <c r="BJ82" s="196">
        <f t="shared" ca="1" si="67"/>
        <v>38594</v>
      </c>
      <c r="BK82" s="79"/>
      <c r="BL82" s="79">
        <f t="shared" si="21"/>
        <v>0</v>
      </c>
      <c r="BM82" s="79" t="e">
        <f t="shared" ca="1" si="38"/>
        <v>#DIV/0!</v>
      </c>
      <c r="BN82" s="74">
        <f t="shared" ca="1" si="22"/>
        <v>0</v>
      </c>
      <c r="BO82" s="98">
        <f t="shared" ca="1" si="39"/>
        <v>0</v>
      </c>
      <c r="BP82" s="97">
        <f ca="1">IF($BL82=0,0,_xll.OSTRIP($BM82,$I82,$BJ82-$B$2,$BG82-$BJ82,$BH82-$BJ82,$B$10,$BE82,$F82,$G82,$B$23,$J82,$BQ$34,0))</f>
        <v>0</v>
      </c>
      <c r="BQ82" s="97">
        <f ca="1">IF($BL82=0,0,_xll.OSTRIP($BM82,$I82,$BJ82-$B$2,$BG82-$BJ82,$BH82-$BJ82,$B$10,$BE82,$F82,$G82,$B$23,$J82,$BQ$34,1))</f>
        <v>0</v>
      </c>
      <c r="BR82" s="97">
        <f ca="1">IF($BL82=0,0,_xll.OSTRIP($BM82,$I82,$BJ82-$B$2,$BG82-$BJ82,$BH82-$BJ82,$B$10,$BE82,$F82,$G82,$B$23,$J82,$BQ$34,BQ$35))</f>
        <v>0</v>
      </c>
      <c r="BS82" s="99">
        <f t="shared" ca="1" si="40"/>
        <v>0</v>
      </c>
      <c r="BT82" s="99">
        <f t="shared" ca="1" si="41"/>
        <v>0</v>
      </c>
      <c r="BU82" s="99">
        <f t="shared" ca="1" si="42"/>
        <v>0</v>
      </c>
      <c r="BV82" s="99">
        <f t="shared" si="43"/>
        <v>0</v>
      </c>
      <c r="BX82" s="79">
        <f t="shared" si="23"/>
        <v>0</v>
      </c>
      <c r="BY82" s="78" t="e">
        <f t="shared" ca="1" si="44"/>
        <v>#DIV/0!</v>
      </c>
      <c r="BZ82" s="74">
        <f t="shared" ca="1" si="45"/>
        <v>0</v>
      </c>
      <c r="CA82" s="98">
        <f t="shared" ca="1" si="46"/>
        <v>0</v>
      </c>
      <c r="CB82" s="97">
        <f ca="1">IF($BX82=0,0,_xll.OSTRIP($BY82,$S82,$BJ82-$B$2,$BG82-$BJ82,$BH82-$BJ82,$B$10,$BE82,$P82,$Q82,$D$23,$T82,$CC$34,0))</f>
        <v>0</v>
      </c>
      <c r="CC82" s="97">
        <f ca="1">IF($BX82=0,0,_xll.OSTRIP($BY82,$S82,$BJ82-$B$2,$BG82-$BJ82,$BH82-$BJ82,$B$10,$BE82,$P82,$Q82,$D$23,$T82,$CC$34,1))</f>
        <v>0</v>
      </c>
      <c r="CD82" s="97">
        <f ca="1">IF($BX82=0,0,_xll.OSTRIP($BY82,$S82,$BJ82-$B$2,$BG82-$BJ82,$BH82-$BJ82,$B$10,$BE82,$P82,$Q82,$D$23,$T82,$CC$34,CC$35))</f>
        <v>0</v>
      </c>
      <c r="CE82" s="99">
        <f t="shared" ca="1" si="47"/>
        <v>0</v>
      </c>
      <c r="CF82" s="99">
        <f t="shared" ca="1" si="48"/>
        <v>0</v>
      </c>
      <c r="CG82" s="99">
        <f t="shared" ca="1" si="49"/>
        <v>0</v>
      </c>
      <c r="CH82" s="99">
        <f t="shared" si="50"/>
        <v>0</v>
      </c>
      <c r="CJ82" s="79">
        <f t="shared" si="24"/>
        <v>0</v>
      </c>
      <c r="CK82" s="78" t="e">
        <f t="shared" ca="1" si="51"/>
        <v>#DIV/0!</v>
      </c>
      <c r="CL82" s="74">
        <f t="shared" ca="1" si="52"/>
        <v>0</v>
      </c>
      <c r="CM82" s="98">
        <f t="shared" ca="1" si="53"/>
        <v>0</v>
      </c>
      <c r="CN82" s="97">
        <f ca="1">IF($CJ82=0,0,_xll.OSTRIP($CK82,$AC82,$BJ82-$B$2,$BG82-$BJ82,$BH82-$BJ82,$B$10,$BE82,$Z82,$AA82,$F$23,$AD82,$CO$34,0))</f>
        <v>0</v>
      </c>
      <c r="CO82" s="97">
        <f ca="1">IF($CJ82=0,0,_xll.OSTRIP($CK82,$AC82,$BJ82-$B$2,$BG82-$BJ82,$BH82-$BJ82,$B$10,$BE82,$Z82,$AA82,$F$23,$AD82,$CO$34,1))</f>
        <v>0</v>
      </c>
      <c r="CP82" s="97">
        <f ca="1">IF($CJ82=0,0,_xll.OSTRIP($CK82,$AC82,$BJ82-$B$2,$BG82-$BJ82,$BH82-$BJ82,$B$10,$BE82,$Z82,$AA82,$F$23,$AD82,$CO$34,$CO$35))</f>
        <v>0</v>
      </c>
      <c r="CQ82" s="99">
        <f t="shared" ca="1" si="54"/>
        <v>0</v>
      </c>
      <c r="CR82" s="99">
        <f t="shared" ca="1" si="55"/>
        <v>0</v>
      </c>
      <c r="CS82" s="99">
        <f t="shared" ca="1" si="56"/>
        <v>0</v>
      </c>
      <c r="CT82" s="99">
        <f t="shared" si="57"/>
        <v>0</v>
      </c>
      <c r="CV82" s="79">
        <f t="shared" si="25"/>
        <v>0</v>
      </c>
      <c r="CW82" s="78" t="e">
        <f t="shared" ca="1" si="58"/>
        <v>#DIV/0!</v>
      </c>
      <c r="CX82" s="74">
        <f t="shared" ca="1" si="59"/>
        <v>0</v>
      </c>
      <c r="CY82" s="98">
        <f t="shared" ca="1" si="60"/>
        <v>0</v>
      </c>
      <c r="CZ82" s="97">
        <f ca="1">IF($CV82=0,0,_xll.OSTRIP($CW82,$AM82,$BJ82-$B$2,$BG82-$BJ82,$BH82-$BJ82,$B$10,$BE82,$AJ82,$AK82,$H$23,$AN82,$DA$34,0))</f>
        <v>0</v>
      </c>
      <c r="DA82" s="97">
        <f ca="1">IF($CV82=0,0,_xll.OSTRIP($CW82,$AM82,$BJ82-$B$2,$BG82-$BJ82,$BH82-$BJ82,$B$10,$BE82,$AJ82,$AK82,$H$23,$AN82,$DA$34,1))</f>
        <v>0</v>
      </c>
      <c r="DB82" s="97">
        <f ca="1">IF($CV82=0,0,_xll.OSTRIP($CW82,$AM82,$BJ82-$B$2,$BG82-$BJ82,$BH82-$BJ82,$B$10,$BE82,$AJ82,$AK82,$H$23,$AN82,$DA$34,DA$35))</f>
        <v>0</v>
      </c>
      <c r="DC82" s="99">
        <f t="shared" ca="1" si="61"/>
        <v>0</v>
      </c>
      <c r="DD82" s="99">
        <f t="shared" ca="1" si="62"/>
        <v>0</v>
      </c>
      <c r="DE82" s="99">
        <f t="shared" ca="1" si="63"/>
        <v>0</v>
      </c>
      <c r="DF82" s="99">
        <f t="shared" si="64"/>
        <v>0</v>
      </c>
    </row>
    <row r="83" spans="1:110" x14ac:dyDescent="0.2">
      <c r="A83" s="92">
        <f t="shared" si="26"/>
        <v>38626</v>
      </c>
      <c r="B83" s="93">
        <f t="shared" ca="1" si="0"/>
        <v>3.3730000000000002</v>
      </c>
      <c r="C83" s="77">
        <f t="shared" ca="1" si="1"/>
        <v>0.28749999999999998</v>
      </c>
      <c r="D83" s="93">
        <f t="shared" ca="1" si="2"/>
        <v>0.36</v>
      </c>
      <c r="E83" s="96">
        <f t="shared" ca="1" si="3"/>
        <v>0.98</v>
      </c>
      <c r="F83" s="77">
        <f t="shared" ca="1" si="27"/>
        <v>0.38175000000000003</v>
      </c>
      <c r="G83" s="96">
        <f t="shared" ca="1" si="65"/>
        <v>0.7</v>
      </c>
      <c r="H83" s="77">
        <f t="shared" ca="1" si="4"/>
        <v>0</v>
      </c>
      <c r="I83" s="94" t="e">
        <f t="shared" ca="1" si="5"/>
        <v>#DIV/0!</v>
      </c>
      <c r="J83" s="182" t="e">
        <f t="shared" ca="1" si="6"/>
        <v>#DIV/0!</v>
      </c>
      <c r="K83" s="182"/>
      <c r="L83" s="204"/>
      <c r="M83" s="204"/>
      <c r="N83" s="93">
        <f t="shared" ca="1" si="7"/>
        <v>0.01</v>
      </c>
      <c r="O83" s="96">
        <f t="shared" ca="1" si="8"/>
        <v>1</v>
      </c>
      <c r="P83" s="170">
        <f t="shared" ca="1" si="28"/>
        <v>0.28749999999999998</v>
      </c>
      <c r="Q83" s="96">
        <f t="shared" ca="1" si="29"/>
        <v>0.7</v>
      </c>
      <c r="R83" s="77">
        <f t="shared" ca="1" si="9"/>
        <v>0</v>
      </c>
      <c r="S83" s="94" t="e">
        <f t="shared" ca="1" si="30"/>
        <v>#DIV/0!</v>
      </c>
      <c r="T83" s="182" t="e">
        <f t="shared" ca="1" si="10"/>
        <v>#DIV/0!</v>
      </c>
      <c r="U83"/>
      <c r="V83"/>
      <c r="W83"/>
      <c r="X83" s="93">
        <f t="shared" ca="1" si="11"/>
        <v>0.26</v>
      </c>
      <c r="Y83" s="96">
        <f t="shared" ca="1" si="12"/>
        <v>1</v>
      </c>
      <c r="Z83" s="170">
        <f t="shared" ca="1" si="31"/>
        <v>0.28749999999999998</v>
      </c>
      <c r="AA83" s="96">
        <f t="shared" ca="1" si="32"/>
        <v>0.7</v>
      </c>
      <c r="AB83" s="77">
        <f t="shared" ca="1" si="13"/>
        <v>0</v>
      </c>
      <c r="AC83" s="94" t="e">
        <f t="shared" ca="1" si="33"/>
        <v>#DIV/0!</v>
      </c>
      <c r="AD83" s="182" t="e">
        <f t="shared" ca="1" si="14"/>
        <v>#DIV/0!</v>
      </c>
      <c r="AE83"/>
      <c r="AF83"/>
      <c r="AG83"/>
      <c r="AH83" s="93">
        <f t="shared" ca="1" si="15"/>
        <v>0.4</v>
      </c>
      <c r="AI83" s="96">
        <f t="shared" ca="1" si="16"/>
        <v>1</v>
      </c>
      <c r="AJ83" s="170">
        <f t="shared" ca="1" si="34"/>
        <v>0.28749999999999998</v>
      </c>
      <c r="AK83" s="96">
        <f t="shared" ca="1" si="35"/>
        <v>1.1499999999999999</v>
      </c>
      <c r="AL83" s="77">
        <f t="shared" ca="1" si="17"/>
        <v>0</v>
      </c>
      <c r="AM83" s="94" t="e">
        <f t="shared" ca="1" si="36"/>
        <v>#DIV/0!</v>
      </c>
      <c r="AN83" s="182" t="e">
        <f t="shared" ca="1" si="18"/>
        <v>#DIV/0!</v>
      </c>
      <c r="AO83"/>
      <c r="AP83"/>
      <c r="AQ83" s="204"/>
      <c r="AR83" s="204"/>
      <c r="AU83"/>
      <c r="AV83"/>
      <c r="AW83"/>
      <c r="AX83"/>
      <c r="AY83"/>
      <c r="AZ83"/>
      <c r="BA83"/>
      <c r="BC83" s="95"/>
      <c r="BD83" s="95"/>
      <c r="BE83" s="77">
        <f t="shared" ca="1" si="19"/>
        <v>0</v>
      </c>
      <c r="BF83" s="145">
        <f t="shared" si="20"/>
        <v>31</v>
      </c>
      <c r="BG83" s="196">
        <f t="shared" si="37"/>
        <v>38626</v>
      </c>
      <c r="BH83" s="196">
        <f t="shared" si="66"/>
        <v>38656</v>
      </c>
      <c r="BJ83" s="196">
        <f t="shared" ca="1" si="67"/>
        <v>38624</v>
      </c>
      <c r="BK83" s="79"/>
      <c r="BL83" s="79">
        <f t="shared" si="21"/>
        <v>0</v>
      </c>
      <c r="BM83" s="79" t="e">
        <f t="shared" ca="1" si="38"/>
        <v>#DIV/0!</v>
      </c>
      <c r="BN83" s="74">
        <f t="shared" ca="1" si="22"/>
        <v>0</v>
      </c>
      <c r="BO83" s="98">
        <f t="shared" ca="1" si="39"/>
        <v>0</v>
      </c>
      <c r="BP83" s="97">
        <f ca="1">IF($BL83=0,0,_xll.OSTRIP($BM83,$I83,$BJ83-$B$2,$BG83-$BJ83,$BH83-$BJ83,$B$10,$BE83,$F83,$G83,$B$23,$J83,$BQ$34,0))</f>
        <v>0</v>
      </c>
      <c r="BQ83" s="97">
        <f ca="1">IF($BL83=0,0,_xll.OSTRIP($BM83,$I83,$BJ83-$B$2,$BG83-$BJ83,$BH83-$BJ83,$B$10,$BE83,$F83,$G83,$B$23,$J83,$BQ$34,1))</f>
        <v>0</v>
      </c>
      <c r="BR83" s="97">
        <f ca="1">IF($BL83=0,0,_xll.OSTRIP($BM83,$I83,$BJ83-$B$2,$BG83-$BJ83,$BH83-$BJ83,$B$10,$BE83,$F83,$G83,$B$23,$J83,$BQ$34,BQ$35))</f>
        <v>0</v>
      </c>
      <c r="BS83" s="99">
        <f t="shared" ca="1" si="40"/>
        <v>0</v>
      </c>
      <c r="BT83" s="99">
        <f t="shared" ca="1" si="41"/>
        <v>0</v>
      </c>
      <c r="BU83" s="99">
        <f t="shared" ca="1" si="42"/>
        <v>0</v>
      </c>
      <c r="BV83" s="99">
        <f t="shared" si="43"/>
        <v>0</v>
      </c>
      <c r="BX83" s="79">
        <f t="shared" si="23"/>
        <v>0</v>
      </c>
      <c r="BY83" s="78" t="e">
        <f t="shared" ca="1" si="44"/>
        <v>#DIV/0!</v>
      </c>
      <c r="BZ83" s="74">
        <f t="shared" ca="1" si="45"/>
        <v>0</v>
      </c>
      <c r="CA83" s="98">
        <f t="shared" ca="1" si="46"/>
        <v>0</v>
      </c>
      <c r="CB83" s="97">
        <f ca="1">IF($BX83=0,0,_xll.OSTRIP($BY83,$S83,$BJ83-$B$2,$BG83-$BJ83,$BH83-$BJ83,$B$10,$BE83,$P83,$Q83,$D$23,$T83,$CC$34,0))</f>
        <v>0</v>
      </c>
      <c r="CC83" s="97">
        <f ca="1">IF($BX83=0,0,_xll.OSTRIP($BY83,$S83,$BJ83-$B$2,$BG83-$BJ83,$BH83-$BJ83,$B$10,$BE83,$P83,$Q83,$D$23,$T83,$CC$34,1))</f>
        <v>0</v>
      </c>
      <c r="CD83" s="97">
        <f ca="1">IF($BX83=0,0,_xll.OSTRIP($BY83,$S83,$BJ83-$B$2,$BG83-$BJ83,$BH83-$BJ83,$B$10,$BE83,$P83,$Q83,$D$23,$T83,$CC$34,CC$35))</f>
        <v>0</v>
      </c>
      <c r="CE83" s="99">
        <f t="shared" ca="1" si="47"/>
        <v>0</v>
      </c>
      <c r="CF83" s="99">
        <f t="shared" ca="1" si="48"/>
        <v>0</v>
      </c>
      <c r="CG83" s="99">
        <f t="shared" ca="1" si="49"/>
        <v>0</v>
      </c>
      <c r="CH83" s="99">
        <f t="shared" si="50"/>
        <v>0</v>
      </c>
      <c r="CJ83" s="79">
        <f t="shared" si="24"/>
        <v>0</v>
      </c>
      <c r="CK83" s="78" t="e">
        <f t="shared" ca="1" si="51"/>
        <v>#DIV/0!</v>
      </c>
      <c r="CL83" s="74">
        <f t="shared" ca="1" si="52"/>
        <v>0</v>
      </c>
      <c r="CM83" s="98">
        <f t="shared" ca="1" si="53"/>
        <v>0</v>
      </c>
      <c r="CN83" s="97">
        <f ca="1">IF($CJ83=0,0,_xll.OSTRIP($CK83,$AC83,$BJ83-$B$2,$BG83-$BJ83,$BH83-$BJ83,$B$10,$BE83,$Z83,$AA83,$F$23,$AD83,$CO$34,0))</f>
        <v>0</v>
      </c>
      <c r="CO83" s="97">
        <f ca="1">IF($CJ83=0,0,_xll.OSTRIP($CK83,$AC83,$BJ83-$B$2,$BG83-$BJ83,$BH83-$BJ83,$B$10,$BE83,$Z83,$AA83,$F$23,$AD83,$CO$34,1))</f>
        <v>0</v>
      </c>
      <c r="CP83" s="97">
        <f ca="1">IF($CJ83=0,0,_xll.OSTRIP($CK83,$AC83,$BJ83-$B$2,$BG83-$BJ83,$BH83-$BJ83,$B$10,$BE83,$Z83,$AA83,$F$23,$AD83,$CO$34,$CO$35))</f>
        <v>0</v>
      </c>
      <c r="CQ83" s="99">
        <f t="shared" ca="1" si="54"/>
        <v>0</v>
      </c>
      <c r="CR83" s="99">
        <f t="shared" ca="1" si="55"/>
        <v>0</v>
      </c>
      <c r="CS83" s="99">
        <f t="shared" ca="1" si="56"/>
        <v>0</v>
      </c>
      <c r="CT83" s="99">
        <f t="shared" si="57"/>
        <v>0</v>
      </c>
      <c r="CV83" s="79">
        <f t="shared" si="25"/>
        <v>0</v>
      </c>
      <c r="CW83" s="78" t="e">
        <f t="shared" ca="1" si="58"/>
        <v>#DIV/0!</v>
      </c>
      <c r="CX83" s="74">
        <f t="shared" ca="1" si="59"/>
        <v>0</v>
      </c>
      <c r="CY83" s="98">
        <f t="shared" ca="1" si="60"/>
        <v>0</v>
      </c>
      <c r="CZ83" s="97">
        <f ca="1">IF($CV83=0,0,_xll.OSTRIP($CW83,$AM83,$BJ83-$B$2,$BG83-$BJ83,$BH83-$BJ83,$B$10,$BE83,$AJ83,$AK83,$H$23,$AN83,$DA$34,0))</f>
        <v>0</v>
      </c>
      <c r="DA83" s="97">
        <f ca="1">IF($CV83=0,0,_xll.OSTRIP($CW83,$AM83,$BJ83-$B$2,$BG83-$BJ83,$BH83-$BJ83,$B$10,$BE83,$AJ83,$AK83,$H$23,$AN83,$DA$34,1))</f>
        <v>0</v>
      </c>
      <c r="DB83" s="97">
        <f ca="1">IF($CV83=0,0,_xll.OSTRIP($CW83,$AM83,$BJ83-$B$2,$BG83-$BJ83,$BH83-$BJ83,$B$10,$BE83,$AJ83,$AK83,$H$23,$AN83,$DA$34,DA$35))</f>
        <v>0</v>
      </c>
      <c r="DC83" s="99">
        <f t="shared" ca="1" si="61"/>
        <v>0</v>
      </c>
      <c r="DD83" s="99">
        <f t="shared" ca="1" si="62"/>
        <v>0</v>
      </c>
      <c r="DE83" s="99">
        <f t="shared" ca="1" si="63"/>
        <v>0</v>
      </c>
      <c r="DF83" s="99">
        <f t="shared" si="64"/>
        <v>0</v>
      </c>
    </row>
    <row r="84" spans="1:110" x14ac:dyDescent="0.2">
      <c r="A84" s="92">
        <f t="shared" si="26"/>
        <v>38657</v>
      </c>
      <c r="B84" s="93">
        <f t="shared" ca="1" si="0"/>
        <v>3.5249999999999999</v>
      </c>
      <c r="C84" s="77">
        <f t="shared" ca="1" si="1"/>
        <v>0.28749999999999998</v>
      </c>
      <c r="D84" s="93">
        <f t="shared" ca="1" si="2"/>
        <v>0.46</v>
      </c>
      <c r="E84" s="96">
        <f t="shared" ca="1" si="3"/>
        <v>1.1000000000000001</v>
      </c>
      <c r="F84" s="77">
        <f t="shared" ca="1" si="27"/>
        <v>0.41625000000000001</v>
      </c>
      <c r="G84" s="96">
        <f t="shared" ca="1" si="65"/>
        <v>0.9</v>
      </c>
      <c r="H84" s="77">
        <f t="shared" ca="1" si="4"/>
        <v>0</v>
      </c>
      <c r="I84" s="94" t="e">
        <f t="shared" ca="1" si="5"/>
        <v>#DIV/0!</v>
      </c>
      <c r="J84" s="182" t="e">
        <f t="shared" ca="1" si="6"/>
        <v>#DIV/0!</v>
      </c>
      <c r="K84" s="182"/>
      <c r="L84" s="204"/>
      <c r="M84" s="204"/>
      <c r="N84" s="93">
        <f t="shared" ca="1" si="7"/>
        <v>-2.2499999999999999E-2</v>
      </c>
      <c r="O84" s="96">
        <f t="shared" ca="1" si="8"/>
        <v>1</v>
      </c>
      <c r="P84" s="170">
        <f t="shared" ca="1" si="28"/>
        <v>0.28749999999999998</v>
      </c>
      <c r="Q84" s="96">
        <f t="shared" ca="1" si="29"/>
        <v>0.9</v>
      </c>
      <c r="R84" s="77">
        <f t="shared" ca="1" si="9"/>
        <v>0</v>
      </c>
      <c r="S84" s="94" t="e">
        <f t="shared" ca="1" si="30"/>
        <v>#DIV/0!</v>
      </c>
      <c r="T84" s="182" t="e">
        <f t="shared" ca="1" si="10"/>
        <v>#DIV/0!</v>
      </c>
      <c r="U84"/>
      <c r="V84"/>
      <c r="W84"/>
      <c r="X84" s="93">
        <f t="shared" ca="1" si="11"/>
        <v>0.25</v>
      </c>
      <c r="Y84" s="96">
        <f t="shared" ca="1" si="12"/>
        <v>1</v>
      </c>
      <c r="Z84" s="170">
        <f t="shared" ca="1" si="31"/>
        <v>0.28749999999999998</v>
      </c>
      <c r="AA84" s="96">
        <f t="shared" ca="1" si="32"/>
        <v>0.9</v>
      </c>
      <c r="AB84" s="77">
        <f t="shared" ca="1" si="13"/>
        <v>0</v>
      </c>
      <c r="AC84" s="94" t="e">
        <f t="shared" ca="1" si="33"/>
        <v>#DIV/0!</v>
      </c>
      <c r="AD84" s="182" t="e">
        <f t="shared" ca="1" si="14"/>
        <v>#DIV/0!</v>
      </c>
      <c r="AE84"/>
      <c r="AF84"/>
      <c r="AG84"/>
      <c r="AH84" s="93">
        <f t="shared" ca="1" si="15"/>
        <v>0.7</v>
      </c>
      <c r="AI84" s="96">
        <f t="shared" ca="1" si="16"/>
        <v>1.1000000000000001</v>
      </c>
      <c r="AJ84" s="170">
        <f t="shared" ca="1" si="34"/>
        <v>0.31624999999999998</v>
      </c>
      <c r="AK84" s="96">
        <f t="shared" ca="1" si="35"/>
        <v>1.45</v>
      </c>
      <c r="AL84" s="77">
        <f t="shared" ca="1" si="17"/>
        <v>0</v>
      </c>
      <c r="AM84" s="94" t="e">
        <f t="shared" ca="1" si="36"/>
        <v>#DIV/0!</v>
      </c>
      <c r="AN84" s="182" t="e">
        <f t="shared" ca="1" si="18"/>
        <v>#DIV/0!</v>
      </c>
      <c r="AO84"/>
      <c r="AP84"/>
      <c r="AQ84" s="204"/>
      <c r="AR84" s="204"/>
      <c r="AU84"/>
      <c r="AV84"/>
      <c r="AW84"/>
      <c r="AX84"/>
      <c r="AY84"/>
      <c r="AZ84"/>
      <c r="BA84"/>
      <c r="BC84" s="95"/>
      <c r="BD84" s="95"/>
      <c r="BE84" s="77">
        <f t="shared" ca="1" si="19"/>
        <v>0</v>
      </c>
      <c r="BF84" s="145">
        <f t="shared" si="20"/>
        <v>30</v>
      </c>
      <c r="BG84" s="196">
        <f t="shared" si="37"/>
        <v>38657</v>
      </c>
      <c r="BH84" s="196">
        <f t="shared" si="66"/>
        <v>38686</v>
      </c>
      <c r="BJ84" s="196">
        <f t="shared" ca="1" si="67"/>
        <v>38653</v>
      </c>
      <c r="BK84" s="79"/>
      <c r="BL84" s="79">
        <f t="shared" si="21"/>
        <v>0</v>
      </c>
      <c r="BM84" s="79" t="e">
        <f t="shared" ca="1" si="38"/>
        <v>#DIV/0!</v>
      </c>
      <c r="BN84" s="74">
        <f t="shared" ca="1" si="22"/>
        <v>0</v>
      </c>
      <c r="BO84" s="98">
        <f t="shared" ca="1" si="39"/>
        <v>0</v>
      </c>
      <c r="BP84" s="97">
        <f ca="1">IF($BL84=0,0,_xll.OSTRIP($BM84,$I84,$BJ84-$B$2,$BG84-$BJ84,$BH84-$BJ84,$B$10,$BE84,$F84,$G84,$B$23,$J84,$BQ$34,0))</f>
        <v>0</v>
      </c>
      <c r="BQ84" s="97">
        <f ca="1">IF($BL84=0,0,_xll.OSTRIP($BM84,$I84,$BJ84-$B$2,$BG84-$BJ84,$BH84-$BJ84,$B$10,$BE84,$F84,$G84,$B$23,$J84,$BQ$34,1))</f>
        <v>0</v>
      </c>
      <c r="BR84" s="97">
        <f ca="1">IF($BL84=0,0,_xll.OSTRIP($BM84,$I84,$BJ84-$B$2,$BG84-$BJ84,$BH84-$BJ84,$B$10,$BE84,$F84,$G84,$B$23,$J84,$BQ$34,BQ$35))</f>
        <v>0</v>
      </c>
      <c r="BS84" s="99">
        <f t="shared" ca="1" si="40"/>
        <v>0</v>
      </c>
      <c r="BT84" s="99">
        <f t="shared" ca="1" si="41"/>
        <v>0</v>
      </c>
      <c r="BU84" s="99">
        <f t="shared" ca="1" si="42"/>
        <v>0</v>
      </c>
      <c r="BV84" s="99">
        <f t="shared" si="43"/>
        <v>0</v>
      </c>
      <c r="BX84" s="79">
        <f t="shared" si="23"/>
        <v>0</v>
      </c>
      <c r="BY84" s="78" t="e">
        <f t="shared" ca="1" si="44"/>
        <v>#DIV/0!</v>
      </c>
      <c r="BZ84" s="74">
        <f t="shared" ca="1" si="45"/>
        <v>0</v>
      </c>
      <c r="CA84" s="98">
        <f t="shared" ca="1" si="46"/>
        <v>0</v>
      </c>
      <c r="CB84" s="97">
        <f ca="1">IF($BX84=0,0,_xll.OSTRIP($BY84,$S84,$BJ84-$B$2,$BG84-$BJ84,$BH84-$BJ84,$B$10,$BE84,$P84,$Q84,$D$23,$T84,$CC$34,0))</f>
        <v>0</v>
      </c>
      <c r="CC84" s="97">
        <f ca="1">IF($BX84=0,0,_xll.OSTRIP($BY84,$S84,$BJ84-$B$2,$BG84-$BJ84,$BH84-$BJ84,$B$10,$BE84,$P84,$Q84,$D$23,$T84,$CC$34,1))</f>
        <v>0</v>
      </c>
      <c r="CD84" s="97">
        <f ca="1">IF($BX84=0,0,_xll.OSTRIP($BY84,$S84,$BJ84-$B$2,$BG84-$BJ84,$BH84-$BJ84,$B$10,$BE84,$P84,$Q84,$D$23,$T84,$CC$34,CC$35))</f>
        <v>0</v>
      </c>
      <c r="CE84" s="99">
        <f t="shared" ca="1" si="47"/>
        <v>0</v>
      </c>
      <c r="CF84" s="99">
        <f t="shared" ca="1" si="48"/>
        <v>0</v>
      </c>
      <c r="CG84" s="99">
        <f t="shared" ca="1" si="49"/>
        <v>0</v>
      </c>
      <c r="CH84" s="99">
        <f t="shared" si="50"/>
        <v>0</v>
      </c>
      <c r="CJ84" s="79">
        <f t="shared" si="24"/>
        <v>0</v>
      </c>
      <c r="CK84" s="78" t="e">
        <f t="shared" ca="1" si="51"/>
        <v>#DIV/0!</v>
      </c>
      <c r="CL84" s="74">
        <f t="shared" ca="1" si="52"/>
        <v>0</v>
      </c>
      <c r="CM84" s="98">
        <f t="shared" ca="1" si="53"/>
        <v>0</v>
      </c>
      <c r="CN84" s="97">
        <f ca="1">IF($CJ84=0,0,_xll.OSTRIP($CK84,$AC84,$BJ84-$B$2,$BG84-$BJ84,$BH84-$BJ84,$B$10,$BE84,$Z84,$AA84,$F$23,$AD84,$CO$34,0))</f>
        <v>0</v>
      </c>
      <c r="CO84" s="97">
        <f ca="1">IF($CJ84=0,0,_xll.OSTRIP($CK84,$AC84,$BJ84-$B$2,$BG84-$BJ84,$BH84-$BJ84,$B$10,$BE84,$Z84,$AA84,$F$23,$AD84,$CO$34,1))</f>
        <v>0</v>
      </c>
      <c r="CP84" s="97">
        <f ca="1">IF($CJ84=0,0,_xll.OSTRIP($CK84,$AC84,$BJ84-$B$2,$BG84-$BJ84,$BH84-$BJ84,$B$10,$BE84,$Z84,$AA84,$F$23,$AD84,$CO$34,$CO$35))</f>
        <v>0</v>
      </c>
      <c r="CQ84" s="99">
        <f t="shared" ca="1" si="54"/>
        <v>0</v>
      </c>
      <c r="CR84" s="99">
        <f t="shared" ca="1" si="55"/>
        <v>0</v>
      </c>
      <c r="CS84" s="99">
        <f t="shared" ca="1" si="56"/>
        <v>0</v>
      </c>
      <c r="CT84" s="99">
        <f t="shared" si="57"/>
        <v>0</v>
      </c>
      <c r="CV84" s="79">
        <f t="shared" si="25"/>
        <v>0</v>
      </c>
      <c r="CW84" s="78" t="e">
        <f t="shared" ca="1" si="58"/>
        <v>#DIV/0!</v>
      </c>
      <c r="CX84" s="74">
        <f t="shared" ca="1" si="59"/>
        <v>0</v>
      </c>
      <c r="CY84" s="98">
        <f t="shared" ca="1" si="60"/>
        <v>0</v>
      </c>
      <c r="CZ84" s="97">
        <f ca="1">IF($CV84=0,0,_xll.OSTRIP($CW84,$AM84,$BJ84-$B$2,$BG84-$BJ84,$BH84-$BJ84,$B$10,$BE84,$AJ84,$AK84,$H$23,$AN84,$DA$34,0))</f>
        <v>0</v>
      </c>
      <c r="DA84" s="97">
        <f ca="1">IF($CV84=0,0,_xll.OSTRIP($CW84,$AM84,$BJ84-$B$2,$BG84-$BJ84,$BH84-$BJ84,$B$10,$BE84,$AJ84,$AK84,$H$23,$AN84,$DA$34,1))</f>
        <v>0</v>
      </c>
      <c r="DB84" s="97">
        <f ca="1">IF($CV84=0,0,_xll.OSTRIP($CW84,$AM84,$BJ84-$B$2,$BG84-$BJ84,$BH84-$BJ84,$B$10,$BE84,$AJ84,$AK84,$H$23,$AN84,$DA$34,DA$35))</f>
        <v>0</v>
      </c>
      <c r="DC84" s="99">
        <f t="shared" ca="1" si="61"/>
        <v>0</v>
      </c>
      <c r="DD84" s="99">
        <f t="shared" ca="1" si="62"/>
        <v>0</v>
      </c>
      <c r="DE84" s="99">
        <f t="shared" ca="1" si="63"/>
        <v>0</v>
      </c>
      <c r="DF84" s="99">
        <f t="shared" si="64"/>
        <v>0</v>
      </c>
    </row>
    <row r="85" spans="1:110" x14ac:dyDescent="0.2">
      <c r="A85" s="92">
        <f t="shared" si="26"/>
        <v>38687</v>
      </c>
      <c r="B85" s="93">
        <f t="shared" ca="1" si="0"/>
        <v>3.6680000000000001</v>
      </c>
      <c r="C85" s="77">
        <f t="shared" ca="1" si="1"/>
        <v>0.28749999999999998</v>
      </c>
      <c r="D85" s="93">
        <f t="shared" ca="1" si="2"/>
        <v>0.77</v>
      </c>
      <c r="E85" s="96">
        <f t="shared" ca="1" si="3"/>
        <v>1.1000000000000001</v>
      </c>
      <c r="F85" s="77">
        <f t="shared" ca="1" si="27"/>
        <v>0.41625000000000001</v>
      </c>
      <c r="G85" s="96">
        <f t="shared" ca="1" si="65"/>
        <v>1.1000000000000001</v>
      </c>
      <c r="H85" s="77">
        <f t="shared" ca="1" si="4"/>
        <v>0</v>
      </c>
      <c r="I85" s="94" t="e">
        <f t="shared" ca="1" si="5"/>
        <v>#DIV/0!</v>
      </c>
      <c r="J85" s="182" t="e">
        <f t="shared" ca="1" si="6"/>
        <v>#DIV/0!</v>
      </c>
      <c r="K85" s="182"/>
      <c r="L85" s="204"/>
      <c r="M85" s="204"/>
      <c r="N85" s="93">
        <f t="shared" ca="1" si="7"/>
        <v>-4.4999999999999998E-2</v>
      </c>
      <c r="O85" s="96">
        <f t="shared" ca="1" si="8"/>
        <v>1</v>
      </c>
      <c r="P85" s="170">
        <f t="shared" ca="1" si="28"/>
        <v>0.28749999999999998</v>
      </c>
      <c r="Q85" s="96">
        <f t="shared" ca="1" si="29"/>
        <v>1.1000000000000001</v>
      </c>
      <c r="R85" s="77">
        <f t="shared" ca="1" si="9"/>
        <v>0</v>
      </c>
      <c r="S85" s="94" t="e">
        <f t="shared" ca="1" si="30"/>
        <v>#DIV/0!</v>
      </c>
      <c r="T85" s="182" t="e">
        <f t="shared" ca="1" si="10"/>
        <v>#DIV/0!</v>
      </c>
      <c r="U85"/>
      <c r="V85"/>
      <c r="W85"/>
      <c r="X85" s="93">
        <f t="shared" ca="1" si="11"/>
        <v>0.25</v>
      </c>
      <c r="Y85" s="96">
        <f t="shared" ca="1" si="12"/>
        <v>1</v>
      </c>
      <c r="Z85" s="170">
        <f t="shared" ca="1" si="31"/>
        <v>0.28749999999999998</v>
      </c>
      <c r="AA85" s="96">
        <f t="shared" ca="1" si="32"/>
        <v>1.1000000000000001</v>
      </c>
      <c r="AB85" s="77">
        <f t="shared" ca="1" si="13"/>
        <v>0</v>
      </c>
      <c r="AC85" s="94" t="e">
        <f t="shared" ca="1" si="33"/>
        <v>#DIV/0!</v>
      </c>
      <c r="AD85" s="182" t="e">
        <f t="shared" ca="1" si="14"/>
        <v>#DIV/0!</v>
      </c>
      <c r="AE85"/>
      <c r="AF85"/>
      <c r="AG85"/>
      <c r="AH85" s="93">
        <f t="shared" ca="1" si="15"/>
        <v>0.98</v>
      </c>
      <c r="AI85" s="96">
        <f t="shared" ca="1" si="16"/>
        <v>1.02</v>
      </c>
      <c r="AJ85" s="170">
        <f t="shared" ca="1" si="34"/>
        <v>0.29324999999999996</v>
      </c>
      <c r="AK85" s="96">
        <f t="shared" ca="1" si="35"/>
        <v>1.75</v>
      </c>
      <c r="AL85" s="77">
        <f t="shared" ca="1" si="17"/>
        <v>0</v>
      </c>
      <c r="AM85" s="94" t="e">
        <f t="shared" ca="1" si="36"/>
        <v>#DIV/0!</v>
      </c>
      <c r="AN85" s="182" t="e">
        <f t="shared" ca="1" si="18"/>
        <v>#DIV/0!</v>
      </c>
      <c r="AO85"/>
      <c r="AP85"/>
      <c r="AQ85" s="204"/>
      <c r="AR85" s="204"/>
      <c r="AU85"/>
      <c r="AV85"/>
      <c r="AW85"/>
      <c r="AX85"/>
      <c r="AY85"/>
      <c r="AZ85"/>
      <c r="BA85"/>
      <c r="BC85" s="95"/>
      <c r="BD85" s="95"/>
      <c r="BE85" s="77">
        <f t="shared" ca="1" si="19"/>
        <v>0</v>
      </c>
      <c r="BF85" s="145">
        <f t="shared" si="20"/>
        <v>31</v>
      </c>
      <c r="BG85" s="196">
        <f t="shared" si="37"/>
        <v>38687</v>
      </c>
      <c r="BH85" s="196">
        <f t="shared" si="66"/>
        <v>38717</v>
      </c>
      <c r="BJ85" s="196">
        <f t="shared" ca="1" si="67"/>
        <v>38685</v>
      </c>
      <c r="BK85" s="79"/>
      <c r="BL85" s="79">
        <f t="shared" si="21"/>
        <v>0</v>
      </c>
      <c r="BM85" s="79" t="e">
        <f t="shared" ca="1" si="38"/>
        <v>#DIV/0!</v>
      </c>
      <c r="BN85" s="74">
        <f t="shared" ca="1" si="22"/>
        <v>0</v>
      </c>
      <c r="BO85" s="98">
        <f t="shared" ca="1" si="39"/>
        <v>0</v>
      </c>
      <c r="BP85" s="97">
        <f ca="1">IF($BL85=0,0,_xll.OSTRIP($BM85,$I85,$BJ85-$B$2,$BG85-$BJ85,$BH85-$BJ85,$B$10,$BE85,$F85,$G85,$B$23,$J85,$BQ$34,0))</f>
        <v>0</v>
      </c>
      <c r="BQ85" s="97">
        <f ca="1">IF($BL85=0,0,_xll.OSTRIP($BM85,$I85,$BJ85-$B$2,$BG85-$BJ85,$BH85-$BJ85,$B$10,$BE85,$F85,$G85,$B$23,$J85,$BQ$34,1))</f>
        <v>0</v>
      </c>
      <c r="BR85" s="97">
        <f ca="1">IF($BL85=0,0,_xll.OSTRIP($BM85,$I85,$BJ85-$B$2,$BG85-$BJ85,$BH85-$BJ85,$B$10,$BE85,$F85,$G85,$B$23,$J85,$BQ$34,BQ$35))</f>
        <v>0</v>
      </c>
      <c r="BS85" s="99">
        <f t="shared" ca="1" si="40"/>
        <v>0</v>
      </c>
      <c r="BT85" s="99">
        <f t="shared" ca="1" si="41"/>
        <v>0</v>
      </c>
      <c r="BU85" s="99">
        <f t="shared" ca="1" si="42"/>
        <v>0</v>
      </c>
      <c r="BV85" s="99">
        <f t="shared" si="43"/>
        <v>0</v>
      </c>
      <c r="BX85" s="79">
        <f t="shared" si="23"/>
        <v>0</v>
      </c>
      <c r="BY85" s="78" t="e">
        <f t="shared" ca="1" si="44"/>
        <v>#DIV/0!</v>
      </c>
      <c r="BZ85" s="74">
        <f t="shared" ca="1" si="45"/>
        <v>0</v>
      </c>
      <c r="CA85" s="98">
        <f t="shared" ca="1" si="46"/>
        <v>0</v>
      </c>
      <c r="CB85" s="97">
        <f ca="1">IF($BX85=0,0,_xll.OSTRIP($BY85,$S85,$BJ85-$B$2,$BG85-$BJ85,$BH85-$BJ85,$B$10,$BE85,$P85,$Q85,$D$23,$T85,$CC$34,0))</f>
        <v>0</v>
      </c>
      <c r="CC85" s="97">
        <f ca="1">IF($BX85=0,0,_xll.OSTRIP($BY85,$S85,$BJ85-$B$2,$BG85-$BJ85,$BH85-$BJ85,$B$10,$BE85,$P85,$Q85,$D$23,$T85,$CC$34,1))</f>
        <v>0</v>
      </c>
      <c r="CD85" s="97">
        <f ca="1">IF($BX85=0,0,_xll.OSTRIP($BY85,$S85,$BJ85-$B$2,$BG85-$BJ85,$BH85-$BJ85,$B$10,$BE85,$P85,$Q85,$D$23,$T85,$CC$34,CC$35))</f>
        <v>0</v>
      </c>
      <c r="CE85" s="99">
        <f t="shared" ca="1" si="47"/>
        <v>0</v>
      </c>
      <c r="CF85" s="99">
        <f t="shared" ca="1" si="48"/>
        <v>0</v>
      </c>
      <c r="CG85" s="99">
        <f t="shared" ca="1" si="49"/>
        <v>0</v>
      </c>
      <c r="CH85" s="99">
        <f t="shared" si="50"/>
        <v>0</v>
      </c>
      <c r="CJ85" s="79">
        <f t="shared" si="24"/>
        <v>0</v>
      </c>
      <c r="CK85" s="78" t="e">
        <f t="shared" ca="1" si="51"/>
        <v>#DIV/0!</v>
      </c>
      <c r="CL85" s="74">
        <f t="shared" ca="1" si="52"/>
        <v>0</v>
      </c>
      <c r="CM85" s="98">
        <f t="shared" ca="1" si="53"/>
        <v>0</v>
      </c>
      <c r="CN85" s="97">
        <f ca="1">IF($CJ85=0,0,_xll.OSTRIP($CK85,$AC85,$BJ85-$B$2,$BG85-$BJ85,$BH85-$BJ85,$B$10,$BE85,$Z85,$AA85,$F$23,$AD85,$CO$34,0))</f>
        <v>0</v>
      </c>
      <c r="CO85" s="97">
        <f ca="1">IF($CJ85=0,0,_xll.OSTRIP($CK85,$AC85,$BJ85-$B$2,$BG85-$BJ85,$BH85-$BJ85,$B$10,$BE85,$Z85,$AA85,$F$23,$AD85,$CO$34,1))</f>
        <v>0</v>
      </c>
      <c r="CP85" s="97">
        <f ca="1">IF($CJ85=0,0,_xll.OSTRIP($CK85,$AC85,$BJ85-$B$2,$BG85-$BJ85,$BH85-$BJ85,$B$10,$BE85,$Z85,$AA85,$F$23,$AD85,$CO$34,$CO$35))</f>
        <v>0</v>
      </c>
      <c r="CQ85" s="99">
        <f t="shared" ca="1" si="54"/>
        <v>0</v>
      </c>
      <c r="CR85" s="99">
        <f t="shared" ca="1" si="55"/>
        <v>0</v>
      </c>
      <c r="CS85" s="99">
        <f t="shared" ca="1" si="56"/>
        <v>0</v>
      </c>
      <c r="CT85" s="99">
        <f t="shared" si="57"/>
        <v>0</v>
      </c>
      <c r="CV85" s="79">
        <f t="shared" si="25"/>
        <v>0</v>
      </c>
      <c r="CW85" s="78" t="e">
        <f t="shared" ca="1" si="58"/>
        <v>#DIV/0!</v>
      </c>
      <c r="CX85" s="74">
        <f t="shared" ca="1" si="59"/>
        <v>0</v>
      </c>
      <c r="CY85" s="98">
        <f t="shared" ca="1" si="60"/>
        <v>0</v>
      </c>
      <c r="CZ85" s="97">
        <f ca="1">IF($CV85=0,0,_xll.OSTRIP($CW85,$AM85,$BJ85-$B$2,$BG85-$BJ85,$BH85-$BJ85,$B$10,$BE85,$AJ85,$AK85,$H$23,$AN85,$DA$34,0))</f>
        <v>0</v>
      </c>
      <c r="DA85" s="97">
        <f ca="1">IF($CV85=0,0,_xll.OSTRIP($CW85,$AM85,$BJ85-$B$2,$BG85-$BJ85,$BH85-$BJ85,$B$10,$BE85,$AJ85,$AK85,$H$23,$AN85,$DA$34,1))</f>
        <v>0</v>
      </c>
      <c r="DB85" s="97">
        <f ca="1">IF($CV85=0,0,_xll.OSTRIP($CW85,$AM85,$BJ85-$B$2,$BG85-$BJ85,$BH85-$BJ85,$B$10,$BE85,$AJ85,$AK85,$H$23,$AN85,$DA$34,DA$35))</f>
        <v>0</v>
      </c>
      <c r="DC85" s="99">
        <f t="shared" ca="1" si="61"/>
        <v>0</v>
      </c>
      <c r="DD85" s="99">
        <f t="shared" ca="1" si="62"/>
        <v>0</v>
      </c>
      <c r="DE85" s="99">
        <f t="shared" ca="1" si="63"/>
        <v>0</v>
      </c>
      <c r="DF85" s="99">
        <f t="shared" si="64"/>
        <v>0</v>
      </c>
    </row>
    <row r="86" spans="1:110" x14ac:dyDescent="0.2">
      <c r="A86" s="92">
        <f t="shared" si="26"/>
        <v>38718</v>
      </c>
      <c r="B86" s="93">
        <f t="shared" ca="1" si="0"/>
        <v>3.7035</v>
      </c>
      <c r="C86" s="77">
        <f t="shared" ca="1" si="1"/>
        <v>0.28249999999999997</v>
      </c>
      <c r="D86" s="93">
        <f t="shared" ca="1" si="2"/>
        <v>1.04</v>
      </c>
      <c r="E86" s="96">
        <f t="shared" ca="1" si="3"/>
        <v>1.1000000000000001</v>
      </c>
      <c r="F86" s="77">
        <f t="shared" ca="1" si="27"/>
        <v>0.41074999999999995</v>
      </c>
      <c r="G86" s="96">
        <f t="shared" ca="1" si="65"/>
        <v>1.1000000000000001</v>
      </c>
      <c r="H86" s="77">
        <f t="shared" ca="1" si="4"/>
        <v>0</v>
      </c>
      <c r="I86" s="94" t="e">
        <f t="shared" ca="1" si="5"/>
        <v>#DIV/0!</v>
      </c>
      <c r="J86" s="182" t="e">
        <f t="shared" ca="1" si="6"/>
        <v>#DIV/0!</v>
      </c>
      <c r="K86" s="182"/>
      <c r="L86" s="204"/>
      <c r="M86" s="204"/>
      <c r="N86" s="93">
        <f t="shared" ca="1" si="7"/>
        <v>-4.7500000000000001E-2</v>
      </c>
      <c r="O86" s="96">
        <f t="shared" ca="1" si="8"/>
        <v>1</v>
      </c>
      <c r="P86" s="170">
        <f t="shared" ca="1" si="28"/>
        <v>0.28249999999999997</v>
      </c>
      <c r="Q86" s="96">
        <f t="shared" ca="1" si="29"/>
        <v>1.1000000000000001</v>
      </c>
      <c r="R86" s="77">
        <f t="shared" ca="1" si="9"/>
        <v>0</v>
      </c>
      <c r="S86" s="94" t="e">
        <f t="shared" ca="1" si="30"/>
        <v>#DIV/0!</v>
      </c>
      <c r="T86" s="182" t="e">
        <f t="shared" ca="1" si="10"/>
        <v>#DIV/0!</v>
      </c>
      <c r="U86"/>
      <c r="V86"/>
      <c r="W86"/>
      <c r="X86" s="93">
        <f t="shared" ca="1" si="11"/>
        <v>0.25</v>
      </c>
      <c r="Y86" s="96">
        <f t="shared" ca="1" si="12"/>
        <v>1</v>
      </c>
      <c r="Z86" s="170">
        <f t="shared" ca="1" si="31"/>
        <v>0.28249999999999997</v>
      </c>
      <c r="AA86" s="96">
        <f t="shared" ca="1" si="32"/>
        <v>1.1000000000000001</v>
      </c>
      <c r="AB86" s="77">
        <f t="shared" ca="1" si="13"/>
        <v>0</v>
      </c>
      <c r="AC86" s="94" t="e">
        <f t="shared" ca="1" si="33"/>
        <v>#DIV/0!</v>
      </c>
      <c r="AD86" s="182" t="e">
        <f t="shared" ca="1" si="14"/>
        <v>#DIV/0!</v>
      </c>
      <c r="AE86"/>
      <c r="AF86"/>
      <c r="AG86"/>
      <c r="AH86" s="93">
        <f t="shared" ca="1" si="15"/>
        <v>1.6</v>
      </c>
      <c r="AI86" s="96">
        <f t="shared" ca="1" si="16"/>
        <v>1.04</v>
      </c>
      <c r="AJ86" s="170">
        <f t="shared" ca="1" si="34"/>
        <v>0.29380000000000001</v>
      </c>
      <c r="AK86" s="96">
        <f t="shared" ca="1" si="35"/>
        <v>1.95</v>
      </c>
      <c r="AL86" s="77">
        <f t="shared" ca="1" si="17"/>
        <v>0</v>
      </c>
      <c r="AM86" s="94" t="e">
        <f t="shared" ca="1" si="36"/>
        <v>#DIV/0!</v>
      </c>
      <c r="AN86" s="182" t="e">
        <f t="shared" ca="1" si="18"/>
        <v>#DIV/0!</v>
      </c>
      <c r="AO86"/>
      <c r="AP86"/>
      <c r="AQ86" s="204"/>
      <c r="AR86" s="204"/>
      <c r="AU86"/>
      <c r="AV86"/>
      <c r="AW86"/>
      <c r="AX86"/>
      <c r="AY86"/>
      <c r="AZ86"/>
      <c r="BA86"/>
      <c r="BC86" s="95"/>
      <c r="BD86" s="95"/>
      <c r="BE86" s="77">
        <f t="shared" ca="1" si="19"/>
        <v>0</v>
      </c>
      <c r="BF86" s="145">
        <f t="shared" si="20"/>
        <v>31</v>
      </c>
      <c r="BG86" s="196">
        <f t="shared" si="37"/>
        <v>38718</v>
      </c>
      <c r="BH86" s="196">
        <f t="shared" si="66"/>
        <v>38748</v>
      </c>
      <c r="BJ86" s="196">
        <f t="shared" ca="1" si="67"/>
        <v>38715</v>
      </c>
      <c r="BK86" s="79"/>
      <c r="BL86" s="79">
        <f t="shared" si="21"/>
        <v>0</v>
      </c>
      <c r="BM86" s="79" t="e">
        <f t="shared" ca="1" si="38"/>
        <v>#DIV/0!</v>
      </c>
      <c r="BN86" s="74">
        <f t="shared" ca="1" si="22"/>
        <v>0</v>
      </c>
      <c r="BO86" s="98">
        <f t="shared" ca="1" si="39"/>
        <v>0</v>
      </c>
      <c r="BP86" s="97">
        <f ca="1">IF($BL86=0,0,_xll.OSTRIP($BM86,$I86,$BJ86-$B$2,$BG86-$BJ86,$BH86-$BJ86,$B$10,$BE86,$F86,$G86,$B$23,$J86,$BQ$34,0))</f>
        <v>0</v>
      </c>
      <c r="BQ86" s="97">
        <f ca="1">IF($BL86=0,0,_xll.OSTRIP($BM86,$I86,$BJ86-$B$2,$BG86-$BJ86,$BH86-$BJ86,$B$10,$BE86,$F86,$G86,$B$23,$J86,$BQ$34,1))</f>
        <v>0</v>
      </c>
      <c r="BR86" s="97">
        <f ca="1">IF($BL86=0,0,_xll.OSTRIP($BM86,$I86,$BJ86-$B$2,$BG86-$BJ86,$BH86-$BJ86,$B$10,$BE86,$F86,$G86,$B$23,$J86,$BQ$34,BQ$35))</f>
        <v>0</v>
      </c>
      <c r="BS86" s="99">
        <f t="shared" ca="1" si="40"/>
        <v>0</v>
      </c>
      <c r="BT86" s="99">
        <f t="shared" ca="1" si="41"/>
        <v>0</v>
      </c>
      <c r="BU86" s="99">
        <f t="shared" ca="1" si="42"/>
        <v>0</v>
      </c>
      <c r="BV86" s="99">
        <f t="shared" si="43"/>
        <v>0</v>
      </c>
      <c r="BX86" s="79">
        <f t="shared" si="23"/>
        <v>0</v>
      </c>
      <c r="BY86" s="78" t="e">
        <f t="shared" ca="1" si="44"/>
        <v>#DIV/0!</v>
      </c>
      <c r="BZ86" s="74">
        <f t="shared" ca="1" si="45"/>
        <v>0</v>
      </c>
      <c r="CA86" s="98">
        <f t="shared" ca="1" si="46"/>
        <v>0</v>
      </c>
      <c r="CB86" s="97">
        <f ca="1">IF($BX86=0,0,_xll.OSTRIP($BY86,$S86,$BJ86-$B$2,$BG86-$BJ86,$BH86-$BJ86,$B$10,$BE86,$P86,$Q86,$D$23,$T86,$CC$34,0))</f>
        <v>0</v>
      </c>
      <c r="CC86" s="97">
        <f ca="1">IF($BX86=0,0,_xll.OSTRIP($BY86,$S86,$BJ86-$B$2,$BG86-$BJ86,$BH86-$BJ86,$B$10,$BE86,$P86,$Q86,$D$23,$T86,$CC$34,1))</f>
        <v>0</v>
      </c>
      <c r="CD86" s="97">
        <f ca="1">IF($BX86=0,0,_xll.OSTRIP($BY86,$S86,$BJ86-$B$2,$BG86-$BJ86,$BH86-$BJ86,$B$10,$BE86,$P86,$Q86,$D$23,$T86,$CC$34,CC$35))</f>
        <v>0</v>
      </c>
      <c r="CE86" s="99">
        <f t="shared" ca="1" si="47"/>
        <v>0</v>
      </c>
      <c r="CF86" s="99">
        <f t="shared" ca="1" si="48"/>
        <v>0</v>
      </c>
      <c r="CG86" s="99">
        <f t="shared" ca="1" si="49"/>
        <v>0</v>
      </c>
      <c r="CH86" s="99">
        <f t="shared" si="50"/>
        <v>0</v>
      </c>
      <c r="CJ86" s="79">
        <f t="shared" si="24"/>
        <v>0</v>
      </c>
      <c r="CK86" s="78" t="e">
        <f t="shared" ca="1" si="51"/>
        <v>#DIV/0!</v>
      </c>
      <c r="CL86" s="74">
        <f t="shared" ca="1" si="52"/>
        <v>0</v>
      </c>
      <c r="CM86" s="98">
        <f t="shared" ca="1" si="53"/>
        <v>0</v>
      </c>
      <c r="CN86" s="97">
        <f ca="1">IF($CJ86=0,0,_xll.OSTRIP($CK86,$AC86,$BJ86-$B$2,$BG86-$BJ86,$BH86-$BJ86,$B$10,$BE86,$Z86,$AA86,$F$23,$AD86,$CO$34,0))</f>
        <v>0</v>
      </c>
      <c r="CO86" s="97">
        <f ca="1">IF($CJ86=0,0,_xll.OSTRIP($CK86,$AC86,$BJ86-$B$2,$BG86-$BJ86,$BH86-$BJ86,$B$10,$BE86,$Z86,$AA86,$F$23,$AD86,$CO$34,1))</f>
        <v>0</v>
      </c>
      <c r="CP86" s="97">
        <f ca="1">IF($CJ86=0,0,_xll.OSTRIP($CK86,$AC86,$BJ86-$B$2,$BG86-$BJ86,$BH86-$BJ86,$B$10,$BE86,$Z86,$AA86,$F$23,$AD86,$CO$34,$CO$35))</f>
        <v>0</v>
      </c>
      <c r="CQ86" s="99">
        <f t="shared" ca="1" si="54"/>
        <v>0</v>
      </c>
      <c r="CR86" s="99">
        <f t="shared" ca="1" si="55"/>
        <v>0</v>
      </c>
      <c r="CS86" s="99">
        <f t="shared" ca="1" si="56"/>
        <v>0</v>
      </c>
      <c r="CT86" s="99">
        <f t="shared" si="57"/>
        <v>0</v>
      </c>
      <c r="CV86" s="79">
        <f t="shared" si="25"/>
        <v>0</v>
      </c>
      <c r="CW86" s="78" t="e">
        <f t="shared" ca="1" si="58"/>
        <v>#DIV/0!</v>
      </c>
      <c r="CX86" s="74">
        <f t="shared" ca="1" si="59"/>
        <v>0</v>
      </c>
      <c r="CY86" s="98">
        <f t="shared" ca="1" si="60"/>
        <v>0</v>
      </c>
      <c r="CZ86" s="97">
        <f ca="1">IF($CV86=0,0,_xll.OSTRIP($CW86,$AM86,$BJ86-$B$2,$BG86-$BJ86,$BH86-$BJ86,$B$10,$BE86,$AJ86,$AK86,$H$23,$AN86,$DA$34,0))</f>
        <v>0</v>
      </c>
      <c r="DA86" s="97">
        <f ca="1">IF($CV86=0,0,_xll.OSTRIP($CW86,$AM86,$BJ86-$B$2,$BG86-$BJ86,$BH86-$BJ86,$B$10,$BE86,$AJ86,$AK86,$H$23,$AN86,$DA$34,1))</f>
        <v>0</v>
      </c>
      <c r="DB86" s="97">
        <f ca="1">IF($CV86=0,0,_xll.OSTRIP($CW86,$AM86,$BJ86-$B$2,$BG86-$BJ86,$BH86-$BJ86,$B$10,$BE86,$AJ86,$AK86,$H$23,$AN86,$DA$34,DA$35))</f>
        <v>0</v>
      </c>
      <c r="DC86" s="99">
        <f t="shared" ca="1" si="61"/>
        <v>0</v>
      </c>
      <c r="DD86" s="99">
        <f t="shared" ca="1" si="62"/>
        <v>0</v>
      </c>
      <c r="DE86" s="99">
        <f t="shared" ca="1" si="63"/>
        <v>0</v>
      </c>
      <c r="DF86" s="99">
        <f t="shared" si="64"/>
        <v>0</v>
      </c>
    </row>
    <row r="87" spans="1:110" x14ac:dyDescent="0.2">
      <c r="A87" s="92">
        <f t="shared" si="26"/>
        <v>38749</v>
      </c>
      <c r="B87" s="93">
        <f t="shared" ca="1" si="0"/>
        <v>3.6475</v>
      </c>
      <c r="C87" s="77">
        <f t="shared" ca="1" si="1"/>
        <v>0.27750000000000002</v>
      </c>
      <c r="D87" s="93">
        <f t="shared" ca="1" si="2"/>
        <v>1.04</v>
      </c>
      <c r="E87" s="96">
        <f t="shared" ca="1" si="3"/>
        <v>1.1000000000000001</v>
      </c>
      <c r="F87" s="77">
        <f t="shared" ca="1" si="27"/>
        <v>0.40525000000000011</v>
      </c>
      <c r="G87" s="96">
        <f t="shared" ca="1" si="65"/>
        <v>1.1000000000000001</v>
      </c>
      <c r="H87" s="77">
        <f t="shared" ca="1" si="4"/>
        <v>0</v>
      </c>
      <c r="I87" s="94" t="e">
        <f t="shared" ca="1" si="5"/>
        <v>#DIV/0!</v>
      </c>
      <c r="J87" s="182" t="e">
        <f t="shared" ca="1" si="6"/>
        <v>#DIV/0!</v>
      </c>
      <c r="K87" s="182"/>
      <c r="L87" s="204"/>
      <c r="M87" s="204"/>
      <c r="N87" s="93">
        <f t="shared" ca="1" si="7"/>
        <v>-0.03</v>
      </c>
      <c r="O87" s="96">
        <f t="shared" ca="1" si="8"/>
        <v>1</v>
      </c>
      <c r="P87" s="170">
        <f t="shared" ca="1" si="28"/>
        <v>0.27750000000000002</v>
      </c>
      <c r="Q87" s="96">
        <f t="shared" ca="1" si="29"/>
        <v>1.1000000000000001</v>
      </c>
      <c r="R87" s="77">
        <f t="shared" ca="1" si="9"/>
        <v>0</v>
      </c>
      <c r="S87" s="94" t="e">
        <f t="shared" ca="1" si="30"/>
        <v>#DIV/0!</v>
      </c>
      <c r="T87" s="182" t="e">
        <f t="shared" ca="1" si="10"/>
        <v>#DIV/0!</v>
      </c>
      <c r="U87"/>
      <c r="V87"/>
      <c r="W87"/>
      <c r="X87" s="93">
        <f t="shared" ca="1" si="11"/>
        <v>0.25</v>
      </c>
      <c r="Y87" s="96">
        <f t="shared" ca="1" si="12"/>
        <v>1</v>
      </c>
      <c r="Z87" s="170">
        <f t="shared" ca="1" si="31"/>
        <v>0.27750000000000002</v>
      </c>
      <c r="AA87" s="96">
        <f t="shared" ca="1" si="32"/>
        <v>1.1000000000000001</v>
      </c>
      <c r="AB87" s="77">
        <f t="shared" ca="1" si="13"/>
        <v>0</v>
      </c>
      <c r="AC87" s="94" t="e">
        <f t="shared" ca="1" si="33"/>
        <v>#DIV/0!</v>
      </c>
      <c r="AD87" s="182" t="e">
        <f t="shared" ca="1" si="14"/>
        <v>#DIV/0!</v>
      </c>
      <c r="AE87"/>
      <c r="AF87"/>
      <c r="AG87"/>
      <c r="AH87" s="93">
        <f t="shared" ca="1" si="15"/>
        <v>1.6</v>
      </c>
      <c r="AI87" s="96">
        <f t="shared" ca="1" si="16"/>
        <v>1.04</v>
      </c>
      <c r="AJ87" s="170">
        <f t="shared" ca="1" si="34"/>
        <v>0.28860000000000002</v>
      </c>
      <c r="AK87" s="96">
        <f t="shared" ca="1" si="35"/>
        <v>1.95</v>
      </c>
      <c r="AL87" s="77">
        <f t="shared" ca="1" si="17"/>
        <v>0</v>
      </c>
      <c r="AM87" s="94" t="e">
        <f t="shared" ca="1" si="36"/>
        <v>#DIV/0!</v>
      </c>
      <c r="AN87" s="182" t="e">
        <f t="shared" ca="1" si="18"/>
        <v>#DIV/0!</v>
      </c>
      <c r="AO87"/>
      <c r="AP87"/>
      <c r="AQ87" s="204"/>
      <c r="AR87" s="204"/>
      <c r="AU87"/>
      <c r="AV87"/>
      <c r="AW87"/>
      <c r="AX87"/>
      <c r="AY87"/>
      <c r="AZ87"/>
      <c r="BA87"/>
      <c r="BC87" s="95"/>
      <c r="BD87" s="95"/>
      <c r="BE87" s="77">
        <f t="shared" ca="1" si="19"/>
        <v>0</v>
      </c>
      <c r="BF87" s="145">
        <f t="shared" si="20"/>
        <v>28</v>
      </c>
      <c r="BG87" s="196">
        <f t="shared" si="37"/>
        <v>38749</v>
      </c>
      <c r="BH87" s="196">
        <f t="shared" si="66"/>
        <v>38776</v>
      </c>
      <c r="BJ87" s="196">
        <f t="shared" ca="1" si="67"/>
        <v>38745</v>
      </c>
      <c r="BK87" s="79"/>
      <c r="BL87" s="79">
        <f t="shared" si="21"/>
        <v>0</v>
      </c>
      <c r="BM87" s="79" t="e">
        <f t="shared" ca="1" si="38"/>
        <v>#DIV/0!</v>
      </c>
      <c r="BN87" s="74">
        <f t="shared" ca="1" si="22"/>
        <v>0</v>
      </c>
      <c r="BO87" s="98">
        <f t="shared" ca="1" si="39"/>
        <v>0</v>
      </c>
      <c r="BP87" s="97">
        <f ca="1">IF($BL87=0,0,_xll.OSTRIP($BM87,$I87,$BJ87-$B$2,$BG87-$BJ87,$BH87-$BJ87,$B$10,$BE87,$F87,$G87,$B$23,$J87,$BQ$34,0))</f>
        <v>0</v>
      </c>
      <c r="BQ87" s="97">
        <f ca="1">IF($BL87=0,0,_xll.OSTRIP($BM87,$I87,$BJ87-$B$2,$BG87-$BJ87,$BH87-$BJ87,$B$10,$BE87,$F87,$G87,$B$23,$J87,$BQ$34,1))</f>
        <v>0</v>
      </c>
      <c r="BR87" s="97">
        <f ca="1">IF($BL87=0,0,_xll.OSTRIP($BM87,$I87,$BJ87-$B$2,$BG87-$BJ87,$BH87-$BJ87,$B$10,$BE87,$F87,$G87,$B$23,$J87,$BQ$34,BQ$35))</f>
        <v>0</v>
      </c>
      <c r="BS87" s="99">
        <f t="shared" ca="1" si="40"/>
        <v>0</v>
      </c>
      <c r="BT87" s="99">
        <f t="shared" ca="1" si="41"/>
        <v>0</v>
      </c>
      <c r="BU87" s="99">
        <f t="shared" ca="1" si="42"/>
        <v>0</v>
      </c>
      <c r="BV87" s="99">
        <f t="shared" si="43"/>
        <v>0</v>
      </c>
      <c r="BX87" s="79">
        <f t="shared" si="23"/>
        <v>0</v>
      </c>
      <c r="BY87" s="78" t="e">
        <f t="shared" ca="1" si="44"/>
        <v>#DIV/0!</v>
      </c>
      <c r="BZ87" s="74">
        <f t="shared" ca="1" si="45"/>
        <v>0</v>
      </c>
      <c r="CA87" s="98">
        <f t="shared" ca="1" si="46"/>
        <v>0</v>
      </c>
      <c r="CB87" s="97">
        <f ca="1">IF($BX87=0,0,_xll.OSTRIP($BY87,$S87,$BJ87-$B$2,$BG87-$BJ87,$BH87-$BJ87,$B$10,$BE87,$P87,$Q87,$D$23,$T87,$CC$34,0))</f>
        <v>0</v>
      </c>
      <c r="CC87" s="97">
        <f ca="1">IF($BX87=0,0,_xll.OSTRIP($BY87,$S87,$BJ87-$B$2,$BG87-$BJ87,$BH87-$BJ87,$B$10,$BE87,$P87,$Q87,$D$23,$T87,$CC$34,1))</f>
        <v>0</v>
      </c>
      <c r="CD87" s="97">
        <f ca="1">IF($BX87=0,0,_xll.OSTRIP($BY87,$S87,$BJ87-$B$2,$BG87-$BJ87,$BH87-$BJ87,$B$10,$BE87,$P87,$Q87,$D$23,$T87,$CC$34,CC$35))</f>
        <v>0</v>
      </c>
      <c r="CE87" s="99">
        <f t="shared" ca="1" si="47"/>
        <v>0</v>
      </c>
      <c r="CF87" s="99">
        <f t="shared" ca="1" si="48"/>
        <v>0</v>
      </c>
      <c r="CG87" s="99">
        <f t="shared" ca="1" si="49"/>
        <v>0</v>
      </c>
      <c r="CH87" s="99">
        <f t="shared" si="50"/>
        <v>0</v>
      </c>
      <c r="CJ87" s="79">
        <f t="shared" si="24"/>
        <v>0</v>
      </c>
      <c r="CK87" s="78" t="e">
        <f t="shared" ca="1" si="51"/>
        <v>#DIV/0!</v>
      </c>
      <c r="CL87" s="74">
        <f t="shared" ca="1" si="52"/>
        <v>0</v>
      </c>
      <c r="CM87" s="98">
        <f t="shared" ca="1" si="53"/>
        <v>0</v>
      </c>
      <c r="CN87" s="97">
        <f ca="1">IF($CJ87=0,0,_xll.OSTRIP($CK87,$AC87,$BJ87-$B$2,$BG87-$BJ87,$BH87-$BJ87,$B$10,$BE87,$Z87,$AA87,$F$23,$AD87,$CO$34,0))</f>
        <v>0</v>
      </c>
      <c r="CO87" s="97">
        <f ca="1">IF($CJ87=0,0,_xll.OSTRIP($CK87,$AC87,$BJ87-$B$2,$BG87-$BJ87,$BH87-$BJ87,$B$10,$BE87,$Z87,$AA87,$F$23,$AD87,$CO$34,1))</f>
        <v>0</v>
      </c>
      <c r="CP87" s="97">
        <f ca="1">IF($CJ87=0,0,_xll.OSTRIP($CK87,$AC87,$BJ87-$B$2,$BG87-$BJ87,$BH87-$BJ87,$B$10,$BE87,$Z87,$AA87,$F$23,$AD87,$CO$34,$CO$35))</f>
        <v>0</v>
      </c>
      <c r="CQ87" s="99">
        <f t="shared" ca="1" si="54"/>
        <v>0</v>
      </c>
      <c r="CR87" s="99">
        <f t="shared" ca="1" si="55"/>
        <v>0</v>
      </c>
      <c r="CS87" s="99">
        <f t="shared" ca="1" si="56"/>
        <v>0</v>
      </c>
      <c r="CT87" s="99">
        <f t="shared" si="57"/>
        <v>0</v>
      </c>
      <c r="CV87" s="79">
        <f t="shared" si="25"/>
        <v>0</v>
      </c>
      <c r="CW87" s="78" t="e">
        <f t="shared" ca="1" si="58"/>
        <v>#DIV/0!</v>
      </c>
      <c r="CX87" s="74">
        <f t="shared" ca="1" si="59"/>
        <v>0</v>
      </c>
      <c r="CY87" s="98">
        <f t="shared" ca="1" si="60"/>
        <v>0</v>
      </c>
      <c r="CZ87" s="97">
        <f ca="1">IF($CV87=0,0,_xll.OSTRIP($CW87,$AM87,$BJ87-$B$2,$BG87-$BJ87,$BH87-$BJ87,$B$10,$BE87,$AJ87,$AK87,$H$23,$AN87,$DA$34,0))</f>
        <v>0</v>
      </c>
      <c r="DA87" s="97">
        <f ca="1">IF($CV87=0,0,_xll.OSTRIP($CW87,$AM87,$BJ87-$B$2,$BG87-$BJ87,$BH87-$BJ87,$B$10,$BE87,$AJ87,$AK87,$H$23,$AN87,$DA$34,1))</f>
        <v>0</v>
      </c>
      <c r="DB87" s="97">
        <f ca="1">IF($CV87=0,0,_xll.OSTRIP($CW87,$AM87,$BJ87-$B$2,$BG87-$BJ87,$BH87-$BJ87,$B$10,$BE87,$AJ87,$AK87,$H$23,$AN87,$DA$34,DA$35))</f>
        <v>0</v>
      </c>
      <c r="DC87" s="99">
        <f t="shared" ca="1" si="61"/>
        <v>0</v>
      </c>
      <c r="DD87" s="99">
        <f t="shared" ca="1" si="62"/>
        <v>0</v>
      </c>
      <c r="DE87" s="99">
        <f t="shared" ca="1" si="63"/>
        <v>0</v>
      </c>
      <c r="DF87" s="99">
        <f t="shared" si="64"/>
        <v>0</v>
      </c>
    </row>
    <row r="88" spans="1:110" x14ac:dyDescent="0.2">
      <c r="A88" s="92">
        <f t="shared" si="26"/>
        <v>38777</v>
      </c>
      <c r="B88" s="93">
        <f t="shared" ca="1" si="0"/>
        <v>3.5175000000000001</v>
      </c>
      <c r="C88" s="77">
        <f t="shared" ca="1" si="1"/>
        <v>0.26750000000000002</v>
      </c>
      <c r="D88" s="93">
        <f t="shared" ca="1" si="2"/>
        <v>0.54</v>
      </c>
      <c r="E88" s="96">
        <f t="shared" ca="1" si="3"/>
        <v>1.1000000000000001</v>
      </c>
      <c r="F88" s="77">
        <f t="shared" ca="1" si="27"/>
        <v>0.3942500000000001</v>
      </c>
      <c r="G88" s="96">
        <f t="shared" ca="1" si="65"/>
        <v>0.85</v>
      </c>
      <c r="H88" s="77">
        <f t="shared" ca="1" si="4"/>
        <v>0</v>
      </c>
      <c r="I88" s="94" t="e">
        <f t="shared" ca="1" si="5"/>
        <v>#DIV/0!</v>
      </c>
      <c r="J88" s="182" t="e">
        <f t="shared" ca="1" si="6"/>
        <v>#DIV/0!</v>
      </c>
      <c r="K88" s="182"/>
      <c r="L88" s="204"/>
      <c r="M88" s="204"/>
      <c r="N88" s="93">
        <f t="shared" ca="1" si="7"/>
        <v>-1.7500000000000002E-2</v>
      </c>
      <c r="O88" s="96">
        <f t="shared" ca="1" si="8"/>
        <v>1</v>
      </c>
      <c r="P88" s="170">
        <f t="shared" ca="1" si="28"/>
        <v>0.26750000000000002</v>
      </c>
      <c r="Q88" s="96">
        <f t="shared" ca="1" si="29"/>
        <v>0.85</v>
      </c>
      <c r="R88" s="77">
        <f t="shared" ca="1" si="9"/>
        <v>0</v>
      </c>
      <c r="S88" s="94" t="e">
        <f t="shared" ca="1" si="30"/>
        <v>#DIV/0!</v>
      </c>
      <c r="T88" s="182" t="e">
        <f t="shared" ca="1" si="10"/>
        <v>#DIV/0!</v>
      </c>
      <c r="U88"/>
      <c r="V88"/>
      <c r="W88"/>
      <c r="X88" s="93">
        <f t="shared" ca="1" si="11"/>
        <v>0.25</v>
      </c>
      <c r="Y88" s="96">
        <f t="shared" ca="1" si="12"/>
        <v>1</v>
      </c>
      <c r="Z88" s="170">
        <f t="shared" ca="1" si="31"/>
        <v>0.26750000000000002</v>
      </c>
      <c r="AA88" s="96">
        <f t="shared" ca="1" si="32"/>
        <v>0.85</v>
      </c>
      <c r="AB88" s="77">
        <f t="shared" ca="1" si="13"/>
        <v>0</v>
      </c>
      <c r="AC88" s="94" t="e">
        <f t="shared" ca="1" si="33"/>
        <v>#DIV/0!</v>
      </c>
      <c r="AD88" s="182" t="e">
        <f t="shared" ca="1" si="14"/>
        <v>#DIV/0!</v>
      </c>
      <c r="AE88"/>
      <c r="AF88"/>
      <c r="AG88"/>
      <c r="AH88" s="93">
        <f t="shared" ca="1" si="15"/>
        <v>0.69</v>
      </c>
      <c r="AI88" s="96">
        <f t="shared" ca="1" si="16"/>
        <v>1.04</v>
      </c>
      <c r="AJ88" s="170">
        <f t="shared" ca="1" si="34"/>
        <v>0.2782</v>
      </c>
      <c r="AK88" s="96">
        <f t="shared" ca="1" si="35"/>
        <v>1.5</v>
      </c>
      <c r="AL88" s="77">
        <f t="shared" ca="1" si="17"/>
        <v>0</v>
      </c>
      <c r="AM88" s="94" t="e">
        <f t="shared" ca="1" si="36"/>
        <v>#DIV/0!</v>
      </c>
      <c r="AN88" s="182" t="e">
        <f t="shared" ca="1" si="18"/>
        <v>#DIV/0!</v>
      </c>
      <c r="AO88"/>
      <c r="AP88"/>
      <c r="AQ88" s="204"/>
      <c r="AR88" s="204"/>
      <c r="AU88"/>
      <c r="AV88"/>
      <c r="AW88"/>
      <c r="AX88"/>
      <c r="AY88"/>
      <c r="AZ88"/>
      <c r="BA88"/>
      <c r="BC88" s="95"/>
      <c r="BD88" s="95"/>
      <c r="BE88" s="77">
        <f t="shared" ca="1" si="19"/>
        <v>0</v>
      </c>
      <c r="BF88" s="145">
        <f t="shared" si="20"/>
        <v>31</v>
      </c>
      <c r="BG88" s="196">
        <f t="shared" si="37"/>
        <v>38777</v>
      </c>
      <c r="BH88" s="196">
        <f t="shared" si="66"/>
        <v>38807</v>
      </c>
      <c r="BJ88" s="196">
        <f t="shared" ca="1" si="67"/>
        <v>38773</v>
      </c>
      <c r="BK88" s="79"/>
      <c r="BL88" s="79">
        <f t="shared" si="21"/>
        <v>0</v>
      </c>
      <c r="BM88" s="79" t="e">
        <f t="shared" ca="1" si="38"/>
        <v>#DIV/0!</v>
      </c>
      <c r="BN88" s="74">
        <f t="shared" ca="1" si="22"/>
        <v>0</v>
      </c>
      <c r="BO88" s="98">
        <f t="shared" ca="1" si="39"/>
        <v>0</v>
      </c>
      <c r="BP88" s="97">
        <f ca="1">IF($BL88=0,0,_xll.OSTRIP($BM88,$I88,$BJ88-$B$2,$BG88-$BJ88,$BH88-$BJ88,$B$10,$BE88,$F88,$G88,$B$23,$J88,$BQ$34,0))</f>
        <v>0</v>
      </c>
      <c r="BQ88" s="97">
        <f ca="1">IF($BL88=0,0,_xll.OSTRIP($BM88,$I88,$BJ88-$B$2,$BG88-$BJ88,$BH88-$BJ88,$B$10,$BE88,$F88,$G88,$B$23,$J88,$BQ$34,1))</f>
        <v>0</v>
      </c>
      <c r="BR88" s="97">
        <f ca="1">IF($BL88=0,0,_xll.OSTRIP($BM88,$I88,$BJ88-$B$2,$BG88-$BJ88,$BH88-$BJ88,$B$10,$BE88,$F88,$G88,$B$23,$J88,$BQ$34,BQ$35))</f>
        <v>0</v>
      </c>
      <c r="BS88" s="99">
        <f t="shared" ca="1" si="40"/>
        <v>0</v>
      </c>
      <c r="BT88" s="99">
        <f t="shared" ca="1" si="41"/>
        <v>0</v>
      </c>
      <c r="BU88" s="99">
        <f t="shared" ca="1" si="42"/>
        <v>0</v>
      </c>
      <c r="BV88" s="99">
        <f t="shared" si="43"/>
        <v>0</v>
      </c>
      <c r="BX88" s="79">
        <f t="shared" si="23"/>
        <v>0</v>
      </c>
      <c r="BY88" s="78" t="e">
        <f t="shared" ca="1" si="44"/>
        <v>#DIV/0!</v>
      </c>
      <c r="BZ88" s="74">
        <f t="shared" ca="1" si="45"/>
        <v>0</v>
      </c>
      <c r="CA88" s="98">
        <f t="shared" ca="1" si="46"/>
        <v>0</v>
      </c>
      <c r="CB88" s="97">
        <f ca="1">IF($BX88=0,0,_xll.OSTRIP($BY88,$S88,$BJ88-$B$2,$BG88-$BJ88,$BH88-$BJ88,$B$10,$BE88,$P88,$Q88,$D$23,$T88,$CC$34,0))</f>
        <v>0</v>
      </c>
      <c r="CC88" s="97">
        <f ca="1">IF($BX88=0,0,_xll.OSTRIP($BY88,$S88,$BJ88-$B$2,$BG88-$BJ88,$BH88-$BJ88,$B$10,$BE88,$P88,$Q88,$D$23,$T88,$CC$34,1))</f>
        <v>0</v>
      </c>
      <c r="CD88" s="97">
        <f ca="1">IF($BX88=0,0,_xll.OSTRIP($BY88,$S88,$BJ88-$B$2,$BG88-$BJ88,$BH88-$BJ88,$B$10,$BE88,$P88,$Q88,$D$23,$T88,$CC$34,CC$35))</f>
        <v>0</v>
      </c>
      <c r="CE88" s="99">
        <f t="shared" ca="1" si="47"/>
        <v>0</v>
      </c>
      <c r="CF88" s="99">
        <f t="shared" ca="1" si="48"/>
        <v>0</v>
      </c>
      <c r="CG88" s="99">
        <f t="shared" ca="1" si="49"/>
        <v>0</v>
      </c>
      <c r="CH88" s="99">
        <f t="shared" si="50"/>
        <v>0</v>
      </c>
      <c r="CJ88" s="79">
        <f t="shared" si="24"/>
        <v>0</v>
      </c>
      <c r="CK88" s="78" t="e">
        <f t="shared" ca="1" si="51"/>
        <v>#DIV/0!</v>
      </c>
      <c r="CL88" s="74">
        <f t="shared" ca="1" si="52"/>
        <v>0</v>
      </c>
      <c r="CM88" s="98">
        <f t="shared" ca="1" si="53"/>
        <v>0</v>
      </c>
      <c r="CN88" s="97">
        <f ca="1">IF($CJ88=0,0,_xll.OSTRIP($CK88,$AC88,$BJ88-$B$2,$BG88-$BJ88,$BH88-$BJ88,$B$10,$BE88,$Z88,$AA88,$F$23,$AD88,$CO$34,0))</f>
        <v>0</v>
      </c>
      <c r="CO88" s="97">
        <f ca="1">IF($CJ88=0,0,_xll.OSTRIP($CK88,$AC88,$BJ88-$B$2,$BG88-$BJ88,$BH88-$BJ88,$B$10,$BE88,$Z88,$AA88,$F$23,$AD88,$CO$34,1))</f>
        <v>0</v>
      </c>
      <c r="CP88" s="97">
        <f ca="1">IF($CJ88=0,0,_xll.OSTRIP($CK88,$AC88,$BJ88-$B$2,$BG88-$BJ88,$BH88-$BJ88,$B$10,$BE88,$Z88,$AA88,$F$23,$AD88,$CO$34,$CO$35))</f>
        <v>0</v>
      </c>
      <c r="CQ88" s="99">
        <f t="shared" ca="1" si="54"/>
        <v>0</v>
      </c>
      <c r="CR88" s="99">
        <f t="shared" ca="1" si="55"/>
        <v>0</v>
      </c>
      <c r="CS88" s="99">
        <f t="shared" ca="1" si="56"/>
        <v>0</v>
      </c>
      <c r="CT88" s="99">
        <f t="shared" si="57"/>
        <v>0</v>
      </c>
      <c r="CV88" s="79">
        <f t="shared" si="25"/>
        <v>0</v>
      </c>
      <c r="CW88" s="78" t="e">
        <f t="shared" ca="1" si="58"/>
        <v>#DIV/0!</v>
      </c>
      <c r="CX88" s="74">
        <f t="shared" ca="1" si="59"/>
        <v>0</v>
      </c>
      <c r="CY88" s="98">
        <f t="shared" ca="1" si="60"/>
        <v>0</v>
      </c>
      <c r="CZ88" s="97">
        <f ca="1">IF($CV88=0,0,_xll.OSTRIP($CW88,$AM88,$BJ88-$B$2,$BG88-$BJ88,$BH88-$BJ88,$B$10,$BE88,$AJ88,$AK88,$H$23,$AN88,$DA$34,0))</f>
        <v>0</v>
      </c>
      <c r="DA88" s="97">
        <f ca="1">IF($CV88=0,0,_xll.OSTRIP($CW88,$AM88,$BJ88-$B$2,$BG88-$BJ88,$BH88-$BJ88,$B$10,$BE88,$AJ88,$AK88,$H$23,$AN88,$DA$34,1))</f>
        <v>0</v>
      </c>
      <c r="DB88" s="97">
        <f ca="1">IF($CV88=0,0,_xll.OSTRIP($CW88,$AM88,$BJ88-$B$2,$BG88-$BJ88,$BH88-$BJ88,$B$10,$BE88,$AJ88,$AK88,$H$23,$AN88,$DA$34,DA$35))</f>
        <v>0</v>
      </c>
      <c r="DC88" s="99">
        <f t="shared" ca="1" si="61"/>
        <v>0</v>
      </c>
      <c r="DD88" s="99">
        <f t="shared" ca="1" si="62"/>
        <v>0</v>
      </c>
      <c r="DE88" s="99">
        <f t="shared" ca="1" si="63"/>
        <v>0</v>
      </c>
      <c r="DF88" s="99">
        <f t="shared" si="64"/>
        <v>0</v>
      </c>
    </row>
    <row r="89" spans="1:110" x14ac:dyDescent="0.2">
      <c r="A89" s="92">
        <f t="shared" si="26"/>
        <v>38808</v>
      </c>
      <c r="B89" s="93">
        <f t="shared" ca="1" si="0"/>
        <v>3.3325</v>
      </c>
      <c r="C89" s="77">
        <f t="shared" ca="1" si="1"/>
        <v>0.25</v>
      </c>
      <c r="D89" s="93">
        <f t="shared" ca="1" si="2"/>
        <v>0.36</v>
      </c>
      <c r="E89" s="96">
        <f t="shared" ca="1" si="3"/>
        <v>0.98</v>
      </c>
      <c r="F89" s="77">
        <f t="shared" ca="1" si="27"/>
        <v>0.34499999999999997</v>
      </c>
      <c r="G89" s="96">
        <f t="shared" ca="1" si="65"/>
        <v>0.5</v>
      </c>
      <c r="H89" s="77">
        <f t="shared" ca="1" si="4"/>
        <v>0</v>
      </c>
      <c r="I89" s="94" t="e">
        <f t="shared" ca="1" si="5"/>
        <v>#DIV/0!</v>
      </c>
      <c r="J89" s="182" t="e">
        <f t="shared" ca="1" si="6"/>
        <v>#DIV/0!</v>
      </c>
      <c r="K89" s="182"/>
      <c r="L89" s="204"/>
      <c r="M89" s="204"/>
      <c r="N89" s="93">
        <f t="shared" ca="1" si="7"/>
        <v>0.02</v>
      </c>
      <c r="O89" s="96">
        <f t="shared" ca="1" si="8"/>
        <v>1</v>
      </c>
      <c r="P89" s="170">
        <f t="shared" ca="1" si="28"/>
        <v>0.25</v>
      </c>
      <c r="Q89" s="96">
        <f t="shared" ca="1" si="29"/>
        <v>0.5</v>
      </c>
      <c r="R89" s="77">
        <f t="shared" ca="1" si="9"/>
        <v>0</v>
      </c>
      <c r="S89" s="94" t="e">
        <f t="shared" ca="1" si="30"/>
        <v>#DIV/0!</v>
      </c>
      <c r="T89" s="182" t="e">
        <f t="shared" ca="1" si="10"/>
        <v>#DIV/0!</v>
      </c>
      <c r="U89"/>
      <c r="V89"/>
      <c r="W89"/>
      <c r="X89" s="93">
        <f t="shared" ca="1" si="11"/>
        <v>0.26</v>
      </c>
      <c r="Y89" s="96">
        <f t="shared" ca="1" si="12"/>
        <v>1</v>
      </c>
      <c r="Z89" s="170">
        <f t="shared" ca="1" si="31"/>
        <v>0.25</v>
      </c>
      <c r="AA89" s="96">
        <f t="shared" ca="1" si="32"/>
        <v>0.55000000000000004</v>
      </c>
      <c r="AB89" s="77">
        <f t="shared" ca="1" si="13"/>
        <v>0</v>
      </c>
      <c r="AC89" s="94" t="e">
        <f t="shared" ca="1" si="33"/>
        <v>#DIV/0!</v>
      </c>
      <c r="AD89" s="182" t="e">
        <f t="shared" ca="1" si="14"/>
        <v>#DIV/0!</v>
      </c>
      <c r="AE89"/>
      <c r="AF89"/>
      <c r="AG89"/>
      <c r="AH89" s="93">
        <f t="shared" ca="1" si="15"/>
        <v>0.38</v>
      </c>
      <c r="AI89" s="96">
        <f t="shared" ca="1" si="16"/>
        <v>1</v>
      </c>
      <c r="AJ89" s="170">
        <f t="shared" ca="1" si="34"/>
        <v>0.25</v>
      </c>
      <c r="AK89" s="96">
        <f t="shared" ca="1" si="35"/>
        <v>0.95</v>
      </c>
      <c r="AL89" s="77">
        <f t="shared" ca="1" si="17"/>
        <v>0</v>
      </c>
      <c r="AM89" s="94" t="e">
        <f t="shared" ca="1" si="36"/>
        <v>#DIV/0!</v>
      </c>
      <c r="AN89" s="182" t="e">
        <f t="shared" ca="1" si="18"/>
        <v>#DIV/0!</v>
      </c>
      <c r="AO89"/>
      <c r="AP89"/>
      <c r="AQ89" s="204"/>
      <c r="AR89" s="204"/>
      <c r="AU89"/>
      <c r="AV89"/>
      <c r="AW89"/>
      <c r="AX89"/>
      <c r="AY89"/>
      <c r="AZ89"/>
      <c r="BA89"/>
      <c r="BC89" s="95"/>
      <c r="BD89" s="95"/>
      <c r="BE89" s="77">
        <f t="shared" ca="1" si="19"/>
        <v>0</v>
      </c>
      <c r="BF89" s="145">
        <f t="shared" si="20"/>
        <v>30</v>
      </c>
      <c r="BG89" s="196">
        <f t="shared" si="37"/>
        <v>38808</v>
      </c>
      <c r="BH89" s="196">
        <f t="shared" si="66"/>
        <v>38837</v>
      </c>
      <c r="BJ89" s="196">
        <f t="shared" ca="1" si="67"/>
        <v>38806</v>
      </c>
      <c r="BK89" s="79"/>
      <c r="BL89" s="79">
        <f t="shared" si="21"/>
        <v>0</v>
      </c>
      <c r="BM89" s="79" t="e">
        <f t="shared" ca="1" si="38"/>
        <v>#DIV/0!</v>
      </c>
      <c r="BN89" s="74">
        <f t="shared" ca="1" si="22"/>
        <v>0</v>
      </c>
      <c r="BO89" s="98">
        <f t="shared" ca="1" si="39"/>
        <v>0</v>
      </c>
      <c r="BP89" s="97">
        <f ca="1">IF($BL89=0,0,_xll.OSTRIP($BM89,$I89,$BJ89-$B$2,$BG89-$BJ89,$BH89-$BJ89,$B$10,$BE89,$F89,$G89,$B$23,$J89,$BQ$34,0))</f>
        <v>0</v>
      </c>
      <c r="BQ89" s="97">
        <f ca="1">IF($BL89=0,0,_xll.OSTRIP($BM89,$I89,$BJ89-$B$2,$BG89-$BJ89,$BH89-$BJ89,$B$10,$BE89,$F89,$G89,$B$23,$J89,$BQ$34,1))</f>
        <v>0</v>
      </c>
      <c r="BR89" s="97">
        <f ca="1">IF($BL89=0,0,_xll.OSTRIP($BM89,$I89,$BJ89-$B$2,$BG89-$BJ89,$BH89-$BJ89,$B$10,$BE89,$F89,$G89,$B$23,$J89,$BQ$34,BQ$35))</f>
        <v>0</v>
      </c>
      <c r="BS89" s="99">
        <f t="shared" ca="1" si="40"/>
        <v>0</v>
      </c>
      <c r="BT89" s="99">
        <f t="shared" ca="1" si="41"/>
        <v>0</v>
      </c>
      <c r="BU89" s="99">
        <f t="shared" ca="1" si="42"/>
        <v>0</v>
      </c>
      <c r="BV89" s="99">
        <f t="shared" si="43"/>
        <v>0</v>
      </c>
      <c r="BX89" s="79">
        <f t="shared" si="23"/>
        <v>0</v>
      </c>
      <c r="BY89" s="78" t="e">
        <f t="shared" ca="1" si="44"/>
        <v>#DIV/0!</v>
      </c>
      <c r="BZ89" s="74">
        <f t="shared" ca="1" si="45"/>
        <v>0</v>
      </c>
      <c r="CA89" s="98">
        <f t="shared" ca="1" si="46"/>
        <v>0</v>
      </c>
      <c r="CB89" s="97">
        <f ca="1">IF($BX89=0,0,_xll.OSTRIP($BY89,$S89,$BJ89-$B$2,$BG89-$BJ89,$BH89-$BJ89,$B$10,$BE89,$P89,$Q89,$D$23,$T89,$CC$34,0))</f>
        <v>0</v>
      </c>
      <c r="CC89" s="97">
        <f ca="1">IF($BX89=0,0,_xll.OSTRIP($BY89,$S89,$BJ89-$B$2,$BG89-$BJ89,$BH89-$BJ89,$B$10,$BE89,$P89,$Q89,$D$23,$T89,$CC$34,1))</f>
        <v>0</v>
      </c>
      <c r="CD89" s="97">
        <f ca="1">IF($BX89=0,0,_xll.OSTRIP($BY89,$S89,$BJ89-$B$2,$BG89-$BJ89,$BH89-$BJ89,$B$10,$BE89,$P89,$Q89,$D$23,$T89,$CC$34,CC$35))</f>
        <v>0</v>
      </c>
      <c r="CE89" s="99">
        <f t="shared" ca="1" si="47"/>
        <v>0</v>
      </c>
      <c r="CF89" s="99">
        <f t="shared" ca="1" si="48"/>
        <v>0</v>
      </c>
      <c r="CG89" s="99">
        <f t="shared" ca="1" si="49"/>
        <v>0</v>
      </c>
      <c r="CH89" s="99">
        <f t="shared" si="50"/>
        <v>0</v>
      </c>
      <c r="CJ89" s="79">
        <f t="shared" si="24"/>
        <v>0</v>
      </c>
      <c r="CK89" s="78" t="e">
        <f t="shared" ca="1" si="51"/>
        <v>#DIV/0!</v>
      </c>
      <c r="CL89" s="74">
        <f t="shared" ca="1" si="52"/>
        <v>0</v>
      </c>
      <c r="CM89" s="98">
        <f t="shared" ca="1" si="53"/>
        <v>0</v>
      </c>
      <c r="CN89" s="97">
        <f ca="1">IF($CJ89=0,0,_xll.OSTRIP($CK89,$AC89,$BJ89-$B$2,$BG89-$BJ89,$BH89-$BJ89,$B$10,$BE89,$Z89,$AA89,$F$23,$AD89,$CO$34,0))</f>
        <v>0</v>
      </c>
      <c r="CO89" s="97">
        <f ca="1">IF($CJ89=0,0,_xll.OSTRIP($CK89,$AC89,$BJ89-$B$2,$BG89-$BJ89,$BH89-$BJ89,$B$10,$BE89,$Z89,$AA89,$F$23,$AD89,$CO$34,1))</f>
        <v>0</v>
      </c>
      <c r="CP89" s="97">
        <f ca="1">IF($CJ89=0,0,_xll.OSTRIP($CK89,$AC89,$BJ89-$B$2,$BG89-$BJ89,$BH89-$BJ89,$B$10,$BE89,$Z89,$AA89,$F$23,$AD89,$CO$34,$CO$35))</f>
        <v>0</v>
      </c>
      <c r="CQ89" s="99">
        <f t="shared" ca="1" si="54"/>
        <v>0</v>
      </c>
      <c r="CR89" s="99">
        <f t="shared" ca="1" si="55"/>
        <v>0</v>
      </c>
      <c r="CS89" s="99">
        <f t="shared" ca="1" si="56"/>
        <v>0</v>
      </c>
      <c r="CT89" s="99">
        <f t="shared" si="57"/>
        <v>0</v>
      </c>
      <c r="CV89" s="79">
        <f t="shared" si="25"/>
        <v>0</v>
      </c>
      <c r="CW89" s="78" t="e">
        <f t="shared" ca="1" si="58"/>
        <v>#DIV/0!</v>
      </c>
      <c r="CX89" s="74">
        <f t="shared" ca="1" si="59"/>
        <v>0</v>
      </c>
      <c r="CY89" s="98">
        <f t="shared" ca="1" si="60"/>
        <v>0</v>
      </c>
      <c r="CZ89" s="97">
        <f ca="1">IF($CV89=0,0,_xll.OSTRIP($CW89,$AM89,$BJ89-$B$2,$BG89-$BJ89,$BH89-$BJ89,$B$10,$BE89,$AJ89,$AK89,$H$23,$AN89,$DA$34,0))</f>
        <v>0</v>
      </c>
      <c r="DA89" s="97">
        <f ca="1">IF($CV89=0,0,_xll.OSTRIP($CW89,$AM89,$BJ89-$B$2,$BG89-$BJ89,$BH89-$BJ89,$B$10,$BE89,$AJ89,$AK89,$H$23,$AN89,$DA$34,1))</f>
        <v>0</v>
      </c>
      <c r="DB89" s="97">
        <f ca="1">IF($CV89=0,0,_xll.OSTRIP($CW89,$AM89,$BJ89-$B$2,$BG89-$BJ89,$BH89-$BJ89,$B$10,$BE89,$AJ89,$AK89,$H$23,$AN89,$DA$34,DA$35))</f>
        <v>0</v>
      </c>
      <c r="DC89" s="99">
        <f t="shared" ca="1" si="61"/>
        <v>0</v>
      </c>
      <c r="DD89" s="99">
        <f t="shared" ca="1" si="62"/>
        <v>0</v>
      </c>
      <c r="DE89" s="99">
        <f t="shared" ca="1" si="63"/>
        <v>0</v>
      </c>
      <c r="DF89" s="99">
        <f t="shared" si="64"/>
        <v>0</v>
      </c>
    </row>
    <row r="90" spans="1:110" x14ac:dyDescent="0.2">
      <c r="A90" s="92">
        <f t="shared" si="26"/>
        <v>38838</v>
      </c>
      <c r="B90" s="93">
        <f t="shared" ca="1" si="0"/>
        <v>3.3325</v>
      </c>
      <c r="C90" s="77">
        <f t="shared" ca="1" si="1"/>
        <v>0.245</v>
      </c>
      <c r="D90" s="93">
        <f t="shared" ca="1" si="2"/>
        <v>0.32500000000000001</v>
      </c>
      <c r="E90" s="96">
        <f t="shared" ca="1" si="3"/>
        <v>0.98</v>
      </c>
      <c r="F90" s="77">
        <f t="shared" ca="1" si="27"/>
        <v>0.34009999999999996</v>
      </c>
      <c r="G90" s="96">
        <f t="shared" ca="1" si="65"/>
        <v>0.55000000000000004</v>
      </c>
      <c r="H90" s="77">
        <f t="shared" ca="1" si="4"/>
        <v>0</v>
      </c>
      <c r="I90" s="94" t="e">
        <f t="shared" ca="1" si="5"/>
        <v>#DIV/0!</v>
      </c>
      <c r="J90" s="182" t="e">
        <f t="shared" ca="1" si="6"/>
        <v>#DIV/0!</v>
      </c>
      <c r="K90" s="182"/>
      <c r="L90" s="204"/>
      <c r="M90" s="204"/>
      <c r="N90" s="93">
        <f t="shared" ca="1" si="7"/>
        <v>0.02</v>
      </c>
      <c r="O90" s="96">
        <f t="shared" ca="1" si="8"/>
        <v>1</v>
      </c>
      <c r="P90" s="170">
        <f t="shared" ca="1" si="28"/>
        <v>0.245</v>
      </c>
      <c r="Q90" s="96">
        <f t="shared" ca="1" si="29"/>
        <v>0.55000000000000004</v>
      </c>
      <c r="R90" s="77">
        <f t="shared" ca="1" si="9"/>
        <v>0</v>
      </c>
      <c r="S90" s="94" t="e">
        <f t="shared" ca="1" si="30"/>
        <v>#DIV/0!</v>
      </c>
      <c r="T90" s="182" t="e">
        <f t="shared" ca="1" si="10"/>
        <v>#DIV/0!</v>
      </c>
      <c r="U90"/>
      <c r="V90"/>
      <c r="W90"/>
      <c r="X90" s="93">
        <f t="shared" ca="1" si="11"/>
        <v>0.26</v>
      </c>
      <c r="Y90" s="96">
        <f t="shared" ca="1" si="12"/>
        <v>1</v>
      </c>
      <c r="Z90" s="170">
        <f t="shared" ca="1" si="31"/>
        <v>0.245</v>
      </c>
      <c r="AA90" s="96">
        <f t="shared" ca="1" si="32"/>
        <v>0.5</v>
      </c>
      <c r="AB90" s="77">
        <f t="shared" ca="1" si="13"/>
        <v>0</v>
      </c>
      <c r="AC90" s="94" t="e">
        <f t="shared" ca="1" si="33"/>
        <v>#DIV/0!</v>
      </c>
      <c r="AD90" s="182" t="e">
        <f t="shared" ca="1" si="14"/>
        <v>#DIV/0!</v>
      </c>
      <c r="AE90"/>
      <c r="AF90"/>
      <c r="AG90"/>
      <c r="AH90" s="93">
        <f t="shared" ca="1" si="15"/>
        <v>0.33</v>
      </c>
      <c r="AI90" s="96">
        <f t="shared" ca="1" si="16"/>
        <v>1</v>
      </c>
      <c r="AJ90" s="170">
        <f t="shared" ca="1" si="34"/>
        <v>0.245</v>
      </c>
      <c r="AK90" s="96">
        <f t="shared" ca="1" si="35"/>
        <v>1</v>
      </c>
      <c r="AL90" s="77">
        <f t="shared" ca="1" si="17"/>
        <v>0</v>
      </c>
      <c r="AM90" s="94" t="e">
        <f t="shared" ca="1" si="36"/>
        <v>#DIV/0!</v>
      </c>
      <c r="AN90" s="182" t="e">
        <f t="shared" ca="1" si="18"/>
        <v>#DIV/0!</v>
      </c>
      <c r="AO90"/>
      <c r="AP90"/>
      <c r="AQ90" s="204"/>
      <c r="AR90" s="204"/>
      <c r="AU90"/>
      <c r="AV90"/>
      <c r="AW90"/>
      <c r="AX90"/>
      <c r="AY90"/>
      <c r="AZ90"/>
      <c r="BA90"/>
      <c r="BC90" s="95"/>
      <c r="BD90" s="95"/>
      <c r="BE90" s="77">
        <f t="shared" ca="1" si="19"/>
        <v>0</v>
      </c>
      <c r="BF90" s="145">
        <f t="shared" si="20"/>
        <v>31</v>
      </c>
      <c r="BG90" s="196">
        <f t="shared" si="37"/>
        <v>38838</v>
      </c>
      <c r="BH90" s="196">
        <f t="shared" si="66"/>
        <v>38868</v>
      </c>
      <c r="BJ90" s="196">
        <f t="shared" ca="1" si="67"/>
        <v>38834</v>
      </c>
      <c r="BK90" s="79"/>
      <c r="BL90" s="79">
        <f t="shared" si="21"/>
        <v>0</v>
      </c>
      <c r="BM90" s="79" t="e">
        <f t="shared" ca="1" si="38"/>
        <v>#DIV/0!</v>
      </c>
      <c r="BN90" s="74">
        <f t="shared" ca="1" si="22"/>
        <v>0</v>
      </c>
      <c r="BO90" s="98">
        <f t="shared" ca="1" si="39"/>
        <v>0</v>
      </c>
      <c r="BP90" s="97">
        <f ca="1">IF($BL90=0,0,_xll.OSTRIP($BM90,$I90,$BJ90-$B$2,$BG90-$BJ90,$BH90-$BJ90,$B$10,$BE90,$F90,$G90,$B$23,$J90,$BQ$34,0))</f>
        <v>0</v>
      </c>
      <c r="BQ90" s="97">
        <f ca="1">IF($BL90=0,0,_xll.OSTRIP($BM90,$I90,$BJ90-$B$2,$BG90-$BJ90,$BH90-$BJ90,$B$10,$BE90,$F90,$G90,$B$23,$J90,$BQ$34,1))</f>
        <v>0</v>
      </c>
      <c r="BR90" s="97">
        <f ca="1">IF($BL90=0,0,_xll.OSTRIP($BM90,$I90,$BJ90-$B$2,$BG90-$BJ90,$BH90-$BJ90,$B$10,$BE90,$F90,$G90,$B$23,$J90,$BQ$34,BQ$35))</f>
        <v>0</v>
      </c>
      <c r="BS90" s="99">
        <f t="shared" ca="1" si="40"/>
        <v>0</v>
      </c>
      <c r="BT90" s="99">
        <f t="shared" ca="1" si="41"/>
        <v>0</v>
      </c>
      <c r="BU90" s="99">
        <f t="shared" ca="1" si="42"/>
        <v>0</v>
      </c>
      <c r="BV90" s="99">
        <f t="shared" si="43"/>
        <v>0</v>
      </c>
      <c r="BX90" s="79">
        <f t="shared" si="23"/>
        <v>0</v>
      </c>
      <c r="BY90" s="78" t="e">
        <f t="shared" ca="1" si="44"/>
        <v>#DIV/0!</v>
      </c>
      <c r="BZ90" s="74">
        <f t="shared" ca="1" si="45"/>
        <v>0</v>
      </c>
      <c r="CA90" s="98">
        <f t="shared" ca="1" si="46"/>
        <v>0</v>
      </c>
      <c r="CB90" s="97">
        <f ca="1">IF($BX90=0,0,_xll.OSTRIP($BY90,$S90,$BJ90-$B$2,$BG90-$BJ90,$BH90-$BJ90,$B$10,$BE90,$P90,$Q90,$D$23,$T90,$CC$34,0))</f>
        <v>0</v>
      </c>
      <c r="CC90" s="97">
        <f ca="1">IF($BX90=0,0,_xll.OSTRIP($BY90,$S90,$BJ90-$B$2,$BG90-$BJ90,$BH90-$BJ90,$B$10,$BE90,$P90,$Q90,$D$23,$T90,$CC$34,1))</f>
        <v>0</v>
      </c>
      <c r="CD90" s="97">
        <f ca="1">IF($BX90=0,0,_xll.OSTRIP($BY90,$S90,$BJ90-$B$2,$BG90-$BJ90,$BH90-$BJ90,$B$10,$BE90,$P90,$Q90,$D$23,$T90,$CC$34,CC$35))</f>
        <v>0</v>
      </c>
      <c r="CE90" s="99">
        <f t="shared" ca="1" si="47"/>
        <v>0</v>
      </c>
      <c r="CF90" s="99">
        <f t="shared" ca="1" si="48"/>
        <v>0</v>
      </c>
      <c r="CG90" s="99">
        <f t="shared" ca="1" si="49"/>
        <v>0</v>
      </c>
      <c r="CH90" s="99">
        <f t="shared" si="50"/>
        <v>0</v>
      </c>
      <c r="CJ90" s="79">
        <f t="shared" si="24"/>
        <v>0</v>
      </c>
      <c r="CK90" s="78" t="e">
        <f t="shared" ca="1" si="51"/>
        <v>#DIV/0!</v>
      </c>
      <c r="CL90" s="74">
        <f t="shared" ca="1" si="52"/>
        <v>0</v>
      </c>
      <c r="CM90" s="98">
        <f t="shared" ca="1" si="53"/>
        <v>0</v>
      </c>
      <c r="CN90" s="97">
        <f ca="1">IF($CJ90=0,0,_xll.OSTRIP($CK90,$AC90,$BJ90-$B$2,$BG90-$BJ90,$BH90-$BJ90,$B$10,$BE90,$Z90,$AA90,$F$23,$AD90,$CO$34,0))</f>
        <v>0</v>
      </c>
      <c r="CO90" s="97">
        <f ca="1">IF($CJ90=0,0,_xll.OSTRIP($CK90,$AC90,$BJ90-$B$2,$BG90-$BJ90,$BH90-$BJ90,$B$10,$BE90,$Z90,$AA90,$F$23,$AD90,$CO$34,1))</f>
        <v>0</v>
      </c>
      <c r="CP90" s="97">
        <f ca="1">IF($CJ90=0,0,_xll.OSTRIP($CK90,$AC90,$BJ90-$B$2,$BG90-$BJ90,$BH90-$BJ90,$B$10,$BE90,$Z90,$AA90,$F$23,$AD90,$CO$34,$CO$35))</f>
        <v>0</v>
      </c>
      <c r="CQ90" s="99">
        <f t="shared" ca="1" si="54"/>
        <v>0</v>
      </c>
      <c r="CR90" s="99">
        <f t="shared" ca="1" si="55"/>
        <v>0</v>
      </c>
      <c r="CS90" s="99">
        <f t="shared" ca="1" si="56"/>
        <v>0</v>
      </c>
      <c r="CT90" s="99">
        <f t="shared" si="57"/>
        <v>0</v>
      </c>
      <c r="CV90" s="79">
        <f t="shared" si="25"/>
        <v>0</v>
      </c>
      <c r="CW90" s="78" t="e">
        <f t="shared" ca="1" si="58"/>
        <v>#DIV/0!</v>
      </c>
      <c r="CX90" s="74">
        <f t="shared" ca="1" si="59"/>
        <v>0</v>
      </c>
      <c r="CY90" s="98">
        <f t="shared" ca="1" si="60"/>
        <v>0</v>
      </c>
      <c r="CZ90" s="97">
        <f ca="1">IF($CV90=0,0,_xll.OSTRIP($CW90,$AM90,$BJ90-$B$2,$BG90-$BJ90,$BH90-$BJ90,$B$10,$BE90,$AJ90,$AK90,$H$23,$AN90,$DA$34,0))</f>
        <v>0</v>
      </c>
      <c r="DA90" s="97">
        <f ca="1">IF($CV90=0,0,_xll.OSTRIP($CW90,$AM90,$BJ90-$B$2,$BG90-$BJ90,$BH90-$BJ90,$B$10,$BE90,$AJ90,$AK90,$H$23,$AN90,$DA$34,1))</f>
        <v>0</v>
      </c>
      <c r="DB90" s="97">
        <f ca="1">IF($CV90=0,0,_xll.OSTRIP($CW90,$AM90,$BJ90-$B$2,$BG90-$BJ90,$BH90-$BJ90,$B$10,$BE90,$AJ90,$AK90,$H$23,$AN90,$DA$34,DA$35))</f>
        <v>0</v>
      </c>
      <c r="DC90" s="99">
        <f t="shared" ca="1" si="61"/>
        <v>0</v>
      </c>
      <c r="DD90" s="99">
        <f t="shared" ca="1" si="62"/>
        <v>0</v>
      </c>
      <c r="DE90" s="99">
        <f t="shared" ca="1" si="63"/>
        <v>0</v>
      </c>
      <c r="DF90" s="99">
        <f t="shared" si="64"/>
        <v>0</v>
      </c>
    </row>
    <row r="91" spans="1:110" x14ac:dyDescent="0.2">
      <c r="A91" s="92">
        <f t="shared" si="26"/>
        <v>38869</v>
      </c>
      <c r="B91" s="93">
        <f t="shared" ca="1" si="0"/>
        <v>3.3675000000000002</v>
      </c>
      <c r="C91" s="77">
        <f t="shared" ca="1" si="1"/>
        <v>0.2475</v>
      </c>
      <c r="D91" s="93">
        <f t="shared" ca="1" si="2"/>
        <v>0.33500000000000002</v>
      </c>
      <c r="E91" s="96">
        <f t="shared" ca="1" si="3"/>
        <v>0.98</v>
      </c>
      <c r="F91" s="77">
        <f t="shared" ca="1" si="27"/>
        <v>0.34255000000000002</v>
      </c>
      <c r="G91" s="96">
        <f t="shared" ca="1" si="65"/>
        <v>0.55000000000000004</v>
      </c>
      <c r="H91" s="77">
        <f t="shared" ca="1" si="4"/>
        <v>0</v>
      </c>
      <c r="I91" s="94" t="e">
        <f t="shared" ca="1" si="5"/>
        <v>#DIV/0!</v>
      </c>
      <c r="J91" s="182" t="e">
        <f t="shared" ca="1" si="6"/>
        <v>#DIV/0!</v>
      </c>
      <c r="K91" s="182"/>
      <c r="L91" s="204"/>
      <c r="M91" s="204"/>
      <c r="N91" s="93">
        <f t="shared" ca="1" si="7"/>
        <v>2.5000000000000001E-2</v>
      </c>
      <c r="O91" s="96">
        <f t="shared" ca="1" si="8"/>
        <v>1</v>
      </c>
      <c r="P91" s="170">
        <f t="shared" ca="1" si="28"/>
        <v>0.2475</v>
      </c>
      <c r="Q91" s="96">
        <f t="shared" ca="1" si="29"/>
        <v>0.55000000000000004</v>
      </c>
      <c r="R91" s="77">
        <f t="shared" ca="1" si="9"/>
        <v>0</v>
      </c>
      <c r="S91" s="94" t="e">
        <f t="shared" ca="1" si="30"/>
        <v>#DIV/0!</v>
      </c>
      <c r="T91" s="182" t="e">
        <f t="shared" ca="1" si="10"/>
        <v>#DIV/0!</v>
      </c>
      <c r="U91"/>
      <c r="V91"/>
      <c r="W91"/>
      <c r="X91" s="93">
        <f t="shared" ca="1" si="11"/>
        <v>0.26</v>
      </c>
      <c r="Y91" s="96">
        <f t="shared" ca="1" si="12"/>
        <v>1</v>
      </c>
      <c r="Z91" s="170">
        <f t="shared" ca="1" si="31"/>
        <v>0.2475</v>
      </c>
      <c r="AA91" s="96">
        <f t="shared" ca="1" si="32"/>
        <v>0.6</v>
      </c>
      <c r="AB91" s="77">
        <f t="shared" ca="1" si="13"/>
        <v>0</v>
      </c>
      <c r="AC91" s="94" t="e">
        <f t="shared" ca="1" si="33"/>
        <v>#DIV/0!</v>
      </c>
      <c r="AD91" s="182" t="e">
        <f t="shared" ca="1" si="14"/>
        <v>#DIV/0!</v>
      </c>
      <c r="AE91"/>
      <c r="AF91"/>
      <c r="AG91"/>
      <c r="AH91" s="93">
        <f t="shared" ca="1" si="15"/>
        <v>0.37</v>
      </c>
      <c r="AI91" s="96">
        <f t="shared" ca="1" si="16"/>
        <v>1</v>
      </c>
      <c r="AJ91" s="170">
        <f t="shared" ca="1" si="34"/>
        <v>0.2475</v>
      </c>
      <c r="AK91" s="96">
        <f t="shared" ca="1" si="35"/>
        <v>1</v>
      </c>
      <c r="AL91" s="77">
        <f t="shared" ca="1" si="17"/>
        <v>0</v>
      </c>
      <c r="AM91" s="94" t="e">
        <f t="shared" ca="1" si="36"/>
        <v>#DIV/0!</v>
      </c>
      <c r="AN91" s="182" t="e">
        <f t="shared" ca="1" si="18"/>
        <v>#DIV/0!</v>
      </c>
      <c r="AO91"/>
      <c r="AP91"/>
      <c r="AQ91" s="204"/>
      <c r="AR91" s="204"/>
      <c r="AU91"/>
      <c r="AV91"/>
      <c r="AW91"/>
      <c r="AX91"/>
      <c r="AY91"/>
      <c r="AZ91"/>
      <c r="BA91"/>
      <c r="BC91" s="95"/>
      <c r="BD91" s="95"/>
      <c r="BE91" s="77">
        <f t="shared" ca="1" si="19"/>
        <v>0</v>
      </c>
      <c r="BF91" s="145">
        <f t="shared" si="20"/>
        <v>30</v>
      </c>
      <c r="BG91" s="196">
        <f t="shared" si="37"/>
        <v>38869</v>
      </c>
      <c r="BH91" s="196">
        <f t="shared" si="66"/>
        <v>38898</v>
      </c>
      <c r="BJ91" s="196">
        <f t="shared" ca="1" si="67"/>
        <v>38864</v>
      </c>
      <c r="BK91" s="79"/>
      <c r="BL91" s="79">
        <f t="shared" si="21"/>
        <v>0</v>
      </c>
      <c r="BM91" s="79" t="e">
        <f t="shared" ca="1" si="38"/>
        <v>#DIV/0!</v>
      </c>
      <c r="BN91" s="74">
        <f t="shared" ca="1" si="22"/>
        <v>0</v>
      </c>
      <c r="BO91" s="98">
        <f t="shared" ca="1" si="39"/>
        <v>0</v>
      </c>
      <c r="BP91" s="97">
        <f ca="1">IF($BL91=0,0,_xll.OSTRIP($BM91,$I91,$BJ91-$B$2,$BG91-$BJ91,$BH91-$BJ91,$B$10,$BE91,$F91,$G91,$B$23,$J91,$BQ$34,0))</f>
        <v>0</v>
      </c>
      <c r="BQ91" s="97">
        <f ca="1">IF($BL91=0,0,_xll.OSTRIP($BM91,$I91,$BJ91-$B$2,$BG91-$BJ91,$BH91-$BJ91,$B$10,$BE91,$F91,$G91,$B$23,$J91,$BQ$34,1))</f>
        <v>0</v>
      </c>
      <c r="BR91" s="97">
        <f ca="1">IF($BL91=0,0,_xll.OSTRIP($BM91,$I91,$BJ91-$B$2,$BG91-$BJ91,$BH91-$BJ91,$B$10,$BE91,$F91,$G91,$B$23,$J91,$BQ$34,BQ$35))</f>
        <v>0</v>
      </c>
      <c r="BS91" s="99">
        <f t="shared" ca="1" si="40"/>
        <v>0</v>
      </c>
      <c r="BT91" s="99">
        <f t="shared" ca="1" si="41"/>
        <v>0</v>
      </c>
      <c r="BU91" s="99">
        <f t="shared" ca="1" si="42"/>
        <v>0</v>
      </c>
      <c r="BV91" s="99">
        <f t="shared" si="43"/>
        <v>0</v>
      </c>
      <c r="BX91" s="79">
        <f t="shared" si="23"/>
        <v>0</v>
      </c>
      <c r="BY91" s="78" t="e">
        <f t="shared" ca="1" si="44"/>
        <v>#DIV/0!</v>
      </c>
      <c r="BZ91" s="74">
        <f t="shared" ca="1" si="45"/>
        <v>0</v>
      </c>
      <c r="CA91" s="98">
        <f t="shared" ca="1" si="46"/>
        <v>0</v>
      </c>
      <c r="CB91" s="97">
        <f ca="1">IF($BX91=0,0,_xll.OSTRIP($BY91,$S91,$BJ91-$B$2,$BG91-$BJ91,$BH91-$BJ91,$B$10,$BE91,$P91,$Q91,$D$23,$T91,$CC$34,0))</f>
        <v>0</v>
      </c>
      <c r="CC91" s="97">
        <f ca="1">IF($BX91=0,0,_xll.OSTRIP($BY91,$S91,$BJ91-$B$2,$BG91-$BJ91,$BH91-$BJ91,$B$10,$BE91,$P91,$Q91,$D$23,$T91,$CC$34,1))</f>
        <v>0</v>
      </c>
      <c r="CD91" s="97">
        <f ca="1">IF($BX91=0,0,_xll.OSTRIP($BY91,$S91,$BJ91-$B$2,$BG91-$BJ91,$BH91-$BJ91,$B$10,$BE91,$P91,$Q91,$D$23,$T91,$CC$34,CC$35))</f>
        <v>0</v>
      </c>
      <c r="CE91" s="99">
        <f t="shared" ca="1" si="47"/>
        <v>0</v>
      </c>
      <c r="CF91" s="99">
        <f t="shared" ca="1" si="48"/>
        <v>0</v>
      </c>
      <c r="CG91" s="99">
        <f t="shared" ca="1" si="49"/>
        <v>0</v>
      </c>
      <c r="CH91" s="99">
        <f t="shared" si="50"/>
        <v>0</v>
      </c>
      <c r="CJ91" s="79">
        <f t="shared" si="24"/>
        <v>0</v>
      </c>
      <c r="CK91" s="78" t="e">
        <f t="shared" ca="1" si="51"/>
        <v>#DIV/0!</v>
      </c>
      <c r="CL91" s="74">
        <f t="shared" ca="1" si="52"/>
        <v>0</v>
      </c>
      <c r="CM91" s="98">
        <f t="shared" ca="1" si="53"/>
        <v>0</v>
      </c>
      <c r="CN91" s="97">
        <f ca="1">IF($CJ91=0,0,_xll.OSTRIP($CK91,$AC91,$BJ91-$B$2,$BG91-$BJ91,$BH91-$BJ91,$B$10,$BE91,$Z91,$AA91,$F$23,$AD91,$CO$34,0))</f>
        <v>0</v>
      </c>
      <c r="CO91" s="97">
        <f ca="1">IF($CJ91=0,0,_xll.OSTRIP($CK91,$AC91,$BJ91-$B$2,$BG91-$BJ91,$BH91-$BJ91,$B$10,$BE91,$Z91,$AA91,$F$23,$AD91,$CO$34,1))</f>
        <v>0</v>
      </c>
      <c r="CP91" s="97">
        <f ca="1">IF($CJ91=0,0,_xll.OSTRIP($CK91,$AC91,$BJ91-$B$2,$BG91-$BJ91,$BH91-$BJ91,$B$10,$BE91,$Z91,$AA91,$F$23,$AD91,$CO$34,$CO$35))</f>
        <v>0</v>
      </c>
      <c r="CQ91" s="99">
        <f t="shared" ca="1" si="54"/>
        <v>0</v>
      </c>
      <c r="CR91" s="99">
        <f t="shared" ca="1" si="55"/>
        <v>0</v>
      </c>
      <c r="CS91" s="99">
        <f t="shared" ca="1" si="56"/>
        <v>0</v>
      </c>
      <c r="CT91" s="99">
        <f t="shared" si="57"/>
        <v>0</v>
      </c>
      <c r="CV91" s="79">
        <f t="shared" si="25"/>
        <v>0</v>
      </c>
      <c r="CW91" s="78" t="e">
        <f t="shared" ca="1" si="58"/>
        <v>#DIV/0!</v>
      </c>
      <c r="CX91" s="74">
        <f t="shared" ca="1" si="59"/>
        <v>0</v>
      </c>
      <c r="CY91" s="98">
        <f t="shared" ca="1" si="60"/>
        <v>0</v>
      </c>
      <c r="CZ91" s="97">
        <f ca="1">IF($CV91=0,0,_xll.OSTRIP($CW91,$AM91,$BJ91-$B$2,$BG91-$BJ91,$BH91-$BJ91,$B$10,$BE91,$AJ91,$AK91,$H$23,$AN91,$DA$34,0))</f>
        <v>0</v>
      </c>
      <c r="DA91" s="97">
        <f ca="1">IF($CV91=0,0,_xll.OSTRIP($CW91,$AM91,$BJ91-$B$2,$BG91-$BJ91,$BH91-$BJ91,$B$10,$BE91,$AJ91,$AK91,$H$23,$AN91,$DA$34,1))</f>
        <v>0</v>
      </c>
      <c r="DB91" s="97">
        <f ca="1">IF($CV91=0,0,_xll.OSTRIP($CW91,$AM91,$BJ91-$B$2,$BG91-$BJ91,$BH91-$BJ91,$B$10,$BE91,$AJ91,$AK91,$H$23,$AN91,$DA$34,DA$35))</f>
        <v>0</v>
      </c>
      <c r="DC91" s="99">
        <f t="shared" ca="1" si="61"/>
        <v>0</v>
      </c>
      <c r="DD91" s="99">
        <f t="shared" ca="1" si="62"/>
        <v>0</v>
      </c>
      <c r="DE91" s="99">
        <f t="shared" ca="1" si="63"/>
        <v>0</v>
      </c>
      <c r="DF91" s="99">
        <f t="shared" si="64"/>
        <v>0</v>
      </c>
    </row>
    <row r="92" spans="1:110" x14ac:dyDescent="0.2">
      <c r="A92" s="92">
        <f t="shared" si="26"/>
        <v>38899</v>
      </c>
      <c r="B92" s="93">
        <f t="shared" ca="1" si="0"/>
        <v>3.4075000000000002</v>
      </c>
      <c r="C92" s="77">
        <f t="shared" ca="1" si="1"/>
        <v>0.2475</v>
      </c>
      <c r="D92" s="93">
        <f t="shared" ca="1" si="2"/>
        <v>0.35</v>
      </c>
      <c r="E92" s="96">
        <f t="shared" ca="1" si="3"/>
        <v>0.98</v>
      </c>
      <c r="F92" s="77">
        <f t="shared" ca="1" si="27"/>
        <v>0.34255000000000002</v>
      </c>
      <c r="G92" s="96">
        <f t="shared" ca="1" si="65"/>
        <v>0.6</v>
      </c>
      <c r="H92" s="77">
        <f t="shared" ca="1" si="4"/>
        <v>0</v>
      </c>
      <c r="I92" s="94" t="e">
        <f t="shared" ca="1" si="5"/>
        <v>#DIV/0!</v>
      </c>
      <c r="J92" s="182" t="e">
        <f t="shared" ca="1" si="6"/>
        <v>#DIV/0!</v>
      </c>
      <c r="K92" s="182"/>
      <c r="L92" s="204"/>
      <c r="M92" s="204"/>
      <c r="N92" s="93">
        <f t="shared" ca="1" si="7"/>
        <v>2.75E-2</v>
      </c>
      <c r="O92" s="96">
        <f t="shared" ca="1" si="8"/>
        <v>1</v>
      </c>
      <c r="P92" s="170">
        <f t="shared" ca="1" si="28"/>
        <v>0.2475</v>
      </c>
      <c r="Q92" s="96">
        <f t="shared" ca="1" si="29"/>
        <v>0.6</v>
      </c>
      <c r="R92" s="77">
        <f t="shared" ca="1" si="9"/>
        <v>0</v>
      </c>
      <c r="S92" s="94" t="e">
        <f t="shared" ca="1" si="30"/>
        <v>#DIV/0!</v>
      </c>
      <c r="T92" s="182" t="e">
        <f t="shared" ca="1" si="10"/>
        <v>#DIV/0!</v>
      </c>
      <c r="U92"/>
      <c r="V92"/>
      <c r="W92"/>
      <c r="X92" s="93">
        <f t="shared" ca="1" si="11"/>
        <v>0.26</v>
      </c>
      <c r="Y92" s="96">
        <f t="shared" ca="1" si="12"/>
        <v>1</v>
      </c>
      <c r="Z92" s="170">
        <f t="shared" ca="1" si="31"/>
        <v>0.2475</v>
      </c>
      <c r="AA92" s="96">
        <f t="shared" ca="1" si="32"/>
        <v>0.6</v>
      </c>
      <c r="AB92" s="77">
        <f t="shared" ca="1" si="13"/>
        <v>0</v>
      </c>
      <c r="AC92" s="94" t="e">
        <f t="shared" ca="1" si="33"/>
        <v>#DIV/0!</v>
      </c>
      <c r="AD92" s="182" t="e">
        <f t="shared" ca="1" si="14"/>
        <v>#DIV/0!</v>
      </c>
      <c r="AE92"/>
      <c r="AF92"/>
      <c r="AG92"/>
      <c r="AH92" s="93">
        <f t="shared" ca="1" si="15"/>
        <v>0.41</v>
      </c>
      <c r="AI92" s="96">
        <f t="shared" ca="1" si="16"/>
        <v>1</v>
      </c>
      <c r="AJ92" s="170">
        <f t="shared" ca="1" si="34"/>
        <v>0.2475</v>
      </c>
      <c r="AK92" s="96">
        <f t="shared" ca="1" si="35"/>
        <v>1</v>
      </c>
      <c r="AL92" s="77">
        <f t="shared" ca="1" si="17"/>
        <v>0</v>
      </c>
      <c r="AM92" s="94" t="e">
        <f t="shared" ca="1" si="36"/>
        <v>#DIV/0!</v>
      </c>
      <c r="AN92" s="182" t="e">
        <f t="shared" ca="1" si="18"/>
        <v>#DIV/0!</v>
      </c>
      <c r="AO92"/>
      <c r="AP92"/>
      <c r="AQ92" s="204"/>
      <c r="AR92" s="204"/>
      <c r="AU92"/>
      <c r="AV92"/>
      <c r="AW92"/>
      <c r="AX92"/>
      <c r="AY92"/>
      <c r="AZ92"/>
      <c r="BA92"/>
      <c r="BC92" s="95"/>
      <c r="BD92" s="95"/>
      <c r="BE92" s="77">
        <f t="shared" ca="1" si="19"/>
        <v>0</v>
      </c>
      <c r="BF92" s="145">
        <f t="shared" si="20"/>
        <v>31</v>
      </c>
      <c r="BG92" s="196">
        <f t="shared" si="37"/>
        <v>38899</v>
      </c>
      <c r="BH92" s="196">
        <f t="shared" si="66"/>
        <v>38929</v>
      </c>
      <c r="BJ92" s="196">
        <f t="shared" ca="1" si="67"/>
        <v>38897</v>
      </c>
      <c r="BK92" s="79"/>
      <c r="BL92" s="79">
        <f t="shared" si="21"/>
        <v>0</v>
      </c>
      <c r="BM92" s="79" t="e">
        <f t="shared" ca="1" si="38"/>
        <v>#DIV/0!</v>
      </c>
      <c r="BN92" s="74">
        <f t="shared" ca="1" si="22"/>
        <v>0</v>
      </c>
      <c r="BO92" s="98">
        <f t="shared" ca="1" si="39"/>
        <v>0</v>
      </c>
      <c r="BP92" s="97">
        <f ca="1">IF($BL92=0,0,_xll.OSTRIP($BM92,$I92,$BJ92-$B$2,$BG92-$BJ92,$BH92-$BJ92,$B$10,$BE92,$F92,$G92,$B$23,$J92,$BQ$34,0))</f>
        <v>0</v>
      </c>
      <c r="BQ92" s="97">
        <f ca="1">IF($BL92=0,0,_xll.OSTRIP($BM92,$I92,$BJ92-$B$2,$BG92-$BJ92,$BH92-$BJ92,$B$10,$BE92,$F92,$G92,$B$23,$J92,$BQ$34,1))</f>
        <v>0</v>
      </c>
      <c r="BR92" s="97">
        <f ca="1">IF($BL92=0,0,_xll.OSTRIP($BM92,$I92,$BJ92-$B$2,$BG92-$BJ92,$BH92-$BJ92,$B$10,$BE92,$F92,$G92,$B$23,$J92,$BQ$34,BQ$35))</f>
        <v>0</v>
      </c>
      <c r="BS92" s="99">
        <f t="shared" ca="1" si="40"/>
        <v>0</v>
      </c>
      <c r="BT92" s="99">
        <f t="shared" ca="1" si="41"/>
        <v>0</v>
      </c>
      <c r="BU92" s="99">
        <f t="shared" ca="1" si="42"/>
        <v>0</v>
      </c>
      <c r="BV92" s="99">
        <f t="shared" si="43"/>
        <v>0</v>
      </c>
      <c r="BX92" s="79">
        <f t="shared" si="23"/>
        <v>0</v>
      </c>
      <c r="BY92" s="78" t="e">
        <f t="shared" ca="1" si="44"/>
        <v>#DIV/0!</v>
      </c>
      <c r="BZ92" s="74">
        <f t="shared" ca="1" si="45"/>
        <v>0</v>
      </c>
      <c r="CA92" s="98">
        <f t="shared" ca="1" si="46"/>
        <v>0</v>
      </c>
      <c r="CB92" s="97">
        <f ca="1">IF($BX92=0,0,_xll.OSTRIP($BY92,$S92,$BJ92-$B$2,$BG92-$BJ92,$BH92-$BJ92,$B$10,$BE92,$P92,$Q92,$D$23,$T92,$CC$34,0))</f>
        <v>0</v>
      </c>
      <c r="CC92" s="97">
        <f ca="1">IF($BX92=0,0,_xll.OSTRIP($BY92,$S92,$BJ92-$B$2,$BG92-$BJ92,$BH92-$BJ92,$B$10,$BE92,$P92,$Q92,$D$23,$T92,$CC$34,1))</f>
        <v>0</v>
      </c>
      <c r="CD92" s="97">
        <f ca="1">IF($BX92=0,0,_xll.OSTRIP($BY92,$S92,$BJ92-$B$2,$BG92-$BJ92,$BH92-$BJ92,$B$10,$BE92,$P92,$Q92,$D$23,$T92,$CC$34,CC$35))</f>
        <v>0</v>
      </c>
      <c r="CE92" s="99">
        <f t="shared" ca="1" si="47"/>
        <v>0</v>
      </c>
      <c r="CF92" s="99">
        <f t="shared" ca="1" si="48"/>
        <v>0</v>
      </c>
      <c r="CG92" s="99">
        <f t="shared" ca="1" si="49"/>
        <v>0</v>
      </c>
      <c r="CH92" s="99">
        <f t="shared" si="50"/>
        <v>0</v>
      </c>
      <c r="CJ92" s="79">
        <f t="shared" si="24"/>
        <v>0</v>
      </c>
      <c r="CK92" s="78" t="e">
        <f t="shared" ca="1" si="51"/>
        <v>#DIV/0!</v>
      </c>
      <c r="CL92" s="74">
        <f t="shared" ca="1" si="52"/>
        <v>0</v>
      </c>
      <c r="CM92" s="98">
        <f t="shared" ca="1" si="53"/>
        <v>0</v>
      </c>
      <c r="CN92" s="97">
        <f ca="1">IF($CJ92=0,0,_xll.OSTRIP($CK92,$AC92,$BJ92-$B$2,$BG92-$BJ92,$BH92-$BJ92,$B$10,$BE92,$Z92,$AA92,$F$23,$AD92,$CO$34,0))</f>
        <v>0</v>
      </c>
      <c r="CO92" s="97">
        <f ca="1">IF($CJ92=0,0,_xll.OSTRIP($CK92,$AC92,$BJ92-$B$2,$BG92-$BJ92,$BH92-$BJ92,$B$10,$BE92,$Z92,$AA92,$F$23,$AD92,$CO$34,1))</f>
        <v>0</v>
      </c>
      <c r="CP92" s="97">
        <f ca="1">IF($CJ92=0,0,_xll.OSTRIP($CK92,$AC92,$BJ92-$B$2,$BG92-$BJ92,$BH92-$BJ92,$B$10,$BE92,$Z92,$AA92,$F$23,$AD92,$CO$34,$CO$35))</f>
        <v>0</v>
      </c>
      <c r="CQ92" s="99">
        <f t="shared" ca="1" si="54"/>
        <v>0</v>
      </c>
      <c r="CR92" s="99">
        <f t="shared" ca="1" si="55"/>
        <v>0</v>
      </c>
      <c r="CS92" s="99">
        <f t="shared" ca="1" si="56"/>
        <v>0</v>
      </c>
      <c r="CT92" s="99">
        <f t="shared" si="57"/>
        <v>0</v>
      </c>
      <c r="CV92" s="79">
        <f t="shared" si="25"/>
        <v>0</v>
      </c>
      <c r="CW92" s="78" t="e">
        <f t="shared" ca="1" si="58"/>
        <v>#DIV/0!</v>
      </c>
      <c r="CX92" s="74">
        <f t="shared" ca="1" si="59"/>
        <v>0</v>
      </c>
      <c r="CY92" s="98">
        <f t="shared" ca="1" si="60"/>
        <v>0</v>
      </c>
      <c r="CZ92" s="97">
        <f ca="1">IF($CV92=0,0,_xll.OSTRIP($CW92,$AM92,$BJ92-$B$2,$BG92-$BJ92,$BH92-$BJ92,$B$10,$BE92,$AJ92,$AK92,$H$23,$AN92,$DA$34,0))</f>
        <v>0</v>
      </c>
      <c r="DA92" s="97">
        <f ca="1">IF($CV92=0,0,_xll.OSTRIP($CW92,$AM92,$BJ92-$B$2,$BG92-$BJ92,$BH92-$BJ92,$B$10,$BE92,$AJ92,$AK92,$H$23,$AN92,$DA$34,1))</f>
        <v>0</v>
      </c>
      <c r="DB92" s="97">
        <f ca="1">IF($CV92=0,0,_xll.OSTRIP($CW92,$AM92,$BJ92-$B$2,$BG92-$BJ92,$BH92-$BJ92,$B$10,$BE92,$AJ92,$AK92,$H$23,$AN92,$DA$34,DA$35))</f>
        <v>0</v>
      </c>
      <c r="DC92" s="99">
        <f t="shared" ca="1" si="61"/>
        <v>0</v>
      </c>
      <c r="DD92" s="99">
        <f t="shared" ca="1" si="62"/>
        <v>0</v>
      </c>
      <c r="DE92" s="99">
        <f t="shared" ca="1" si="63"/>
        <v>0</v>
      </c>
      <c r="DF92" s="99">
        <f t="shared" si="64"/>
        <v>0</v>
      </c>
    </row>
    <row r="93" spans="1:110" x14ac:dyDescent="0.2">
      <c r="A93" s="92">
        <f t="shared" si="26"/>
        <v>38930</v>
      </c>
      <c r="B93" s="93">
        <f t="shared" ca="1" si="0"/>
        <v>3.4474999999999998</v>
      </c>
      <c r="C93" s="77">
        <f t="shared" ca="1" si="1"/>
        <v>0.2475</v>
      </c>
      <c r="D93" s="93">
        <f t="shared" ca="1" si="2"/>
        <v>0.35</v>
      </c>
      <c r="E93" s="96">
        <f t="shared" ca="1" si="3"/>
        <v>0.98</v>
      </c>
      <c r="F93" s="77">
        <f t="shared" ca="1" si="27"/>
        <v>0.34255000000000002</v>
      </c>
      <c r="G93" s="96">
        <f t="shared" ca="1" si="65"/>
        <v>0.65</v>
      </c>
      <c r="H93" s="77">
        <f t="shared" ca="1" si="4"/>
        <v>0</v>
      </c>
      <c r="I93" s="94" t="e">
        <f t="shared" ca="1" si="5"/>
        <v>#DIV/0!</v>
      </c>
      <c r="J93" s="182" t="e">
        <f t="shared" ca="1" si="6"/>
        <v>#DIV/0!</v>
      </c>
      <c r="K93" s="182"/>
      <c r="L93" s="204"/>
      <c r="M93" s="204"/>
      <c r="N93" s="93">
        <f t="shared" ca="1" si="7"/>
        <v>0.03</v>
      </c>
      <c r="O93" s="96">
        <f t="shared" ca="1" si="8"/>
        <v>1</v>
      </c>
      <c r="P93" s="170">
        <f t="shared" ca="1" si="28"/>
        <v>0.2475</v>
      </c>
      <c r="Q93" s="96">
        <f t="shared" ca="1" si="29"/>
        <v>0.65</v>
      </c>
      <c r="R93" s="77">
        <f t="shared" ca="1" si="9"/>
        <v>0</v>
      </c>
      <c r="S93" s="94" t="e">
        <f t="shared" ca="1" si="30"/>
        <v>#DIV/0!</v>
      </c>
      <c r="T93" s="182" t="e">
        <f t="shared" ca="1" si="10"/>
        <v>#DIV/0!</v>
      </c>
      <c r="U93"/>
      <c r="V93"/>
      <c r="W93"/>
      <c r="X93" s="93">
        <f t="shared" ca="1" si="11"/>
        <v>0.26</v>
      </c>
      <c r="Y93" s="96">
        <f t="shared" ca="1" si="12"/>
        <v>1</v>
      </c>
      <c r="Z93" s="170">
        <f t="shared" ca="1" si="31"/>
        <v>0.2475</v>
      </c>
      <c r="AA93" s="96">
        <f t="shared" ca="1" si="32"/>
        <v>0.7</v>
      </c>
      <c r="AB93" s="77">
        <f t="shared" ca="1" si="13"/>
        <v>0</v>
      </c>
      <c r="AC93" s="94" t="e">
        <f t="shared" ca="1" si="33"/>
        <v>#DIV/0!</v>
      </c>
      <c r="AD93" s="182" t="e">
        <f t="shared" ca="1" si="14"/>
        <v>#DIV/0!</v>
      </c>
      <c r="AE93"/>
      <c r="AF93"/>
      <c r="AG93"/>
      <c r="AH93" s="93">
        <f t="shared" ca="1" si="15"/>
        <v>0.41</v>
      </c>
      <c r="AI93" s="96">
        <f t="shared" ca="1" si="16"/>
        <v>1</v>
      </c>
      <c r="AJ93" s="170">
        <f t="shared" ca="1" si="34"/>
        <v>0.2475</v>
      </c>
      <c r="AK93" s="96">
        <f t="shared" ca="1" si="35"/>
        <v>1.1000000000000001</v>
      </c>
      <c r="AL93" s="77">
        <f t="shared" ca="1" si="17"/>
        <v>0</v>
      </c>
      <c r="AM93" s="94" t="e">
        <f t="shared" ca="1" si="36"/>
        <v>#DIV/0!</v>
      </c>
      <c r="AN93" s="182" t="e">
        <f t="shared" ca="1" si="18"/>
        <v>#DIV/0!</v>
      </c>
      <c r="AO93"/>
      <c r="AP93"/>
      <c r="AQ93" s="204"/>
      <c r="AR93" s="204"/>
      <c r="AU93"/>
      <c r="AV93"/>
      <c r="AW93"/>
      <c r="AX93"/>
      <c r="AY93"/>
      <c r="AZ93"/>
      <c r="BA93"/>
      <c r="BC93" s="95"/>
      <c r="BD93" s="95"/>
      <c r="BE93" s="77">
        <f t="shared" ca="1" si="19"/>
        <v>0</v>
      </c>
      <c r="BF93" s="145">
        <f t="shared" si="20"/>
        <v>31</v>
      </c>
      <c r="BG93" s="196">
        <f t="shared" si="37"/>
        <v>38930</v>
      </c>
      <c r="BH93" s="196">
        <f t="shared" si="66"/>
        <v>38960</v>
      </c>
      <c r="BJ93" s="196">
        <f t="shared" ca="1" si="67"/>
        <v>38926</v>
      </c>
      <c r="BK93" s="79"/>
      <c r="BL93" s="79">
        <f t="shared" si="21"/>
        <v>0</v>
      </c>
      <c r="BM93" s="79" t="e">
        <f t="shared" ca="1" si="38"/>
        <v>#DIV/0!</v>
      </c>
      <c r="BN93" s="74">
        <f t="shared" ca="1" si="22"/>
        <v>0</v>
      </c>
      <c r="BO93" s="98">
        <f t="shared" ca="1" si="39"/>
        <v>0</v>
      </c>
      <c r="BP93" s="97">
        <f ca="1">IF($BL93=0,0,_xll.OSTRIP($BM93,$I93,$BJ93-$B$2,$BG93-$BJ93,$BH93-$BJ93,$B$10,$BE93,$F93,$G93,$B$23,$J93,$BQ$34,0))</f>
        <v>0</v>
      </c>
      <c r="BQ93" s="97">
        <f ca="1">IF($BL93=0,0,_xll.OSTRIP($BM93,$I93,$BJ93-$B$2,$BG93-$BJ93,$BH93-$BJ93,$B$10,$BE93,$F93,$G93,$B$23,$J93,$BQ$34,1))</f>
        <v>0</v>
      </c>
      <c r="BR93" s="97">
        <f ca="1">IF($BL93=0,0,_xll.OSTRIP($BM93,$I93,$BJ93-$B$2,$BG93-$BJ93,$BH93-$BJ93,$B$10,$BE93,$F93,$G93,$B$23,$J93,$BQ$34,BQ$35))</f>
        <v>0</v>
      </c>
      <c r="BS93" s="99">
        <f t="shared" ca="1" si="40"/>
        <v>0</v>
      </c>
      <c r="BT93" s="99">
        <f t="shared" ca="1" si="41"/>
        <v>0</v>
      </c>
      <c r="BU93" s="99">
        <f t="shared" ca="1" si="42"/>
        <v>0</v>
      </c>
      <c r="BV93" s="99">
        <f t="shared" si="43"/>
        <v>0</v>
      </c>
      <c r="BX93" s="79">
        <f t="shared" si="23"/>
        <v>0</v>
      </c>
      <c r="BY93" s="78" t="e">
        <f t="shared" ca="1" si="44"/>
        <v>#DIV/0!</v>
      </c>
      <c r="BZ93" s="74">
        <f t="shared" ca="1" si="45"/>
        <v>0</v>
      </c>
      <c r="CA93" s="98">
        <f t="shared" ca="1" si="46"/>
        <v>0</v>
      </c>
      <c r="CB93" s="97">
        <f ca="1">IF($BX93=0,0,_xll.OSTRIP($BY93,$S93,$BJ93-$B$2,$BG93-$BJ93,$BH93-$BJ93,$B$10,$BE93,$P93,$Q93,$D$23,$T93,$CC$34,0))</f>
        <v>0</v>
      </c>
      <c r="CC93" s="97">
        <f ca="1">IF($BX93=0,0,_xll.OSTRIP($BY93,$S93,$BJ93-$B$2,$BG93-$BJ93,$BH93-$BJ93,$B$10,$BE93,$P93,$Q93,$D$23,$T93,$CC$34,1))</f>
        <v>0</v>
      </c>
      <c r="CD93" s="97">
        <f ca="1">IF($BX93=0,0,_xll.OSTRIP($BY93,$S93,$BJ93-$B$2,$BG93-$BJ93,$BH93-$BJ93,$B$10,$BE93,$P93,$Q93,$D$23,$T93,$CC$34,CC$35))</f>
        <v>0</v>
      </c>
      <c r="CE93" s="99">
        <f t="shared" ca="1" si="47"/>
        <v>0</v>
      </c>
      <c r="CF93" s="99">
        <f t="shared" ca="1" si="48"/>
        <v>0</v>
      </c>
      <c r="CG93" s="99">
        <f t="shared" ca="1" si="49"/>
        <v>0</v>
      </c>
      <c r="CH93" s="99">
        <f t="shared" si="50"/>
        <v>0</v>
      </c>
      <c r="CJ93" s="79">
        <f t="shared" si="24"/>
        <v>0</v>
      </c>
      <c r="CK93" s="78" t="e">
        <f t="shared" ca="1" si="51"/>
        <v>#DIV/0!</v>
      </c>
      <c r="CL93" s="74">
        <f t="shared" ca="1" si="52"/>
        <v>0</v>
      </c>
      <c r="CM93" s="98">
        <f t="shared" ca="1" si="53"/>
        <v>0</v>
      </c>
      <c r="CN93" s="97">
        <f ca="1">IF($CJ93=0,0,_xll.OSTRIP($CK93,$AC93,$BJ93-$B$2,$BG93-$BJ93,$BH93-$BJ93,$B$10,$BE93,$Z93,$AA93,$F$23,$AD93,$CO$34,0))</f>
        <v>0</v>
      </c>
      <c r="CO93" s="97">
        <f ca="1">IF($CJ93=0,0,_xll.OSTRIP($CK93,$AC93,$BJ93-$B$2,$BG93-$BJ93,$BH93-$BJ93,$B$10,$BE93,$Z93,$AA93,$F$23,$AD93,$CO$34,1))</f>
        <v>0</v>
      </c>
      <c r="CP93" s="97">
        <f ca="1">IF($CJ93=0,0,_xll.OSTRIP($CK93,$AC93,$BJ93-$B$2,$BG93-$BJ93,$BH93-$BJ93,$B$10,$BE93,$Z93,$AA93,$F$23,$AD93,$CO$34,$CO$35))</f>
        <v>0</v>
      </c>
      <c r="CQ93" s="99">
        <f t="shared" ca="1" si="54"/>
        <v>0</v>
      </c>
      <c r="CR93" s="99">
        <f t="shared" ca="1" si="55"/>
        <v>0</v>
      </c>
      <c r="CS93" s="99">
        <f t="shared" ca="1" si="56"/>
        <v>0</v>
      </c>
      <c r="CT93" s="99">
        <f t="shared" si="57"/>
        <v>0</v>
      </c>
      <c r="CV93" s="79">
        <f t="shared" si="25"/>
        <v>0</v>
      </c>
      <c r="CW93" s="78" t="e">
        <f t="shared" ca="1" si="58"/>
        <v>#DIV/0!</v>
      </c>
      <c r="CX93" s="74">
        <f t="shared" ca="1" si="59"/>
        <v>0</v>
      </c>
      <c r="CY93" s="98">
        <f t="shared" ca="1" si="60"/>
        <v>0</v>
      </c>
      <c r="CZ93" s="97">
        <f ca="1">IF($CV93=0,0,_xll.OSTRIP($CW93,$AM93,$BJ93-$B$2,$BG93-$BJ93,$BH93-$BJ93,$B$10,$BE93,$AJ93,$AK93,$H$23,$AN93,$DA$34,0))</f>
        <v>0</v>
      </c>
      <c r="DA93" s="97">
        <f ca="1">IF($CV93=0,0,_xll.OSTRIP($CW93,$AM93,$BJ93-$B$2,$BG93-$BJ93,$BH93-$BJ93,$B$10,$BE93,$AJ93,$AK93,$H$23,$AN93,$DA$34,1))</f>
        <v>0</v>
      </c>
      <c r="DB93" s="97">
        <f ca="1">IF($CV93=0,0,_xll.OSTRIP($CW93,$AM93,$BJ93-$B$2,$BG93-$BJ93,$BH93-$BJ93,$B$10,$BE93,$AJ93,$AK93,$H$23,$AN93,$DA$34,DA$35))</f>
        <v>0</v>
      </c>
      <c r="DC93" s="99">
        <f t="shared" ca="1" si="61"/>
        <v>0</v>
      </c>
      <c r="DD93" s="99">
        <f t="shared" ca="1" si="62"/>
        <v>0</v>
      </c>
      <c r="DE93" s="99">
        <f t="shared" ca="1" si="63"/>
        <v>0</v>
      </c>
      <c r="DF93" s="99">
        <f t="shared" si="64"/>
        <v>0</v>
      </c>
    </row>
    <row r="94" spans="1:110" x14ac:dyDescent="0.2">
      <c r="A94" s="92">
        <f t="shared" si="26"/>
        <v>38961</v>
      </c>
      <c r="B94" s="93">
        <f t="shared" ca="1" si="0"/>
        <v>3.4304999999999999</v>
      </c>
      <c r="C94" s="77">
        <f t="shared" ca="1" si="1"/>
        <v>0.2475</v>
      </c>
      <c r="D94" s="93">
        <f t="shared" ca="1" si="2"/>
        <v>0.315</v>
      </c>
      <c r="E94" s="96">
        <f t="shared" ca="1" si="3"/>
        <v>0.98</v>
      </c>
      <c r="F94" s="77">
        <f t="shared" ca="1" si="27"/>
        <v>0.34255000000000002</v>
      </c>
      <c r="G94" s="96">
        <f t="shared" ca="1" si="65"/>
        <v>0.65</v>
      </c>
      <c r="H94" s="77">
        <f t="shared" ca="1" si="4"/>
        <v>0</v>
      </c>
      <c r="I94" s="94" t="e">
        <f t="shared" ca="1" si="5"/>
        <v>#DIV/0!</v>
      </c>
      <c r="J94" s="182" t="e">
        <f t="shared" ca="1" si="6"/>
        <v>#DIV/0!</v>
      </c>
      <c r="K94" s="182"/>
      <c r="L94" s="204"/>
      <c r="M94" s="204"/>
      <c r="N94" s="93">
        <f t="shared" ca="1" si="7"/>
        <v>2.2499999999999999E-2</v>
      </c>
      <c r="O94" s="96">
        <f t="shared" ca="1" si="8"/>
        <v>1</v>
      </c>
      <c r="P94" s="170">
        <f t="shared" ca="1" si="28"/>
        <v>0.2475</v>
      </c>
      <c r="Q94" s="96">
        <f t="shared" ca="1" si="29"/>
        <v>0.65</v>
      </c>
      <c r="R94" s="77">
        <f t="shared" ca="1" si="9"/>
        <v>0</v>
      </c>
      <c r="S94" s="94" t="e">
        <f t="shared" ca="1" si="30"/>
        <v>#DIV/0!</v>
      </c>
      <c r="T94" s="182" t="e">
        <f t="shared" ca="1" si="10"/>
        <v>#DIV/0!</v>
      </c>
      <c r="U94"/>
      <c r="V94"/>
      <c r="W94"/>
      <c r="X94" s="93">
        <f t="shared" ca="1" si="11"/>
        <v>0.26</v>
      </c>
      <c r="Y94" s="96">
        <f t="shared" ca="1" si="12"/>
        <v>1</v>
      </c>
      <c r="Z94" s="170">
        <f t="shared" ca="1" si="31"/>
        <v>0.2475</v>
      </c>
      <c r="AA94" s="96">
        <f t="shared" ca="1" si="32"/>
        <v>0.65</v>
      </c>
      <c r="AB94" s="77">
        <f t="shared" ca="1" si="13"/>
        <v>0</v>
      </c>
      <c r="AC94" s="94" t="e">
        <f t="shared" ca="1" si="33"/>
        <v>#DIV/0!</v>
      </c>
      <c r="AD94" s="182" t="e">
        <f t="shared" ca="1" si="14"/>
        <v>#DIV/0!</v>
      </c>
      <c r="AE94"/>
      <c r="AF94"/>
      <c r="AG94"/>
      <c r="AH94" s="93">
        <f t="shared" ca="1" si="15"/>
        <v>0.36</v>
      </c>
      <c r="AI94" s="96">
        <f t="shared" ca="1" si="16"/>
        <v>1</v>
      </c>
      <c r="AJ94" s="170">
        <f t="shared" ca="1" si="34"/>
        <v>0.2475</v>
      </c>
      <c r="AK94" s="96">
        <f t="shared" ca="1" si="35"/>
        <v>1.1000000000000001</v>
      </c>
      <c r="AL94" s="77">
        <f t="shared" ca="1" si="17"/>
        <v>0</v>
      </c>
      <c r="AM94" s="94" t="e">
        <f t="shared" ca="1" si="36"/>
        <v>#DIV/0!</v>
      </c>
      <c r="AN94" s="182" t="e">
        <f t="shared" ca="1" si="18"/>
        <v>#DIV/0!</v>
      </c>
      <c r="AO94"/>
      <c r="AP94"/>
      <c r="AQ94" s="204"/>
      <c r="AR94" s="204"/>
      <c r="AU94"/>
      <c r="AV94"/>
      <c r="AW94"/>
      <c r="AX94"/>
      <c r="AY94"/>
      <c r="AZ94"/>
      <c r="BA94"/>
      <c r="BC94" s="95"/>
      <c r="BD94" s="95"/>
      <c r="BE94" s="77">
        <f t="shared" ca="1" si="19"/>
        <v>0</v>
      </c>
      <c r="BF94" s="145">
        <f t="shared" si="20"/>
        <v>30</v>
      </c>
      <c r="BG94" s="196">
        <f t="shared" si="37"/>
        <v>38961</v>
      </c>
      <c r="BH94" s="196">
        <f t="shared" si="66"/>
        <v>38990</v>
      </c>
      <c r="BJ94" s="196">
        <f t="shared" ca="1" si="67"/>
        <v>38959</v>
      </c>
      <c r="BK94" s="79"/>
      <c r="BL94" s="79">
        <f t="shared" si="21"/>
        <v>0</v>
      </c>
      <c r="BM94" s="79" t="e">
        <f t="shared" ca="1" si="38"/>
        <v>#DIV/0!</v>
      </c>
      <c r="BN94" s="74">
        <f t="shared" ca="1" si="22"/>
        <v>0</v>
      </c>
      <c r="BO94" s="98">
        <f t="shared" ca="1" si="39"/>
        <v>0</v>
      </c>
      <c r="BP94" s="97">
        <f ca="1">IF($BL94=0,0,_xll.OSTRIP($BM94,$I94,$BJ94-$B$2,$BG94-$BJ94,$BH94-$BJ94,$B$10,$BE94,$F94,$G94,$B$23,$J94,$BQ$34,0))</f>
        <v>0</v>
      </c>
      <c r="BQ94" s="97">
        <f ca="1">IF($BL94=0,0,_xll.OSTRIP($BM94,$I94,$BJ94-$B$2,$BG94-$BJ94,$BH94-$BJ94,$B$10,$BE94,$F94,$G94,$B$23,$J94,$BQ$34,1))</f>
        <v>0</v>
      </c>
      <c r="BR94" s="97">
        <f ca="1">IF($BL94=0,0,_xll.OSTRIP($BM94,$I94,$BJ94-$B$2,$BG94-$BJ94,$BH94-$BJ94,$B$10,$BE94,$F94,$G94,$B$23,$J94,$BQ$34,BQ$35))</f>
        <v>0</v>
      </c>
      <c r="BS94" s="99">
        <f t="shared" ca="1" si="40"/>
        <v>0</v>
      </c>
      <c r="BT94" s="99">
        <f t="shared" ca="1" si="41"/>
        <v>0</v>
      </c>
      <c r="BU94" s="99">
        <f t="shared" ca="1" si="42"/>
        <v>0</v>
      </c>
      <c r="BV94" s="99">
        <f t="shared" si="43"/>
        <v>0</v>
      </c>
      <c r="BX94" s="79">
        <f t="shared" si="23"/>
        <v>0</v>
      </c>
      <c r="BY94" s="78" t="e">
        <f t="shared" ca="1" si="44"/>
        <v>#DIV/0!</v>
      </c>
      <c r="BZ94" s="74">
        <f t="shared" ca="1" si="45"/>
        <v>0</v>
      </c>
      <c r="CA94" s="98">
        <f t="shared" ca="1" si="46"/>
        <v>0</v>
      </c>
      <c r="CB94" s="97">
        <f ca="1">IF($BX94=0,0,_xll.OSTRIP($BY94,$S94,$BJ94-$B$2,$BG94-$BJ94,$BH94-$BJ94,$B$10,$BE94,$P94,$Q94,$D$23,$T94,$CC$34,0))</f>
        <v>0</v>
      </c>
      <c r="CC94" s="97">
        <f ca="1">IF($BX94=0,0,_xll.OSTRIP($BY94,$S94,$BJ94-$B$2,$BG94-$BJ94,$BH94-$BJ94,$B$10,$BE94,$P94,$Q94,$D$23,$T94,$CC$34,1))</f>
        <v>0</v>
      </c>
      <c r="CD94" s="97">
        <f ca="1">IF($BX94=0,0,_xll.OSTRIP($BY94,$S94,$BJ94-$B$2,$BG94-$BJ94,$BH94-$BJ94,$B$10,$BE94,$P94,$Q94,$D$23,$T94,$CC$34,CC$35))</f>
        <v>0</v>
      </c>
      <c r="CE94" s="99">
        <f t="shared" ca="1" si="47"/>
        <v>0</v>
      </c>
      <c r="CF94" s="99">
        <f t="shared" ca="1" si="48"/>
        <v>0</v>
      </c>
      <c r="CG94" s="99">
        <f t="shared" ca="1" si="49"/>
        <v>0</v>
      </c>
      <c r="CH94" s="99">
        <f t="shared" si="50"/>
        <v>0</v>
      </c>
      <c r="CJ94" s="79">
        <f t="shared" si="24"/>
        <v>0</v>
      </c>
      <c r="CK94" s="78" t="e">
        <f t="shared" ca="1" si="51"/>
        <v>#DIV/0!</v>
      </c>
      <c r="CL94" s="74">
        <f t="shared" ca="1" si="52"/>
        <v>0</v>
      </c>
      <c r="CM94" s="98">
        <f t="shared" ca="1" si="53"/>
        <v>0</v>
      </c>
      <c r="CN94" s="97">
        <f ca="1">IF($CJ94=0,0,_xll.OSTRIP($CK94,$AC94,$BJ94-$B$2,$BG94-$BJ94,$BH94-$BJ94,$B$10,$BE94,$Z94,$AA94,$F$23,$AD94,$CO$34,0))</f>
        <v>0</v>
      </c>
      <c r="CO94" s="97">
        <f ca="1">IF($CJ94=0,0,_xll.OSTRIP($CK94,$AC94,$BJ94-$B$2,$BG94-$BJ94,$BH94-$BJ94,$B$10,$BE94,$Z94,$AA94,$F$23,$AD94,$CO$34,1))</f>
        <v>0</v>
      </c>
      <c r="CP94" s="97">
        <f ca="1">IF($CJ94=0,0,_xll.OSTRIP($CK94,$AC94,$BJ94-$B$2,$BG94-$BJ94,$BH94-$BJ94,$B$10,$BE94,$Z94,$AA94,$F$23,$AD94,$CO$34,$CO$35))</f>
        <v>0</v>
      </c>
      <c r="CQ94" s="99">
        <f t="shared" ca="1" si="54"/>
        <v>0</v>
      </c>
      <c r="CR94" s="99">
        <f t="shared" ca="1" si="55"/>
        <v>0</v>
      </c>
      <c r="CS94" s="99">
        <f t="shared" ca="1" si="56"/>
        <v>0</v>
      </c>
      <c r="CT94" s="99">
        <f t="shared" si="57"/>
        <v>0</v>
      </c>
      <c r="CV94" s="79">
        <f t="shared" si="25"/>
        <v>0</v>
      </c>
      <c r="CW94" s="78" t="e">
        <f t="shared" ca="1" si="58"/>
        <v>#DIV/0!</v>
      </c>
      <c r="CX94" s="74">
        <f t="shared" ca="1" si="59"/>
        <v>0</v>
      </c>
      <c r="CY94" s="98">
        <f t="shared" ca="1" si="60"/>
        <v>0</v>
      </c>
      <c r="CZ94" s="97">
        <f ca="1">IF($CV94=0,0,_xll.OSTRIP($CW94,$AM94,$BJ94-$B$2,$BG94-$BJ94,$BH94-$BJ94,$B$10,$BE94,$AJ94,$AK94,$H$23,$AN94,$DA$34,0))</f>
        <v>0</v>
      </c>
      <c r="DA94" s="97">
        <f ca="1">IF($CV94=0,0,_xll.OSTRIP($CW94,$AM94,$BJ94-$B$2,$BG94-$BJ94,$BH94-$BJ94,$B$10,$BE94,$AJ94,$AK94,$H$23,$AN94,$DA$34,1))</f>
        <v>0</v>
      </c>
      <c r="DB94" s="97">
        <f ca="1">IF($CV94=0,0,_xll.OSTRIP($CW94,$AM94,$BJ94-$B$2,$BG94-$BJ94,$BH94-$BJ94,$B$10,$BE94,$AJ94,$AK94,$H$23,$AN94,$DA$34,DA$35))</f>
        <v>0</v>
      </c>
      <c r="DC94" s="99">
        <f t="shared" ca="1" si="61"/>
        <v>0</v>
      </c>
      <c r="DD94" s="99">
        <f t="shared" ca="1" si="62"/>
        <v>0</v>
      </c>
      <c r="DE94" s="99">
        <f t="shared" ca="1" si="63"/>
        <v>0</v>
      </c>
      <c r="DF94" s="99">
        <f t="shared" si="64"/>
        <v>0</v>
      </c>
    </row>
    <row r="95" spans="1:110" x14ac:dyDescent="0.2">
      <c r="A95" s="92">
        <f t="shared" si="26"/>
        <v>38991</v>
      </c>
      <c r="B95" s="93">
        <f t="shared" ca="1" si="0"/>
        <v>3.4554999999999998</v>
      </c>
      <c r="C95" s="77">
        <f t="shared" ca="1" si="1"/>
        <v>0.2475</v>
      </c>
      <c r="D95" s="93">
        <f t="shared" ca="1" si="2"/>
        <v>0.36</v>
      </c>
      <c r="E95" s="96">
        <f t="shared" ca="1" si="3"/>
        <v>0.98</v>
      </c>
      <c r="F95" s="77">
        <f t="shared" ca="1" si="27"/>
        <v>0.34255000000000002</v>
      </c>
      <c r="G95" s="96">
        <f t="shared" ca="1" si="65"/>
        <v>0.7</v>
      </c>
      <c r="H95" s="77">
        <f t="shared" ca="1" si="4"/>
        <v>0</v>
      </c>
      <c r="I95" s="94" t="e">
        <f t="shared" ca="1" si="5"/>
        <v>#DIV/0!</v>
      </c>
      <c r="J95" s="182" t="e">
        <f t="shared" ca="1" si="6"/>
        <v>#DIV/0!</v>
      </c>
      <c r="K95" s="182"/>
      <c r="L95" s="204"/>
      <c r="M95" s="204"/>
      <c r="N95" s="93">
        <f t="shared" ca="1" si="7"/>
        <v>1.2500000000000001E-2</v>
      </c>
      <c r="O95" s="96">
        <f t="shared" ca="1" si="8"/>
        <v>1</v>
      </c>
      <c r="P95" s="170">
        <f t="shared" ca="1" si="28"/>
        <v>0.2475</v>
      </c>
      <c r="Q95" s="96">
        <f t="shared" ca="1" si="29"/>
        <v>0.7</v>
      </c>
      <c r="R95" s="77">
        <f t="shared" ca="1" si="9"/>
        <v>0</v>
      </c>
      <c r="S95" s="94" t="e">
        <f t="shared" ca="1" si="30"/>
        <v>#DIV/0!</v>
      </c>
      <c r="T95" s="182" t="e">
        <f t="shared" ca="1" si="10"/>
        <v>#DIV/0!</v>
      </c>
      <c r="U95"/>
      <c r="V95"/>
      <c r="W95"/>
      <c r="X95" s="93">
        <f t="shared" ca="1" si="11"/>
        <v>0.26</v>
      </c>
      <c r="Y95" s="96">
        <f t="shared" ca="1" si="12"/>
        <v>1</v>
      </c>
      <c r="Z95" s="170">
        <f t="shared" ca="1" si="31"/>
        <v>0.2475</v>
      </c>
      <c r="AA95" s="96">
        <f t="shared" ca="1" si="32"/>
        <v>0.7</v>
      </c>
      <c r="AB95" s="77">
        <f t="shared" ca="1" si="13"/>
        <v>0</v>
      </c>
      <c r="AC95" s="94" t="e">
        <f t="shared" ca="1" si="33"/>
        <v>#DIV/0!</v>
      </c>
      <c r="AD95" s="182" t="e">
        <f t="shared" ca="1" si="14"/>
        <v>#DIV/0!</v>
      </c>
      <c r="AE95"/>
      <c r="AF95"/>
      <c r="AG95"/>
      <c r="AH95" s="93">
        <f t="shared" ca="1" si="15"/>
        <v>0.4</v>
      </c>
      <c r="AI95" s="96">
        <f t="shared" ca="1" si="16"/>
        <v>1</v>
      </c>
      <c r="AJ95" s="170">
        <f t="shared" ca="1" si="34"/>
        <v>0.2475</v>
      </c>
      <c r="AK95" s="96">
        <f t="shared" ca="1" si="35"/>
        <v>1.1499999999999999</v>
      </c>
      <c r="AL95" s="77">
        <f t="shared" ca="1" si="17"/>
        <v>0</v>
      </c>
      <c r="AM95" s="94" t="e">
        <f t="shared" ca="1" si="36"/>
        <v>#DIV/0!</v>
      </c>
      <c r="AN95" s="182" t="e">
        <f t="shared" ca="1" si="18"/>
        <v>#DIV/0!</v>
      </c>
      <c r="AO95"/>
      <c r="AP95"/>
      <c r="AQ95" s="204"/>
      <c r="AR95" s="204"/>
      <c r="AU95"/>
      <c r="AV95"/>
      <c r="AW95"/>
      <c r="AX95"/>
      <c r="AY95"/>
      <c r="AZ95"/>
      <c r="BA95"/>
      <c r="BC95" s="95"/>
      <c r="BD95" s="95"/>
      <c r="BE95" s="77">
        <f t="shared" ca="1" si="19"/>
        <v>0</v>
      </c>
      <c r="BF95" s="145">
        <f t="shared" si="20"/>
        <v>31</v>
      </c>
      <c r="BG95" s="196">
        <f t="shared" si="37"/>
        <v>38991</v>
      </c>
      <c r="BH95" s="196">
        <f t="shared" si="66"/>
        <v>39021</v>
      </c>
      <c r="BJ95" s="196">
        <f t="shared" ca="1" si="67"/>
        <v>38988</v>
      </c>
      <c r="BK95" s="79"/>
      <c r="BL95" s="79">
        <f t="shared" si="21"/>
        <v>0</v>
      </c>
      <c r="BM95" s="79" t="e">
        <f t="shared" ca="1" si="38"/>
        <v>#DIV/0!</v>
      </c>
      <c r="BN95" s="74">
        <f t="shared" ca="1" si="22"/>
        <v>0</v>
      </c>
      <c r="BO95" s="98">
        <f t="shared" ca="1" si="39"/>
        <v>0</v>
      </c>
      <c r="BP95" s="97">
        <f ca="1">IF($BL95=0,0,_xll.OSTRIP($BM95,$I95,$BJ95-$B$2,$BG95-$BJ95,$BH95-$BJ95,$B$10,$BE95,$F95,$G95,$B$23,$J95,$BQ$34,0))</f>
        <v>0</v>
      </c>
      <c r="BQ95" s="97">
        <f ca="1">IF($BL95=0,0,_xll.OSTRIP($BM95,$I95,$BJ95-$B$2,$BG95-$BJ95,$BH95-$BJ95,$B$10,$BE95,$F95,$G95,$B$23,$J95,$BQ$34,1))</f>
        <v>0</v>
      </c>
      <c r="BR95" s="97">
        <f ca="1">IF($BL95=0,0,_xll.OSTRIP($BM95,$I95,$BJ95-$B$2,$BG95-$BJ95,$BH95-$BJ95,$B$10,$BE95,$F95,$G95,$B$23,$J95,$BQ$34,BQ$35))</f>
        <v>0</v>
      </c>
      <c r="BS95" s="99">
        <f t="shared" ca="1" si="40"/>
        <v>0</v>
      </c>
      <c r="BT95" s="99">
        <f t="shared" ca="1" si="41"/>
        <v>0</v>
      </c>
      <c r="BU95" s="99">
        <f t="shared" ca="1" si="42"/>
        <v>0</v>
      </c>
      <c r="BV95" s="99">
        <f t="shared" si="43"/>
        <v>0</v>
      </c>
      <c r="BX95" s="79">
        <f t="shared" si="23"/>
        <v>0</v>
      </c>
      <c r="BY95" s="78" t="e">
        <f t="shared" ca="1" si="44"/>
        <v>#DIV/0!</v>
      </c>
      <c r="BZ95" s="74">
        <f t="shared" ca="1" si="45"/>
        <v>0</v>
      </c>
      <c r="CA95" s="98">
        <f t="shared" ca="1" si="46"/>
        <v>0</v>
      </c>
      <c r="CB95" s="97">
        <f ca="1">IF($BX95=0,0,_xll.OSTRIP($BY95,$S95,$BJ95-$B$2,$BG95-$BJ95,$BH95-$BJ95,$B$10,$BE95,$P95,$Q95,$D$23,$T95,$CC$34,0))</f>
        <v>0</v>
      </c>
      <c r="CC95" s="97">
        <f ca="1">IF($BX95=0,0,_xll.OSTRIP($BY95,$S95,$BJ95-$B$2,$BG95-$BJ95,$BH95-$BJ95,$B$10,$BE95,$P95,$Q95,$D$23,$T95,$CC$34,1))</f>
        <v>0</v>
      </c>
      <c r="CD95" s="97">
        <f ca="1">IF($BX95=0,0,_xll.OSTRIP($BY95,$S95,$BJ95-$B$2,$BG95-$BJ95,$BH95-$BJ95,$B$10,$BE95,$P95,$Q95,$D$23,$T95,$CC$34,CC$35))</f>
        <v>0</v>
      </c>
      <c r="CE95" s="99">
        <f t="shared" ca="1" si="47"/>
        <v>0</v>
      </c>
      <c r="CF95" s="99">
        <f t="shared" ca="1" si="48"/>
        <v>0</v>
      </c>
      <c r="CG95" s="99">
        <f t="shared" ca="1" si="49"/>
        <v>0</v>
      </c>
      <c r="CH95" s="99">
        <f t="shared" si="50"/>
        <v>0</v>
      </c>
      <c r="CJ95" s="79">
        <f t="shared" si="24"/>
        <v>0</v>
      </c>
      <c r="CK95" s="78" t="e">
        <f t="shared" ca="1" si="51"/>
        <v>#DIV/0!</v>
      </c>
      <c r="CL95" s="74">
        <f t="shared" ca="1" si="52"/>
        <v>0</v>
      </c>
      <c r="CM95" s="98">
        <f t="shared" ca="1" si="53"/>
        <v>0</v>
      </c>
      <c r="CN95" s="97">
        <f ca="1">IF($CJ95=0,0,_xll.OSTRIP($CK95,$AC95,$BJ95-$B$2,$BG95-$BJ95,$BH95-$BJ95,$B$10,$BE95,$Z95,$AA95,$F$23,$AD95,$CO$34,0))</f>
        <v>0</v>
      </c>
      <c r="CO95" s="97">
        <f ca="1">IF($CJ95=0,0,_xll.OSTRIP($CK95,$AC95,$BJ95-$B$2,$BG95-$BJ95,$BH95-$BJ95,$B$10,$BE95,$Z95,$AA95,$F$23,$AD95,$CO$34,1))</f>
        <v>0</v>
      </c>
      <c r="CP95" s="97">
        <f ca="1">IF($CJ95=0,0,_xll.OSTRIP($CK95,$AC95,$BJ95-$B$2,$BG95-$BJ95,$BH95-$BJ95,$B$10,$BE95,$Z95,$AA95,$F$23,$AD95,$CO$34,$CO$35))</f>
        <v>0</v>
      </c>
      <c r="CQ95" s="99">
        <f t="shared" ca="1" si="54"/>
        <v>0</v>
      </c>
      <c r="CR95" s="99">
        <f t="shared" ca="1" si="55"/>
        <v>0</v>
      </c>
      <c r="CS95" s="99">
        <f t="shared" ca="1" si="56"/>
        <v>0</v>
      </c>
      <c r="CT95" s="99">
        <f t="shared" si="57"/>
        <v>0</v>
      </c>
      <c r="CV95" s="79">
        <f t="shared" si="25"/>
        <v>0</v>
      </c>
      <c r="CW95" s="78" t="e">
        <f t="shared" ca="1" si="58"/>
        <v>#DIV/0!</v>
      </c>
      <c r="CX95" s="74">
        <f t="shared" ca="1" si="59"/>
        <v>0</v>
      </c>
      <c r="CY95" s="98">
        <f t="shared" ca="1" si="60"/>
        <v>0</v>
      </c>
      <c r="CZ95" s="97">
        <f ca="1">IF($CV95=0,0,_xll.OSTRIP($CW95,$AM95,$BJ95-$B$2,$BG95-$BJ95,$BH95-$BJ95,$B$10,$BE95,$AJ95,$AK95,$H$23,$AN95,$DA$34,0))</f>
        <v>0</v>
      </c>
      <c r="DA95" s="97">
        <f ca="1">IF($CV95=0,0,_xll.OSTRIP($CW95,$AM95,$BJ95-$B$2,$BG95-$BJ95,$BH95-$BJ95,$B$10,$BE95,$AJ95,$AK95,$H$23,$AN95,$DA$34,1))</f>
        <v>0</v>
      </c>
      <c r="DB95" s="97">
        <f ca="1">IF($CV95=0,0,_xll.OSTRIP($CW95,$AM95,$BJ95-$B$2,$BG95-$BJ95,$BH95-$BJ95,$B$10,$BE95,$AJ95,$AK95,$H$23,$AN95,$DA$34,DA$35))</f>
        <v>0</v>
      </c>
      <c r="DC95" s="99">
        <f t="shared" ca="1" si="61"/>
        <v>0</v>
      </c>
      <c r="DD95" s="99">
        <f t="shared" ca="1" si="62"/>
        <v>0</v>
      </c>
      <c r="DE95" s="99">
        <f t="shared" ca="1" si="63"/>
        <v>0</v>
      </c>
      <c r="DF95" s="99">
        <f t="shared" si="64"/>
        <v>0</v>
      </c>
    </row>
    <row r="96" spans="1:110" x14ac:dyDescent="0.2">
      <c r="A96" s="92">
        <f t="shared" si="26"/>
        <v>39022</v>
      </c>
      <c r="B96" s="93">
        <f t="shared" ca="1" si="0"/>
        <v>3.6074999999999999</v>
      </c>
      <c r="C96" s="77">
        <f t="shared" ca="1" si="1"/>
        <v>0.2475</v>
      </c>
      <c r="D96" s="93">
        <f t="shared" ca="1" si="2"/>
        <v>0.46</v>
      </c>
      <c r="E96" s="96">
        <f t="shared" ca="1" si="3"/>
        <v>1.1000000000000001</v>
      </c>
      <c r="F96" s="77">
        <f t="shared" ca="1" si="27"/>
        <v>0.37224999999999997</v>
      </c>
      <c r="G96" s="96">
        <f t="shared" ca="1" si="65"/>
        <v>0.9</v>
      </c>
      <c r="H96" s="77">
        <f t="shared" ca="1" si="4"/>
        <v>0</v>
      </c>
      <c r="I96" s="94" t="e">
        <f t="shared" ca="1" si="5"/>
        <v>#DIV/0!</v>
      </c>
      <c r="J96" s="182" t="e">
        <f t="shared" ca="1" si="6"/>
        <v>#DIV/0!</v>
      </c>
      <c r="K96" s="182"/>
      <c r="L96" s="204"/>
      <c r="M96" s="204"/>
      <c r="N96" s="93">
        <f t="shared" ca="1" si="7"/>
        <v>-2.2499999999999999E-2</v>
      </c>
      <c r="O96" s="96">
        <f t="shared" ca="1" si="8"/>
        <v>1</v>
      </c>
      <c r="P96" s="170">
        <f t="shared" ca="1" si="28"/>
        <v>0.2475</v>
      </c>
      <c r="Q96" s="96">
        <f t="shared" ca="1" si="29"/>
        <v>0.9</v>
      </c>
      <c r="R96" s="77">
        <f t="shared" ca="1" si="9"/>
        <v>0</v>
      </c>
      <c r="S96" s="94" t="e">
        <f t="shared" ca="1" si="30"/>
        <v>#DIV/0!</v>
      </c>
      <c r="T96" s="182" t="e">
        <f t="shared" ca="1" si="10"/>
        <v>#DIV/0!</v>
      </c>
      <c r="U96"/>
      <c r="V96"/>
      <c r="W96"/>
      <c r="X96" s="93">
        <f t="shared" ca="1" si="11"/>
        <v>0.25</v>
      </c>
      <c r="Y96" s="96">
        <f t="shared" ca="1" si="12"/>
        <v>1</v>
      </c>
      <c r="Z96" s="170">
        <f t="shared" ca="1" si="31"/>
        <v>0.2475</v>
      </c>
      <c r="AA96" s="96">
        <f t="shared" ca="1" si="32"/>
        <v>0.9</v>
      </c>
      <c r="AB96" s="77">
        <f t="shared" ca="1" si="13"/>
        <v>0</v>
      </c>
      <c r="AC96" s="94" t="e">
        <f t="shared" ca="1" si="33"/>
        <v>#DIV/0!</v>
      </c>
      <c r="AD96" s="182" t="e">
        <f t="shared" ca="1" si="14"/>
        <v>#DIV/0!</v>
      </c>
      <c r="AE96"/>
      <c r="AF96"/>
      <c r="AG96"/>
      <c r="AH96" s="93">
        <f t="shared" ca="1" si="15"/>
        <v>0.7</v>
      </c>
      <c r="AI96" s="96">
        <f t="shared" ca="1" si="16"/>
        <v>1.1000000000000001</v>
      </c>
      <c r="AJ96" s="170">
        <f t="shared" ca="1" si="34"/>
        <v>0.27224999999999999</v>
      </c>
      <c r="AK96" s="96">
        <f t="shared" ca="1" si="35"/>
        <v>1.45</v>
      </c>
      <c r="AL96" s="77">
        <f t="shared" ca="1" si="17"/>
        <v>0</v>
      </c>
      <c r="AM96" s="94" t="e">
        <f t="shared" ca="1" si="36"/>
        <v>#DIV/0!</v>
      </c>
      <c r="AN96" s="182" t="e">
        <f t="shared" ca="1" si="18"/>
        <v>#DIV/0!</v>
      </c>
      <c r="AO96"/>
      <c r="AP96"/>
      <c r="AQ96" s="204"/>
      <c r="AR96" s="204"/>
      <c r="AU96"/>
      <c r="AV96"/>
      <c r="AW96"/>
      <c r="AX96"/>
      <c r="AY96"/>
      <c r="AZ96"/>
      <c r="BA96"/>
      <c r="BC96" s="95"/>
      <c r="BD96" s="95"/>
      <c r="BE96" s="77">
        <f t="shared" ca="1" si="19"/>
        <v>0</v>
      </c>
      <c r="BF96" s="145">
        <f t="shared" si="20"/>
        <v>30</v>
      </c>
      <c r="BG96" s="196">
        <f t="shared" si="37"/>
        <v>39022</v>
      </c>
      <c r="BH96" s="196">
        <f t="shared" si="66"/>
        <v>39051</v>
      </c>
      <c r="BJ96" s="196">
        <f t="shared" ca="1" si="67"/>
        <v>39018</v>
      </c>
      <c r="BK96" s="79"/>
      <c r="BL96" s="79">
        <f t="shared" si="21"/>
        <v>0</v>
      </c>
      <c r="BM96" s="79" t="e">
        <f t="shared" ca="1" si="38"/>
        <v>#DIV/0!</v>
      </c>
      <c r="BN96" s="74">
        <f t="shared" ca="1" si="22"/>
        <v>0</v>
      </c>
      <c r="BO96" s="98">
        <f t="shared" ca="1" si="39"/>
        <v>0</v>
      </c>
      <c r="BP96" s="97">
        <f ca="1">IF($BL96=0,0,_xll.OSTRIP($BM96,$I96,$BJ96-$B$2,$BG96-$BJ96,$BH96-$BJ96,$B$10,$BE96,$F96,$G96,$B$23,$J96,$BQ$34,0))</f>
        <v>0</v>
      </c>
      <c r="BQ96" s="97">
        <f ca="1">IF($BL96=0,0,_xll.OSTRIP($BM96,$I96,$BJ96-$B$2,$BG96-$BJ96,$BH96-$BJ96,$B$10,$BE96,$F96,$G96,$B$23,$J96,$BQ$34,1))</f>
        <v>0</v>
      </c>
      <c r="BR96" s="97">
        <f ca="1">IF($BL96=0,0,_xll.OSTRIP($BM96,$I96,$BJ96-$B$2,$BG96-$BJ96,$BH96-$BJ96,$B$10,$BE96,$F96,$G96,$B$23,$J96,$BQ$34,BQ$35))</f>
        <v>0</v>
      </c>
      <c r="BS96" s="99">
        <f t="shared" ca="1" si="40"/>
        <v>0</v>
      </c>
      <c r="BT96" s="99">
        <f t="shared" ca="1" si="41"/>
        <v>0</v>
      </c>
      <c r="BU96" s="99">
        <f t="shared" ca="1" si="42"/>
        <v>0</v>
      </c>
      <c r="BV96" s="99">
        <f t="shared" si="43"/>
        <v>0</v>
      </c>
      <c r="BX96" s="79">
        <f t="shared" si="23"/>
        <v>0</v>
      </c>
      <c r="BY96" s="78" t="e">
        <f t="shared" ca="1" si="44"/>
        <v>#DIV/0!</v>
      </c>
      <c r="BZ96" s="74">
        <f t="shared" ca="1" si="45"/>
        <v>0</v>
      </c>
      <c r="CA96" s="98">
        <f t="shared" ca="1" si="46"/>
        <v>0</v>
      </c>
      <c r="CB96" s="97">
        <f ca="1">IF($BX96=0,0,_xll.OSTRIP($BY96,$S96,$BJ96-$B$2,$BG96-$BJ96,$BH96-$BJ96,$B$10,$BE96,$P96,$Q96,$D$23,$T96,$CC$34,0))</f>
        <v>0</v>
      </c>
      <c r="CC96" s="97">
        <f ca="1">IF($BX96=0,0,_xll.OSTRIP($BY96,$S96,$BJ96-$B$2,$BG96-$BJ96,$BH96-$BJ96,$B$10,$BE96,$P96,$Q96,$D$23,$T96,$CC$34,1))</f>
        <v>0</v>
      </c>
      <c r="CD96" s="97">
        <f ca="1">IF($BX96=0,0,_xll.OSTRIP($BY96,$S96,$BJ96-$B$2,$BG96-$BJ96,$BH96-$BJ96,$B$10,$BE96,$P96,$Q96,$D$23,$T96,$CC$34,CC$35))</f>
        <v>0</v>
      </c>
      <c r="CE96" s="99">
        <f t="shared" ca="1" si="47"/>
        <v>0</v>
      </c>
      <c r="CF96" s="99">
        <f t="shared" ca="1" si="48"/>
        <v>0</v>
      </c>
      <c r="CG96" s="99">
        <f t="shared" ca="1" si="49"/>
        <v>0</v>
      </c>
      <c r="CH96" s="99">
        <f t="shared" si="50"/>
        <v>0</v>
      </c>
      <c r="CJ96" s="79">
        <f t="shared" si="24"/>
        <v>0</v>
      </c>
      <c r="CK96" s="78" t="e">
        <f t="shared" ca="1" si="51"/>
        <v>#DIV/0!</v>
      </c>
      <c r="CL96" s="74">
        <f t="shared" ca="1" si="52"/>
        <v>0</v>
      </c>
      <c r="CM96" s="98">
        <f t="shared" ca="1" si="53"/>
        <v>0</v>
      </c>
      <c r="CN96" s="97">
        <f ca="1">IF($CJ96=0,0,_xll.OSTRIP($CK96,$AC96,$BJ96-$B$2,$BG96-$BJ96,$BH96-$BJ96,$B$10,$BE96,$Z96,$AA96,$F$23,$AD96,$CO$34,0))</f>
        <v>0</v>
      </c>
      <c r="CO96" s="97">
        <f ca="1">IF($CJ96=0,0,_xll.OSTRIP($CK96,$AC96,$BJ96-$B$2,$BG96-$BJ96,$BH96-$BJ96,$B$10,$BE96,$Z96,$AA96,$F$23,$AD96,$CO$34,1))</f>
        <v>0</v>
      </c>
      <c r="CP96" s="97">
        <f ca="1">IF($CJ96=0,0,_xll.OSTRIP($CK96,$AC96,$BJ96-$B$2,$BG96-$BJ96,$BH96-$BJ96,$B$10,$BE96,$Z96,$AA96,$F$23,$AD96,$CO$34,$CO$35))</f>
        <v>0</v>
      </c>
      <c r="CQ96" s="99">
        <f t="shared" ca="1" si="54"/>
        <v>0</v>
      </c>
      <c r="CR96" s="99">
        <f t="shared" ca="1" si="55"/>
        <v>0</v>
      </c>
      <c r="CS96" s="99">
        <f t="shared" ca="1" si="56"/>
        <v>0</v>
      </c>
      <c r="CT96" s="99">
        <f t="shared" si="57"/>
        <v>0</v>
      </c>
      <c r="CV96" s="79">
        <f t="shared" si="25"/>
        <v>0</v>
      </c>
      <c r="CW96" s="78" t="e">
        <f t="shared" ca="1" si="58"/>
        <v>#DIV/0!</v>
      </c>
      <c r="CX96" s="74">
        <f t="shared" ca="1" si="59"/>
        <v>0</v>
      </c>
      <c r="CY96" s="98">
        <f t="shared" ca="1" si="60"/>
        <v>0</v>
      </c>
      <c r="CZ96" s="97">
        <f ca="1">IF($CV96=0,0,_xll.OSTRIP($CW96,$AM96,$BJ96-$B$2,$BG96-$BJ96,$BH96-$BJ96,$B$10,$BE96,$AJ96,$AK96,$H$23,$AN96,$DA$34,0))</f>
        <v>0</v>
      </c>
      <c r="DA96" s="97">
        <f ca="1">IF($CV96=0,0,_xll.OSTRIP($CW96,$AM96,$BJ96-$B$2,$BG96-$BJ96,$BH96-$BJ96,$B$10,$BE96,$AJ96,$AK96,$H$23,$AN96,$DA$34,1))</f>
        <v>0</v>
      </c>
      <c r="DB96" s="97">
        <f ca="1">IF($CV96=0,0,_xll.OSTRIP($CW96,$AM96,$BJ96-$B$2,$BG96-$BJ96,$BH96-$BJ96,$B$10,$BE96,$AJ96,$AK96,$H$23,$AN96,$DA$34,DA$35))</f>
        <v>0</v>
      </c>
      <c r="DC96" s="99">
        <f t="shared" ca="1" si="61"/>
        <v>0</v>
      </c>
      <c r="DD96" s="99">
        <f t="shared" ca="1" si="62"/>
        <v>0</v>
      </c>
      <c r="DE96" s="99">
        <f t="shared" ca="1" si="63"/>
        <v>0</v>
      </c>
      <c r="DF96" s="99">
        <f t="shared" si="64"/>
        <v>0</v>
      </c>
    </row>
    <row r="97" spans="1:110" x14ac:dyDescent="0.2">
      <c r="A97" s="92">
        <f t="shared" si="26"/>
        <v>39052</v>
      </c>
      <c r="B97" s="93">
        <f t="shared" ca="1" si="0"/>
        <v>3.7505000000000002</v>
      </c>
      <c r="C97" s="77">
        <f t="shared" ca="1" si="1"/>
        <v>0.2475</v>
      </c>
      <c r="D97" s="93">
        <f t="shared" ca="1" si="2"/>
        <v>0.77</v>
      </c>
      <c r="E97" s="96">
        <f t="shared" ca="1" si="3"/>
        <v>1.1000000000000001</v>
      </c>
      <c r="F97" s="77">
        <f t="shared" ca="1" si="27"/>
        <v>0.37224999999999997</v>
      </c>
      <c r="G97" s="96">
        <f t="shared" ca="1" si="65"/>
        <v>1.1000000000000001</v>
      </c>
      <c r="H97" s="77">
        <f t="shared" ca="1" si="4"/>
        <v>0</v>
      </c>
      <c r="I97" s="94" t="e">
        <f t="shared" ca="1" si="5"/>
        <v>#DIV/0!</v>
      </c>
      <c r="J97" s="182" t="e">
        <f t="shared" ca="1" si="6"/>
        <v>#DIV/0!</v>
      </c>
      <c r="K97" s="182"/>
      <c r="L97" s="204"/>
      <c r="M97" s="204"/>
      <c r="N97" s="93">
        <f t="shared" ca="1" si="7"/>
        <v>-4.4999999999999998E-2</v>
      </c>
      <c r="O97" s="96">
        <f t="shared" ca="1" si="8"/>
        <v>1</v>
      </c>
      <c r="P97" s="170">
        <f t="shared" ca="1" si="28"/>
        <v>0.2475</v>
      </c>
      <c r="Q97" s="96">
        <f t="shared" ca="1" si="29"/>
        <v>1.1000000000000001</v>
      </c>
      <c r="R97" s="77">
        <f t="shared" ca="1" si="9"/>
        <v>0</v>
      </c>
      <c r="S97" s="94" t="e">
        <f t="shared" ca="1" si="30"/>
        <v>#DIV/0!</v>
      </c>
      <c r="T97" s="182" t="e">
        <f t="shared" ca="1" si="10"/>
        <v>#DIV/0!</v>
      </c>
      <c r="U97"/>
      <c r="V97"/>
      <c r="W97"/>
      <c r="X97" s="93">
        <f t="shared" ca="1" si="11"/>
        <v>0.25</v>
      </c>
      <c r="Y97" s="96">
        <f t="shared" ca="1" si="12"/>
        <v>1</v>
      </c>
      <c r="Z97" s="170">
        <f t="shared" ca="1" si="31"/>
        <v>0.2475</v>
      </c>
      <c r="AA97" s="96">
        <f t="shared" ca="1" si="32"/>
        <v>1.1000000000000001</v>
      </c>
      <c r="AB97" s="77">
        <f t="shared" ca="1" si="13"/>
        <v>0</v>
      </c>
      <c r="AC97" s="94" t="e">
        <f t="shared" ca="1" si="33"/>
        <v>#DIV/0!</v>
      </c>
      <c r="AD97" s="182" t="e">
        <f t="shared" ca="1" si="14"/>
        <v>#DIV/0!</v>
      </c>
      <c r="AE97"/>
      <c r="AF97"/>
      <c r="AG97"/>
      <c r="AH97" s="93">
        <f t="shared" ca="1" si="15"/>
        <v>0.98</v>
      </c>
      <c r="AI97" s="96">
        <f t="shared" ca="1" si="16"/>
        <v>1.02</v>
      </c>
      <c r="AJ97" s="170">
        <f t="shared" ca="1" si="34"/>
        <v>0.25245000000000001</v>
      </c>
      <c r="AK97" s="96">
        <f t="shared" ca="1" si="35"/>
        <v>1.75</v>
      </c>
      <c r="AL97" s="77">
        <f t="shared" ca="1" si="17"/>
        <v>0</v>
      </c>
      <c r="AM97" s="94" t="e">
        <f t="shared" ca="1" si="36"/>
        <v>#DIV/0!</v>
      </c>
      <c r="AN97" s="182" t="e">
        <f t="shared" ca="1" si="18"/>
        <v>#DIV/0!</v>
      </c>
      <c r="AO97"/>
      <c r="AP97"/>
      <c r="AQ97" s="204"/>
      <c r="AR97" s="204"/>
      <c r="AU97"/>
      <c r="AV97"/>
      <c r="AW97"/>
      <c r="AX97"/>
      <c r="AY97"/>
      <c r="AZ97"/>
      <c r="BA97"/>
      <c r="BC97" s="95"/>
      <c r="BD97" s="95"/>
      <c r="BE97" s="77">
        <f t="shared" ca="1" si="19"/>
        <v>0</v>
      </c>
      <c r="BF97" s="145">
        <f t="shared" si="20"/>
        <v>31</v>
      </c>
      <c r="BG97" s="196">
        <f t="shared" si="37"/>
        <v>39052</v>
      </c>
      <c r="BH97" s="196">
        <f t="shared" si="66"/>
        <v>39082</v>
      </c>
      <c r="BJ97" s="196">
        <f t="shared" ca="1" si="67"/>
        <v>39050</v>
      </c>
      <c r="BK97" s="79"/>
      <c r="BL97" s="79">
        <f t="shared" si="21"/>
        <v>0</v>
      </c>
      <c r="BM97" s="79" t="e">
        <f t="shared" ca="1" si="38"/>
        <v>#DIV/0!</v>
      </c>
      <c r="BN97" s="74">
        <f t="shared" ca="1" si="22"/>
        <v>0</v>
      </c>
      <c r="BO97" s="98">
        <f t="shared" ca="1" si="39"/>
        <v>0</v>
      </c>
      <c r="BP97" s="97">
        <f ca="1">IF($BL97=0,0,_xll.OSTRIP($BM97,$I97,$BJ97-$B$2,$BG97-$BJ97,$BH97-$BJ97,$B$10,$BE97,$F97,$G97,$B$23,$J97,$BQ$34,0))</f>
        <v>0</v>
      </c>
      <c r="BQ97" s="97">
        <f ca="1">IF($BL97=0,0,_xll.OSTRIP($BM97,$I97,$BJ97-$B$2,$BG97-$BJ97,$BH97-$BJ97,$B$10,$BE97,$F97,$G97,$B$23,$J97,$BQ$34,1))</f>
        <v>0</v>
      </c>
      <c r="BR97" s="97">
        <f ca="1">IF($BL97=0,0,_xll.OSTRIP($BM97,$I97,$BJ97-$B$2,$BG97-$BJ97,$BH97-$BJ97,$B$10,$BE97,$F97,$G97,$B$23,$J97,$BQ$34,BQ$35))</f>
        <v>0</v>
      </c>
      <c r="BS97" s="99">
        <f t="shared" ca="1" si="40"/>
        <v>0</v>
      </c>
      <c r="BT97" s="99">
        <f t="shared" ca="1" si="41"/>
        <v>0</v>
      </c>
      <c r="BU97" s="99">
        <f t="shared" ca="1" si="42"/>
        <v>0</v>
      </c>
      <c r="BV97" s="99">
        <f t="shared" si="43"/>
        <v>0</v>
      </c>
      <c r="BX97" s="79">
        <f t="shared" si="23"/>
        <v>0</v>
      </c>
      <c r="BY97" s="78" t="e">
        <f t="shared" ca="1" si="44"/>
        <v>#DIV/0!</v>
      </c>
      <c r="BZ97" s="74">
        <f t="shared" ca="1" si="45"/>
        <v>0</v>
      </c>
      <c r="CA97" s="98">
        <f t="shared" ca="1" si="46"/>
        <v>0</v>
      </c>
      <c r="CB97" s="97">
        <f ca="1">IF($BX97=0,0,_xll.OSTRIP($BY97,$S97,$BJ97-$B$2,$BG97-$BJ97,$BH97-$BJ97,$B$10,$BE97,$P97,$Q97,$D$23,$T97,$CC$34,0))</f>
        <v>0</v>
      </c>
      <c r="CC97" s="97">
        <f ca="1">IF($BX97=0,0,_xll.OSTRIP($BY97,$S97,$BJ97-$B$2,$BG97-$BJ97,$BH97-$BJ97,$B$10,$BE97,$P97,$Q97,$D$23,$T97,$CC$34,1))</f>
        <v>0</v>
      </c>
      <c r="CD97" s="97">
        <f ca="1">IF($BX97=0,0,_xll.OSTRIP($BY97,$S97,$BJ97-$B$2,$BG97-$BJ97,$BH97-$BJ97,$B$10,$BE97,$P97,$Q97,$D$23,$T97,$CC$34,CC$35))</f>
        <v>0</v>
      </c>
      <c r="CE97" s="99">
        <f t="shared" ca="1" si="47"/>
        <v>0</v>
      </c>
      <c r="CF97" s="99">
        <f t="shared" ca="1" si="48"/>
        <v>0</v>
      </c>
      <c r="CG97" s="99">
        <f t="shared" ca="1" si="49"/>
        <v>0</v>
      </c>
      <c r="CH97" s="99">
        <f t="shared" si="50"/>
        <v>0</v>
      </c>
      <c r="CJ97" s="79">
        <f t="shared" si="24"/>
        <v>0</v>
      </c>
      <c r="CK97" s="78" t="e">
        <f t="shared" ca="1" si="51"/>
        <v>#DIV/0!</v>
      </c>
      <c r="CL97" s="74">
        <f t="shared" ca="1" si="52"/>
        <v>0</v>
      </c>
      <c r="CM97" s="98">
        <f t="shared" ca="1" si="53"/>
        <v>0</v>
      </c>
      <c r="CN97" s="97">
        <f ca="1">IF($CJ97=0,0,_xll.OSTRIP($CK97,$AC97,$BJ97-$B$2,$BG97-$BJ97,$BH97-$BJ97,$B$10,$BE97,$Z97,$AA97,$F$23,$AD97,$CO$34,0))</f>
        <v>0</v>
      </c>
      <c r="CO97" s="97">
        <f ca="1">IF($CJ97=0,0,_xll.OSTRIP($CK97,$AC97,$BJ97-$B$2,$BG97-$BJ97,$BH97-$BJ97,$B$10,$BE97,$Z97,$AA97,$F$23,$AD97,$CO$34,1))</f>
        <v>0</v>
      </c>
      <c r="CP97" s="97">
        <f ca="1">IF($CJ97=0,0,_xll.OSTRIP($CK97,$AC97,$BJ97-$B$2,$BG97-$BJ97,$BH97-$BJ97,$B$10,$BE97,$Z97,$AA97,$F$23,$AD97,$CO$34,$CO$35))</f>
        <v>0</v>
      </c>
      <c r="CQ97" s="99">
        <f t="shared" ca="1" si="54"/>
        <v>0</v>
      </c>
      <c r="CR97" s="99">
        <f t="shared" ca="1" si="55"/>
        <v>0</v>
      </c>
      <c r="CS97" s="99">
        <f t="shared" ca="1" si="56"/>
        <v>0</v>
      </c>
      <c r="CT97" s="99">
        <f t="shared" si="57"/>
        <v>0</v>
      </c>
      <c r="CV97" s="79">
        <f t="shared" si="25"/>
        <v>0</v>
      </c>
      <c r="CW97" s="78" t="e">
        <f t="shared" ca="1" si="58"/>
        <v>#DIV/0!</v>
      </c>
      <c r="CX97" s="74">
        <f t="shared" ca="1" si="59"/>
        <v>0</v>
      </c>
      <c r="CY97" s="98">
        <f t="shared" ca="1" si="60"/>
        <v>0</v>
      </c>
      <c r="CZ97" s="97">
        <f ca="1">IF($CV97=0,0,_xll.OSTRIP($CW97,$AM97,$BJ97-$B$2,$BG97-$BJ97,$BH97-$BJ97,$B$10,$BE97,$AJ97,$AK97,$H$23,$AN97,$DA$34,0))</f>
        <v>0</v>
      </c>
      <c r="DA97" s="97">
        <f ca="1">IF($CV97=0,0,_xll.OSTRIP($CW97,$AM97,$BJ97-$B$2,$BG97-$BJ97,$BH97-$BJ97,$B$10,$BE97,$AJ97,$AK97,$H$23,$AN97,$DA$34,1))</f>
        <v>0</v>
      </c>
      <c r="DB97" s="97">
        <f ca="1">IF($CV97=0,0,_xll.OSTRIP($CW97,$AM97,$BJ97-$B$2,$BG97-$BJ97,$BH97-$BJ97,$B$10,$BE97,$AJ97,$AK97,$H$23,$AN97,$DA$34,DA$35))</f>
        <v>0</v>
      </c>
      <c r="DC97" s="99">
        <f t="shared" ca="1" si="61"/>
        <v>0</v>
      </c>
      <c r="DD97" s="99">
        <f t="shared" ca="1" si="62"/>
        <v>0</v>
      </c>
      <c r="DE97" s="99">
        <f t="shared" ca="1" si="63"/>
        <v>0</v>
      </c>
      <c r="DF97" s="99">
        <f t="shared" si="64"/>
        <v>0</v>
      </c>
    </row>
    <row r="98" spans="1:110" x14ac:dyDescent="0.2">
      <c r="A98" s="92">
        <f t="shared" si="26"/>
        <v>39083</v>
      </c>
      <c r="B98" s="93">
        <f t="shared" ca="1" si="0"/>
        <v>3.7885</v>
      </c>
      <c r="C98" s="77">
        <f t="shared" ca="1" si="1"/>
        <v>0.2475</v>
      </c>
      <c r="D98" s="93">
        <f t="shared" ca="1" si="2"/>
        <v>1.04</v>
      </c>
      <c r="E98" s="96">
        <f t="shared" ca="1" si="3"/>
        <v>1.1000000000000001</v>
      </c>
      <c r="F98" s="77">
        <f t="shared" ca="1" si="27"/>
        <v>0.37224999999999997</v>
      </c>
      <c r="G98" s="96">
        <f t="shared" ca="1" si="65"/>
        <v>1.1000000000000001</v>
      </c>
      <c r="H98" s="77">
        <f t="shared" ca="1" si="4"/>
        <v>0</v>
      </c>
      <c r="I98" s="94" t="e">
        <f t="shared" ca="1" si="5"/>
        <v>#DIV/0!</v>
      </c>
      <c r="J98" s="182" t="e">
        <f t="shared" ca="1" si="6"/>
        <v>#DIV/0!</v>
      </c>
      <c r="K98" s="182"/>
      <c r="L98" s="204"/>
      <c r="M98" s="204"/>
      <c r="N98" s="93">
        <f t="shared" ca="1" si="7"/>
        <v>-4.7500000000000001E-2</v>
      </c>
      <c r="O98" s="96">
        <f t="shared" ca="1" si="8"/>
        <v>1</v>
      </c>
      <c r="P98" s="170">
        <f t="shared" ca="1" si="28"/>
        <v>0.2475</v>
      </c>
      <c r="Q98" s="96">
        <f t="shared" ca="1" si="29"/>
        <v>1.1000000000000001</v>
      </c>
      <c r="R98" s="77">
        <f t="shared" ca="1" si="9"/>
        <v>0</v>
      </c>
      <c r="S98" s="94" t="e">
        <f t="shared" ca="1" si="30"/>
        <v>#DIV/0!</v>
      </c>
      <c r="T98" s="182" t="e">
        <f t="shared" ca="1" si="10"/>
        <v>#DIV/0!</v>
      </c>
      <c r="U98"/>
      <c r="V98"/>
      <c r="W98"/>
      <c r="X98" s="93">
        <f t="shared" ca="1" si="11"/>
        <v>0.25</v>
      </c>
      <c r="Y98" s="96">
        <f t="shared" ca="1" si="12"/>
        <v>1</v>
      </c>
      <c r="Z98" s="170">
        <f t="shared" ca="1" si="31"/>
        <v>0.2475</v>
      </c>
      <c r="AA98" s="96">
        <f t="shared" ca="1" si="32"/>
        <v>1.1000000000000001</v>
      </c>
      <c r="AB98" s="77">
        <f t="shared" ca="1" si="13"/>
        <v>0</v>
      </c>
      <c r="AC98" s="94" t="e">
        <f t="shared" ca="1" si="33"/>
        <v>#DIV/0!</v>
      </c>
      <c r="AD98" s="182" t="e">
        <f t="shared" ca="1" si="14"/>
        <v>#DIV/0!</v>
      </c>
      <c r="AE98"/>
      <c r="AF98"/>
      <c r="AG98"/>
      <c r="AH98" s="93">
        <f t="shared" ca="1" si="15"/>
        <v>1.6</v>
      </c>
      <c r="AI98" s="96">
        <f t="shared" ca="1" si="16"/>
        <v>1.04</v>
      </c>
      <c r="AJ98" s="170">
        <f t="shared" ca="1" si="34"/>
        <v>0.25740000000000002</v>
      </c>
      <c r="AK98" s="96">
        <f t="shared" ca="1" si="35"/>
        <v>1.95</v>
      </c>
      <c r="AL98" s="77">
        <f t="shared" ca="1" si="17"/>
        <v>0</v>
      </c>
      <c r="AM98" s="94" t="e">
        <f t="shared" ca="1" si="36"/>
        <v>#DIV/0!</v>
      </c>
      <c r="AN98" s="182" t="e">
        <f t="shared" ca="1" si="18"/>
        <v>#DIV/0!</v>
      </c>
      <c r="AO98"/>
      <c r="AP98"/>
      <c r="AQ98" s="204"/>
      <c r="AR98" s="204"/>
      <c r="AU98"/>
      <c r="AV98"/>
      <c r="AW98"/>
      <c r="AX98"/>
      <c r="AY98"/>
      <c r="AZ98"/>
      <c r="BA98"/>
      <c r="BC98" s="95"/>
      <c r="BD98" s="95"/>
      <c r="BE98" s="77">
        <f t="shared" ca="1" si="19"/>
        <v>0</v>
      </c>
      <c r="BF98" s="145">
        <f t="shared" si="20"/>
        <v>31</v>
      </c>
      <c r="BG98" s="196">
        <f t="shared" si="37"/>
        <v>39083</v>
      </c>
      <c r="BH98" s="196">
        <f t="shared" si="66"/>
        <v>39113</v>
      </c>
      <c r="BJ98" s="196">
        <f t="shared" ca="1" si="67"/>
        <v>39079</v>
      </c>
      <c r="BK98" s="79"/>
      <c r="BL98" s="79">
        <f t="shared" si="21"/>
        <v>0</v>
      </c>
      <c r="BM98" s="79" t="e">
        <f t="shared" ca="1" si="38"/>
        <v>#DIV/0!</v>
      </c>
      <c r="BN98" s="74">
        <f t="shared" ca="1" si="22"/>
        <v>0</v>
      </c>
      <c r="BO98" s="98">
        <f t="shared" ca="1" si="39"/>
        <v>0</v>
      </c>
      <c r="BP98" s="97">
        <f ca="1">IF($BL98=0,0,_xll.OSTRIP($BM98,$I98,$BJ98-$B$2,$BG98-$BJ98,$BH98-$BJ98,$B$10,$BE98,$F98,$G98,$B$23,$J98,$BQ$34,0))</f>
        <v>0</v>
      </c>
      <c r="BQ98" s="97">
        <f ca="1">IF($BL98=0,0,_xll.OSTRIP($BM98,$I98,$BJ98-$B$2,$BG98-$BJ98,$BH98-$BJ98,$B$10,$BE98,$F98,$G98,$B$23,$J98,$BQ$34,1))</f>
        <v>0</v>
      </c>
      <c r="BR98" s="97">
        <f ca="1">IF($BL98=0,0,_xll.OSTRIP($BM98,$I98,$BJ98-$B$2,$BG98-$BJ98,$BH98-$BJ98,$B$10,$BE98,$F98,$G98,$B$23,$J98,$BQ$34,BQ$35))</f>
        <v>0</v>
      </c>
      <c r="BS98" s="99">
        <f t="shared" ca="1" si="40"/>
        <v>0</v>
      </c>
      <c r="BT98" s="99">
        <f t="shared" ca="1" si="41"/>
        <v>0</v>
      </c>
      <c r="BU98" s="99">
        <f t="shared" ca="1" si="42"/>
        <v>0</v>
      </c>
      <c r="BV98" s="99">
        <f t="shared" si="43"/>
        <v>0</v>
      </c>
      <c r="BX98" s="79">
        <f t="shared" si="23"/>
        <v>0</v>
      </c>
      <c r="BY98" s="78" t="e">
        <f t="shared" ca="1" si="44"/>
        <v>#DIV/0!</v>
      </c>
      <c r="BZ98" s="74">
        <f t="shared" ca="1" si="45"/>
        <v>0</v>
      </c>
      <c r="CA98" s="98">
        <f t="shared" ca="1" si="46"/>
        <v>0</v>
      </c>
      <c r="CB98" s="97">
        <f ca="1">IF($BX98=0,0,_xll.OSTRIP($BY98,$S98,$BJ98-$B$2,$BG98-$BJ98,$BH98-$BJ98,$B$10,$BE98,$P98,$Q98,$D$23,$T98,$CC$34,0))</f>
        <v>0</v>
      </c>
      <c r="CC98" s="97">
        <f ca="1">IF($BX98=0,0,_xll.OSTRIP($BY98,$S98,$BJ98-$B$2,$BG98-$BJ98,$BH98-$BJ98,$B$10,$BE98,$P98,$Q98,$D$23,$T98,$CC$34,1))</f>
        <v>0</v>
      </c>
      <c r="CD98" s="97">
        <f ca="1">IF($BX98=0,0,_xll.OSTRIP($BY98,$S98,$BJ98-$B$2,$BG98-$BJ98,$BH98-$BJ98,$B$10,$BE98,$P98,$Q98,$D$23,$T98,$CC$34,CC$35))</f>
        <v>0</v>
      </c>
      <c r="CE98" s="99">
        <f t="shared" ca="1" si="47"/>
        <v>0</v>
      </c>
      <c r="CF98" s="99">
        <f t="shared" ca="1" si="48"/>
        <v>0</v>
      </c>
      <c r="CG98" s="99">
        <f t="shared" ca="1" si="49"/>
        <v>0</v>
      </c>
      <c r="CH98" s="99">
        <f t="shared" si="50"/>
        <v>0</v>
      </c>
      <c r="CJ98" s="79">
        <f t="shared" si="24"/>
        <v>0</v>
      </c>
      <c r="CK98" s="78" t="e">
        <f t="shared" ca="1" si="51"/>
        <v>#DIV/0!</v>
      </c>
      <c r="CL98" s="74">
        <f t="shared" ca="1" si="52"/>
        <v>0</v>
      </c>
      <c r="CM98" s="98">
        <f t="shared" ca="1" si="53"/>
        <v>0</v>
      </c>
      <c r="CN98" s="97">
        <f ca="1">IF($CJ98=0,0,_xll.OSTRIP($CK98,$AC98,$BJ98-$B$2,$BG98-$BJ98,$BH98-$BJ98,$B$10,$BE98,$Z98,$AA98,$F$23,$AD98,$CO$34,0))</f>
        <v>0</v>
      </c>
      <c r="CO98" s="97">
        <f ca="1">IF($CJ98=0,0,_xll.OSTRIP($CK98,$AC98,$BJ98-$B$2,$BG98-$BJ98,$BH98-$BJ98,$B$10,$BE98,$Z98,$AA98,$F$23,$AD98,$CO$34,1))</f>
        <v>0</v>
      </c>
      <c r="CP98" s="97">
        <f ca="1">IF($CJ98=0,0,_xll.OSTRIP($CK98,$AC98,$BJ98-$B$2,$BG98-$BJ98,$BH98-$BJ98,$B$10,$BE98,$Z98,$AA98,$F$23,$AD98,$CO$34,$CO$35))</f>
        <v>0</v>
      </c>
      <c r="CQ98" s="99">
        <f t="shared" ca="1" si="54"/>
        <v>0</v>
      </c>
      <c r="CR98" s="99">
        <f t="shared" ca="1" si="55"/>
        <v>0</v>
      </c>
      <c r="CS98" s="99">
        <f t="shared" ca="1" si="56"/>
        <v>0</v>
      </c>
      <c r="CT98" s="99">
        <f t="shared" si="57"/>
        <v>0</v>
      </c>
      <c r="CV98" s="79">
        <f t="shared" si="25"/>
        <v>0</v>
      </c>
      <c r="CW98" s="78" t="e">
        <f t="shared" ca="1" si="58"/>
        <v>#DIV/0!</v>
      </c>
      <c r="CX98" s="74">
        <f t="shared" ca="1" si="59"/>
        <v>0</v>
      </c>
      <c r="CY98" s="98">
        <f t="shared" ca="1" si="60"/>
        <v>0</v>
      </c>
      <c r="CZ98" s="97">
        <f ca="1">IF($CV98=0,0,_xll.OSTRIP($CW98,$AM98,$BJ98-$B$2,$BG98-$BJ98,$BH98-$BJ98,$B$10,$BE98,$AJ98,$AK98,$H$23,$AN98,$DA$34,0))</f>
        <v>0</v>
      </c>
      <c r="DA98" s="97">
        <f ca="1">IF($CV98=0,0,_xll.OSTRIP($CW98,$AM98,$BJ98-$B$2,$BG98-$BJ98,$BH98-$BJ98,$B$10,$BE98,$AJ98,$AK98,$H$23,$AN98,$DA$34,1))</f>
        <v>0</v>
      </c>
      <c r="DB98" s="97">
        <f ca="1">IF($CV98=0,0,_xll.OSTRIP($CW98,$AM98,$BJ98-$B$2,$BG98-$BJ98,$BH98-$BJ98,$B$10,$BE98,$AJ98,$AK98,$H$23,$AN98,$DA$34,DA$35))</f>
        <v>0</v>
      </c>
      <c r="DC98" s="99">
        <f t="shared" ca="1" si="61"/>
        <v>0</v>
      </c>
      <c r="DD98" s="99">
        <f t="shared" ca="1" si="62"/>
        <v>0</v>
      </c>
      <c r="DE98" s="99">
        <f t="shared" ca="1" si="63"/>
        <v>0</v>
      </c>
      <c r="DF98" s="99">
        <f t="shared" si="64"/>
        <v>0</v>
      </c>
    </row>
    <row r="99" spans="1:110" x14ac:dyDescent="0.2">
      <c r="A99" s="92">
        <f t="shared" si="26"/>
        <v>39114</v>
      </c>
      <c r="B99" s="93">
        <f t="shared" ca="1" si="0"/>
        <v>3.7324999999999999</v>
      </c>
      <c r="C99" s="77">
        <f t="shared" ca="1" si="1"/>
        <v>0.24249999999999999</v>
      </c>
      <c r="D99" s="93">
        <f t="shared" ca="1" si="2"/>
        <v>1.04</v>
      </c>
      <c r="E99" s="96">
        <f t="shared" ca="1" si="3"/>
        <v>1.1000000000000001</v>
      </c>
      <c r="F99" s="77">
        <f t="shared" ca="1" si="27"/>
        <v>0.36675000000000002</v>
      </c>
      <c r="G99" s="96">
        <f t="shared" ca="1" si="65"/>
        <v>1.1000000000000001</v>
      </c>
      <c r="H99" s="77">
        <f t="shared" ca="1" si="4"/>
        <v>0</v>
      </c>
      <c r="I99" s="94" t="e">
        <f t="shared" ca="1" si="5"/>
        <v>#DIV/0!</v>
      </c>
      <c r="J99" s="182" t="e">
        <f t="shared" ca="1" si="6"/>
        <v>#DIV/0!</v>
      </c>
      <c r="K99" s="182"/>
      <c r="L99" s="204"/>
      <c r="M99" s="204"/>
      <c r="N99" s="93">
        <f t="shared" ca="1" si="7"/>
        <v>-0.03</v>
      </c>
      <c r="O99" s="96">
        <f t="shared" ca="1" si="8"/>
        <v>1</v>
      </c>
      <c r="P99" s="170">
        <f t="shared" ca="1" si="28"/>
        <v>0.24249999999999999</v>
      </c>
      <c r="Q99" s="96">
        <f t="shared" ca="1" si="29"/>
        <v>1.1000000000000001</v>
      </c>
      <c r="R99" s="77">
        <f t="shared" ca="1" si="9"/>
        <v>0</v>
      </c>
      <c r="S99" s="94" t="e">
        <f t="shared" ca="1" si="30"/>
        <v>#DIV/0!</v>
      </c>
      <c r="T99" s="182" t="e">
        <f t="shared" ca="1" si="10"/>
        <v>#DIV/0!</v>
      </c>
      <c r="U99"/>
      <c r="V99"/>
      <c r="W99"/>
      <c r="X99" s="93">
        <f t="shared" ca="1" si="11"/>
        <v>0.25</v>
      </c>
      <c r="Y99" s="96">
        <f t="shared" ca="1" si="12"/>
        <v>1</v>
      </c>
      <c r="Z99" s="170">
        <f t="shared" ca="1" si="31"/>
        <v>0.24249999999999999</v>
      </c>
      <c r="AA99" s="96">
        <f t="shared" ca="1" si="32"/>
        <v>1.1000000000000001</v>
      </c>
      <c r="AB99" s="77">
        <f t="shared" ca="1" si="13"/>
        <v>0</v>
      </c>
      <c r="AC99" s="94" t="e">
        <f t="shared" ca="1" si="33"/>
        <v>#DIV/0!</v>
      </c>
      <c r="AD99" s="182" t="e">
        <f t="shared" ca="1" si="14"/>
        <v>#DIV/0!</v>
      </c>
      <c r="AE99"/>
      <c r="AF99"/>
      <c r="AG99"/>
      <c r="AH99" s="93">
        <f t="shared" ca="1" si="15"/>
        <v>1.6</v>
      </c>
      <c r="AI99" s="96">
        <f t="shared" ca="1" si="16"/>
        <v>1.04</v>
      </c>
      <c r="AJ99" s="170">
        <f t="shared" ca="1" si="34"/>
        <v>0.25219999999999998</v>
      </c>
      <c r="AK99" s="96">
        <f t="shared" ca="1" si="35"/>
        <v>1.95</v>
      </c>
      <c r="AL99" s="77">
        <f t="shared" ca="1" si="17"/>
        <v>0</v>
      </c>
      <c r="AM99" s="94" t="e">
        <f t="shared" ca="1" si="36"/>
        <v>#DIV/0!</v>
      </c>
      <c r="AN99" s="182" t="e">
        <f t="shared" ca="1" si="18"/>
        <v>#DIV/0!</v>
      </c>
      <c r="AO99"/>
      <c r="AP99"/>
      <c r="AQ99" s="204"/>
      <c r="AR99" s="204"/>
      <c r="AU99"/>
      <c r="AV99"/>
      <c r="AW99"/>
      <c r="AX99"/>
      <c r="AY99"/>
      <c r="AZ99"/>
      <c r="BA99"/>
      <c r="BC99" s="95"/>
      <c r="BD99" s="95"/>
      <c r="BE99" s="77">
        <f t="shared" ca="1" si="19"/>
        <v>0</v>
      </c>
      <c r="BF99" s="145">
        <f t="shared" si="20"/>
        <v>28</v>
      </c>
      <c r="BG99" s="196">
        <f t="shared" si="37"/>
        <v>39114</v>
      </c>
      <c r="BH99" s="196">
        <f t="shared" si="66"/>
        <v>39141</v>
      </c>
      <c r="BJ99" s="196">
        <f t="shared" ca="1" si="67"/>
        <v>39112</v>
      </c>
      <c r="BK99" s="79"/>
      <c r="BL99" s="79">
        <f t="shared" si="21"/>
        <v>0</v>
      </c>
      <c r="BM99" s="79" t="e">
        <f t="shared" ca="1" si="38"/>
        <v>#DIV/0!</v>
      </c>
      <c r="BN99" s="74">
        <f t="shared" ca="1" si="22"/>
        <v>0</v>
      </c>
      <c r="BO99" s="98">
        <f t="shared" ca="1" si="39"/>
        <v>0</v>
      </c>
      <c r="BP99" s="97">
        <f ca="1">IF($BL99=0,0,_xll.OSTRIP($BM99,$I99,$BJ99-$B$2,$BG99-$BJ99,$BH99-$BJ99,$B$10,$BE99,$F99,$G99,$B$23,$J99,$BQ$34,0))</f>
        <v>0</v>
      </c>
      <c r="BQ99" s="97">
        <f ca="1">IF($BL99=0,0,_xll.OSTRIP($BM99,$I99,$BJ99-$B$2,$BG99-$BJ99,$BH99-$BJ99,$B$10,$BE99,$F99,$G99,$B$23,$J99,$BQ$34,1))</f>
        <v>0</v>
      </c>
      <c r="BR99" s="97">
        <f ca="1">IF($BL99=0,0,_xll.OSTRIP($BM99,$I99,$BJ99-$B$2,$BG99-$BJ99,$BH99-$BJ99,$B$10,$BE99,$F99,$G99,$B$23,$J99,$BQ$34,BQ$35))</f>
        <v>0</v>
      </c>
      <c r="BS99" s="99">
        <f t="shared" ca="1" si="40"/>
        <v>0</v>
      </c>
      <c r="BT99" s="99">
        <f t="shared" ca="1" si="41"/>
        <v>0</v>
      </c>
      <c r="BU99" s="99">
        <f t="shared" ca="1" si="42"/>
        <v>0</v>
      </c>
      <c r="BV99" s="99">
        <f t="shared" si="43"/>
        <v>0</v>
      </c>
      <c r="BX99" s="79">
        <f t="shared" si="23"/>
        <v>0</v>
      </c>
      <c r="BY99" s="78" t="e">
        <f t="shared" ca="1" si="44"/>
        <v>#DIV/0!</v>
      </c>
      <c r="BZ99" s="74">
        <f t="shared" ca="1" si="45"/>
        <v>0</v>
      </c>
      <c r="CA99" s="98">
        <f t="shared" ca="1" si="46"/>
        <v>0</v>
      </c>
      <c r="CB99" s="97">
        <f ca="1">IF($BX99=0,0,_xll.OSTRIP($BY99,$S99,$BJ99-$B$2,$BG99-$BJ99,$BH99-$BJ99,$B$10,$BE99,$P99,$Q99,$D$23,$T99,$CC$34,0))</f>
        <v>0</v>
      </c>
      <c r="CC99" s="97">
        <f ca="1">IF($BX99=0,0,_xll.OSTRIP($BY99,$S99,$BJ99-$B$2,$BG99-$BJ99,$BH99-$BJ99,$B$10,$BE99,$P99,$Q99,$D$23,$T99,$CC$34,1))</f>
        <v>0</v>
      </c>
      <c r="CD99" s="97">
        <f ca="1">IF($BX99=0,0,_xll.OSTRIP($BY99,$S99,$BJ99-$B$2,$BG99-$BJ99,$BH99-$BJ99,$B$10,$BE99,$P99,$Q99,$D$23,$T99,$CC$34,CC$35))</f>
        <v>0</v>
      </c>
      <c r="CE99" s="99">
        <f t="shared" ca="1" si="47"/>
        <v>0</v>
      </c>
      <c r="CF99" s="99">
        <f t="shared" ca="1" si="48"/>
        <v>0</v>
      </c>
      <c r="CG99" s="99">
        <f t="shared" ca="1" si="49"/>
        <v>0</v>
      </c>
      <c r="CH99" s="99">
        <f t="shared" si="50"/>
        <v>0</v>
      </c>
      <c r="CJ99" s="79">
        <f t="shared" si="24"/>
        <v>0</v>
      </c>
      <c r="CK99" s="78" t="e">
        <f t="shared" ca="1" si="51"/>
        <v>#DIV/0!</v>
      </c>
      <c r="CL99" s="74">
        <f t="shared" ca="1" si="52"/>
        <v>0</v>
      </c>
      <c r="CM99" s="98">
        <f t="shared" ca="1" si="53"/>
        <v>0</v>
      </c>
      <c r="CN99" s="97">
        <f ca="1">IF($CJ99=0,0,_xll.OSTRIP($CK99,$AC99,$BJ99-$B$2,$BG99-$BJ99,$BH99-$BJ99,$B$10,$BE99,$Z99,$AA99,$F$23,$AD99,$CO$34,0))</f>
        <v>0</v>
      </c>
      <c r="CO99" s="97">
        <f ca="1">IF($CJ99=0,0,_xll.OSTRIP($CK99,$AC99,$BJ99-$B$2,$BG99-$BJ99,$BH99-$BJ99,$B$10,$BE99,$Z99,$AA99,$F$23,$AD99,$CO$34,1))</f>
        <v>0</v>
      </c>
      <c r="CP99" s="97">
        <f ca="1">IF($CJ99=0,0,_xll.OSTRIP($CK99,$AC99,$BJ99-$B$2,$BG99-$BJ99,$BH99-$BJ99,$B$10,$BE99,$Z99,$AA99,$F$23,$AD99,$CO$34,$CO$35))</f>
        <v>0</v>
      </c>
      <c r="CQ99" s="99">
        <f t="shared" ca="1" si="54"/>
        <v>0</v>
      </c>
      <c r="CR99" s="99">
        <f t="shared" ca="1" si="55"/>
        <v>0</v>
      </c>
      <c r="CS99" s="99">
        <f t="shared" ca="1" si="56"/>
        <v>0</v>
      </c>
      <c r="CT99" s="99">
        <f t="shared" si="57"/>
        <v>0</v>
      </c>
      <c r="CV99" s="79">
        <f t="shared" si="25"/>
        <v>0</v>
      </c>
      <c r="CW99" s="78" t="e">
        <f t="shared" ca="1" si="58"/>
        <v>#DIV/0!</v>
      </c>
      <c r="CX99" s="74">
        <f t="shared" ca="1" si="59"/>
        <v>0</v>
      </c>
      <c r="CY99" s="98">
        <f t="shared" ca="1" si="60"/>
        <v>0</v>
      </c>
      <c r="CZ99" s="97">
        <f ca="1">IF($CV99=0,0,_xll.OSTRIP($CW99,$AM99,$BJ99-$B$2,$BG99-$BJ99,$BH99-$BJ99,$B$10,$BE99,$AJ99,$AK99,$H$23,$AN99,$DA$34,0))</f>
        <v>0</v>
      </c>
      <c r="DA99" s="97">
        <f ca="1">IF($CV99=0,0,_xll.OSTRIP($CW99,$AM99,$BJ99-$B$2,$BG99-$BJ99,$BH99-$BJ99,$B$10,$BE99,$AJ99,$AK99,$H$23,$AN99,$DA$34,1))</f>
        <v>0</v>
      </c>
      <c r="DB99" s="97">
        <f ca="1">IF($CV99=0,0,_xll.OSTRIP($CW99,$AM99,$BJ99-$B$2,$BG99-$BJ99,$BH99-$BJ99,$B$10,$BE99,$AJ99,$AK99,$H$23,$AN99,$DA$34,DA$35))</f>
        <v>0</v>
      </c>
      <c r="DC99" s="99">
        <f t="shared" ca="1" si="61"/>
        <v>0</v>
      </c>
      <c r="DD99" s="99">
        <f t="shared" ca="1" si="62"/>
        <v>0</v>
      </c>
      <c r="DE99" s="99">
        <f t="shared" ca="1" si="63"/>
        <v>0</v>
      </c>
      <c r="DF99" s="99">
        <f t="shared" si="64"/>
        <v>0</v>
      </c>
    </row>
    <row r="100" spans="1:110" x14ac:dyDescent="0.2">
      <c r="A100" s="92">
        <f t="shared" si="26"/>
        <v>39142</v>
      </c>
      <c r="B100" s="93">
        <f t="shared" ca="1" si="0"/>
        <v>3.6025</v>
      </c>
      <c r="C100" s="77">
        <f t="shared" ca="1" si="1"/>
        <v>0.24</v>
      </c>
      <c r="D100" s="93">
        <f t="shared" ca="1" si="2"/>
        <v>0.54</v>
      </c>
      <c r="E100" s="96">
        <f t="shared" ca="1" si="3"/>
        <v>1.1000000000000001</v>
      </c>
      <c r="F100" s="77">
        <f t="shared" ca="1" si="27"/>
        <v>0.36399999999999999</v>
      </c>
      <c r="G100" s="96">
        <f t="shared" ca="1" si="65"/>
        <v>0.85</v>
      </c>
      <c r="H100" s="77">
        <f t="shared" ca="1" si="4"/>
        <v>0</v>
      </c>
      <c r="I100" s="94" t="e">
        <f t="shared" ca="1" si="5"/>
        <v>#DIV/0!</v>
      </c>
      <c r="J100" s="182" t="e">
        <f t="shared" ca="1" si="6"/>
        <v>#DIV/0!</v>
      </c>
      <c r="K100" s="182"/>
      <c r="L100" s="204"/>
      <c r="M100" s="204"/>
      <c r="N100" s="93">
        <f t="shared" ca="1" si="7"/>
        <v>-1.7500000000000002E-2</v>
      </c>
      <c r="O100" s="96">
        <f t="shared" ca="1" si="8"/>
        <v>1</v>
      </c>
      <c r="P100" s="170">
        <f t="shared" ca="1" si="28"/>
        <v>0.24</v>
      </c>
      <c r="Q100" s="96">
        <f t="shared" ca="1" si="29"/>
        <v>0.85</v>
      </c>
      <c r="R100" s="77">
        <f t="shared" ca="1" si="9"/>
        <v>0</v>
      </c>
      <c r="S100" s="94" t="e">
        <f t="shared" ca="1" si="30"/>
        <v>#DIV/0!</v>
      </c>
      <c r="T100" s="182" t="e">
        <f t="shared" ca="1" si="10"/>
        <v>#DIV/0!</v>
      </c>
      <c r="U100"/>
      <c r="V100"/>
      <c r="W100"/>
      <c r="X100" s="93">
        <f t="shared" ca="1" si="11"/>
        <v>0.25</v>
      </c>
      <c r="Y100" s="96">
        <f t="shared" ca="1" si="12"/>
        <v>1</v>
      </c>
      <c r="Z100" s="170">
        <f t="shared" ca="1" si="31"/>
        <v>0.24</v>
      </c>
      <c r="AA100" s="96">
        <f t="shared" ca="1" si="32"/>
        <v>0.85</v>
      </c>
      <c r="AB100" s="77">
        <f t="shared" ca="1" si="13"/>
        <v>0</v>
      </c>
      <c r="AC100" s="94" t="e">
        <f t="shared" ca="1" si="33"/>
        <v>#DIV/0!</v>
      </c>
      <c r="AD100" s="182" t="e">
        <f t="shared" ca="1" si="14"/>
        <v>#DIV/0!</v>
      </c>
      <c r="AE100"/>
      <c r="AF100"/>
      <c r="AG100"/>
      <c r="AH100" s="93">
        <f t="shared" ca="1" si="15"/>
        <v>0.69</v>
      </c>
      <c r="AI100" s="96">
        <f t="shared" ca="1" si="16"/>
        <v>1.04</v>
      </c>
      <c r="AJ100" s="170">
        <f t="shared" ca="1" si="34"/>
        <v>0.24959999999999999</v>
      </c>
      <c r="AK100" s="96">
        <f t="shared" ca="1" si="35"/>
        <v>1.5</v>
      </c>
      <c r="AL100" s="77">
        <f t="shared" ca="1" si="17"/>
        <v>0</v>
      </c>
      <c r="AM100" s="94" t="e">
        <f t="shared" ca="1" si="36"/>
        <v>#DIV/0!</v>
      </c>
      <c r="AN100" s="182" t="e">
        <f t="shared" ca="1" si="18"/>
        <v>#DIV/0!</v>
      </c>
      <c r="AO100"/>
      <c r="AP100"/>
      <c r="AQ100" s="204"/>
      <c r="AR100" s="204"/>
      <c r="AU100"/>
      <c r="AV100"/>
      <c r="AW100"/>
      <c r="AX100"/>
      <c r="AY100"/>
      <c r="AZ100"/>
      <c r="BA100"/>
      <c r="BC100" s="95"/>
      <c r="BD100" s="95"/>
      <c r="BE100" s="77">
        <f t="shared" ca="1" si="19"/>
        <v>0</v>
      </c>
      <c r="BF100" s="145">
        <f t="shared" si="20"/>
        <v>31</v>
      </c>
      <c r="BG100" s="196">
        <f t="shared" si="37"/>
        <v>39142</v>
      </c>
      <c r="BH100" s="196">
        <f t="shared" si="66"/>
        <v>39172</v>
      </c>
      <c r="BJ100" s="196">
        <f t="shared" ca="1" si="67"/>
        <v>39140</v>
      </c>
      <c r="BK100" s="79"/>
      <c r="BL100" s="79">
        <f t="shared" si="21"/>
        <v>0</v>
      </c>
      <c r="BM100" s="79" t="e">
        <f t="shared" ca="1" si="38"/>
        <v>#DIV/0!</v>
      </c>
      <c r="BN100" s="74">
        <f t="shared" ca="1" si="22"/>
        <v>0</v>
      </c>
      <c r="BO100" s="98">
        <f t="shared" ca="1" si="39"/>
        <v>0</v>
      </c>
      <c r="BP100" s="97">
        <f ca="1">IF($BL100=0,0,_xll.OSTRIP($BM100,$I100,$BJ100-$B$2,$BG100-$BJ100,$BH100-$BJ100,$B$10,$BE100,$F100,$G100,$B$23,$J100,$BQ$34,0))</f>
        <v>0</v>
      </c>
      <c r="BQ100" s="97">
        <f ca="1">IF($BL100=0,0,_xll.OSTRIP($BM100,$I100,$BJ100-$B$2,$BG100-$BJ100,$BH100-$BJ100,$B$10,$BE100,$F100,$G100,$B$23,$J100,$BQ$34,1))</f>
        <v>0</v>
      </c>
      <c r="BR100" s="97">
        <f ca="1">IF($BL100=0,0,_xll.OSTRIP($BM100,$I100,$BJ100-$B$2,$BG100-$BJ100,$BH100-$BJ100,$B$10,$BE100,$F100,$G100,$B$23,$J100,$BQ$34,BQ$35))</f>
        <v>0</v>
      </c>
      <c r="BS100" s="99">
        <f t="shared" ca="1" si="40"/>
        <v>0</v>
      </c>
      <c r="BT100" s="99">
        <f t="shared" ca="1" si="41"/>
        <v>0</v>
      </c>
      <c r="BU100" s="99">
        <f t="shared" ca="1" si="42"/>
        <v>0</v>
      </c>
      <c r="BV100" s="99">
        <f t="shared" si="43"/>
        <v>0</v>
      </c>
      <c r="BX100" s="79">
        <f t="shared" si="23"/>
        <v>0</v>
      </c>
      <c r="BY100" s="78" t="e">
        <f t="shared" ca="1" si="44"/>
        <v>#DIV/0!</v>
      </c>
      <c r="BZ100" s="74">
        <f t="shared" ca="1" si="45"/>
        <v>0</v>
      </c>
      <c r="CA100" s="98">
        <f t="shared" ca="1" si="46"/>
        <v>0</v>
      </c>
      <c r="CB100" s="97">
        <f ca="1">IF($BX100=0,0,_xll.OSTRIP($BY100,$S100,$BJ100-$B$2,$BG100-$BJ100,$BH100-$BJ100,$B$10,$BE100,$P100,$Q100,$D$23,$T100,$CC$34,0))</f>
        <v>0</v>
      </c>
      <c r="CC100" s="97">
        <f ca="1">IF($BX100=0,0,_xll.OSTRIP($BY100,$S100,$BJ100-$B$2,$BG100-$BJ100,$BH100-$BJ100,$B$10,$BE100,$P100,$Q100,$D$23,$T100,$CC$34,1))</f>
        <v>0</v>
      </c>
      <c r="CD100" s="97">
        <f ca="1">IF($BX100=0,0,_xll.OSTRIP($BY100,$S100,$BJ100-$B$2,$BG100-$BJ100,$BH100-$BJ100,$B$10,$BE100,$P100,$Q100,$D$23,$T100,$CC$34,CC$35))</f>
        <v>0</v>
      </c>
      <c r="CE100" s="99">
        <f t="shared" ca="1" si="47"/>
        <v>0</v>
      </c>
      <c r="CF100" s="99">
        <f t="shared" ca="1" si="48"/>
        <v>0</v>
      </c>
      <c r="CG100" s="99">
        <f t="shared" ca="1" si="49"/>
        <v>0</v>
      </c>
      <c r="CH100" s="99">
        <f t="shared" si="50"/>
        <v>0</v>
      </c>
      <c r="CJ100" s="79">
        <f t="shared" si="24"/>
        <v>0</v>
      </c>
      <c r="CK100" s="78" t="e">
        <f t="shared" ca="1" si="51"/>
        <v>#DIV/0!</v>
      </c>
      <c r="CL100" s="74">
        <f t="shared" ca="1" si="52"/>
        <v>0</v>
      </c>
      <c r="CM100" s="98">
        <f t="shared" ca="1" si="53"/>
        <v>0</v>
      </c>
      <c r="CN100" s="97">
        <f ca="1">IF($CJ100=0,0,_xll.OSTRIP($CK100,$AC100,$BJ100-$B$2,$BG100-$BJ100,$BH100-$BJ100,$B$10,$BE100,$Z100,$AA100,$F$23,$AD100,$CO$34,0))</f>
        <v>0</v>
      </c>
      <c r="CO100" s="97">
        <f ca="1">IF($CJ100=0,0,_xll.OSTRIP($CK100,$AC100,$BJ100-$B$2,$BG100-$BJ100,$BH100-$BJ100,$B$10,$BE100,$Z100,$AA100,$F$23,$AD100,$CO$34,1))</f>
        <v>0</v>
      </c>
      <c r="CP100" s="97">
        <f ca="1">IF($CJ100=0,0,_xll.OSTRIP($CK100,$AC100,$BJ100-$B$2,$BG100-$BJ100,$BH100-$BJ100,$B$10,$BE100,$Z100,$AA100,$F$23,$AD100,$CO$34,$CO$35))</f>
        <v>0</v>
      </c>
      <c r="CQ100" s="99">
        <f t="shared" ca="1" si="54"/>
        <v>0</v>
      </c>
      <c r="CR100" s="99">
        <f t="shared" ca="1" si="55"/>
        <v>0</v>
      </c>
      <c r="CS100" s="99">
        <f t="shared" ca="1" si="56"/>
        <v>0</v>
      </c>
      <c r="CT100" s="99">
        <f t="shared" si="57"/>
        <v>0</v>
      </c>
      <c r="CV100" s="79">
        <f t="shared" si="25"/>
        <v>0</v>
      </c>
      <c r="CW100" s="78" t="e">
        <f t="shared" ca="1" si="58"/>
        <v>#DIV/0!</v>
      </c>
      <c r="CX100" s="74">
        <f t="shared" ca="1" si="59"/>
        <v>0</v>
      </c>
      <c r="CY100" s="98">
        <f t="shared" ca="1" si="60"/>
        <v>0</v>
      </c>
      <c r="CZ100" s="97">
        <f ca="1">IF($CV100=0,0,_xll.OSTRIP($CW100,$AM100,$BJ100-$B$2,$BG100-$BJ100,$BH100-$BJ100,$B$10,$BE100,$AJ100,$AK100,$H$23,$AN100,$DA$34,0))</f>
        <v>0</v>
      </c>
      <c r="DA100" s="97">
        <f ca="1">IF($CV100=0,0,_xll.OSTRIP($CW100,$AM100,$BJ100-$B$2,$BG100-$BJ100,$BH100-$BJ100,$B$10,$BE100,$AJ100,$AK100,$H$23,$AN100,$DA$34,1))</f>
        <v>0</v>
      </c>
      <c r="DB100" s="97">
        <f ca="1">IF($CV100=0,0,_xll.OSTRIP($CW100,$AM100,$BJ100-$B$2,$BG100-$BJ100,$BH100-$BJ100,$B$10,$BE100,$AJ100,$AK100,$H$23,$AN100,$DA$34,DA$35))</f>
        <v>0</v>
      </c>
      <c r="DC100" s="99">
        <f t="shared" ca="1" si="61"/>
        <v>0</v>
      </c>
      <c r="DD100" s="99">
        <f t="shared" ca="1" si="62"/>
        <v>0</v>
      </c>
      <c r="DE100" s="99">
        <f t="shared" ca="1" si="63"/>
        <v>0</v>
      </c>
      <c r="DF100" s="99">
        <f t="shared" si="64"/>
        <v>0</v>
      </c>
    </row>
    <row r="101" spans="1:110" x14ac:dyDescent="0.2">
      <c r="A101" s="92">
        <f t="shared" si="26"/>
        <v>39173</v>
      </c>
      <c r="B101" s="93">
        <f t="shared" ca="1" si="0"/>
        <v>3.4175</v>
      </c>
      <c r="C101" s="77">
        <f t="shared" ca="1" si="1"/>
        <v>0.24</v>
      </c>
      <c r="D101" s="93">
        <f t="shared" ca="1" si="2"/>
        <v>0.36</v>
      </c>
      <c r="E101" s="96">
        <f t="shared" ca="1" si="3"/>
        <v>0.98</v>
      </c>
      <c r="F101" s="77">
        <f t="shared" ca="1" si="27"/>
        <v>0.3352</v>
      </c>
      <c r="G101" s="96">
        <f t="shared" ca="1" si="65"/>
        <v>0.5</v>
      </c>
      <c r="H101" s="77">
        <f t="shared" ca="1" si="4"/>
        <v>0</v>
      </c>
      <c r="I101" s="94" t="e">
        <f t="shared" ca="1" si="5"/>
        <v>#DIV/0!</v>
      </c>
      <c r="J101" s="182" t="e">
        <f t="shared" ca="1" si="6"/>
        <v>#DIV/0!</v>
      </c>
      <c r="K101" s="182"/>
      <c r="L101" s="204"/>
      <c r="M101" s="204"/>
      <c r="N101" s="93">
        <f t="shared" ca="1" si="7"/>
        <v>0.02</v>
      </c>
      <c r="O101" s="96">
        <f t="shared" ca="1" si="8"/>
        <v>1</v>
      </c>
      <c r="P101" s="170">
        <f t="shared" ca="1" si="28"/>
        <v>0.24</v>
      </c>
      <c r="Q101" s="96">
        <f t="shared" ca="1" si="29"/>
        <v>0.5</v>
      </c>
      <c r="R101" s="77">
        <f t="shared" ca="1" si="9"/>
        <v>0</v>
      </c>
      <c r="S101" s="94" t="e">
        <f t="shared" ca="1" si="30"/>
        <v>#DIV/0!</v>
      </c>
      <c r="T101" s="182" t="e">
        <f t="shared" ca="1" si="10"/>
        <v>#DIV/0!</v>
      </c>
      <c r="U101"/>
      <c r="V101"/>
      <c r="W101"/>
      <c r="X101" s="93">
        <f t="shared" ca="1" si="11"/>
        <v>0.26</v>
      </c>
      <c r="Y101" s="96">
        <f t="shared" ca="1" si="12"/>
        <v>1</v>
      </c>
      <c r="Z101" s="170">
        <f t="shared" ca="1" si="31"/>
        <v>0.24</v>
      </c>
      <c r="AA101" s="96">
        <f t="shared" ca="1" si="32"/>
        <v>0.55000000000000004</v>
      </c>
      <c r="AB101" s="77">
        <f t="shared" ca="1" si="13"/>
        <v>0</v>
      </c>
      <c r="AC101" s="94" t="e">
        <f t="shared" ca="1" si="33"/>
        <v>#DIV/0!</v>
      </c>
      <c r="AD101" s="182" t="e">
        <f t="shared" ca="1" si="14"/>
        <v>#DIV/0!</v>
      </c>
      <c r="AE101"/>
      <c r="AF101"/>
      <c r="AG101"/>
      <c r="AH101" s="93">
        <f t="shared" ca="1" si="15"/>
        <v>0.38</v>
      </c>
      <c r="AI101" s="96">
        <f t="shared" ca="1" si="16"/>
        <v>1</v>
      </c>
      <c r="AJ101" s="170">
        <f t="shared" ca="1" si="34"/>
        <v>0.24</v>
      </c>
      <c r="AK101" s="96">
        <f t="shared" ca="1" si="35"/>
        <v>0.95</v>
      </c>
      <c r="AL101" s="77">
        <f t="shared" ca="1" si="17"/>
        <v>0</v>
      </c>
      <c r="AM101" s="94" t="e">
        <f t="shared" ca="1" si="36"/>
        <v>#DIV/0!</v>
      </c>
      <c r="AN101" s="182" t="e">
        <f t="shared" ca="1" si="18"/>
        <v>#DIV/0!</v>
      </c>
      <c r="AO101"/>
      <c r="AP101"/>
      <c r="AQ101" s="204"/>
      <c r="AR101" s="204"/>
      <c r="AU101"/>
      <c r="AV101"/>
      <c r="AW101"/>
      <c r="AX101"/>
      <c r="AY101"/>
      <c r="AZ101"/>
      <c r="BA101"/>
      <c r="BC101" s="95"/>
      <c r="BD101" s="95"/>
      <c r="BE101" s="77">
        <f t="shared" ca="1" si="19"/>
        <v>0</v>
      </c>
      <c r="BF101" s="145">
        <f t="shared" si="20"/>
        <v>30</v>
      </c>
      <c r="BG101" s="196">
        <f t="shared" si="37"/>
        <v>39173</v>
      </c>
      <c r="BH101" s="196">
        <f t="shared" si="66"/>
        <v>39202</v>
      </c>
      <c r="BJ101" s="196">
        <f t="shared" ca="1" si="67"/>
        <v>39170</v>
      </c>
      <c r="BK101" s="79"/>
      <c r="BL101" s="79">
        <f t="shared" si="21"/>
        <v>0</v>
      </c>
      <c r="BM101" s="79" t="e">
        <f t="shared" ca="1" si="38"/>
        <v>#DIV/0!</v>
      </c>
      <c r="BN101" s="74">
        <f t="shared" ca="1" si="22"/>
        <v>0</v>
      </c>
      <c r="BO101" s="98">
        <f t="shared" ca="1" si="39"/>
        <v>0</v>
      </c>
      <c r="BP101" s="97">
        <f ca="1">IF($BL101=0,0,_xll.OSTRIP($BM101,$I101,$BJ101-$B$2,$BG101-$BJ101,$BH101-$BJ101,$B$10,$BE101,$F101,$G101,$B$23,$J101,$BQ$34,0))</f>
        <v>0</v>
      </c>
      <c r="BQ101" s="97">
        <f ca="1">IF($BL101=0,0,_xll.OSTRIP($BM101,$I101,$BJ101-$B$2,$BG101-$BJ101,$BH101-$BJ101,$B$10,$BE101,$F101,$G101,$B$23,$J101,$BQ$34,1))</f>
        <v>0</v>
      </c>
      <c r="BR101" s="97">
        <f ca="1">IF($BL101=0,0,_xll.OSTRIP($BM101,$I101,$BJ101-$B$2,$BG101-$BJ101,$BH101-$BJ101,$B$10,$BE101,$F101,$G101,$B$23,$J101,$BQ$34,BQ$35))</f>
        <v>0</v>
      </c>
      <c r="BS101" s="99">
        <f t="shared" ca="1" si="40"/>
        <v>0</v>
      </c>
      <c r="BT101" s="99">
        <f t="shared" ca="1" si="41"/>
        <v>0</v>
      </c>
      <c r="BU101" s="99">
        <f t="shared" ca="1" si="42"/>
        <v>0</v>
      </c>
      <c r="BV101" s="99">
        <f t="shared" si="43"/>
        <v>0</v>
      </c>
      <c r="BX101" s="79">
        <f t="shared" si="23"/>
        <v>0</v>
      </c>
      <c r="BY101" s="78" t="e">
        <f t="shared" ca="1" si="44"/>
        <v>#DIV/0!</v>
      </c>
      <c r="BZ101" s="74">
        <f t="shared" ca="1" si="45"/>
        <v>0</v>
      </c>
      <c r="CA101" s="98">
        <f t="shared" ca="1" si="46"/>
        <v>0</v>
      </c>
      <c r="CB101" s="97">
        <f ca="1">IF($BX101=0,0,_xll.OSTRIP($BY101,$S101,$BJ101-$B$2,$BG101-$BJ101,$BH101-$BJ101,$B$10,$BE101,$P101,$Q101,$D$23,$T101,$CC$34,0))</f>
        <v>0</v>
      </c>
      <c r="CC101" s="97">
        <f ca="1">IF($BX101=0,0,_xll.OSTRIP($BY101,$S101,$BJ101-$B$2,$BG101-$BJ101,$BH101-$BJ101,$B$10,$BE101,$P101,$Q101,$D$23,$T101,$CC$34,1))</f>
        <v>0</v>
      </c>
      <c r="CD101" s="97">
        <f ca="1">IF($BX101=0,0,_xll.OSTRIP($BY101,$S101,$BJ101-$B$2,$BG101-$BJ101,$BH101-$BJ101,$B$10,$BE101,$P101,$Q101,$D$23,$T101,$CC$34,CC$35))</f>
        <v>0</v>
      </c>
      <c r="CE101" s="99">
        <f t="shared" ca="1" si="47"/>
        <v>0</v>
      </c>
      <c r="CF101" s="99">
        <f t="shared" ca="1" si="48"/>
        <v>0</v>
      </c>
      <c r="CG101" s="99">
        <f t="shared" ca="1" si="49"/>
        <v>0</v>
      </c>
      <c r="CH101" s="99">
        <f t="shared" si="50"/>
        <v>0</v>
      </c>
      <c r="CJ101" s="79">
        <f t="shared" si="24"/>
        <v>0</v>
      </c>
      <c r="CK101" s="78" t="e">
        <f t="shared" ca="1" si="51"/>
        <v>#DIV/0!</v>
      </c>
      <c r="CL101" s="74">
        <f t="shared" ca="1" si="52"/>
        <v>0</v>
      </c>
      <c r="CM101" s="98">
        <f t="shared" ca="1" si="53"/>
        <v>0</v>
      </c>
      <c r="CN101" s="97">
        <f ca="1">IF($CJ101=0,0,_xll.OSTRIP($CK101,$AC101,$BJ101-$B$2,$BG101-$BJ101,$BH101-$BJ101,$B$10,$BE101,$Z101,$AA101,$F$23,$AD101,$CO$34,0))</f>
        <v>0</v>
      </c>
      <c r="CO101" s="97">
        <f ca="1">IF($CJ101=0,0,_xll.OSTRIP($CK101,$AC101,$BJ101-$B$2,$BG101-$BJ101,$BH101-$BJ101,$B$10,$BE101,$Z101,$AA101,$F$23,$AD101,$CO$34,1))</f>
        <v>0</v>
      </c>
      <c r="CP101" s="97">
        <f ca="1">IF($CJ101=0,0,_xll.OSTRIP($CK101,$AC101,$BJ101-$B$2,$BG101-$BJ101,$BH101-$BJ101,$B$10,$BE101,$Z101,$AA101,$F$23,$AD101,$CO$34,$CO$35))</f>
        <v>0</v>
      </c>
      <c r="CQ101" s="99">
        <f t="shared" ca="1" si="54"/>
        <v>0</v>
      </c>
      <c r="CR101" s="99">
        <f t="shared" ca="1" si="55"/>
        <v>0</v>
      </c>
      <c r="CS101" s="99">
        <f t="shared" ca="1" si="56"/>
        <v>0</v>
      </c>
      <c r="CT101" s="99">
        <f t="shared" si="57"/>
        <v>0</v>
      </c>
      <c r="CV101" s="79">
        <f t="shared" si="25"/>
        <v>0</v>
      </c>
      <c r="CW101" s="78" t="e">
        <f t="shared" ca="1" si="58"/>
        <v>#DIV/0!</v>
      </c>
      <c r="CX101" s="74">
        <f t="shared" ca="1" si="59"/>
        <v>0</v>
      </c>
      <c r="CY101" s="98">
        <f t="shared" ca="1" si="60"/>
        <v>0</v>
      </c>
      <c r="CZ101" s="97">
        <f ca="1">IF($CV101=0,0,_xll.OSTRIP($CW101,$AM101,$BJ101-$B$2,$BG101-$BJ101,$BH101-$BJ101,$B$10,$BE101,$AJ101,$AK101,$H$23,$AN101,$DA$34,0))</f>
        <v>0</v>
      </c>
      <c r="DA101" s="97">
        <f ca="1">IF($CV101=0,0,_xll.OSTRIP($CW101,$AM101,$BJ101-$B$2,$BG101-$BJ101,$BH101-$BJ101,$B$10,$BE101,$AJ101,$AK101,$H$23,$AN101,$DA$34,1))</f>
        <v>0</v>
      </c>
      <c r="DB101" s="97">
        <f ca="1">IF($CV101=0,0,_xll.OSTRIP($CW101,$AM101,$BJ101-$B$2,$BG101-$BJ101,$BH101-$BJ101,$B$10,$BE101,$AJ101,$AK101,$H$23,$AN101,$DA$34,DA$35))</f>
        <v>0</v>
      </c>
      <c r="DC101" s="99">
        <f t="shared" ca="1" si="61"/>
        <v>0</v>
      </c>
      <c r="DD101" s="99">
        <f t="shared" ca="1" si="62"/>
        <v>0</v>
      </c>
      <c r="DE101" s="99">
        <f t="shared" ca="1" si="63"/>
        <v>0</v>
      </c>
      <c r="DF101" s="99">
        <f t="shared" si="64"/>
        <v>0</v>
      </c>
    </row>
    <row r="102" spans="1:110" x14ac:dyDescent="0.2">
      <c r="A102" s="92">
        <f t="shared" si="26"/>
        <v>39203</v>
      </c>
      <c r="B102" s="93">
        <f t="shared" ca="1" si="0"/>
        <v>3.4175</v>
      </c>
      <c r="C102" s="77">
        <f t="shared" ca="1" si="1"/>
        <v>0.24</v>
      </c>
      <c r="D102" s="93">
        <f t="shared" ref="D102:D157" ca="1" si="68">IF(D$35="nymex",0,VLOOKUP($A102,curvesettle,HLOOKUP(D$35,curvesettle,2,FALSE)))</f>
        <v>0.32500000000000001</v>
      </c>
      <c r="E102" s="96">
        <f t="shared" ref="E102:E157" ca="1" si="69">IF(ISNUMBER(VLOOKUP($A102,VOLCURVES,HLOOKUP(D$35,VOLCURVES,2,FALSE),FALSE)),VLOOKUP($A102,VOLCURVES,HLOOKUP(D$35,VOLCURVES,2,FALSE),FALSE),1)</f>
        <v>0.98</v>
      </c>
      <c r="F102" s="77">
        <f t="shared" ca="1" si="27"/>
        <v>0.3352</v>
      </c>
      <c r="G102" s="96">
        <f t="shared" ca="1" si="65"/>
        <v>0.55000000000000004</v>
      </c>
      <c r="H102" s="77">
        <f t="shared" ref="H102:H157" ca="1" si="70">IF($B$20=1,VLOOKUP($A102,skewtable,HLOOKUP(ROUND(I102-BM102,1),skewtable,2,FALSE),FALSE)/100,0)</f>
        <v>0</v>
      </c>
      <c r="I102" s="94" t="e">
        <f t="shared" ca="1" si="5"/>
        <v>#DIV/0!</v>
      </c>
      <c r="J102" s="182" t="e">
        <f t="shared" ref="J102:J157" ca="1" si="71">I102-BM102+$B$24</f>
        <v>#DIV/0!</v>
      </c>
      <c r="K102" s="182"/>
      <c r="L102" s="204"/>
      <c r="M102" s="204"/>
      <c r="N102" s="93">
        <f t="shared" ref="N102:N157" ca="1" si="72">IF(N$35="nymex",0,VLOOKUP($A102,curvesettle,HLOOKUP(N$35,curvesettle,2,FALSE)))</f>
        <v>0.02</v>
      </c>
      <c r="O102" s="96">
        <f t="shared" ref="O102:O157" ca="1" si="73">IF(ISNUMBER(VLOOKUP($A102,VOLCURVES,HLOOKUP(N$35,VOLCURVES,2,FALSE),FALSE)),VLOOKUP($A102,VOLCURVES,HLOOKUP(N$35,VOLCURVES,2,FALSE),FALSE),1)</f>
        <v>1</v>
      </c>
      <c r="P102" s="170">
        <f t="shared" ca="1" si="28"/>
        <v>0.24</v>
      </c>
      <c r="Q102" s="96">
        <f t="shared" ca="1" si="29"/>
        <v>0.55000000000000004</v>
      </c>
      <c r="R102" s="77">
        <f t="shared" ref="R102:R157" ca="1" si="74">IF($D$20=1,VLOOKUP($A102,skewtable,HLOOKUP(ROUND(S102-BY102,1),skewtable,2,FALSE),FALSE)/100,0)</f>
        <v>0</v>
      </c>
      <c r="S102" s="94" t="e">
        <f t="shared" ca="1" si="30"/>
        <v>#DIV/0!</v>
      </c>
      <c r="T102" s="182" t="e">
        <f t="shared" ref="T102:T157" ca="1" si="75">S102-$BY102+$D$24</f>
        <v>#DIV/0!</v>
      </c>
      <c r="U102"/>
      <c r="V102"/>
      <c r="W102"/>
      <c r="X102" s="93">
        <f t="shared" ref="X102:X157" ca="1" si="76">IF(X$35="nymex",0,VLOOKUP($A102,curvesettle,HLOOKUP(X$35,curvesettle,2,FALSE)))</f>
        <v>0.26</v>
      </c>
      <c r="Y102" s="96">
        <f t="shared" ref="Y102:Y157" ca="1" si="77">IF(ISNUMBER(VLOOKUP($A102,VOLCURVES,HLOOKUP(X$35,VOLCURVES,2,FALSE),FALSE)),VLOOKUP($A102,VOLCURVES,HLOOKUP(X$35,VOLCURVES,2,FALSE),FALSE),1)</f>
        <v>1</v>
      </c>
      <c r="Z102" s="170">
        <f t="shared" ca="1" si="31"/>
        <v>0.24</v>
      </c>
      <c r="AA102" s="96">
        <f t="shared" ca="1" si="32"/>
        <v>0.5</v>
      </c>
      <c r="AB102" s="77">
        <f t="shared" ref="AB102:AB157" ca="1" si="78">IF($F$20=1,VLOOKUP($A102,skewtable,HLOOKUP(ROUND(AC102-CK102,1),skewtable,2,FALSE),FALSE)/100,0)</f>
        <v>0</v>
      </c>
      <c r="AC102" s="94" t="e">
        <f t="shared" ca="1" si="33"/>
        <v>#DIV/0!</v>
      </c>
      <c r="AD102" s="182" t="e">
        <f t="shared" ref="AD102:AD157" ca="1" si="79">AC102-$CK102+$F$24</f>
        <v>#DIV/0!</v>
      </c>
      <c r="AE102"/>
      <c r="AF102"/>
      <c r="AG102"/>
      <c r="AH102" s="93">
        <f t="shared" ref="AH102:AH157" ca="1" si="80">IF(AH$35="nymex",0,VLOOKUP($A102,curvesettle,HLOOKUP(AH$35,curvesettle,2,FALSE)))</f>
        <v>0.33</v>
      </c>
      <c r="AI102" s="96">
        <f t="shared" ref="AI102:AI157" ca="1" si="81">IF(ISNUMBER(VLOOKUP($A102,VOLCURVES,HLOOKUP(AH$35,VOLCURVES,2,FALSE),FALSE)),VLOOKUP($A102,VOLCURVES,HLOOKUP(AH$35,VOLCURVES,2,FALSE),FALSE),1)</f>
        <v>1</v>
      </c>
      <c r="AJ102" s="170">
        <f t="shared" ca="1" si="34"/>
        <v>0.24</v>
      </c>
      <c r="AK102" s="96">
        <f t="shared" ca="1" si="35"/>
        <v>1</v>
      </c>
      <c r="AL102" s="77">
        <f t="shared" ref="AL102:AL157" ca="1" si="82">IF($H$20=1,VLOOKUP($A102,skewtable,HLOOKUP(ROUND(AM102-CW102,1),skewtable,2,FALSE),FALSE)/100,0)</f>
        <v>0</v>
      </c>
      <c r="AM102" s="94" t="e">
        <f t="shared" ca="1" si="36"/>
        <v>#DIV/0!</v>
      </c>
      <c r="AN102" s="182" t="e">
        <f t="shared" ref="AN102:AN157" ca="1" si="83">AM102-CW102+$H$24</f>
        <v>#DIV/0!</v>
      </c>
      <c r="AO102"/>
      <c r="AP102"/>
      <c r="AQ102" s="204"/>
      <c r="AR102" s="204"/>
      <c r="AU102"/>
      <c r="AV102"/>
      <c r="AW102"/>
      <c r="AX102"/>
      <c r="AY102"/>
      <c r="AZ102"/>
      <c r="BA102"/>
      <c r="BC102" s="95"/>
      <c r="BD102" s="95"/>
      <c r="BE102" s="77">
        <f t="shared" ca="1" si="19"/>
        <v>0</v>
      </c>
      <c r="BF102" s="145">
        <f t="shared" ref="BF102:BF157" si="84">A103-A102</f>
        <v>31</v>
      </c>
      <c r="BG102" s="196">
        <f t="shared" si="37"/>
        <v>39203</v>
      </c>
      <c r="BH102" s="196">
        <f t="shared" si="66"/>
        <v>39233</v>
      </c>
      <c r="BJ102" s="196">
        <f t="shared" ca="1" si="67"/>
        <v>39199</v>
      </c>
      <c r="BK102" s="79"/>
      <c r="BL102" s="79">
        <f t="shared" ref="BL102:BL157" si="85">IF($A102&gt;=BM$32,IF($A102&lt;=BM$33,$BF102,0),0)</f>
        <v>0</v>
      </c>
      <c r="BM102" s="79" t="e">
        <f t="shared" ca="1" si="38"/>
        <v>#DIV/0!</v>
      </c>
      <c r="BN102" s="74">
        <f t="shared" ref="BN102:BN157" ca="1" si="86">BL102*($B102+B$15)</f>
        <v>0</v>
      </c>
      <c r="BO102" s="98">
        <f t="shared" ca="1" si="39"/>
        <v>0</v>
      </c>
      <c r="BP102" s="97">
        <f ca="1">IF($BL102=0,0,_xll.OSTRIP($BM102,$I102,$BJ102-$B$2,$BG102-$BJ102,$BH102-$BJ102,$B$10,$BE102,$F102,$G102,$B$23,$J102,$BQ$34,0))</f>
        <v>0</v>
      </c>
      <c r="BQ102" s="97">
        <f ca="1">IF($BL102=0,0,_xll.OSTRIP($BM102,$I102,$BJ102-$B$2,$BG102-$BJ102,$BH102-$BJ102,$B$10,$BE102,$F102,$G102,$B$23,$J102,$BQ$34,1))</f>
        <v>0</v>
      </c>
      <c r="BR102" s="97">
        <f ca="1">IF($BL102=0,0,_xll.OSTRIP($BM102,$I102,$BJ102-$B$2,$BG102-$BJ102,$BH102-$BJ102,$B$10,$BE102,$F102,$G102,$B$23,$J102,$BQ$34,BQ$35))</f>
        <v>0</v>
      </c>
      <c r="BS102" s="99">
        <f t="shared" ca="1" si="40"/>
        <v>0</v>
      </c>
      <c r="BT102" s="99">
        <f t="shared" ca="1" si="41"/>
        <v>0</v>
      </c>
      <c r="BU102" s="99">
        <f t="shared" ca="1" si="42"/>
        <v>0</v>
      </c>
      <c r="BV102" s="99">
        <f t="shared" si="43"/>
        <v>0</v>
      </c>
      <c r="BX102" s="79">
        <f t="shared" ref="BX102:BX157" si="87">IF($A102&gt;=BY$32,IF($A102&lt;=BY$33,$BF102,0),0)</f>
        <v>0</v>
      </c>
      <c r="BY102" s="78" t="e">
        <f t="shared" ca="1" si="44"/>
        <v>#DIV/0!</v>
      </c>
      <c r="BZ102" s="74">
        <f t="shared" ca="1" si="45"/>
        <v>0</v>
      </c>
      <c r="CA102" s="98">
        <f t="shared" ca="1" si="46"/>
        <v>0</v>
      </c>
      <c r="CB102" s="97">
        <f ca="1">IF($BX102=0,0,_xll.OSTRIP($BY102,$S102,$BJ102-$B$2,$BG102-$BJ102,$BH102-$BJ102,$B$10,$BE102,$P102,$Q102,$D$23,$T102,$CC$34,0))</f>
        <v>0</v>
      </c>
      <c r="CC102" s="97">
        <f ca="1">IF($BX102=0,0,_xll.OSTRIP($BY102,$S102,$BJ102-$B$2,$BG102-$BJ102,$BH102-$BJ102,$B$10,$BE102,$P102,$Q102,$D$23,$T102,$CC$34,1))</f>
        <v>0</v>
      </c>
      <c r="CD102" s="97">
        <f ca="1">IF($BX102=0,0,_xll.OSTRIP($BY102,$S102,$BJ102-$B$2,$BG102-$BJ102,$BH102-$BJ102,$B$10,$BE102,$P102,$Q102,$D$23,$T102,$CC$34,CC$35))</f>
        <v>0</v>
      </c>
      <c r="CE102" s="99">
        <f t="shared" ca="1" si="47"/>
        <v>0</v>
      </c>
      <c r="CF102" s="99">
        <f t="shared" ca="1" si="48"/>
        <v>0</v>
      </c>
      <c r="CG102" s="99">
        <f t="shared" ca="1" si="49"/>
        <v>0</v>
      </c>
      <c r="CH102" s="99">
        <f t="shared" si="50"/>
        <v>0</v>
      </c>
      <c r="CJ102" s="79">
        <f t="shared" ref="CJ102:CJ157" si="88">IF($A102&gt;=CK$32,IF($A102&lt;=CK$33,$BF102,0),0)</f>
        <v>0</v>
      </c>
      <c r="CK102" s="78" t="e">
        <f t="shared" ca="1" si="51"/>
        <v>#DIV/0!</v>
      </c>
      <c r="CL102" s="74">
        <f t="shared" ca="1" si="52"/>
        <v>0</v>
      </c>
      <c r="CM102" s="98">
        <f t="shared" ca="1" si="53"/>
        <v>0</v>
      </c>
      <c r="CN102" s="97">
        <f ca="1">IF($CJ102=0,0,_xll.OSTRIP($CK102,$AC102,$BJ102-$B$2,$BG102-$BJ102,$BH102-$BJ102,$B$10,$BE102,$Z102,$AA102,$F$23,$AD102,$CO$34,0))</f>
        <v>0</v>
      </c>
      <c r="CO102" s="97">
        <f ca="1">IF($CJ102=0,0,_xll.OSTRIP($CK102,$AC102,$BJ102-$B$2,$BG102-$BJ102,$BH102-$BJ102,$B$10,$BE102,$Z102,$AA102,$F$23,$AD102,$CO$34,1))</f>
        <v>0</v>
      </c>
      <c r="CP102" s="97">
        <f ca="1">IF($CJ102=0,0,_xll.OSTRIP($CK102,$AC102,$BJ102-$B$2,$BG102-$BJ102,$BH102-$BJ102,$B$10,$BE102,$Z102,$AA102,$F$23,$AD102,$CO$34,$CO$35))</f>
        <v>0</v>
      </c>
      <c r="CQ102" s="99">
        <f t="shared" ca="1" si="54"/>
        <v>0</v>
      </c>
      <c r="CR102" s="99">
        <f t="shared" ca="1" si="55"/>
        <v>0</v>
      </c>
      <c r="CS102" s="99">
        <f t="shared" ca="1" si="56"/>
        <v>0</v>
      </c>
      <c r="CT102" s="99">
        <f t="shared" si="57"/>
        <v>0</v>
      </c>
      <c r="CV102" s="79">
        <f t="shared" ref="CV102:CV157" si="89">IF($A102&gt;=CW$32,IF($A102&lt;=CW$33,$BF102,0),0)</f>
        <v>0</v>
      </c>
      <c r="CW102" s="78" t="e">
        <f t="shared" ca="1" si="58"/>
        <v>#DIV/0!</v>
      </c>
      <c r="CX102" s="74">
        <f t="shared" ca="1" si="59"/>
        <v>0</v>
      </c>
      <c r="CY102" s="98">
        <f t="shared" ca="1" si="60"/>
        <v>0</v>
      </c>
      <c r="CZ102" s="97">
        <f ca="1">IF($CV102=0,0,_xll.OSTRIP($CW102,$AM102,$BJ102-$B$2,$BG102-$BJ102,$BH102-$BJ102,$B$10,$BE102,$AJ102,$AK102,$H$23,$AN102,$DA$34,0))</f>
        <v>0</v>
      </c>
      <c r="DA102" s="97">
        <f ca="1">IF($CV102=0,0,_xll.OSTRIP($CW102,$AM102,$BJ102-$B$2,$BG102-$BJ102,$BH102-$BJ102,$B$10,$BE102,$AJ102,$AK102,$H$23,$AN102,$DA$34,1))</f>
        <v>0</v>
      </c>
      <c r="DB102" s="97">
        <f ca="1">IF($CV102=0,0,_xll.OSTRIP($CW102,$AM102,$BJ102-$B$2,$BG102-$BJ102,$BH102-$BJ102,$B$10,$BE102,$AJ102,$AK102,$H$23,$AN102,$DA$34,DA$35))</f>
        <v>0</v>
      </c>
      <c r="DC102" s="99">
        <f t="shared" ca="1" si="61"/>
        <v>0</v>
      </c>
      <c r="DD102" s="99">
        <f t="shared" ca="1" si="62"/>
        <v>0</v>
      </c>
      <c r="DE102" s="99">
        <f t="shared" ca="1" si="63"/>
        <v>0</v>
      </c>
      <c r="DF102" s="99">
        <f t="shared" si="64"/>
        <v>0</v>
      </c>
    </row>
    <row r="103" spans="1:110" x14ac:dyDescent="0.2">
      <c r="A103" s="92">
        <f t="shared" ref="A103:A158" si="90">DATE(YEAR(A102),MONTH(A102)+1,1)</f>
        <v>39234</v>
      </c>
      <c r="B103" s="93">
        <f t="shared" ref="B103:B157" ca="1" si="91">VLOOKUP(A103,STRADDLE,5,FALSE)</f>
        <v>3.4525000000000001</v>
      </c>
      <c r="C103" s="77">
        <f t="shared" ref="C103:C157" ca="1" si="92">VLOOKUP(A103,STRADDLE,8,FALSE)</f>
        <v>0.24</v>
      </c>
      <c r="D103" s="93">
        <f t="shared" ca="1" si="68"/>
        <v>0.33500000000000002</v>
      </c>
      <c r="E103" s="96">
        <f t="shared" ca="1" si="69"/>
        <v>0.98</v>
      </c>
      <c r="F103" s="77">
        <f t="shared" ref="F103:F157" ca="1" si="93">(($C103+H103)*$E103)+B$17</f>
        <v>0.3352</v>
      </c>
      <c r="G103" s="96">
        <f t="shared" ref="G103:G157" ca="1" si="94">VLOOKUP($A103,GASDVOLCURVES,HLOOKUP(D$36,GASDVOLCURVES,2,FALSE),FALSE)+$B$18</f>
        <v>0.55000000000000004</v>
      </c>
      <c r="H103" s="77">
        <f t="shared" ca="1" si="70"/>
        <v>0</v>
      </c>
      <c r="I103" s="94" t="e">
        <f t="shared" ref="I103:I157" ca="1" si="95">IF($B$10=1,($BM103*$B$23)-$B$14,$B$22)</f>
        <v>#DIV/0!</v>
      </c>
      <c r="J103" s="182" t="e">
        <f t="shared" ca="1" si="71"/>
        <v>#DIV/0!</v>
      </c>
      <c r="K103" s="182"/>
      <c r="L103" s="204"/>
      <c r="M103" s="204"/>
      <c r="N103" s="93">
        <f t="shared" ca="1" si="72"/>
        <v>2.5000000000000001E-2</v>
      </c>
      <c r="O103" s="96">
        <f t="shared" ca="1" si="73"/>
        <v>1</v>
      </c>
      <c r="P103" s="170">
        <f t="shared" ref="P103:P157" ca="1" si="96">(($C103+R103)*O103)+$D$17</f>
        <v>0.24</v>
      </c>
      <c r="Q103" s="96">
        <f t="shared" ref="Q103:Q157" ca="1" si="97">VLOOKUP($A103,GASDVOLCURVES,HLOOKUP(N$36,GASDVOLCURVES,2,FALSE),FALSE)+$D$18</f>
        <v>0.55000000000000004</v>
      </c>
      <c r="R103" s="77">
        <f t="shared" ca="1" si="74"/>
        <v>0</v>
      </c>
      <c r="S103" s="94" t="e">
        <f t="shared" ref="S103:S157" ca="1" si="98">IF(B$10=1,($BY103*$D$23)-$D$14,$D$22)</f>
        <v>#DIV/0!</v>
      </c>
      <c r="T103" s="182" t="e">
        <f t="shared" ca="1" si="75"/>
        <v>#DIV/0!</v>
      </c>
      <c r="U103"/>
      <c r="V103"/>
      <c r="W103"/>
      <c r="X103" s="93">
        <f t="shared" ca="1" si="76"/>
        <v>0.26</v>
      </c>
      <c r="Y103" s="96">
        <f t="shared" ca="1" si="77"/>
        <v>1</v>
      </c>
      <c r="Z103" s="170">
        <f t="shared" ref="Z103:Z157" ca="1" si="99">(($C103+AB103)*Y103)+$F$17</f>
        <v>0.24</v>
      </c>
      <c r="AA103" s="96">
        <f t="shared" ref="AA103:AA157" ca="1" si="100">VLOOKUP($A103,GASDVOLCURVES,HLOOKUP(X$36,GASDVOLCURVES,2,FALSE),FALSE)+$F$18</f>
        <v>0.6</v>
      </c>
      <c r="AB103" s="77">
        <f t="shared" ca="1" si="78"/>
        <v>0</v>
      </c>
      <c r="AC103" s="94" t="e">
        <f t="shared" ref="AC103:AC157" ca="1" si="101">IF($B$10=1,($CK103*$F$23)-$F$14,$F$22)</f>
        <v>#DIV/0!</v>
      </c>
      <c r="AD103" s="182" t="e">
        <f t="shared" ca="1" si="79"/>
        <v>#DIV/0!</v>
      </c>
      <c r="AE103"/>
      <c r="AF103"/>
      <c r="AG103"/>
      <c r="AH103" s="93">
        <f t="shared" ca="1" si="80"/>
        <v>0.37</v>
      </c>
      <c r="AI103" s="96">
        <f t="shared" ca="1" si="81"/>
        <v>1</v>
      </c>
      <c r="AJ103" s="170">
        <f t="shared" ref="AJ103:AJ157" ca="1" si="102">(($C103+AL103)*AI103)+$H$17</f>
        <v>0.24</v>
      </c>
      <c r="AK103" s="96">
        <f t="shared" ref="AK103:AK157" ca="1" si="103">VLOOKUP($A103,GASDVOLCURVES,HLOOKUP(AH$36,GASDVOLCURVES,2,FALSE),FALSE)+$H$18</f>
        <v>1</v>
      </c>
      <c r="AL103" s="77">
        <f t="shared" ca="1" si="82"/>
        <v>0</v>
      </c>
      <c r="AM103" s="94" t="e">
        <f t="shared" ref="AM103:AM157" ca="1" si="104">IF($B$10=1,($CW103*$H$23)-$H$14,$H$22)</f>
        <v>#DIV/0!</v>
      </c>
      <c r="AN103" s="182" t="e">
        <f t="shared" ca="1" si="83"/>
        <v>#DIV/0!</v>
      </c>
      <c r="AO103"/>
      <c r="AP103"/>
      <c r="AQ103" s="204"/>
      <c r="AR103" s="204"/>
      <c r="AU103"/>
      <c r="AV103"/>
      <c r="AW103"/>
      <c r="AX103"/>
      <c r="AY103"/>
      <c r="AZ103"/>
      <c r="BA103"/>
      <c r="BC103" s="95"/>
      <c r="BD103" s="95"/>
      <c r="BE103" s="77">
        <f t="shared" ref="BE103:BE157" ca="1" si="105">VLOOKUP($A103,STRADDLE,14,FALSE)</f>
        <v>0</v>
      </c>
      <c r="BF103" s="145">
        <f t="shared" si="84"/>
        <v>30</v>
      </c>
      <c r="BG103" s="196">
        <f t="shared" ref="BG103:BG157" si="106">A103+BG$35</f>
        <v>39234</v>
      </c>
      <c r="BH103" s="196">
        <f t="shared" si="66"/>
        <v>39263</v>
      </c>
      <c r="BJ103" s="196">
        <f t="shared" ca="1" si="67"/>
        <v>39232</v>
      </c>
      <c r="BK103" s="79"/>
      <c r="BL103" s="79">
        <f t="shared" si="85"/>
        <v>0</v>
      </c>
      <c r="BM103" s="79" t="e">
        <f t="shared" ref="BM103:BM157" ca="1" si="107">BO103/BL103</f>
        <v>#DIV/0!</v>
      </c>
      <c r="BN103" s="74">
        <f t="shared" ca="1" si="86"/>
        <v>0</v>
      </c>
      <c r="BO103" s="98">
        <f t="shared" ref="BO103:BO157" ca="1" si="108">IF(ISNUMBER(((BN103/BL103)+B$16+$D103+$B$14)*BL103),((BN103/BL103)+B$16+$D103+$B$14)*BL103,0)</f>
        <v>0</v>
      </c>
      <c r="BP103" s="97">
        <f ca="1">IF($BL103=0,0,_xll.OSTRIP($BM103,$I103,$BJ103-$B$2,$BG103-$BJ103,$BH103-$BJ103,$B$10,$BE103,$F103,$G103,$B$23,$J103,$BQ$34,0))</f>
        <v>0</v>
      </c>
      <c r="BQ103" s="97">
        <f ca="1">IF($BL103=0,0,_xll.OSTRIP($BM103,$I103,$BJ103-$B$2,$BG103-$BJ103,$BH103-$BJ103,$B$10,$BE103,$F103,$G103,$B$23,$J103,$BQ$34,1))</f>
        <v>0</v>
      </c>
      <c r="BR103" s="97">
        <f ca="1">IF($BL103=0,0,_xll.OSTRIP($BM103,$I103,$BJ103-$B$2,$BG103-$BJ103,$BH103-$BJ103,$B$10,$BE103,$F103,$G103,$B$23,$J103,$BQ$34,BQ$35))</f>
        <v>0</v>
      </c>
      <c r="BS103" s="99">
        <f t="shared" ref="BS103:BS157" ca="1" si="109">BL103*BP103</f>
        <v>0</v>
      </c>
      <c r="BT103" s="99">
        <f t="shared" ref="BT103:BT157" ca="1" si="110">BL103*BQ103</f>
        <v>0</v>
      </c>
      <c r="BU103" s="99">
        <f t="shared" ref="BU103:BU157" ca="1" si="111">BL103*BR103</f>
        <v>0</v>
      </c>
      <c r="BV103" s="99">
        <f t="shared" ref="BV103:BV157" si="112">BL103*G103</f>
        <v>0</v>
      </c>
      <c r="BX103" s="79">
        <f t="shared" si="87"/>
        <v>0</v>
      </c>
      <c r="BY103" s="78" t="e">
        <f t="shared" ref="BY103:BY157" ca="1" si="113">CA103/BX103</f>
        <v>#DIV/0!</v>
      </c>
      <c r="BZ103" s="74">
        <f t="shared" ref="BZ103:BZ157" ca="1" si="114">BX103*($B103+$D$15)</f>
        <v>0</v>
      </c>
      <c r="CA103" s="98">
        <f t="shared" ref="CA103:CA157" ca="1" si="115">IF(ISNUMBER(((BZ103/BX103)+$D$16+$N103+$D$14)*BX103),((BZ103/BX103)+$D$16+$N103+$D$14)*BX103,0)</f>
        <v>0</v>
      </c>
      <c r="CB103" s="97">
        <f ca="1">IF($BX103=0,0,_xll.OSTRIP($BY103,$S103,$BJ103-$B$2,$BG103-$BJ103,$BH103-$BJ103,$B$10,$BE103,$P103,$Q103,$D$23,$T103,$CC$34,0))</f>
        <v>0</v>
      </c>
      <c r="CC103" s="97">
        <f ca="1">IF($BX103=0,0,_xll.OSTRIP($BY103,$S103,$BJ103-$B$2,$BG103-$BJ103,$BH103-$BJ103,$B$10,$BE103,$P103,$Q103,$D$23,$T103,$CC$34,1))</f>
        <v>0</v>
      </c>
      <c r="CD103" s="97">
        <f ca="1">IF($BX103=0,0,_xll.OSTRIP($BY103,$S103,$BJ103-$B$2,$BG103-$BJ103,$BH103-$BJ103,$B$10,$BE103,$P103,$Q103,$D$23,$T103,$CC$34,CC$35))</f>
        <v>0</v>
      </c>
      <c r="CE103" s="99">
        <f t="shared" ref="CE103:CE157" ca="1" si="116">BX103*CB103</f>
        <v>0</v>
      </c>
      <c r="CF103" s="99">
        <f t="shared" ref="CF103:CF157" ca="1" si="117">BX103*CC103</f>
        <v>0</v>
      </c>
      <c r="CG103" s="99">
        <f t="shared" ref="CG103:CG157" ca="1" si="118">BX103*CD103</f>
        <v>0</v>
      </c>
      <c r="CH103" s="99">
        <f t="shared" ref="CH103:CH157" si="119">BX103*Q103</f>
        <v>0</v>
      </c>
      <c r="CJ103" s="79">
        <f t="shared" si="88"/>
        <v>0</v>
      </c>
      <c r="CK103" s="78" t="e">
        <f t="shared" ref="CK103:CK157" ca="1" si="120">CM103/CJ103</f>
        <v>#DIV/0!</v>
      </c>
      <c r="CL103" s="74">
        <f t="shared" ref="CL103:CL157" ca="1" si="121">CJ103*($B103+$F$15)</f>
        <v>0</v>
      </c>
      <c r="CM103" s="98">
        <f t="shared" ref="CM103:CM157" ca="1" si="122">IF(ISNUMBER(((CL103/CJ103)+$F$16+$X103+$F$14)*CJ103),((CL103/CJ103)+$F$16+$X103+$F$14)*CJ103,0)</f>
        <v>0</v>
      </c>
      <c r="CN103" s="97">
        <f ca="1">IF($CJ103=0,0,_xll.OSTRIP($CK103,$AC103,$BJ103-$B$2,$BG103-$BJ103,$BH103-$BJ103,$B$10,$BE103,$Z103,$AA103,$F$23,$AD103,$CO$34,0))</f>
        <v>0</v>
      </c>
      <c r="CO103" s="97">
        <f ca="1">IF($CJ103=0,0,_xll.OSTRIP($CK103,$AC103,$BJ103-$B$2,$BG103-$BJ103,$BH103-$BJ103,$B$10,$BE103,$Z103,$AA103,$F$23,$AD103,$CO$34,1))</f>
        <v>0</v>
      </c>
      <c r="CP103" s="97">
        <f ca="1">IF($CJ103=0,0,_xll.OSTRIP($CK103,$AC103,$BJ103-$B$2,$BG103-$BJ103,$BH103-$BJ103,$B$10,$BE103,$Z103,$AA103,$F$23,$AD103,$CO$34,$CO$35))</f>
        <v>0</v>
      </c>
      <c r="CQ103" s="99">
        <f t="shared" ref="CQ103:CQ157" ca="1" si="123">CJ103*CN103</f>
        <v>0</v>
      </c>
      <c r="CR103" s="99">
        <f t="shared" ref="CR103:CR157" ca="1" si="124">CJ103*CO103</f>
        <v>0</v>
      </c>
      <c r="CS103" s="99">
        <f t="shared" ref="CS103:CS157" ca="1" si="125">CJ103*CP103</f>
        <v>0</v>
      </c>
      <c r="CT103" s="99">
        <f t="shared" ref="CT103:CT157" si="126">CJ103*AA103</f>
        <v>0</v>
      </c>
      <c r="CV103" s="79">
        <f t="shared" si="89"/>
        <v>0</v>
      </c>
      <c r="CW103" s="78" t="e">
        <f t="shared" ref="CW103:CW157" ca="1" si="127">CY103/CV103</f>
        <v>#DIV/0!</v>
      </c>
      <c r="CX103" s="74">
        <f t="shared" ref="CX103:CX157" ca="1" si="128">CV103*($B103+$H$15)</f>
        <v>0</v>
      </c>
      <c r="CY103" s="98">
        <f t="shared" ref="CY103:CY157" ca="1" si="129">IF(ISNUMBER(((CX103/CV103)+$H$16+$AH103+$H$14)*CV103),((CX103/CV103)+$H$16+$AH103+$H$14)*CV103,0)</f>
        <v>0</v>
      </c>
      <c r="CZ103" s="97">
        <f ca="1">IF($CV103=0,0,_xll.OSTRIP($CW103,$AM103,$BJ103-$B$2,$BG103-$BJ103,$BH103-$BJ103,$B$10,$BE103,$AJ103,$AK103,$H$23,$AN103,$DA$34,0))</f>
        <v>0</v>
      </c>
      <c r="DA103" s="97">
        <f ca="1">IF($CV103=0,0,_xll.OSTRIP($CW103,$AM103,$BJ103-$B$2,$BG103-$BJ103,$BH103-$BJ103,$B$10,$BE103,$AJ103,$AK103,$H$23,$AN103,$DA$34,1))</f>
        <v>0</v>
      </c>
      <c r="DB103" s="97">
        <f ca="1">IF($CV103=0,0,_xll.OSTRIP($CW103,$AM103,$BJ103-$B$2,$BG103-$BJ103,$BH103-$BJ103,$B$10,$BE103,$AJ103,$AK103,$H$23,$AN103,$DA$34,DA$35))</f>
        <v>0</v>
      </c>
      <c r="DC103" s="99">
        <f t="shared" ref="DC103:DC157" ca="1" si="130">CV103*CZ103</f>
        <v>0</v>
      </c>
      <c r="DD103" s="99">
        <f t="shared" ref="DD103:DD157" ca="1" si="131">CV103*DA103</f>
        <v>0</v>
      </c>
      <c r="DE103" s="99">
        <f t="shared" ref="DE103:DE157" ca="1" si="132">CV103*DB103</f>
        <v>0</v>
      </c>
      <c r="DF103" s="99">
        <f t="shared" ref="DF103:DF157" si="133">CV103*AK103</f>
        <v>0</v>
      </c>
    </row>
    <row r="104" spans="1:110" x14ac:dyDescent="0.2">
      <c r="A104" s="92">
        <f t="shared" si="90"/>
        <v>39264</v>
      </c>
      <c r="B104" s="93">
        <f t="shared" ca="1" si="91"/>
        <v>3.4925000000000002</v>
      </c>
      <c r="C104" s="77">
        <f t="shared" ca="1" si="92"/>
        <v>0.24</v>
      </c>
      <c r="D104" s="93">
        <f t="shared" ca="1" si="68"/>
        <v>0.35</v>
      </c>
      <c r="E104" s="96">
        <f t="shared" ca="1" si="69"/>
        <v>0.98</v>
      </c>
      <c r="F104" s="77">
        <f t="shared" ca="1" si="93"/>
        <v>0.3352</v>
      </c>
      <c r="G104" s="96">
        <f t="shared" ca="1" si="94"/>
        <v>0.6</v>
      </c>
      <c r="H104" s="77">
        <f t="shared" ca="1" si="70"/>
        <v>0</v>
      </c>
      <c r="I104" s="94" t="e">
        <f t="shared" ca="1" si="95"/>
        <v>#DIV/0!</v>
      </c>
      <c r="J104" s="182" t="e">
        <f t="shared" ca="1" si="71"/>
        <v>#DIV/0!</v>
      </c>
      <c r="K104" s="182"/>
      <c r="L104" s="204"/>
      <c r="M104" s="204"/>
      <c r="N104" s="93">
        <f t="shared" ca="1" si="72"/>
        <v>2.75E-2</v>
      </c>
      <c r="O104" s="96">
        <f t="shared" ca="1" si="73"/>
        <v>1</v>
      </c>
      <c r="P104" s="170">
        <f t="shared" ca="1" si="96"/>
        <v>0.24</v>
      </c>
      <c r="Q104" s="96">
        <f t="shared" ca="1" si="97"/>
        <v>0.6</v>
      </c>
      <c r="R104" s="77">
        <f t="shared" ca="1" si="74"/>
        <v>0</v>
      </c>
      <c r="S104" s="94" t="e">
        <f t="shared" ca="1" si="98"/>
        <v>#DIV/0!</v>
      </c>
      <c r="T104" s="182" t="e">
        <f t="shared" ca="1" si="75"/>
        <v>#DIV/0!</v>
      </c>
      <c r="U104"/>
      <c r="V104"/>
      <c r="W104"/>
      <c r="X104" s="93">
        <f t="shared" ca="1" si="76"/>
        <v>0.26</v>
      </c>
      <c r="Y104" s="96">
        <f t="shared" ca="1" si="77"/>
        <v>1</v>
      </c>
      <c r="Z104" s="170">
        <f t="shared" ca="1" si="99"/>
        <v>0.24</v>
      </c>
      <c r="AA104" s="96">
        <f t="shared" ca="1" si="100"/>
        <v>0.6</v>
      </c>
      <c r="AB104" s="77">
        <f t="shared" ca="1" si="78"/>
        <v>0</v>
      </c>
      <c r="AC104" s="94" t="e">
        <f t="shared" ca="1" si="101"/>
        <v>#DIV/0!</v>
      </c>
      <c r="AD104" s="182" t="e">
        <f t="shared" ca="1" si="79"/>
        <v>#DIV/0!</v>
      </c>
      <c r="AE104"/>
      <c r="AF104"/>
      <c r="AG104"/>
      <c r="AH104" s="93">
        <f t="shared" ca="1" si="80"/>
        <v>0.41</v>
      </c>
      <c r="AI104" s="96">
        <f t="shared" ca="1" si="81"/>
        <v>1</v>
      </c>
      <c r="AJ104" s="170">
        <f t="shared" ca="1" si="102"/>
        <v>0.24</v>
      </c>
      <c r="AK104" s="96">
        <f t="shared" ca="1" si="103"/>
        <v>1</v>
      </c>
      <c r="AL104" s="77">
        <f t="shared" ca="1" si="82"/>
        <v>0</v>
      </c>
      <c r="AM104" s="94" t="e">
        <f t="shared" ca="1" si="104"/>
        <v>#DIV/0!</v>
      </c>
      <c r="AN104" s="182" t="e">
        <f t="shared" ca="1" si="83"/>
        <v>#DIV/0!</v>
      </c>
      <c r="AO104"/>
      <c r="AP104"/>
      <c r="AQ104" s="204"/>
      <c r="AR104" s="204"/>
      <c r="AU104"/>
      <c r="AV104"/>
      <c r="AW104"/>
      <c r="AX104"/>
      <c r="AY104"/>
      <c r="AZ104"/>
      <c r="BA104"/>
      <c r="BC104" s="95"/>
      <c r="BD104" s="95"/>
      <c r="BE104" s="77">
        <f t="shared" ca="1" si="105"/>
        <v>0</v>
      </c>
      <c r="BF104" s="145">
        <f t="shared" si="84"/>
        <v>31</v>
      </c>
      <c r="BG104" s="196">
        <f t="shared" si="106"/>
        <v>39264</v>
      </c>
      <c r="BH104" s="196">
        <f t="shared" ref="BH104:BH157" si="134">A105-1</f>
        <v>39294</v>
      </c>
      <c r="BJ104" s="196">
        <f t="shared" ref="BJ104:BJ157" ca="1" si="135">IF(BJ$35=0,TODAY(),IF(BJ$36="NYMEX",VLOOKUP($A104,expiration,2,FALSE)+1,BG104))</f>
        <v>39261</v>
      </c>
      <c r="BK104" s="79"/>
      <c r="BL104" s="79">
        <f t="shared" si="85"/>
        <v>0</v>
      </c>
      <c r="BM104" s="79" t="e">
        <f t="shared" ca="1" si="107"/>
        <v>#DIV/0!</v>
      </c>
      <c r="BN104" s="74">
        <f t="shared" ca="1" si="86"/>
        <v>0</v>
      </c>
      <c r="BO104" s="98">
        <f t="shared" ca="1" si="108"/>
        <v>0</v>
      </c>
      <c r="BP104" s="97">
        <f ca="1">IF($BL104=0,0,_xll.OSTRIP($BM104,$I104,$BJ104-$B$2,$BG104-$BJ104,$BH104-$BJ104,$B$10,$BE104,$F104,$G104,$B$23,$J104,$BQ$34,0))</f>
        <v>0</v>
      </c>
      <c r="BQ104" s="97">
        <f ca="1">IF($BL104=0,0,_xll.OSTRIP($BM104,$I104,$BJ104-$B$2,$BG104-$BJ104,$BH104-$BJ104,$B$10,$BE104,$F104,$G104,$B$23,$J104,$BQ$34,1))</f>
        <v>0</v>
      </c>
      <c r="BR104" s="97">
        <f ca="1">IF($BL104=0,0,_xll.OSTRIP($BM104,$I104,$BJ104-$B$2,$BG104-$BJ104,$BH104-$BJ104,$B$10,$BE104,$F104,$G104,$B$23,$J104,$BQ$34,BQ$35))</f>
        <v>0</v>
      </c>
      <c r="BS104" s="99">
        <f t="shared" ca="1" si="109"/>
        <v>0</v>
      </c>
      <c r="BT104" s="99">
        <f t="shared" ca="1" si="110"/>
        <v>0</v>
      </c>
      <c r="BU104" s="99">
        <f t="shared" ca="1" si="111"/>
        <v>0</v>
      </c>
      <c r="BV104" s="99">
        <f t="shared" si="112"/>
        <v>0</v>
      </c>
      <c r="BX104" s="79">
        <f t="shared" si="87"/>
        <v>0</v>
      </c>
      <c r="BY104" s="78" t="e">
        <f t="shared" ca="1" si="113"/>
        <v>#DIV/0!</v>
      </c>
      <c r="BZ104" s="74">
        <f t="shared" ca="1" si="114"/>
        <v>0</v>
      </c>
      <c r="CA104" s="98">
        <f t="shared" ca="1" si="115"/>
        <v>0</v>
      </c>
      <c r="CB104" s="97">
        <f ca="1">IF($BX104=0,0,_xll.OSTRIP($BY104,$S104,$BJ104-$B$2,$BG104-$BJ104,$BH104-$BJ104,$B$10,$BE104,$P104,$Q104,$D$23,$T104,$CC$34,0))</f>
        <v>0</v>
      </c>
      <c r="CC104" s="97">
        <f ca="1">IF($BX104=0,0,_xll.OSTRIP($BY104,$S104,$BJ104-$B$2,$BG104-$BJ104,$BH104-$BJ104,$B$10,$BE104,$P104,$Q104,$D$23,$T104,$CC$34,1))</f>
        <v>0</v>
      </c>
      <c r="CD104" s="97">
        <f ca="1">IF($BX104=0,0,_xll.OSTRIP($BY104,$S104,$BJ104-$B$2,$BG104-$BJ104,$BH104-$BJ104,$B$10,$BE104,$P104,$Q104,$D$23,$T104,$CC$34,CC$35))</f>
        <v>0</v>
      </c>
      <c r="CE104" s="99">
        <f t="shared" ca="1" si="116"/>
        <v>0</v>
      </c>
      <c r="CF104" s="99">
        <f t="shared" ca="1" si="117"/>
        <v>0</v>
      </c>
      <c r="CG104" s="99">
        <f t="shared" ca="1" si="118"/>
        <v>0</v>
      </c>
      <c r="CH104" s="99">
        <f t="shared" si="119"/>
        <v>0</v>
      </c>
      <c r="CJ104" s="79">
        <f t="shared" si="88"/>
        <v>0</v>
      </c>
      <c r="CK104" s="78" t="e">
        <f t="shared" ca="1" si="120"/>
        <v>#DIV/0!</v>
      </c>
      <c r="CL104" s="74">
        <f t="shared" ca="1" si="121"/>
        <v>0</v>
      </c>
      <c r="CM104" s="98">
        <f t="shared" ca="1" si="122"/>
        <v>0</v>
      </c>
      <c r="CN104" s="97">
        <f ca="1">IF($CJ104=0,0,_xll.OSTRIP($CK104,$AC104,$BJ104-$B$2,$BG104-$BJ104,$BH104-$BJ104,$B$10,$BE104,$Z104,$AA104,$F$23,$AD104,$CO$34,0))</f>
        <v>0</v>
      </c>
      <c r="CO104" s="97">
        <f ca="1">IF($CJ104=0,0,_xll.OSTRIP($CK104,$AC104,$BJ104-$B$2,$BG104-$BJ104,$BH104-$BJ104,$B$10,$BE104,$Z104,$AA104,$F$23,$AD104,$CO$34,1))</f>
        <v>0</v>
      </c>
      <c r="CP104" s="97">
        <f ca="1">IF($CJ104=0,0,_xll.OSTRIP($CK104,$AC104,$BJ104-$B$2,$BG104-$BJ104,$BH104-$BJ104,$B$10,$BE104,$Z104,$AA104,$F$23,$AD104,$CO$34,$CO$35))</f>
        <v>0</v>
      </c>
      <c r="CQ104" s="99">
        <f t="shared" ca="1" si="123"/>
        <v>0</v>
      </c>
      <c r="CR104" s="99">
        <f t="shared" ca="1" si="124"/>
        <v>0</v>
      </c>
      <c r="CS104" s="99">
        <f t="shared" ca="1" si="125"/>
        <v>0</v>
      </c>
      <c r="CT104" s="99">
        <f t="shared" si="126"/>
        <v>0</v>
      </c>
      <c r="CV104" s="79">
        <f t="shared" si="89"/>
        <v>0</v>
      </c>
      <c r="CW104" s="78" t="e">
        <f t="shared" ca="1" si="127"/>
        <v>#DIV/0!</v>
      </c>
      <c r="CX104" s="74">
        <f t="shared" ca="1" si="128"/>
        <v>0</v>
      </c>
      <c r="CY104" s="98">
        <f t="shared" ca="1" si="129"/>
        <v>0</v>
      </c>
      <c r="CZ104" s="97">
        <f ca="1">IF($CV104=0,0,_xll.OSTRIP($CW104,$AM104,$BJ104-$B$2,$BG104-$BJ104,$BH104-$BJ104,$B$10,$BE104,$AJ104,$AK104,$H$23,$AN104,$DA$34,0))</f>
        <v>0</v>
      </c>
      <c r="DA104" s="97">
        <f ca="1">IF($CV104=0,0,_xll.OSTRIP($CW104,$AM104,$BJ104-$B$2,$BG104-$BJ104,$BH104-$BJ104,$B$10,$BE104,$AJ104,$AK104,$H$23,$AN104,$DA$34,1))</f>
        <v>0</v>
      </c>
      <c r="DB104" s="97">
        <f ca="1">IF($CV104=0,0,_xll.OSTRIP($CW104,$AM104,$BJ104-$B$2,$BG104-$BJ104,$BH104-$BJ104,$B$10,$BE104,$AJ104,$AK104,$H$23,$AN104,$DA$34,DA$35))</f>
        <v>0</v>
      </c>
      <c r="DC104" s="99">
        <f t="shared" ca="1" si="130"/>
        <v>0</v>
      </c>
      <c r="DD104" s="99">
        <f t="shared" ca="1" si="131"/>
        <v>0</v>
      </c>
      <c r="DE104" s="99">
        <f t="shared" ca="1" si="132"/>
        <v>0</v>
      </c>
      <c r="DF104" s="99">
        <f t="shared" si="133"/>
        <v>0</v>
      </c>
    </row>
    <row r="105" spans="1:110" x14ac:dyDescent="0.2">
      <c r="A105" s="92">
        <f t="shared" si="90"/>
        <v>39295</v>
      </c>
      <c r="B105" s="93">
        <f t="shared" ca="1" si="91"/>
        <v>3.5325000000000002</v>
      </c>
      <c r="C105" s="77">
        <f t="shared" ca="1" si="92"/>
        <v>0.24</v>
      </c>
      <c r="D105" s="93">
        <f t="shared" ca="1" si="68"/>
        <v>0.35</v>
      </c>
      <c r="E105" s="96">
        <f t="shared" ca="1" si="69"/>
        <v>0.98</v>
      </c>
      <c r="F105" s="77">
        <f t="shared" ca="1" si="93"/>
        <v>0.3352</v>
      </c>
      <c r="G105" s="96">
        <f t="shared" ca="1" si="94"/>
        <v>0.65</v>
      </c>
      <c r="H105" s="77">
        <f t="shared" ca="1" si="70"/>
        <v>0</v>
      </c>
      <c r="I105" s="94" t="e">
        <f t="shared" ca="1" si="95"/>
        <v>#DIV/0!</v>
      </c>
      <c r="J105" s="182" t="e">
        <f t="shared" ca="1" si="71"/>
        <v>#DIV/0!</v>
      </c>
      <c r="K105" s="182"/>
      <c r="L105" s="204"/>
      <c r="M105" s="204"/>
      <c r="N105" s="93">
        <f t="shared" ca="1" si="72"/>
        <v>0.03</v>
      </c>
      <c r="O105" s="96">
        <f t="shared" ca="1" si="73"/>
        <v>1</v>
      </c>
      <c r="P105" s="170">
        <f t="shared" ca="1" si="96"/>
        <v>0.24</v>
      </c>
      <c r="Q105" s="96">
        <f t="shared" ca="1" si="97"/>
        <v>0.65</v>
      </c>
      <c r="R105" s="77">
        <f t="shared" ca="1" si="74"/>
        <v>0</v>
      </c>
      <c r="S105" s="94" t="e">
        <f t="shared" ca="1" si="98"/>
        <v>#DIV/0!</v>
      </c>
      <c r="T105" s="182" t="e">
        <f t="shared" ca="1" si="75"/>
        <v>#DIV/0!</v>
      </c>
      <c r="U105"/>
      <c r="V105"/>
      <c r="W105"/>
      <c r="X105" s="93">
        <f t="shared" ca="1" si="76"/>
        <v>0.26</v>
      </c>
      <c r="Y105" s="96">
        <f t="shared" ca="1" si="77"/>
        <v>1</v>
      </c>
      <c r="Z105" s="170">
        <f t="shared" ca="1" si="99"/>
        <v>0.24</v>
      </c>
      <c r="AA105" s="96">
        <f t="shared" ca="1" si="100"/>
        <v>0.7</v>
      </c>
      <c r="AB105" s="77">
        <f t="shared" ca="1" si="78"/>
        <v>0</v>
      </c>
      <c r="AC105" s="94" t="e">
        <f t="shared" ca="1" si="101"/>
        <v>#DIV/0!</v>
      </c>
      <c r="AD105" s="182" t="e">
        <f t="shared" ca="1" si="79"/>
        <v>#DIV/0!</v>
      </c>
      <c r="AE105"/>
      <c r="AF105"/>
      <c r="AG105"/>
      <c r="AH105" s="93">
        <f t="shared" ca="1" si="80"/>
        <v>0.41</v>
      </c>
      <c r="AI105" s="96">
        <f t="shared" ca="1" si="81"/>
        <v>1</v>
      </c>
      <c r="AJ105" s="170">
        <f t="shared" ca="1" si="102"/>
        <v>0.24</v>
      </c>
      <c r="AK105" s="96">
        <f t="shared" ca="1" si="103"/>
        <v>1.1000000000000001</v>
      </c>
      <c r="AL105" s="77">
        <f t="shared" ca="1" si="82"/>
        <v>0</v>
      </c>
      <c r="AM105" s="94" t="e">
        <f t="shared" ca="1" si="104"/>
        <v>#DIV/0!</v>
      </c>
      <c r="AN105" s="182" t="e">
        <f t="shared" ca="1" si="83"/>
        <v>#DIV/0!</v>
      </c>
      <c r="AO105"/>
      <c r="AP105"/>
      <c r="AQ105" s="204"/>
      <c r="AR105" s="204"/>
      <c r="AU105"/>
      <c r="AV105"/>
      <c r="AW105"/>
      <c r="AX105"/>
      <c r="AY105"/>
      <c r="AZ105"/>
      <c r="BA105"/>
      <c r="BC105" s="95"/>
      <c r="BD105" s="95"/>
      <c r="BE105" s="77">
        <f t="shared" ca="1" si="105"/>
        <v>0</v>
      </c>
      <c r="BF105" s="145">
        <f t="shared" si="84"/>
        <v>31</v>
      </c>
      <c r="BG105" s="196">
        <f t="shared" si="106"/>
        <v>39295</v>
      </c>
      <c r="BH105" s="196">
        <f t="shared" si="134"/>
        <v>39325</v>
      </c>
      <c r="BJ105" s="196">
        <f t="shared" ca="1" si="135"/>
        <v>39291</v>
      </c>
      <c r="BK105" s="79"/>
      <c r="BL105" s="79">
        <f t="shared" si="85"/>
        <v>0</v>
      </c>
      <c r="BM105" s="79" t="e">
        <f t="shared" ca="1" si="107"/>
        <v>#DIV/0!</v>
      </c>
      <c r="BN105" s="74">
        <f t="shared" ca="1" si="86"/>
        <v>0</v>
      </c>
      <c r="BO105" s="98">
        <f t="shared" ca="1" si="108"/>
        <v>0</v>
      </c>
      <c r="BP105" s="97">
        <f ca="1">IF($BL105=0,0,_xll.OSTRIP($BM105,$I105,$BJ105-$B$2,$BG105-$BJ105,$BH105-$BJ105,$B$10,$BE105,$F105,$G105,$B$23,$J105,$BQ$34,0))</f>
        <v>0</v>
      </c>
      <c r="BQ105" s="97">
        <f ca="1">IF($BL105=0,0,_xll.OSTRIP($BM105,$I105,$BJ105-$B$2,$BG105-$BJ105,$BH105-$BJ105,$B$10,$BE105,$F105,$G105,$B$23,$J105,$BQ$34,1))</f>
        <v>0</v>
      </c>
      <c r="BR105" s="97">
        <f ca="1">IF($BL105=0,0,_xll.OSTRIP($BM105,$I105,$BJ105-$B$2,$BG105-$BJ105,$BH105-$BJ105,$B$10,$BE105,$F105,$G105,$B$23,$J105,$BQ$34,BQ$35))</f>
        <v>0</v>
      </c>
      <c r="BS105" s="99">
        <f t="shared" ca="1" si="109"/>
        <v>0</v>
      </c>
      <c r="BT105" s="99">
        <f t="shared" ca="1" si="110"/>
        <v>0</v>
      </c>
      <c r="BU105" s="99">
        <f t="shared" ca="1" si="111"/>
        <v>0</v>
      </c>
      <c r="BV105" s="99">
        <f t="shared" si="112"/>
        <v>0</v>
      </c>
      <c r="BX105" s="79">
        <f t="shared" si="87"/>
        <v>0</v>
      </c>
      <c r="BY105" s="78" t="e">
        <f t="shared" ca="1" si="113"/>
        <v>#DIV/0!</v>
      </c>
      <c r="BZ105" s="74">
        <f t="shared" ca="1" si="114"/>
        <v>0</v>
      </c>
      <c r="CA105" s="98">
        <f t="shared" ca="1" si="115"/>
        <v>0</v>
      </c>
      <c r="CB105" s="97">
        <f ca="1">IF($BX105=0,0,_xll.OSTRIP($BY105,$S105,$BJ105-$B$2,$BG105-$BJ105,$BH105-$BJ105,$B$10,$BE105,$P105,$Q105,$D$23,$T105,$CC$34,0))</f>
        <v>0</v>
      </c>
      <c r="CC105" s="97">
        <f ca="1">IF($BX105=0,0,_xll.OSTRIP($BY105,$S105,$BJ105-$B$2,$BG105-$BJ105,$BH105-$BJ105,$B$10,$BE105,$P105,$Q105,$D$23,$T105,$CC$34,1))</f>
        <v>0</v>
      </c>
      <c r="CD105" s="97">
        <f ca="1">IF($BX105=0,0,_xll.OSTRIP($BY105,$S105,$BJ105-$B$2,$BG105-$BJ105,$BH105-$BJ105,$B$10,$BE105,$P105,$Q105,$D$23,$T105,$CC$34,CC$35))</f>
        <v>0</v>
      </c>
      <c r="CE105" s="99">
        <f t="shared" ca="1" si="116"/>
        <v>0</v>
      </c>
      <c r="CF105" s="99">
        <f t="shared" ca="1" si="117"/>
        <v>0</v>
      </c>
      <c r="CG105" s="99">
        <f t="shared" ca="1" si="118"/>
        <v>0</v>
      </c>
      <c r="CH105" s="99">
        <f t="shared" si="119"/>
        <v>0</v>
      </c>
      <c r="CJ105" s="79">
        <f t="shared" si="88"/>
        <v>0</v>
      </c>
      <c r="CK105" s="78" t="e">
        <f t="shared" ca="1" si="120"/>
        <v>#DIV/0!</v>
      </c>
      <c r="CL105" s="74">
        <f t="shared" ca="1" si="121"/>
        <v>0</v>
      </c>
      <c r="CM105" s="98">
        <f t="shared" ca="1" si="122"/>
        <v>0</v>
      </c>
      <c r="CN105" s="97">
        <f ca="1">IF($CJ105=0,0,_xll.OSTRIP($CK105,$AC105,$BJ105-$B$2,$BG105-$BJ105,$BH105-$BJ105,$B$10,$BE105,$Z105,$AA105,$F$23,$AD105,$CO$34,0))</f>
        <v>0</v>
      </c>
      <c r="CO105" s="97">
        <f ca="1">IF($CJ105=0,0,_xll.OSTRIP($CK105,$AC105,$BJ105-$B$2,$BG105-$BJ105,$BH105-$BJ105,$B$10,$BE105,$Z105,$AA105,$F$23,$AD105,$CO$34,1))</f>
        <v>0</v>
      </c>
      <c r="CP105" s="97">
        <f ca="1">IF($CJ105=0,0,_xll.OSTRIP($CK105,$AC105,$BJ105-$B$2,$BG105-$BJ105,$BH105-$BJ105,$B$10,$BE105,$Z105,$AA105,$F$23,$AD105,$CO$34,$CO$35))</f>
        <v>0</v>
      </c>
      <c r="CQ105" s="99">
        <f t="shared" ca="1" si="123"/>
        <v>0</v>
      </c>
      <c r="CR105" s="99">
        <f t="shared" ca="1" si="124"/>
        <v>0</v>
      </c>
      <c r="CS105" s="99">
        <f t="shared" ca="1" si="125"/>
        <v>0</v>
      </c>
      <c r="CT105" s="99">
        <f t="shared" si="126"/>
        <v>0</v>
      </c>
      <c r="CV105" s="79">
        <f t="shared" si="89"/>
        <v>0</v>
      </c>
      <c r="CW105" s="78" t="e">
        <f t="shared" ca="1" si="127"/>
        <v>#DIV/0!</v>
      </c>
      <c r="CX105" s="74">
        <f t="shared" ca="1" si="128"/>
        <v>0</v>
      </c>
      <c r="CY105" s="98">
        <f t="shared" ca="1" si="129"/>
        <v>0</v>
      </c>
      <c r="CZ105" s="97">
        <f ca="1">IF($CV105=0,0,_xll.OSTRIP($CW105,$AM105,$BJ105-$B$2,$BG105-$BJ105,$BH105-$BJ105,$B$10,$BE105,$AJ105,$AK105,$H$23,$AN105,$DA$34,0))</f>
        <v>0</v>
      </c>
      <c r="DA105" s="97">
        <f ca="1">IF($CV105=0,0,_xll.OSTRIP($CW105,$AM105,$BJ105-$B$2,$BG105-$BJ105,$BH105-$BJ105,$B$10,$BE105,$AJ105,$AK105,$H$23,$AN105,$DA$34,1))</f>
        <v>0</v>
      </c>
      <c r="DB105" s="97">
        <f ca="1">IF($CV105=0,0,_xll.OSTRIP($CW105,$AM105,$BJ105-$B$2,$BG105-$BJ105,$BH105-$BJ105,$B$10,$BE105,$AJ105,$AK105,$H$23,$AN105,$DA$34,DA$35))</f>
        <v>0</v>
      </c>
      <c r="DC105" s="99">
        <f t="shared" ca="1" si="130"/>
        <v>0</v>
      </c>
      <c r="DD105" s="99">
        <f t="shared" ca="1" si="131"/>
        <v>0</v>
      </c>
      <c r="DE105" s="99">
        <f t="shared" ca="1" si="132"/>
        <v>0</v>
      </c>
      <c r="DF105" s="99">
        <f t="shared" si="133"/>
        <v>0</v>
      </c>
    </row>
    <row r="106" spans="1:110" x14ac:dyDescent="0.2">
      <c r="A106" s="92">
        <f t="shared" si="90"/>
        <v>39326</v>
      </c>
      <c r="B106" s="93">
        <f t="shared" ca="1" si="91"/>
        <v>3.5154999999999998</v>
      </c>
      <c r="C106" s="77">
        <f t="shared" ca="1" si="92"/>
        <v>0.24</v>
      </c>
      <c r="D106" s="93">
        <f t="shared" ca="1" si="68"/>
        <v>0.315</v>
      </c>
      <c r="E106" s="96">
        <f t="shared" ca="1" si="69"/>
        <v>0.98</v>
      </c>
      <c r="F106" s="77">
        <f t="shared" ca="1" si="93"/>
        <v>0.3352</v>
      </c>
      <c r="G106" s="96">
        <f t="shared" ca="1" si="94"/>
        <v>0.65</v>
      </c>
      <c r="H106" s="77">
        <f t="shared" ca="1" si="70"/>
        <v>0</v>
      </c>
      <c r="I106" s="94" t="e">
        <f t="shared" ca="1" si="95"/>
        <v>#DIV/0!</v>
      </c>
      <c r="J106" s="182" t="e">
        <f t="shared" ca="1" si="71"/>
        <v>#DIV/0!</v>
      </c>
      <c r="K106" s="182"/>
      <c r="L106" s="204"/>
      <c r="M106" s="204"/>
      <c r="N106" s="93">
        <f t="shared" ca="1" si="72"/>
        <v>2.2499999999999999E-2</v>
      </c>
      <c r="O106" s="96">
        <f t="shared" ca="1" si="73"/>
        <v>1</v>
      </c>
      <c r="P106" s="170">
        <f t="shared" ca="1" si="96"/>
        <v>0.24</v>
      </c>
      <c r="Q106" s="96">
        <f t="shared" ca="1" si="97"/>
        <v>0.65</v>
      </c>
      <c r="R106" s="77">
        <f t="shared" ca="1" si="74"/>
        <v>0</v>
      </c>
      <c r="S106" s="94" t="e">
        <f t="shared" ca="1" si="98"/>
        <v>#DIV/0!</v>
      </c>
      <c r="T106" s="182" t="e">
        <f t="shared" ca="1" si="75"/>
        <v>#DIV/0!</v>
      </c>
      <c r="U106"/>
      <c r="V106"/>
      <c r="W106"/>
      <c r="X106" s="93">
        <f t="shared" ca="1" si="76"/>
        <v>0.26</v>
      </c>
      <c r="Y106" s="96">
        <f t="shared" ca="1" si="77"/>
        <v>1</v>
      </c>
      <c r="Z106" s="170">
        <f t="shared" ca="1" si="99"/>
        <v>0.24</v>
      </c>
      <c r="AA106" s="96">
        <f t="shared" ca="1" si="100"/>
        <v>0.65</v>
      </c>
      <c r="AB106" s="77">
        <f t="shared" ca="1" si="78"/>
        <v>0</v>
      </c>
      <c r="AC106" s="94" t="e">
        <f t="shared" ca="1" si="101"/>
        <v>#DIV/0!</v>
      </c>
      <c r="AD106" s="182" t="e">
        <f t="shared" ca="1" si="79"/>
        <v>#DIV/0!</v>
      </c>
      <c r="AE106"/>
      <c r="AF106"/>
      <c r="AG106"/>
      <c r="AH106" s="93">
        <f t="shared" ca="1" si="80"/>
        <v>0.36</v>
      </c>
      <c r="AI106" s="96">
        <f t="shared" ca="1" si="81"/>
        <v>1</v>
      </c>
      <c r="AJ106" s="170">
        <f t="shared" ca="1" si="102"/>
        <v>0.24</v>
      </c>
      <c r="AK106" s="96">
        <f t="shared" ca="1" si="103"/>
        <v>1.1000000000000001</v>
      </c>
      <c r="AL106" s="77">
        <f t="shared" ca="1" si="82"/>
        <v>0</v>
      </c>
      <c r="AM106" s="94" t="e">
        <f t="shared" ca="1" si="104"/>
        <v>#DIV/0!</v>
      </c>
      <c r="AN106" s="182" t="e">
        <f t="shared" ca="1" si="83"/>
        <v>#DIV/0!</v>
      </c>
      <c r="AO106"/>
      <c r="AP106"/>
      <c r="AQ106" s="204"/>
      <c r="AR106" s="204"/>
      <c r="AU106"/>
      <c r="AV106"/>
      <c r="AW106"/>
      <c r="AX106"/>
      <c r="AY106"/>
      <c r="AZ106"/>
      <c r="BA106"/>
      <c r="BC106" s="95"/>
      <c r="BD106" s="95"/>
      <c r="BE106" s="77">
        <f t="shared" ca="1" si="105"/>
        <v>0</v>
      </c>
      <c r="BF106" s="145">
        <f t="shared" si="84"/>
        <v>30</v>
      </c>
      <c r="BG106" s="196">
        <f t="shared" si="106"/>
        <v>39326</v>
      </c>
      <c r="BH106" s="196">
        <f t="shared" si="134"/>
        <v>39355</v>
      </c>
      <c r="BJ106" s="196">
        <f t="shared" ca="1" si="135"/>
        <v>39324</v>
      </c>
      <c r="BK106" s="79"/>
      <c r="BL106" s="79">
        <f t="shared" si="85"/>
        <v>0</v>
      </c>
      <c r="BM106" s="79" t="e">
        <f t="shared" ca="1" si="107"/>
        <v>#DIV/0!</v>
      </c>
      <c r="BN106" s="74">
        <f t="shared" ca="1" si="86"/>
        <v>0</v>
      </c>
      <c r="BO106" s="98">
        <f t="shared" ca="1" si="108"/>
        <v>0</v>
      </c>
      <c r="BP106" s="97">
        <f ca="1">IF($BL106=0,0,_xll.OSTRIP($BM106,$I106,$BJ106-$B$2,$BG106-$BJ106,$BH106-$BJ106,$B$10,$BE106,$F106,$G106,$B$23,$J106,$BQ$34,0))</f>
        <v>0</v>
      </c>
      <c r="BQ106" s="97">
        <f ca="1">IF($BL106=0,0,_xll.OSTRIP($BM106,$I106,$BJ106-$B$2,$BG106-$BJ106,$BH106-$BJ106,$B$10,$BE106,$F106,$G106,$B$23,$J106,$BQ$34,1))</f>
        <v>0</v>
      </c>
      <c r="BR106" s="97">
        <f ca="1">IF($BL106=0,0,_xll.OSTRIP($BM106,$I106,$BJ106-$B$2,$BG106-$BJ106,$BH106-$BJ106,$B$10,$BE106,$F106,$G106,$B$23,$J106,$BQ$34,BQ$35))</f>
        <v>0</v>
      </c>
      <c r="BS106" s="99">
        <f t="shared" ca="1" si="109"/>
        <v>0</v>
      </c>
      <c r="BT106" s="99">
        <f t="shared" ca="1" si="110"/>
        <v>0</v>
      </c>
      <c r="BU106" s="99">
        <f t="shared" ca="1" si="111"/>
        <v>0</v>
      </c>
      <c r="BV106" s="99">
        <f t="shared" si="112"/>
        <v>0</v>
      </c>
      <c r="BX106" s="79">
        <f t="shared" si="87"/>
        <v>0</v>
      </c>
      <c r="BY106" s="78" t="e">
        <f t="shared" ca="1" si="113"/>
        <v>#DIV/0!</v>
      </c>
      <c r="BZ106" s="74">
        <f t="shared" ca="1" si="114"/>
        <v>0</v>
      </c>
      <c r="CA106" s="98">
        <f t="shared" ca="1" si="115"/>
        <v>0</v>
      </c>
      <c r="CB106" s="97">
        <f ca="1">IF($BX106=0,0,_xll.OSTRIP($BY106,$S106,$BJ106-$B$2,$BG106-$BJ106,$BH106-$BJ106,$B$10,$BE106,$P106,$Q106,$D$23,$T106,$CC$34,0))</f>
        <v>0</v>
      </c>
      <c r="CC106" s="97">
        <f ca="1">IF($BX106=0,0,_xll.OSTRIP($BY106,$S106,$BJ106-$B$2,$BG106-$BJ106,$BH106-$BJ106,$B$10,$BE106,$P106,$Q106,$D$23,$T106,$CC$34,1))</f>
        <v>0</v>
      </c>
      <c r="CD106" s="97">
        <f ca="1">IF($BX106=0,0,_xll.OSTRIP($BY106,$S106,$BJ106-$B$2,$BG106-$BJ106,$BH106-$BJ106,$B$10,$BE106,$P106,$Q106,$D$23,$T106,$CC$34,CC$35))</f>
        <v>0</v>
      </c>
      <c r="CE106" s="99">
        <f t="shared" ca="1" si="116"/>
        <v>0</v>
      </c>
      <c r="CF106" s="99">
        <f t="shared" ca="1" si="117"/>
        <v>0</v>
      </c>
      <c r="CG106" s="99">
        <f t="shared" ca="1" si="118"/>
        <v>0</v>
      </c>
      <c r="CH106" s="99">
        <f t="shared" si="119"/>
        <v>0</v>
      </c>
      <c r="CJ106" s="79">
        <f t="shared" si="88"/>
        <v>0</v>
      </c>
      <c r="CK106" s="78" t="e">
        <f t="shared" ca="1" si="120"/>
        <v>#DIV/0!</v>
      </c>
      <c r="CL106" s="74">
        <f t="shared" ca="1" si="121"/>
        <v>0</v>
      </c>
      <c r="CM106" s="98">
        <f t="shared" ca="1" si="122"/>
        <v>0</v>
      </c>
      <c r="CN106" s="97">
        <f ca="1">IF($CJ106=0,0,_xll.OSTRIP($CK106,$AC106,$BJ106-$B$2,$BG106-$BJ106,$BH106-$BJ106,$B$10,$BE106,$Z106,$AA106,$F$23,$AD106,$CO$34,0))</f>
        <v>0</v>
      </c>
      <c r="CO106" s="97">
        <f ca="1">IF($CJ106=0,0,_xll.OSTRIP($CK106,$AC106,$BJ106-$B$2,$BG106-$BJ106,$BH106-$BJ106,$B$10,$BE106,$Z106,$AA106,$F$23,$AD106,$CO$34,1))</f>
        <v>0</v>
      </c>
      <c r="CP106" s="97">
        <f ca="1">IF($CJ106=0,0,_xll.OSTRIP($CK106,$AC106,$BJ106-$B$2,$BG106-$BJ106,$BH106-$BJ106,$B$10,$BE106,$Z106,$AA106,$F$23,$AD106,$CO$34,$CO$35))</f>
        <v>0</v>
      </c>
      <c r="CQ106" s="99">
        <f t="shared" ca="1" si="123"/>
        <v>0</v>
      </c>
      <c r="CR106" s="99">
        <f t="shared" ca="1" si="124"/>
        <v>0</v>
      </c>
      <c r="CS106" s="99">
        <f t="shared" ca="1" si="125"/>
        <v>0</v>
      </c>
      <c r="CT106" s="99">
        <f t="shared" si="126"/>
        <v>0</v>
      </c>
      <c r="CV106" s="79">
        <f t="shared" si="89"/>
        <v>0</v>
      </c>
      <c r="CW106" s="78" t="e">
        <f t="shared" ca="1" si="127"/>
        <v>#DIV/0!</v>
      </c>
      <c r="CX106" s="74">
        <f t="shared" ca="1" si="128"/>
        <v>0</v>
      </c>
      <c r="CY106" s="98">
        <f t="shared" ca="1" si="129"/>
        <v>0</v>
      </c>
      <c r="CZ106" s="97">
        <f ca="1">IF($CV106=0,0,_xll.OSTRIP($CW106,$AM106,$BJ106-$B$2,$BG106-$BJ106,$BH106-$BJ106,$B$10,$BE106,$AJ106,$AK106,$H$23,$AN106,$DA$34,0))</f>
        <v>0</v>
      </c>
      <c r="DA106" s="97">
        <f ca="1">IF($CV106=0,0,_xll.OSTRIP($CW106,$AM106,$BJ106-$B$2,$BG106-$BJ106,$BH106-$BJ106,$B$10,$BE106,$AJ106,$AK106,$H$23,$AN106,$DA$34,1))</f>
        <v>0</v>
      </c>
      <c r="DB106" s="97">
        <f ca="1">IF($CV106=0,0,_xll.OSTRIP($CW106,$AM106,$BJ106-$B$2,$BG106-$BJ106,$BH106-$BJ106,$B$10,$BE106,$AJ106,$AK106,$H$23,$AN106,$DA$34,DA$35))</f>
        <v>0</v>
      </c>
      <c r="DC106" s="99">
        <f t="shared" ca="1" si="130"/>
        <v>0</v>
      </c>
      <c r="DD106" s="99">
        <f t="shared" ca="1" si="131"/>
        <v>0</v>
      </c>
      <c r="DE106" s="99">
        <f t="shared" ca="1" si="132"/>
        <v>0</v>
      </c>
      <c r="DF106" s="99">
        <f t="shared" si="133"/>
        <v>0</v>
      </c>
    </row>
    <row r="107" spans="1:110" x14ac:dyDescent="0.2">
      <c r="A107" s="92">
        <f t="shared" si="90"/>
        <v>39356</v>
      </c>
      <c r="B107" s="93">
        <f t="shared" ca="1" si="91"/>
        <v>3.5405000000000002</v>
      </c>
      <c r="C107" s="77">
        <f t="shared" ca="1" si="92"/>
        <v>0.24</v>
      </c>
      <c r="D107" s="93">
        <f t="shared" ca="1" si="68"/>
        <v>0.36</v>
      </c>
      <c r="E107" s="96">
        <f t="shared" ca="1" si="69"/>
        <v>0.98</v>
      </c>
      <c r="F107" s="77">
        <f t="shared" ca="1" si="93"/>
        <v>0.3352</v>
      </c>
      <c r="G107" s="96">
        <f t="shared" ca="1" si="94"/>
        <v>0.7</v>
      </c>
      <c r="H107" s="77">
        <f t="shared" ca="1" si="70"/>
        <v>0</v>
      </c>
      <c r="I107" s="94" t="e">
        <f t="shared" ca="1" si="95"/>
        <v>#DIV/0!</v>
      </c>
      <c r="J107" s="182" t="e">
        <f t="shared" ca="1" si="71"/>
        <v>#DIV/0!</v>
      </c>
      <c r="K107" s="182"/>
      <c r="L107" s="204"/>
      <c r="M107" s="204"/>
      <c r="N107" s="93">
        <f t="shared" ca="1" si="72"/>
        <v>1.2500000000000001E-2</v>
      </c>
      <c r="O107" s="96">
        <f t="shared" ca="1" si="73"/>
        <v>1</v>
      </c>
      <c r="P107" s="170">
        <f t="shared" ca="1" si="96"/>
        <v>0.24</v>
      </c>
      <c r="Q107" s="96">
        <f t="shared" ca="1" si="97"/>
        <v>0.7</v>
      </c>
      <c r="R107" s="77">
        <f t="shared" ca="1" si="74"/>
        <v>0</v>
      </c>
      <c r="S107" s="94" t="e">
        <f t="shared" ca="1" si="98"/>
        <v>#DIV/0!</v>
      </c>
      <c r="T107" s="182" t="e">
        <f t="shared" ca="1" si="75"/>
        <v>#DIV/0!</v>
      </c>
      <c r="U107"/>
      <c r="V107"/>
      <c r="W107"/>
      <c r="X107" s="93">
        <f t="shared" ca="1" si="76"/>
        <v>0.26</v>
      </c>
      <c r="Y107" s="96">
        <f t="shared" ca="1" si="77"/>
        <v>1</v>
      </c>
      <c r="Z107" s="170">
        <f t="shared" ca="1" si="99"/>
        <v>0.24</v>
      </c>
      <c r="AA107" s="96">
        <f t="shared" ca="1" si="100"/>
        <v>0.7</v>
      </c>
      <c r="AB107" s="77">
        <f t="shared" ca="1" si="78"/>
        <v>0</v>
      </c>
      <c r="AC107" s="94" t="e">
        <f t="shared" ca="1" si="101"/>
        <v>#DIV/0!</v>
      </c>
      <c r="AD107" s="182" t="e">
        <f t="shared" ca="1" si="79"/>
        <v>#DIV/0!</v>
      </c>
      <c r="AE107"/>
      <c r="AF107"/>
      <c r="AG107"/>
      <c r="AH107" s="93">
        <f t="shared" ca="1" si="80"/>
        <v>0.4</v>
      </c>
      <c r="AI107" s="96">
        <f t="shared" ca="1" si="81"/>
        <v>1</v>
      </c>
      <c r="AJ107" s="170">
        <f t="shared" ca="1" si="102"/>
        <v>0.24</v>
      </c>
      <c r="AK107" s="96">
        <f t="shared" ca="1" si="103"/>
        <v>1.1499999999999999</v>
      </c>
      <c r="AL107" s="77">
        <f t="shared" ca="1" si="82"/>
        <v>0</v>
      </c>
      <c r="AM107" s="94" t="e">
        <f t="shared" ca="1" si="104"/>
        <v>#DIV/0!</v>
      </c>
      <c r="AN107" s="182" t="e">
        <f t="shared" ca="1" si="83"/>
        <v>#DIV/0!</v>
      </c>
      <c r="AO107"/>
      <c r="AP107"/>
      <c r="AQ107" s="204"/>
      <c r="AR107" s="204"/>
      <c r="AU107"/>
      <c r="AV107"/>
      <c r="AW107"/>
      <c r="AX107"/>
      <c r="AY107"/>
      <c r="AZ107"/>
      <c r="BA107"/>
      <c r="BC107" s="95"/>
      <c r="BD107" s="95"/>
      <c r="BE107" s="77">
        <f t="shared" ca="1" si="105"/>
        <v>0</v>
      </c>
      <c r="BF107" s="145">
        <f t="shared" si="84"/>
        <v>31</v>
      </c>
      <c r="BG107" s="196">
        <f t="shared" si="106"/>
        <v>39356</v>
      </c>
      <c r="BH107" s="196">
        <f t="shared" si="134"/>
        <v>39386</v>
      </c>
      <c r="BJ107" s="196">
        <f t="shared" ca="1" si="135"/>
        <v>39352</v>
      </c>
      <c r="BK107" s="79"/>
      <c r="BL107" s="79">
        <f t="shared" si="85"/>
        <v>0</v>
      </c>
      <c r="BM107" s="79" t="e">
        <f t="shared" ca="1" si="107"/>
        <v>#DIV/0!</v>
      </c>
      <c r="BN107" s="74">
        <f t="shared" ca="1" si="86"/>
        <v>0</v>
      </c>
      <c r="BO107" s="98">
        <f t="shared" ca="1" si="108"/>
        <v>0</v>
      </c>
      <c r="BP107" s="97">
        <f ca="1">IF($BL107=0,0,_xll.OSTRIP($BM107,$I107,$BJ107-$B$2,$BG107-$BJ107,$BH107-$BJ107,$B$10,$BE107,$F107,$G107,$B$23,$J107,$BQ$34,0))</f>
        <v>0</v>
      </c>
      <c r="BQ107" s="97">
        <f ca="1">IF($BL107=0,0,_xll.OSTRIP($BM107,$I107,$BJ107-$B$2,$BG107-$BJ107,$BH107-$BJ107,$B$10,$BE107,$F107,$G107,$B$23,$J107,$BQ$34,1))</f>
        <v>0</v>
      </c>
      <c r="BR107" s="97">
        <f ca="1">IF($BL107=0,0,_xll.OSTRIP($BM107,$I107,$BJ107-$B$2,$BG107-$BJ107,$BH107-$BJ107,$B$10,$BE107,$F107,$G107,$B$23,$J107,$BQ$34,BQ$35))</f>
        <v>0</v>
      </c>
      <c r="BS107" s="99">
        <f t="shared" ca="1" si="109"/>
        <v>0</v>
      </c>
      <c r="BT107" s="99">
        <f t="shared" ca="1" si="110"/>
        <v>0</v>
      </c>
      <c r="BU107" s="99">
        <f t="shared" ca="1" si="111"/>
        <v>0</v>
      </c>
      <c r="BV107" s="99">
        <f t="shared" si="112"/>
        <v>0</v>
      </c>
      <c r="BX107" s="79">
        <f t="shared" si="87"/>
        <v>0</v>
      </c>
      <c r="BY107" s="78" t="e">
        <f t="shared" ca="1" si="113"/>
        <v>#DIV/0!</v>
      </c>
      <c r="BZ107" s="74">
        <f t="shared" ca="1" si="114"/>
        <v>0</v>
      </c>
      <c r="CA107" s="98">
        <f t="shared" ca="1" si="115"/>
        <v>0</v>
      </c>
      <c r="CB107" s="97">
        <f ca="1">IF($BX107=0,0,_xll.OSTRIP($BY107,$S107,$BJ107-$B$2,$BG107-$BJ107,$BH107-$BJ107,$B$10,$BE107,$P107,$Q107,$D$23,$T107,$CC$34,0))</f>
        <v>0</v>
      </c>
      <c r="CC107" s="97">
        <f ca="1">IF($BX107=0,0,_xll.OSTRIP($BY107,$S107,$BJ107-$B$2,$BG107-$BJ107,$BH107-$BJ107,$B$10,$BE107,$P107,$Q107,$D$23,$T107,$CC$34,1))</f>
        <v>0</v>
      </c>
      <c r="CD107" s="97">
        <f ca="1">IF($BX107=0,0,_xll.OSTRIP($BY107,$S107,$BJ107-$B$2,$BG107-$BJ107,$BH107-$BJ107,$B$10,$BE107,$P107,$Q107,$D$23,$T107,$CC$34,CC$35))</f>
        <v>0</v>
      </c>
      <c r="CE107" s="99">
        <f t="shared" ca="1" si="116"/>
        <v>0</v>
      </c>
      <c r="CF107" s="99">
        <f t="shared" ca="1" si="117"/>
        <v>0</v>
      </c>
      <c r="CG107" s="99">
        <f t="shared" ca="1" si="118"/>
        <v>0</v>
      </c>
      <c r="CH107" s="99">
        <f t="shared" si="119"/>
        <v>0</v>
      </c>
      <c r="CJ107" s="79">
        <f t="shared" si="88"/>
        <v>0</v>
      </c>
      <c r="CK107" s="78" t="e">
        <f t="shared" ca="1" si="120"/>
        <v>#DIV/0!</v>
      </c>
      <c r="CL107" s="74">
        <f t="shared" ca="1" si="121"/>
        <v>0</v>
      </c>
      <c r="CM107" s="98">
        <f t="shared" ca="1" si="122"/>
        <v>0</v>
      </c>
      <c r="CN107" s="97">
        <f ca="1">IF($CJ107=0,0,_xll.OSTRIP($CK107,$AC107,$BJ107-$B$2,$BG107-$BJ107,$BH107-$BJ107,$B$10,$BE107,$Z107,$AA107,$F$23,$AD107,$CO$34,0))</f>
        <v>0</v>
      </c>
      <c r="CO107" s="97">
        <f ca="1">IF($CJ107=0,0,_xll.OSTRIP($CK107,$AC107,$BJ107-$B$2,$BG107-$BJ107,$BH107-$BJ107,$B$10,$BE107,$Z107,$AA107,$F$23,$AD107,$CO$34,1))</f>
        <v>0</v>
      </c>
      <c r="CP107" s="97">
        <f ca="1">IF($CJ107=0,0,_xll.OSTRIP($CK107,$AC107,$BJ107-$B$2,$BG107-$BJ107,$BH107-$BJ107,$B$10,$BE107,$Z107,$AA107,$F$23,$AD107,$CO$34,$CO$35))</f>
        <v>0</v>
      </c>
      <c r="CQ107" s="99">
        <f t="shared" ca="1" si="123"/>
        <v>0</v>
      </c>
      <c r="CR107" s="99">
        <f t="shared" ca="1" si="124"/>
        <v>0</v>
      </c>
      <c r="CS107" s="99">
        <f t="shared" ca="1" si="125"/>
        <v>0</v>
      </c>
      <c r="CT107" s="99">
        <f t="shared" si="126"/>
        <v>0</v>
      </c>
      <c r="CV107" s="79">
        <f t="shared" si="89"/>
        <v>0</v>
      </c>
      <c r="CW107" s="78" t="e">
        <f t="shared" ca="1" si="127"/>
        <v>#DIV/0!</v>
      </c>
      <c r="CX107" s="74">
        <f t="shared" ca="1" si="128"/>
        <v>0</v>
      </c>
      <c r="CY107" s="98">
        <f t="shared" ca="1" si="129"/>
        <v>0</v>
      </c>
      <c r="CZ107" s="97">
        <f ca="1">IF($CV107=0,0,_xll.OSTRIP($CW107,$AM107,$BJ107-$B$2,$BG107-$BJ107,$BH107-$BJ107,$B$10,$BE107,$AJ107,$AK107,$H$23,$AN107,$DA$34,0))</f>
        <v>0</v>
      </c>
      <c r="DA107" s="97">
        <f ca="1">IF($CV107=0,0,_xll.OSTRIP($CW107,$AM107,$BJ107-$B$2,$BG107-$BJ107,$BH107-$BJ107,$B$10,$BE107,$AJ107,$AK107,$H$23,$AN107,$DA$34,1))</f>
        <v>0</v>
      </c>
      <c r="DB107" s="97">
        <f ca="1">IF($CV107=0,0,_xll.OSTRIP($CW107,$AM107,$BJ107-$B$2,$BG107-$BJ107,$BH107-$BJ107,$B$10,$BE107,$AJ107,$AK107,$H$23,$AN107,$DA$34,DA$35))</f>
        <v>0</v>
      </c>
      <c r="DC107" s="99">
        <f t="shared" ca="1" si="130"/>
        <v>0</v>
      </c>
      <c r="DD107" s="99">
        <f t="shared" ca="1" si="131"/>
        <v>0</v>
      </c>
      <c r="DE107" s="99">
        <f t="shared" ca="1" si="132"/>
        <v>0</v>
      </c>
      <c r="DF107" s="99">
        <f t="shared" si="133"/>
        <v>0</v>
      </c>
    </row>
    <row r="108" spans="1:110" x14ac:dyDescent="0.2">
      <c r="A108" s="92">
        <f t="shared" si="90"/>
        <v>39387</v>
      </c>
      <c r="B108" s="93">
        <f t="shared" ca="1" si="91"/>
        <v>3.6924999999999999</v>
      </c>
      <c r="C108" s="77">
        <f t="shared" ca="1" si="92"/>
        <v>0.24</v>
      </c>
      <c r="D108" s="93">
        <f t="shared" ca="1" si="68"/>
        <v>0.46</v>
      </c>
      <c r="E108" s="96">
        <f t="shared" ca="1" si="69"/>
        <v>1.1000000000000001</v>
      </c>
      <c r="F108" s="77">
        <f t="shared" ca="1" si="93"/>
        <v>0.36399999999999999</v>
      </c>
      <c r="G108" s="96">
        <f t="shared" ca="1" si="94"/>
        <v>0.9</v>
      </c>
      <c r="H108" s="77">
        <f t="shared" ca="1" si="70"/>
        <v>0</v>
      </c>
      <c r="I108" s="94" t="e">
        <f t="shared" ca="1" si="95"/>
        <v>#DIV/0!</v>
      </c>
      <c r="J108" s="182" t="e">
        <f t="shared" ca="1" si="71"/>
        <v>#DIV/0!</v>
      </c>
      <c r="K108" s="182"/>
      <c r="L108" s="204"/>
      <c r="M108" s="204"/>
      <c r="N108" s="93">
        <f t="shared" ca="1" si="72"/>
        <v>-2.2499999999999999E-2</v>
      </c>
      <c r="O108" s="96">
        <f t="shared" ca="1" si="73"/>
        <v>1</v>
      </c>
      <c r="P108" s="170">
        <f t="shared" ca="1" si="96"/>
        <v>0.24</v>
      </c>
      <c r="Q108" s="96">
        <f t="shared" ca="1" si="97"/>
        <v>0.9</v>
      </c>
      <c r="R108" s="77">
        <f t="shared" ca="1" si="74"/>
        <v>0</v>
      </c>
      <c r="S108" s="94" t="e">
        <f t="shared" ca="1" si="98"/>
        <v>#DIV/0!</v>
      </c>
      <c r="T108" s="182" t="e">
        <f t="shared" ca="1" si="75"/>
        <v>#DIV/0!</v>
      </c>
      <c r="U108"/>
      <c r="V108"/>
      <c r="W108"/>
      <c r="X108" s="93">
        <f t="shared" ca="1" si="76"/>
        <v>0.25</v>
      </c>
      <c r="Y108" s="96">
        <f t="shared" ca="1" si="77"/>
        <v>1</v>
      </c>
      <c r="Z108" s="170">
        <f t="shared" ca="1" si="99"/>
        <v>0.24</v>
      </c>
      <c r="AA108" s="96">
        <f t="shared" ca="1" si="100"/>
        <v>0.9</v>
      </c>
      <c r="AB108" s="77">
        <f t="shared" ca="1" si="78"/>
        <v>0</v>
      </c>
      <c r="AC108" s="94" t="e">
        <f t="shared" ca="1" si="101"/>
        <v>#DIV/0!</v>
      </c>
      <c r="AD108" s="182" t="e">
        <f t="shared" ca="1" si="79"/>
        <v>#DIV/0!</v>
      </c>
      <c r="AE108"/>
      <c r="AF108"/>
      <c r="AG108"/>
      <c r="AH108" s="93">
        <f t="shared" ca="1" si="80"/>
        <v>0.7</v>
      </c>
      <c r="AI108" s="96">
        <f t="shared" ca="1" si="81"/>
        <v>1.1000000000000001</v>
      </c>
      <c r="AJ108" s="170">
        <f t="shared" ca="1" si="102"/>
        <v>0.26400000000000001</v>
      </c>
      <c r="AK108" s="96">
        <f t="shared" ca="1" si="103"/>
        <v>1.45</v>
      </c>
      <c r="AL108" s="77">
        <f t="shared" ca="1" si="82"/>
        <v>0</v>
      </c>
      <c r="AM108" s="94" t="e">
        <f t="shared" ca="1" si="104"/>
        <v>#DIV/0!</v>
      </c>
      <c r="AN108" s="182" t="e">
        <f t="shared" ca="1" si="83"/>
        <v>#DIV/0!</v>
      </c>
      <c r="AO108"/>
      <c r="AP108"/>
      <c r="AQ108" s="204"/>
      <c r="AR108" s="204"/>
      <c r="AU108"/>
      <c r="AV108"/>
      <c r="AW108"/>
      <c r="AX108"/>
      <c r="AY108"/>
      <c r="AZ108"/>
      <c r="BA108"/>
      <c r="BC108" s="95"/>
      <c r="BD108" s="95"/>
      <c r="BE108" s="77">
        <f t="shared" ca="1" si="105"/>
        <v>0</v>
      </c>
      <c r="BF108" s="145">
        <f t="shared" si="84"/>
        <v>30</v>
      </c>
      <c r="BG108" s="196">
        <f t="shared" si="106"/>
        <v>39387</v>
      </c>
      <c r="BH108" s="196">
        <f t="shared" si="134"/>
        <v>39416</v>
      </c>
      <c r="BJ108" s="196">
        <f t="shared" ca="1" si="135"/>
        <v>39385</v>
      </c>
      <c r="BK108" s="79"/>
      <c r="BL108" s="79">
        <f t="shared" si="85"/>
        <v>0</v>
      </c>
      <c r="BM108" s="79" t="e">
        <f t="shared" ca="1" si="107"/>
        <v>#DIV/0!</v>
      </c>
      <c r="BN108" s="74">
        <f t="shared" ca="1" si="86"/>
        <v>0</v>
      </c>
      <c r="BO108" s="98">
        <f t="shared" ca="1" si="108"/>
        <v>0</v>
      </c>
      <c r="BP108" s="97">
        <f ca="1">IF($BL108=0,0,_xll.OSTRIP($BM108,$I108,$BJ108-$B$2,$BG108-$BJ108,$BH108-$BJ108,$B$10,$BE108,$F108,$G108,$B$23,$J108,$BQ$34,0))</f>
        <v>0</v>
      </c>
      <c r="BQ108" s="97">
        <f ca="1">IF($BL108=0,0,_xll.OSTRIP($BM108,$I108,$BJ108-$B$2,$BG108-$BJ108,$BH108-$BJ108,$B$10,$BE108,$F108,$G108,$B$23,$J108,$BQ$34,1))</f>
        <v>0</v>
      </c>
      <c r="BR108" s="97">
        <f ca="1">IF($BL108=0,0,_xll.OSTRIP($BM108,$I108,$BJ108-$B$2,$BG108-$BJ108,$BH108-$BJ108,$B$10,$BE108,$F108,$G108,$B$23,$J108,$BQ$34,BQ$35))</f>
        <v>0</v>
      </c>
      <c r="BS108" s="99">
        <f t="shared" ca="1" si="109"/>
        <v>0</v>
      </c>
      <c r="BT108" s="99">
        <f t="shared" ca="1" si="110"/>
        <v>0</v>
      </c>
      <c r="BU108" s="99">
        <f t="shared" ca="1" si="111"/>
        <v>0</v>
      </c>
      <c r="BV108" s="99">
        <f t="shared" si="112"/>
        <v>0</v>
      </c>
      <c r="BX108" s="79">
        <f t="shared" si="87"/>
        <v>0</v>
      </c>
      <c r="BY108" s="78" t="e">
        <f t="shared" ca="1" si="113"/>
        <v>#DIV/0!</v>
      </c>
      <c r="BZ108" s="74">
        <f t="shared" ca="1" si="114"/>
        <v>0</v>
      </c>
      <c r="CA108" s="98">
        <f t="shared" ca="1" si="115"/>
        <v>0</v>
      </c>
      <c r="CB108" s="97">
        <f ca="1">IF($BX108=0,0,_xll.OSTRIP($BY108,$S108,$BJ108-$B$2,$BG108-$BJ108,$BH108-$BJ108,$B$10,$BE108,$P108,$Q108,$D$23,$T108,$CC$34,0))</f>
        <v>0</v>
      </c>
      <c r="CC108" s="97">
        <f ca="1">IF($BX108=0,0,_xll.OSTRIP($BY108,$S108,$BJ108-$B$2,$BG108-$BJ108,$BH108-$BJ108,$B$10,$BE108,$P108,$Q108,$D$23,$T108,$CC$34,1))</f>
        <v>0</v>
      </c>
      <c r="CD108" s="97">
        <f ca="1">IF($BX108=0,0,_xll.OSTRIP($BY108,$S108,$BJ108-$B$2,$BG108-$BJ108,$BH108-$BJ108,$B$10,$BE108,$P108,$Q108,$D$23,$T108,$CC$34,CC$35))</f>
        <v>0</v>
      </c>
      <c r="CE108" s="99">
        <f t="shared" ca="1" si="116"/>
        <v>0</v>
      </c>
      <c r="CF108" s="99">
        <f t="shared" ca="1" si="117"/>
        <v>0</v>
      </c>
      <c r="CG108" s="99">
        <f t="shared" ca="1" si="118"/>
        <v>0</v>
      </c>
      <c r="CH108" s="99">
        <f t="shared" si="119"/>
        <v>0</v>
      </c>
      <c r="CJ108" s="79">
        <f t="shared" si="88"/>
        <v>0</v>
      </c>
      <c r="CK108" s="78" t="e">
        <f t="shared" ca="1" si="120"/>
        <v>#DIV/0!</v>
      </c>
      <c r="CL108" s="74">
        <f t="shared" ca="1" si="121"/>
        <v>0</v>
      </c>
      <c r="CM108" s="98">
        <f t="shared" ca="1" si="122"/>
        <v>0</v>
      </c>
      <c r="CN108" s="97">
        <f ca="1">IF($CJ108=0,0,_xll.OSTRIP($CK108,$AC108,$BJ108-$B$2,$BG108-$BJ108,$BH108-$BJ108,$B$10,$BE108,$Z108,$AA108,$F$23,$AD108,$CO$34,0))</f>
        <v>0</v>
      </c>
      <c r="CO108" s="97">
        <f ca="1">IF($CJ108=0,0,_xll.OSTRIP($CK108,$AC108,$BJ108-$B$2,$BG108-$BJ108,$BH108-$BJ108,$B$10,$BE108,$Z108,$AA108,$F$23,$AD108,$CO$34,1))</f>
        <v>0</v>
      </c>
      <c r="CP108" s="97">
        <f ca="1">IF($CJ108=0,0,_xll.OSTRIP($CK108,$AC108,$BJ108-$B$2,$BG108-$BJ108,$BH108-$BJ108,$B$10,$BE108,$Z108,$AA108,$F$23,$AD108,$CO$34,$CO$35))</f>
        <v>0</v>
      </c>
      <c r="CQ108" s="99">
        <f t="shared" ca="1" si="123"/>
        <v>0</v>
      </c>
      <c r="CR108" s="99">
        <f t="shared" ca="1" si="124"/>
        <v>0</v>
      </c>
      <c r="CS108" s="99">
        <f t="shared" ca="1" si="125"/>
        <v>0</v>
      </c>
      <c r="CT108" s="99">
        <f t="shared" si="126"/>
        <v>0</v>
      </c>
      <c r="CV108" s="79">
        <f t="shared" si="89"/>
        <v>0</v>
      </c>
      <c r="CW108" s="78" t="e">
        <f t="shared" ca="1" si="127"/>
        <v>#DIV/0!</v>
      </c>
      <c r="CX108" s="74">
        <f t="shared" ca="1" si="128"/>
        <v>0</v>
      </c>
      <c r="CY108" s="98">
        <f t="shared" ca="1" si="129"/>
        <v>0</v>
      </c>
      <c r="CZ108" s="97">
        <f ca="1">IF($CV108=0,0,_xll.OSTRIP($CW108,$AM108,$BJ108-$B$2,$BG108-$BJ108,$BH108-$BJ108,$B$10,$BE108,$AJ108,$AK108,$H$23,$AN108,$DA$34,0))</f>
        <v>0</v>
      </c>
      <c r="DA108" s="97">
        <f ca="1">IF($CV108=0,0,_xll.OSTRIP($CW108,$AM108,$BJ108-$B$2,$BG108-$BJ108,$BH108-$BJ108,$B$10,$BE108,$AJ108,$AK108,$H$23,$AN108,$DA$34,1))</f>
        <v>0</v>
      </c>
      <c r="DB108" s="97">
        <f ca="1">IF($CV108=0,0,_xll.OSTRIP($CW108,$AM108,$BJ108-$B$2,$BG108-$BJ108,$BH108-$BJ108,$B$10,$BE108,$AJ108,$AK108,$H$23,$AN108,$DA$34,DA$35))</f>
        <v>0</v>
      </c>
      <c r="DC108" s="99">
        <f t="shared" ca="1" si="130"/>
        <v>0</v>
      </c>
      <c r="DD108" s="99">
        <f t="shared" ca="1" si="131"/>
        <v>0</v>
      </c>
      <c r="DE108" s="99">
        <f t="shared" ca="1" si="132"/>
        <v>0</v>
      </c>
      <c r="DF108" s="99">
        <f t="shared" si="133"/>
        <v>0</v>
      </c>
    </row>
    <row r="109" spans="1:110" x14ac:dyDescent="0.2">
      <c r="A109" s="92">
        <f t="shared" si="90"/>
        <v>39417</v>
      </c>
      <c r="B109" s="93">
        <f t="shared" ca="1" si="91"/>
        <v>3.8355000000000001</v>
      </c>
      <c r="C109" s="77">
        <f t="shared" ca="1" si="92"/>
        <v>0.24</v>
      </c>
      <c r="D109" s="93">
        <f t="shared" ca="1" si="68"/>
        <v>0.77</v>
      </c>
      <c r="E109" s="96">
        <f t="shared" ca="1" si="69"/>
        <v>1.1000000000000001</v>
      </c>
      <c r="F109" s="77">
        <f t="shared" ca="1" si="93"/>
        <v>0.36399999999999999</v>
      </c>
      <c r="G109" s="96">
        <f t="shared" ca="1" si="94"/>
        <v>1.1000000000000001</v>
      </c>
      <c r="H109" s="77">
        <f t="shared" ca="1" si="70"/>
        <v>0</v>
      </c>
      <c r="I109" s="94" t="e">
        <f t="shared" ca="1" si="95"/>
        <v>#DIV/0!</v>
      </c>
      <c r="J109" s="182" t="e">
        <f t="shared" ca="1" si="71"/>
        <v>#DIV/0!</v>
      </c>
      <c r="K109" s="182"/>
      <c r="L109" s="204"/>
      <c r="M109" s="204"/>
      <c r="N109" s="93">
        <f t="shared" ca="1" si="72"/>
        <v>-4.4999999999999998E-2</v>
      </c>
      <c r="O109" s="96">
        <f t="shared" ca="1" si="73"/>
        <v>1</v>
      </c>
      <c r="P109" s="170">
        <f t="shared" ca="1" si="96"/>
        <v>0.24</v>
      </c>
      <c r="Q109" s="96">
        <f t="shared" ca="1" si="97"/>
        <v>1.1000000000000001</v>
      </c>
      <c r="R109" s="77">
        <f t="shared" ca="1" si="74"/>
        <v>0</v>
      </c>
      <c r="S109" s="94" t="e">
        <f t="shared" ca="1" si="98"/>
        <v>#DIV/0!</v>
      </c>
      <c r="T109" s="182" t="e">
        <f t="shared" ca="1" si="75"/>
        <v>#DIV/0!</v>
      </c>
      <c r="U109"/>
      <c r="V109"/>
      <c r="W109"/>
      <c r="X109" s="93">
        <f t="shared" ca="1" si="76"/>
        <v>0.25</v>
      </c>
      <c r="Y109" s="96">
        <f t="shared" ca="1" si="77"/>
        <v>1</v>
      </c>
      <c r="Z109" s="170">
        <f t="shared" ca="1" si="99"/>
        <v>0.24</v>
      </c>
      <c r="AA109" s="96">
        <f t="shared" ca="1" si="100"/>
        <v>1.1000000000000001</v>
      </c>
      <c r="AB109" s="77">
        <f t="shared" ca="1" si="78"/>
        <v>0</v>
      </c>
      <c r="AC109" s="94" t="e">
        <f t="shared" ca="1" si="101"/>
        <v>#DIV/0!</v>
      </c>
      <c r="AD109" s="182" t="e">
        <f t="shared" ca="1" si="79"/>
        <v>#DIV/0!</v>
      </c>
      <c r="AE109"/>
      <c r="AF109"/>
      <c r="AG109"/>
      <c r="AH109" s="93">
        <f t="shared" ca="1" si="80"/>
        <v>0.98</v>
      </c>
      <c r="AI109" s="96">
        <f t="shared" ca="1" si="81"/>
        <v>1.02</v>
      </c>
      <c r="AJ109" s="170">
        <f t="shared" ca="1" si="102"/>
        <v>0.24479999999999999</v>
      </c>
      <c r="AK109" s="96">
        <f t="shared" ca="1" si="103"/>
        <v>1.75</v>
      </c>
      <c r="AL109" s="77">
        <f t="shared" ca="1" si="82"/>
        <v>0</v>
      </c>
      <c r="AM109" s="94" t="e">
        <f t="shared" ca="1" si="104"/>
        <v>#DIV/0!</v>
      </c>
      <c r="AN109" s="182" t="e">
        <f t="shared" ca="1" si="83"/>
        <v>#DIV/0!</v>
      </c>
      <c r="AO109"/>
      <c r="AP109"/>
      <c r="AQ109" s="204"/>
      <c r="AR109" s="204"/>
      <c r="AU109"/>
      <c r="AV109"/>
      <c r="AW109"/>
      <c r="AX109"/>
      <c r="AY109"/>
      <c r="AZ109"/>
      <c r="BA109"/>
      <c r="BC109" s="95"/>
      <c r="BD109" s="95"/>
      <c r="BE109" s="77">
        <f t="shared" ca="1" si="105"/>
        <v>0</v>
      </c>
      <c r="BF109" s="145">
        <f t="shared" si="84"/>
        <v>31</v>
      </c>
      <c r="BG109" s="196">
        <f t="shared" si="106"/>
        <v>39417</v>
      </c>
      <c r="BH109" s="196">
        <f t="shared" si="134"/>
        <v>39447</v>
      </c>
      <c r="BJ109" s="196">
        <f t="shared" ca="1" si="135"/>
        <v>39415</v>
      </c>
      <c r="BK109" s="79"/>
      <c r="BL109" s="79">
        <f t="shared" si="85"/>
        <v>0</v>
      </c>
      <c r="BM109" s="79" t="e">
        <f t="shared" ca="1" si="107"/>
        <v>#DIV/0!</v>
      </c>
      <c r="BN109" s="74">
        <f t="shared" ca="1" si="86"/>
        <v>0</v>
      </c>
      <c r="BO109" s="98">
        <f t="shared" ca="1" si="108"/>
        <v>0</v>
      </c>
      <c r="BP109" s="97">
        <f ca="1">IF($BL109=0,0,_xll.OSTRIP($BM109,$I109,$BJ109-$B$2,$BG109-$BJ109,$BH109-$BJ109,$B$10,$BE109,$F109,$G109,$B$23,$J109,$BQ$34,0))</f>
        <v>0</v>
      </c>
      <c r="BQ109" s="97">
        <f ca="1">IF($BL109=0,0,_xll.OSTRIP($BM109,$I109,$BJ109-$B$2,$BG109-$BJ109,$BH109-$BJ109,$B$10,$BE109,$F109,$G109,$B$23,$J109,$BQ$34,1))</f>
        <v>0</v>
      </c>
      <c r="BR109" s="97">
        <f ca="1">IF($BL109=0,0,_xll.OSTRIP($BM109,$I109,$BJ109-$B$2,$BG109-$BJ109,$BH109-$BJ109,$B$10,$BE109,$F109,$G109,$B$23,$J109,$BQ$34,BQ$35))</f>
        <v>0</v>
      </c>
      <c r="BS109" s="99">
        <f t="shared" ca="1" si="109"/>
        <v>0</v>
      </c>
      <c r="BT109" s="99">
        <f t="shared" ca="1" si="110"/>
        <v>0</v>
      </c>
      <c r="BU109" s="99">
        <f t="shared" ca="1" si="111"/>
        <v>0</v>
      </c>
      <c r="BV109" s="99">
        <f t="shared" si="112"/>
        <v>0</v>
      </c>
      <c r="BX109" s="79">
        <f t="shared" si="87"/>
        <v>0</v>
      </c>
      <c r="BY109" s="78" t="e">
        <f t="shared" ca="1" si="113"/>
        <v>#DIV/0!</v>
      </c>
      <c r="BZ109" s="74">
        <f t="shared" ca="1" si="114"/>
        <v>0</v>
      </c>
      <c r="CA109" s="98">
        <f t="shared" ca="1" si="115"/>
        <v>0</v>
      </c>
      <c r="CB109" s="97">
        <f ca="1">IF($BX109=0,0,_xll.OSTRIP($BY109,$S109,$BJ109-$B$2,$BG109-$BJ109,$BH109-$BJ109,$B$10,$BE109,$P109,$Q109,$D$23,$T109,$CC$34,0))</f>
        <v>0</v>
      </c>
      <c r="CC109" s="97">
        <f ca="1">IF($BX109=0,0,_xll.OSTRIP($BY109,$S109,$BJ109-$B$2,$BG109-$BJ109,$BH109-$BJ109,$B$10,$BE109,$P109,$Q109,$D$23,$T109,$CC$34,1))</f>
        <v>0</v>
      </c>
      <c r="CD109" s="97">
        <f ca="1">IF($BX109=0,0,_xll.OSTRIP($BY109,$S109,$BJ109-$B$2,$BG109-$BJ109,$BH109-$BJ109,$B$10,$BE109,$P109,$Q109,$D$23,$T109,$CC$34,CC$35))</f>
        <v>0</v>
      </c>
      <c r="CE109" s="99">
        <f t="shared" ca="1" si="116"/>
        <v>0</v>
      </c>
      <c r="CF109" s="99">
        <f t="shared" ca="1" si="117"/>
        <v>0</v>
      </c>
      <c r="CG109" s="99">
        <f t="shared" ca="1" si="118"/>
        <v>0</v>
      </c>
      <c r="CH109" s="99">
        <f t="shared" si="119"/>
        <v>0</v>
      </c>
      <c r="CJ109" s="79">
        <f t="shared" si="88"/>
        <v>0</v>
      </c>
      <c r="CK109" s="78" t="e">
        <f t="shared" ca="1" si="120"/>
        <v>#DIV/0!</v>
      </c>
      <c r="CL109" s="74">
        <f t="shared" ca="1" si="121"/>
        <v>0</v>
      </c>
      <c r="CM109" s="98">
        <f t="shared" ca="1" si="122"/>
        <v>0</v>
      </c>
      <c r="CN109" s="97">
        <f ca="1">IF($CJ109=0,0,_xll.OSTRIP($CK109,$AC109,$BJ109-$B$2,$BG109-$BJ109,$BH109-$BJ109,$B$10,$BE109,$Z109,$AA109,$F$23,$AD109,$CO$34,0))</f>
        <v>0</v>
      </c>
      <c r="CO109" s="97">
        <f ca="1">IF($CJ109=0,0,_xll.OSTRIP($CK109,$AC109,$BJ109-$B$2,$BG109-$BJ109,$BH109-$BJ109,$B$10,$BE109,$Z109,$AA109,$F$23,$AD109,$CO$34,1))</f>
        <v>0</v>
      </c>
      <c r="CP109" s="97">
        <f ca="1">IF($CJ109=0,0,_xll.OSTRIP($CK109,$AC109,$BJ109-$B$2,$BG109-$BJ109,$BH109-$BJ109,$B$10,$BE109,$Z109,$AA109,$F$23,$AD109,$CO$34,$CO$35))</f>
        <v>0</v>
      </c>
      <c r="CQ109" s="99">
        <f t="shared" ca="1" si="123"/>
        <v>0</v>
      </c>
      <c r="CR109" s="99">
        <f t="shared" ca="1" si="124"/>
        <v>0</v>
      </c>
      <c r="CS109" s="99">
        <f t="shared" ca="1" si="125"/>
        <v>0</v>
      </c>
      <c r="CT109" s="99">
        <f t="shared" si="126"/>
        <v>0</v>
      </c>
      <c r="CV109" s="79">
        <f t="shared" si="89"/>
        <v>0</v>
      </c>
      <c r="CW109" s="78" t="e">
        <f t="shared" ca="1" si="127"/>
        <v>#DIV/0!</v>
      </c>
      <c r="CX109" s="74">
        <f t="shared" ca="1" si="128"/>
        <v>0</v>
      </c>
      <c r="CY109" s="98">
        <f t="shared" ca="1" si="129"/>
        <v>0</v>
      </c>
      <c r="CZ109" s="97">
        <f ca="1">IF($CV109=0,0,_xll.OSTRIP($CW109,$AM109,$BJ109-$B$2,$BG109-$BJ109,$BH109-$BJ109,$B$10,$BE109,$AJ109,$AK109,$H$23,$AN109,$DA$34,0))</f>
        <v>0</v>
      </c>
      <c r="DA109" s="97">
        <f ca="1">IF($CV109=0,0,_xll.OSTRIP($CW109,$AM109,$BJ109-$B$2,$BG109-$BJ109,$BH109-$BJ109,$B$10,$BE109,$AJ109,$AK109,$H$23,$AN109,$DA$34,1))</f>
        <v>0</v>
      </c>
      <c r="DB109" s="97">
        <f ca="1">IF($CV109=0,0,_xll.OSTRIP($CW109,$AM109,$BJ109-$B$2,$BG109-$BJ109,$BH109-$BJ109,$B$10,$BE109,$AJ109,$AK109,$H$23,$AN109,$DA$34,DA$35))</f>
        <v>0</v>
      </c>
      <c r="DC109" s="99">
        <f t="shared" ca="1" si="130"/>
        <v>0</v>
      </c>
      <c r="DD109" s="99">
        <f t="shared" ca="1" si="131"/>
        <v>0</v>
      </c>
      <c r="DE109" s="99">
        <f t="shared" ca="1" si="132"/>
        <v>0</v>
      </c>
      <c r="DF109" s="99">
        <f t="shared" si="133"/>
        <v>0</v>
      </c>
    </row>
    <row r="110" spans="1:110" x14ac:dyDescent="0.2">
      <c r="A110" s="92">
        <f t="shared" si="90"/>
        <v>39448</v>
      </c>
      <c r="B110" s="93">
        <f t="shared" ca="1" si="91"/>
        <v>3.8734999999999999</v>
      </c>
      <c r="C110" s="77">
        <f t="shared" ca="1" si="92"/>
        <v>0.24</v>
      </c>
      <c r="D110" s="93">
        <f t="shared" ca="1" si="68"/>
        <v>1.04</v>
      </c>
      <c r="E110" s="96">
        <f t="shared" ca="1" si="69"/>
        <v>1.1000000000000001</v>
      </c>
      <c r="F110" s="77">
        <f t="shared" ca="1" si="93"/>
        <v>0.36399999999999999</v>
      </c>
      <c r="G110" s="96">
        <f t="shared" ca="1" si="94"/>
        <v>1.1000000000000001</v>
      </c>
      <c r="H110" s="77">
        <f t="shared" ca="1" si="70"/>
        <v>0</v>
      </c>
      <c r="I110" s="94" t="e">
        <f t="shared" ca="1" si="95"/>
        <v>#DIV/0!</v>
      </c>
      <c r="J110" s="182" t="e">
        <f t="shared" ca="1" si="71"/>
        <v>#DIV/0!</v>
      </c>
      <c r="K110" s="182"/>
      <c r="L110" s="204"/>
      <c r="M110" s="204"/>
      <c r="N110" s="93">
        <f t="shared" ca="1" si="72"/>
        <v>-4.7500000000000001E-2</v>
      </c>
      <c r="O110" s="96">
        <f t="shared" ca="1" si="73"/>
        <v>1</v>
      </c>
      <c r="P110" s="170">
        <f t="shared" ca="1" si="96"/>
        <v>0.24</v>
      </c>
      <c r="Q110" s="96">
        <f t="shared" ca="1" si="97"/>
        <v>1.1000000000000001</v>
      </c>
      <c r="R110" s="77">
        <f t="shared" ca="1" si="74"/>
        <v>0</v>
      </c>
      <c r="S110" s="94" t="e">
        <f t="shared" ca="1" si="98"/>
        <v>#DIV/0!</v>
      </c>
      <c r="T110" s="182" t="e">
        <f t="shared" ca="1" si="75"/>
        <v>#DIV/0!</v>
      </c>
      <c r="U110"/>
      <c r="V110"/>
      <c r="W110"/>
      <c r="X110" s="93">
        <f t="shared" ca="1" si="76"/>
        <v>0.25</v>
      </c>
      <c r="Y110" s="96">
        <f t="shared" ca="1" si="77"/>
        <v>1</v>
      </c>
      <c r="Z110" s="170">
        <f t="shared" ca="1" si="99"/>
        <v>0.24</v>
      </c>
      <c r="AA110" s="96">
        <f t="shared" ca="1" si="100"/>
        <v>1.1000000000000001</v>
      </c>
      <c r="AB110" s="77">
        <f t="shared" ca="1" si="78"/>
        <v>0</v>
      </c>
      <c r="AC110" s="94" t="e">
        <f t="shared" ca="1" si="101"/>
        <v>#DIV/0!</v>
      </c>
      <c r="AD110" s="182" t="e">
        <f t="shared" ca="1" si="79"/>
        <v>#DIV/0!</v>
      </c>
      <c r="AE110"/>
      <c r="AF110"/>
      <c r="AG110"/>
      <c r="AH110" s="93">
        <f t="shared" ca="1" si="80"/>
        <v>1.6</v>
      </c>
      <c r="AI110" s="96">
        <f t="shared" ca="1" si="81"/>
        <v>1.04</v>
      </c>
      <c r="AJ110" s="170">
        <f t="shared" ca="1" si="102"/>
        <v>0.24959999999999999</v>
      </c>
      <c r="AK110" s="96">
        <f t="shared" ca="1" si="103"/>
        <v>1.95</v>
      </c>
      <c r="AL110" s="77">
        <f t="shared" ca="1" si="82"/>
        <v>0</v>
      </c>
      <c r="AM110" s="94" t="e">
        <f t="shared" ca="1" si="104"/>
        <v>#DIV/0!</v>
      </c>
      <c r="AN110" s="182" t="e">
        <f t="shared" ca="1" si="83"/>
        <v>#DIV/0!</v>
      </c>
      <c r="AO110"/>
      <c r="AP110"/>
      <c r="AQ110" s="204"/>
      <c r="AR110" s="204"/>
      <c r="AU110"/>
      <c r="AV110"/>
      <c r="AW110"/>
      <c r="AX110"/>
      <c r="AY110"/>
      <c r="AZ110"/>
      <c r="BA110"/>
      <c r="BC110" s="95"/>
      <c r="BD110" s="95"/>
      <c r="BE110" s="77">
        <f t="shared" ca="1" si="105"/>
        <v>0</v>
      </c>
      <c r="BF110" s="145">
        <f t="shared" si="84"/>
        <v>31</v>
      </c>
      <c r="BG110" s="196">
        <f t="shared" si="106"/>
        <v>39448</v>
      </c>
      <c r="BH110" s="196">
        <f t="shared" si="134"/>
        <v>39478</v>
      </c>
      <c r="BJ110" s="196">
        <f t="shared" ca="1" si="135"/>
        <v>39444</v>
      </c>
      <c r="BK110" s="79"/>
      <c r="BL110" s="79">
        <f t="shared" si="85"/>
        <v>0</v>
      </c>
      <c r="BM110" s="79" t="e">
        <f t="shared" ca="1" si="107"/>
        <v>#DIV/0!</v>
      </c>
      <c r="BN110" s="74">
        <f t="shared" ca="1" si="86"/>
        <v>0</v>
      </c>
      <c r="BO110" s="98">
        <f t="shared" ca="1" si="108"/>
        <v>0</v>
      </c>
      <c r="BP110" s="97">
        <f ca="1">IF($BL110=0,0,_xll.OSTRIP($BM110,$I110,$BJ110-$B$2,$BG110-$BJ110,$BH110-$BJ110,$B$10,$BE110,$F110,$G110,$B$23,$J110,$BQ$34,0))</f>
        <v>0</v>
      </c>
      <c r="BQ110" s="97">
        <f ca="1">IF($BL110=0,0,_xll.OSTRIP($BM110,$I110,$BJ110-$B$2,$BG110-$BJ110,$BH110-$BJ110,$B$10,$BE110,$F110,$G110,$B$23,$J110,$BQ$34,1))</f>
        <v>0</v>
      </c>
      <c r="BR110" s="97">
        <f ca="1">IF($BL110=0,0,_xll.OSTRIP($BM110,$I110,$BJ110-$B$2,$BG110-$BJ110,$BH110-$BJ110,$B$10,$BE110,$F110,$G110,$B$23,$J110,$BQ$34,BQ$35))</f>
        <v>0</v>
      </c>
      <c r="BS110" s="99">
        <f t="shared" ca="1" si="109"/>
        <v>0</v>
      </c>
      <c r="BT110" s="99">
        <f t="shared" ca="1" si="110"/>
        <v>0</v>
      </c>
      <c r="BU110" s="99">
        <f t="shared" ca="1" si="111"/>
        <v>0</v>
      </c>
      <c r="BV110" s="99">
        <f t="shared" si="112"/>
        <v>0</v>
      </c>
      <c r="BX110" s="79">
        <f t="shared" si="87"/>
        <v>0</v>
      </c>
      <c r="BY110" s="78" t="e">
        <f t="shared" ca="1" si="113"/>
        <v>#DIV/0!</v>
      </c>
      <c r="BZ110" s="74">
        <f t="shared" ca="1" si="114"/>
        <v>0</v>
      </c>
      <c r="CA110" s="98">
        <f t="shared" ca="1" si="115"/>
        <v>0</v>
      </c>
      <c r="CB110" s="97">
        <f ca="1">IF($BX110=0,0,_xll.OSTRIP($BY110,$S110,$BJ110-$B$2,$BG110-$BJ110,$BH110-$BJ110,$B$10,$BE110,$P110,$Q110,$D$23,$T110,$CC$34,0))</f>
        <v>0</v>
      </c>
      <c r="CC110" s="97">
        <f ca="1">IF($BX110=0,0,_xll.OSTRIP($BY110,$S110,$BJ110-$B$2,$BG110-$BJ110,$BH110-$BJ110,$B$10,$BE110,$P110,$Q110,$D$23,$T110,$CC$34,1))</f>
        <v>0</v>
      </c>
      <c r="CD110" s="97">
        <f ca="1">IF($BX110=0,0,_xll.OSTRIP($BY110,$S110,$BJ110-$B$2,$BG110-$BJ110,$BH110-$BJ110,$B$10,$BE110,$P110,$Q110,$D$23,$T110,$CC$34,CC$35))</f>
        <v>0</v>
      </c>
      <c r="CE110" s="99">
        <f t="shared" ca="1" si="116"/>
        <v>0</v>
      </c>
      <c r="CF110" s="99">
        <f t="shared" ca="1" si="117"/>
        <v>0</v>
      </c>
      <c r="CG110" s="99">
        <f t="shared" ca="1" si="118"/>
        <v>0</v>
      </c>
      <c r="CH110" s="99">
        <f t="shared" si="119"/>
        <v>0</v>
      </c>
      <c r="CJ110" s="79">
        <f t="shared" si="88"/>
        <v>0</v>
      </c>
      <c r="CK110" s="78" t="e">
        <f t="shared" ca="1" si="120"/>
        <v>#DIV/0!</v>
      </c>
      <c r="CL110" s="74">
        <f t="shared" ca="1" si="121"/>
        <v>0</v>
      </c>
      <c r="CM110" s="98">
        <f t="shared" ca="1" si="122"/>
        <v>0</v>
      </c>
      <c r="CN110" s="97">
        <f ca="1">IF($CJ110=0,0,_xll.OSTRIP($CK110,$AC110,$BJ110-$B$2,$BG110-$BJ110,$BH110-$BJ110,$B$10,$BE110,$Z110,$AA110,$F$23,$AD110,$CO$34,0))</f>
        <v>0</v>
      </c>
      <c r="CO110" s="97">
        <f ca="1">IF($CJ110=0,0,_xll.OSTRIP($CK110,$AC110,$BJ110-$B$2,$BG110-$BJ110,$BH110-$BJ110,$B$10,$BE110,$Z110,$AA110,$F$23,$AD110,$CO$34,1))</f>
        <v>0</v>
      </c>
      <c r="CP110" s="97">
        <f ca="1">IF($CJ110=0,0,_xll.OSTRIP($CK110,$AC110,$BJ110-$B$2,$BG110-$BJ110,$BH110-$BJ110,$B$10,$BE110,$Z110,$AA110,$F$23,$AD110,$CO$34,$CO$35))</f>
        <v>0</v>
      </c>
      <c r="CQ110" s="99">
        <f t="shared" ca="1" si="123"/>
        <v>0</v>
      </c>
      <c r="CR110" s="99">
        <f t="shared" ca="1" si="124"/>
        <v>0</v>
      </c>
      <c r="CS110" s="99">
        <f t="shared" ca="1" si="125"/>
        <v>0</v>
      </c>
      <c r="CT110" s="99">
        <f t="shared" si="126"/>
        <v>0</v>
      </c>
      <c r="CV110" s="79">
        <f t="shared" si="89"/>
        <v>0</v>
      </c>
      <c r="CW110" s="78" t="e">
        <f t="shared" ca="1" si="127"/>
        <v>#DIV/0!</v>
      </c>
      <c r="CX110" s="74">
        <f t="shared" ca="1" si="128"/>
        <v>0</v>
      </c>
      <c r="CY110" s="98">
        <f t="shared" ca="1" si="129"/>
        <v>0</v>
      </c>
      <c r="CZ110" s="97">
        <f ca="1">IF($CV110=0,0,_xll.OSTRIP($CW110,$AM110,$BJ110-$B$2,$BG110-$BJ110,$BH110-$BJ110,$B$10,$BE110,$AJ110,$AK110,$H$23,$AN110,$DA$34,0))</f>
        <v>0</v>
      </c>
      <c r="DA110" s="97">
        <f ca="1">IF($CV110=0,0,_xll.OSTRIP($CW110,$AM110,$BJ110-$B$2,$BG110-$BJ110,$BH110-$BJ110,$B$10,$BE110,$AJ110,$AK110,$H$23,$AN110,$DA$34,1))</f>
        <v>0</v>
      </c>
      <c r="DB110" s="97">
        <f ca="1">IF($CV110=0,0,_xll.OSTRIP($CW110,$AM110,$BJ110-$B$2,$BG110-$BJ110,$BH110-$BJ110,$B$10,$BE110,$AJ110,$AK110,$H$23,$AN110,$DA$34,DA$35))</f>
        <v>0</v>
      </c>
      <c r="DC110" s="99">
        <f t="shared" ca="1" si="130"/>
        <v>0</v>
      </c>
      <c r="DD110" s="99">
        <f t="shared" ca="1" si="131"/>
        <v>0</v>
      </c>
      <c r="DE110" s="99">
        <f t="shared" ca="1" si="132"/>
        <v>0</v>
      </c>
      <c r="DF110" s="99">
        <f t="shared" si="133"/>
        <v>0</v>
      </c>
    </row>
    <row r="111" spans="1:110" x14ac:dyDescent="0.2">
      <c r="A111" s="92">
        <f t="shared" si="90"/>
        <v>39479</v>
      </c>
      <c r="B111" s="93">
        <f t="shared" ca="1" si="91"/>
        <v>3.8174999999999999</v>
      </c>
      <c r="C111" s="77">
        <f t="shared" ca="1" si="92"/>
        <v>0.24</v>
      </c>
      <c r="D111" s="93">
        <f t="shared" ca="1" si="68"/>
        <v>1.04</v>
      </c>
      <c r="E111" s="96">
        <f t="shared" ca="1" si="69"/>
        <v>1.1000000000000001</v>
      </c>
      <c r="F111" s="77">
        <f t="shared" ca="1" si="93"/>
        <v>0.36399999999999999</v>
      </c>
      <c r="G111" s="96">
        <f t="shared" ca="1" si="94"/>
        <v>1.1000000000000001</v>
      </c>
      <c r="H111" s="77">
        <f t="shared" ca="1" si="70"/>
        <v>0</v>
      </c>
      <c r="I111" s="94" t="e">
        <f t="shared" ca="1" si="95"/>
        <v>#DIV/0!</v>
      </c>
      <c r="J111" s="182" t="e">
        <f t="shared" ca="1" si="71"/>
        <v>#DIV/0!</v>
      </c>
      <c r="K111" s="182"/>
      <c r="L111" s="204"/>
      <c r="M111" s="204"/>
      <c r="N111" s="93">
        <f t="shared" ca="1" si="72"/>
        <v>-0.03</v>
      </c>
      <c r="O111" s="96">
        <f t="shared" ca="1" si="73"/>
        <v>1</v>
      </c>
      <c r="P111" s="170">
        <f t="shared" ca="1" si="96"/>
        <v>0.24</v>
      </c>
      <c r="Q111" s="96">
        <f t="shared" ca="1" si="97"/>
        <v>1.1000000000000001</v>
      </c>
      <c r="R111" s="77">
        <f t="shared" ca="1" si="74"/>
        <v>0</v>
      </c>
      <c r="S111" s="94" t="e">
        <f t="shared" ca="1" si="98"/>
        <v>#DIV/0!</v>
      </c>
      <c r="T111" s="182" t="e">
        <f t="shared" ca="1" si="75"/>
        <v>#DIV/0!</v>
      </c>
      <c r="U111"/>
      <c r="V111"/>
      <c r="W111"/>
      <c r="X111" s="93">
        <f t="shared" ca="1" si="76"/>
        <v>0.25</v>
      </c>
      <c r="Y111" s="96">
        <f t="shared" ca="1" si="77"/>
        <v>1</v>
      </c>
      <c r="Z111" s="170">
        <f t="shared" ca="1" si="99"/>
        <v>0.24</v>
      </c>
      <c r="AA111" s="96">
        <f t="shared" ca="1" si="100"/>
        <v>1.1000000000000001</v>
      </c>
      <c r="AB111" s="77">
        <f t="shared" ca="1" si="78"/>
        <v>0</v>
      </c>
      <c r="AC111" s="94" t="e">
        <f t="shared" ca="1" si="101"/>
        <v>#DIV/0!</v>
      </c>
      <c r="AD111" s="182" t="e">
        <f t="shared" ca="1" si="79"/>
        <v>#DIV/0!</v>
      </c>
      <c r="AE111"/>
      <c r="AF111"/>
      <c r="AG111"/>
      <c r="AH111" s="93">
        <f t="shared" ca="1" si="80"/>
        <v>1.6</v>
      </c>
      <c r="AI111" s="96">
        <f t="shared" ca="1" si="81"/>
        <v>1.04</v>
      </c>
      <c r="AJ111" s="170">
        <f t="shared" ca="1" si="102"/>
        <v>0.24959999999999999</v>
      </c>
      <c r="AK111" s="96">
        <f t="shared" ca="1" si="103"/>
        <v>1.95</v>
      </c>
      <c r="AL111" s="77">
        <f t="shared" ca="1" si="82"/>
        <v>0</v>
      </c>
      <c r="AM111" s="94" t="e">
        <f t="shared" ca="1" si="104"/>
        <v>#DIV/0!</v>
      </c>
      <c r="AN111" s="182" t="e">
        <f t="shared" ca="1" si="83"/>
        <v>#DIV/0!</v>
      </c>
      <c r="AO111"/>
      <c r="AP111"/>
      <c r="AQ111" s="204"/>
      <c r="AR111" s="204"/>
      <c r="AU111"/>
      <c r="AV111"/>
      <c r="AW111"/>
      <c r="AX111"/>
      <c r="AY111"/>
      <c r="AZ111"/>
      <c r="BA111"/>
      <c r="BC111" s="95"/>
      <c r="BD111" s="95"/>
      <c r="BE111" s="77">
        <f t="shared" ca="1" si="105"/>
        <v>0</v>
      </c>
      <c r="BF111" s="145">
        <f t="shared" si="84"/>
        <v>29</v>
      </c>
      <c r="BG111" s="196">
        <f t="shared" si="106"/>
        <v>39479</v>
      </c>
      <c r="BH111" s="196">
        <f t="shared" si="134"/>
        <v>39507</v>
      </c>
      <c r="BJ111" s="196">
        <f t="shared" ca="1" si="135"/>
        <v>39477</v>
      </c>
      <c r="BK111" s="79"/>
      <c r="BL111" s="79">
        <f t="shared" si="85"/>
        <v>0</v>
      </c>
      <c r="BM111" s="79" t="e">
        <f t="shared" ca="1" si="107"/>
        <v>#DIV/0!</v>
      </c>
      <c r="BN111" s="74">
        <f t="shared" ca="1" si="86"/>
        <v>0</v>
      </c>
      <c r="BO111" s="98">
        <f t="shared" ca="1" si="108"/>
        <v>0</v>
      </c>
      <c r="BP111" s="97">
        <f ca="1">IF($BL111=0,0,_xll.OSTRIP($BM111,$I111,$BJ111-$B$2,$BG111-$BJ111,$BH111-$BJ111,$B$10,$BE111,$F111,$G111,$B$23,$J111,$BQ$34,0))</f>
        <v>0</v>
      </c>
      <c r="BQ111" s="97">
        <f ca="1">IF($BL111=0,0,_xll.OSTRIP($BM111,$I111,$BJ111-$B$2,$BG111-$BJ111,$BH111-$BJ111,$B$10,$BE111,$F111,$G111,$B$23,$J111,$BQ$34,1))</f>
        <v>0</v>
      </c>
      <c r="BR111" s="97">
        <f ca="1">IF($BL111=0,0,_xll.OSTRIP($BM111,$I111,$BJ111-$B$2,$BG111-$BJ111,$BH111-$BJ111,$B$10,$BE111,$F111,$G111,$B$23,$J111,$BQ$34,BQ$35))</f>
        <v>0</v>
      </c>
      <c r="BS111" s="99">
        <f t="shared" ca="1" si="109"/>
        <v>0</v>
      </c>
      <c r="BT111" s="99">
        <f t="shared" ca="1" si="110"/>
        <v>0</v>
      </c>
      <c r="BU111" s="99">
        <f t="shared" ca="1" si="111"/>
        <v>0</v>
      </c>
      <c r="BV111" s="99">
        <f t="shared" si="112"/>
        <v>0</v>
      </c>
      <c r="BX111" s="79">
        <f t="shared" si="87"/>
        <v>0</v>
      </c>
      <c r="BY111" s="78" t="e">
        <f t="shared" ca="1" si="113"/>
        <v>#DIV/0!</v>
      </c>
      <c r="BZ111" s="74">
        <f t="shared" ca="1" si="114"/>
        <v>0</v>
      </c>
      <c r="CA111" s="98">
        <f t="shared" ca="1" si="115"/>
        <v>0</v>
      </c>
      <c r="CB111" s="97">
        <f ca="1">IF($BX111=0,0,_xll.OSTRIP($BY111,$S111,$BJ111-$B$2,$BG111-$BJ111,$BH111-$BJ111,$B$10,$BE111,$P111,$Q111,$D$23,$T111,$CC$34,0))</f>
        <v>0</v>
      </c>
      <c r="CC111" s="97">
        <f ca="1">IF($BX111=0,0,_xll.OSTRIP($BY111,$S111,$BJ111-$B$2,$BG111-$BJ111,$BH111-$BJ111,$B$10,$BE111,$P111,$Q111,$D$23,$T111,$CC$34,1))</f>
        <v>0</v>
      </c>
      <c r="CD111" s="97">
        <f ca="1">IF($BX111=0,0,_xll.OSTRIP($BY111,$S111,$BJ111-$B$2,$BG111-$BJ111,$BH111-$BJ111,$B$10,$BE111,$P111,$Q111,$D$23,$T111,$CC$34,CC$35))</f>
        <v>0</v>
      </c>
      <c r="CE111" s="99">
        <f t="shared" ca="1" si="116"/>
        <v>0</v>
      </c>
      <c r="CF111" s="99">
        <f t="shared" ca="1" si="117"/>
        <v>0</v>
      </c>
      <c r="CG111" s="99">
        <f t="shared" ca="1" si="118"/>
        <v>0</v>
      </c>
      <c r="CH111" s="99">
        <f t="shared" si="119"/>
        <v>0</v>
      </c>
      <c r="CJ111" s="79">
        <f t="shared" si="88"/>
        <v>0</v>
      </c>
      <c r="CK111" s="78" t="e">
        <f t="shared" ca="1" si="120"/>
        <v>#DIV/0!</v>
      </c>
      <c r="CL111" s="74">
        <f t="shared" ca="1" si="121"/>
        <v>0</v>
      </c>
      <c r="CM111" s="98">
        <f t="shared" ca="1" si="122"/>
        <v>0</v>
      </c>
      <c r="CN111" s="97">
        <f ca="1">IF($CJ111=0,0,_xll.OSTRIP($CK111,$AC111,$BJ111-$B$2,$BG111-$BJ111,$BH111-$BJ111,$B$10,$BE111,$Z111,$AA111,$F$23,$AD111,$CO$34,0))</f>
        <v>0</v>
      </c>
      <c r="CO111" s="97">
        <f ca="1">IF($CJ111=0,0,_xll.OSTRIP($CK111,$AC111,$BJ111-$B$2,$BG111-$BJ111,$BH111-$BJ111,$B$10,$BE111,$Z111,$AA111,$F$23,$AD111,$CO$34,1))</f>
        <v>0</v>
      </c>
      <c r="CP111" s="97">
        <f ca="1">IF($CJ111=0,0,_xll.OSTRIP($CK111,$AC111,$BJ111-$B$2,$BG111-$BJ111,$BH111-$BJ111,$B$10,$BE111,$Z111,$AA111,$F$23,$AD111,$CO$34,$CO$35))</f>
        <v>0</v>
      </c>
      <c r="CQ111" s="99">
        <f t="shared" ca="1" si="123"/>
        <v>0</v>
      </c>
      <c r="CR111" s="99">
        <f t="shared" ca="1" si="124"/>
        <v>0</v>
      </c>
      <c r="CS111" s="99">
        <f t="shared" ca="1" si="125"/>
        <v>0</v>
      </c>
      <c r="CT111" s="99">
        <f t="shared" si="126"/>
        <v>0</v>
      </c>
      <c r="CV111" s="79">
        <f t="shared" si="89"/>
        <v>0</v>
      </c>
      <c r="CW111" s="78" t="e">
        <f t="shared" ca="1" si="127"/>
        <v>#DIV/0!</v>
      </c>
      <c r="CX111" s="74">
        <f t="shared" ca="1" si="128"/>
        <v>0</v>
      </c>
      <c r="CY111" s="98">
        <f t="shared" ca="1" si="129"/>
        <v>0</v>
      </c>
      <c r="CZ111" s="97">
        <f ca="1">IF($CV111=0,0,_xll.OSTRIP($CW111,$AM111,$BJ111-$B$2,$BG111-$BJ111,$BH111-$BJ111,$B$10,$BE111,$AJ111,$AK111,$H$23,$AN111,$DA$34,0))</f>
        <v>0</v>
      </c>
      <c r="DA111" s="97">
        <f ca="1">IF($CV111=0,0,_xll.OSTRIP($CW111,$AM111,$BJ111-$B$2,$BG111-$BJ111,$BH111-$BJ111,$B$10,$BE111,$AJ111,$AK111,$H$23,$AN111,$DA$34,1))</f>
        <v>0</v>
      </c>
      <c r="DB111" s="97">
        <f ca="1">IF($CV111=0,0,_xll.OSTRIP($CW111,$AM111,$BJ111-$B$2,$BG111-$BJ111,$BH111-$BJ111,$B$10,$BE111,$AJ111,$AK111,$H$23,$AN111,$DA$34,DA$35))</f>
        <v>0</v>
      </c>
      <c r="DC111" s="99">
        <f t="shared" ca="1" si="130"/>
        <v>0</v>
      </c>
      <c r="DD111" s="99">
        <f t="shared" ca="1" si="131"/>
        <v>0</v>
      </c>
      <c r="DE111" s="99">
        <f t="shared" ca="1" si="132"/>
        <v>0</v>
      </c>
      <c r="DF111" s="99">
        <f t="shared" si="133"/>
        <v>0</v>
      </c>
    </row>
    <row r="112" spans="1:110" x14ac:dyDescent="0.2">
      <c r="A112" s="92">
        <f t="shared" si="90"/>
        <v>39508</v>
      </c>
      <c r="B112" s="93">
        <f t="shared" ca="1" si="91"/>
        <v>3.6875</v>
      </c>
      <c r="C112" s="77">
        <f t="shared" ca="1" si="92"/>
        <v>0.23499999999999999</v>
      </c>
      <c r="D112" s="93">
        <f t="shared" ca="1" si="68"/>
        <v>0.54</v>
      </c>
      <c r="E112" s="96">
        <f t="shared" ca="1" si="69"/>
        <v>1.1000000000000001</v>
      </c>
      <c r="F112" s="77">
        <f t="shared" ca="1" si="93"/>
        <v>0.35850000000000004</v>
      </c>
      <c r="G112" s="96">
        <f t="shared" ca="1" si="94"/>
        <v>0.85</v>
      </c>
      <c r="H112" s="77">
        <f t="shared" ca="1" si="70"/>
        <v>0</v>
      </c>
      <c r="I112" s="94" t="e">
        <f t="shared" ca="1" si="95"/>
        <v>#DIV/0!</v>
      </c>
      <c r="J112" s="182" t="e">
        <f t="shared" ca="1" si="71"/>
        <v>#DIV/0!</v>
      </c>
      <c r="K112" s="182"/>
      <c r="L112" s="204"/>
      <c r="M112" s="204"/>
      <c r="N112" s="93">
        <f t="shared" ca="1" si="72"/>
        <v>-1.7500000000000002E-2</v>
      </c>
      <c r="O112" s="96">
        <f t="shared" ca="1" si="73"/>
        <v>1</v>
      </c>
      <c r="P112" s="170">
        <f t="shared" ca="1" si="96"/>
        <v>0.23499999999999999</v>
      </c>
      <c r="Q112" s="96">
        <f t="shared" ca="1" si="97"/>
        <v>0.85</v>
      </c>
      <c r="R112" s="77">
        <f t="shared" ca="1" si="74"/>
        <v>0</v>
      </c>
      <c r="S112" s="94" t="e">
        <f t="shared" ca="1" si="98"/>
        <v>#DIV/0!</v>
      </c>
      <c r="T112" s="182" t="e">
        <f t="shared" ca="1" si="75"/>
        <v>#DIV/0!</v>
      </c>
      <c r="U112"/>
      <c r="V112"/>
      <c r="W112"/>
      <c r="X112" s="93">
        <f t="shared" ca="1" si="76"/>
        <v>0.25</v>
      </c>
      <c r="Y112" s="96">
        <f t="shared" ca="1" si="77"/>
        <v>1</v>
      </c>
      <c r="Z112" s="170">
        <f t="shared" ca="1" si="99"/>
        <v>0.23499999999999999</v>
      </c>
      <c r="AA112" s="96">
        <f t="shared" ca="1" si="100"/>
        <v>0.85</v>
      </c>
      <c r="AB112" s="77">
        <f t="shared" ca="1" si="78"/>
        <v>0</v>
      </c>
      <c r="AC112" s="94" t="e">
        <f t="shared" ca="1" si="101"/>
        <v>#DIV/0!</v>
      </c>
      <c r="AD112" s="182" t="e">
        <f t="shared" ca="1" si="79"/>
        <v>#DIV/0!</v>
      </c>
      <c r="AE112"/>
      <c r="AF112"/>
      <c r="AG112"/>
      <c r="AH112" s="93">
        <f t="shared" ca="1" si="80"/>
        <v>0.69</v>
      </c>
      <c r="AI112" s="96">
        <f t="shared" ca="1" si="81"/>
        <v>1.04</v>
      </c>
      <c r="AJ112" s="170">
        <f t="shared" ca="1" si="102"/>
        <v>0.24440000000000001</v>
      </c>
      <c r="AK112" s="96">
        <f t="shared" ca="1" si="103"/>
        <v>1.5</v>
      </c>
      <c r="AL112" s="77">
        <f t="shared" ca="1" si="82"/>
        <v>0</v>
      </c>
      <c r="AM112" s="94" t="e">
        <f t="shared" ca="1" si="104"/>
        <v>#DIV/0!</v>
      </c>
      <c r="AN112" s="182" t="e">
        <f t="shared" ca="1" si="83"/>
        <v>#DIV/0!</v>
      </c>
      <c r="AO112"/>
      <c r="AP112"/>
      <c r="AQ112" s="204"/>
      <c r="AR112" s="204"/>
      <c r="AU112"/>
      <c r="AV112"/>
      <c r="AW112"/>
      <c r="AX112"/>
      <c r="AY112"/>
      <c r="AZ112"/>
      <c r="BA112"/>
      <c r="BC112" s="95"/>
      <c r="BD112" s="95"/>
      <c r="BE112" s="77">
        <f t="shared" ca="1" si="105"/>
        <v>0</v>
      </c>
      <c r="BF112" s="145">
        <f t="shared" si="84"/>
        <v>31</v>
      </c>
      <c r="BG112" s="196">
        <f t="shared" si="106"/>
        <v>39508</v>
      </c>
      <c r="BH112" s="196">
        <f t="shared" si="134"/>
        <v>39538</v>
      </c>
      <c r="BJ112" s="196">
        <f t="shared" ca="1" si="135"/>
        <v>39506</v>
      </c>
      <c r="BK112" s="79"/>
      <c r="BL112" s="79">
        <f t="shared" si="85"/>
        <v>0</v>
      </c>
      <c r="BM112" s="79" t="e">
        <f t="shared" ca="1" si="107"/>
        <v>#DIV/0!</v>
      </c>
      <c r="BN112" s="74">
        <f t="shared" ca="1" si="86"/>
        <v>0</v>
      </c>
      <c r="BO112" s="98">
        <f t="shared" ca="1" si="108"/>
        <v>0</v>
      </c>
      <c r="BP112" s="97">
        <f ca="1">IF($BL112=0,0,_xll.OSTRIP($BM112,$I112,$BJ112-$B$2,$BG112-$BJ112,$BH112-$BJ112,$B$10,$BE112,$F112,$G112,$B$23,$J112,$BQ$34,0))</f>
        <v>0</v>
      </c>
      <c r="BQ112" s="97">
        <f ca="1">IF($BL112=0,0,_xll.OSTRIP($BM112,$I112,$BJ112-$B$2,$BG112-$BJ112,$BH112-$BJ112,$B$10,$BE112,$F112,$G112,$B$23,$J112,$BQ$34,1))</f>
        <v>0</v>
      </c>
      <c r="BR112" s="97">
        <f ca="1">IF($BL112=0,0,_xll.OSTRIP($BM112,$I112,$BJ112-$B$2,$BG112-$BJ112,$BH112-$BJ112,$B$10,$BE112,$F112,$G112,$B$23,$J112,$BQ$34,BQ$35))</f>
        <v>0</v>
      </c>
      <c r="BS112" s="99">
        <f t="shared" ca="1" si="109"/>
        <v>0</v>
      </c>
      <c r="BT112" s="99">
        <f t="shared" ca="1" si="110"/>
        <v>0</v>
      </c>
      <c r="BU112" s="99">
        <f t="shared" ca="1" si="111"/>
        <v>0</v>
      </c>
      <c r="BV112" s="99">
        <f t="shared" si="112"/>
        <v>0</v>
      </c>
      <c r="BX112" s="79">
        <f t="shared" si="87"/>
        <v>0</v>
      </c>
      <c r="BY112" s="78" t="e">
        <f t="shared" ca="1" si="113"/>
        <v>#DIV/0!</v>
      </c>
      <c r="BZ112" s="74">
        <f t="shared" ca="1" si="114"/>
        <v>0</v>
      </c>
      <c r="CA112" s="98">
        <f t="shared" ca="1" si="115"/>
        <v>0</v>
      </c>
      <c r="CB112" s="97">
        <f ca="1">IF($BX112=0,0,_xll.OSTRIP($BY112,$S112,$BJ112-$B$2,$BG112-$BJ112,$BH112-$BJ112,$B$10,$BE112,$P112,$Q112,$D$23,$T112,$CC$34,0))</f>
        <v>0</v>
      </c>
      <c r="CC112" s="97">
        <f ca="1">IF($BX112=0,0,_xll.OSTRIP($BY112,$S112,$BJ112-$B$2,$BG112-$BJ112,$BH112-$BJ112,$B$10,$BE112,$P112,$Q112,$D$23,$T112,$CC$34,1))</f>
        <v>0</v>
      </c>
      <c r="CD112" s="97">
        <f ca="1">IF($BX112=0,0,_xll.OSTRIP($BY112,$S112,$BJ112-$B$2,$BG112-$BJ112,$BH112-$BJ112,$B$10,$BE112,$P112,$Q112,$D$23,$T112,$CC$34,CC$35))</f>
        <v>0</v>
      </c>
      <c r="CE112" s="99">
        <f t="shared" ca="1" si="116"/>
        <v>0</v>
      </c>
      <c r="CF112" s="99">
        <f t="shared" ca="1" si="117"/>
        <v>0</v>
      </c>
      <c r="CG112" s="99">
        <f t="shared" ca="1" si="118"/>
        <v>0</v>
      </c>
      <c r="CH112" s="99">
        <f t="shared" si="119"/>
        <v>0</v>
      </c>
      <c r="CJ112" s="79">
        <f t="shared" si="88"/>
        <v>0</v>
      </c>
      <c r="CK112" s="78" t="e">
        <f t="shared" ca="1" si="120"/>
        <v>#DIV/0!</v>
      </c>
      <c r="CL112" s="74">
        <f t="shared" ca="1" si="121"/>
        <v>0</v>
      </c>
      <c r="CM112" s="98">
        <f t="shared" ca="1" si="122"/>
        <v>0</v>
      </c>
      <c r="CN112" s="97">
        <f ca="1">IF($CJ112=0,0,_xll.OSTRIP($CK112,$AC112,$BJ112-$B$2,$BG112-$BJ112,$BH112-$BJ112,$B$10,$BE112,$Z112,$AA112,$F$23,$AD112,$CO$34,0))</f>
        <v>0</v>
      </c>
      <c r="CO112" s="97">
        <f ca="1">IF($CJ112=0,0,_xll.OSTRIP($CK112,$AC112,$BJ112-$B$2,$BG112-$BJ112,$BH112-$BJ112,$B$10,$BE112,$Z112,$AA112,$F$23,$AD112,$CO$34,1))</f>
        <v>0</v>
      </c>
      <c r="CP112" s="97">
        <f ca="1">IF($CJ112=0,0,_xll.OSTRIP($CK112,$AC112,$BJ112-$B$2,$BG112-$BJ112,$BH112-$BJ112,$B$10,$BE112,$Z112,$AA112,$F$23,$AD112,$CO$34,$CO$35))</f>
        <v>0</v>
      </c>
      <c r="CQ112" s="99">
        <f t="shared" ca="1" si="123"/>
        <v>0</v>
      </c>
      <c r="CR112" s="99">
        <f t="shared" ca="1" si="124"/>
        <v>0</v>
      </c>
      <c r="CS112" s="99">
        <f t="shared" ca="1" si="125"/>
        <v>0</v>
      </c>
      <c r="CT112" s="99">
        <f t="shared" si="126"/>
        <v>0</v>
      </c>
      <c r="CV112" s="79">
        <f t="shared" si="89"/>
        <v>0</v>
      </c>
      <c r="CW112" s="78" t="e">
        <f t="shared" ca="1" si="127"/>
        <v>#DIV/0!</v>
      </c>
      <c r="CX112" s="74">
        <f t="shared" ca="1" si="128"/>
        <v>0</v>
      </c>
      <c r="CY112" s="98">
        <f t="shared" ca="1" si="129"/>
        <v>0</v>
      </c>
      <c r="CZ112" s="97">
        <f ca="1">IF($CV112=0,0,_xll.OSTRIP($CW112,$AM112,$BJ112-$B$2,$BG112-$BJ112,$BH112-$BJ112,$B$10,$BE112,$AJ112,$AK112,$H$23,$AN112,$DA$34,0))</f>
        <v>0</v>
      </c>
      <c r="DA112" s="97">
        <f ca="1">IF($CV112=0,0,_xll.OSTRIP($CW112,$AM112,$BJ112-$B$2,$BG112-$BJ112,$BH112-$BJ112,$B$10,$BE112,$AJ112,$AK112,$H$23,$AN112,$DA$34,1))</f>
        <v>0</v>
      </c>
      <c r="DB112" s="97">
        <f ca="1">IF($CV112=0,0,_xll.OSTRIP($CW112,$AM112,$BJ112-$B$2,$BG112-$BJ112,$BH112-$BJ112,$B$10,$BE112,$AJ112,$AK112,$H$23,$AN112,$DA$34,DA$35))</f>
        <v>0</v>
      </c>
      <c r="DC112" s="99">
        <f t="shared" ca="1" si="130"/>
        <v>0</v>
      </c>
      <c r="DD112" s="99">
        <f t="shared" ca="1" si="131"/>
        <v>0</v>
      </c>
      <c r="DE112" s="99">
        <f t="shared" ca="1" si="132"/>
        <v>0</v>
      </c>
      <c r="DF112" s="99">
        <f t="shared" si="133"/>
        <v>0</v>
      </c>
    </row>
    <row r="113" spans="1:110" x14ac:dyDescent="0.2">
      <c r="A113" s="92">
        <f t="shared" si="90"/>
        <v>39539</v>
      </c>
      <c r="B113" s="93">
        <f t="shared" ca="1" si="91"/>
        <v>3.5024999999999999</v>
      </c>
      <c r="C113" s="77">
        <f t="shared" ca="1" si="92"/>
        <v>0.23</v>
      </c>
      <c r="D113" s="93">
        <f t="shared" ca="1" si="68"/>
        <v>0.36</v>
      </c>
      <c r="E113" s="96">
        <f t="shared" ca="1" si="69"/>
        <v>0.98</v>
      </c>
      <c r="F113" s="77">
        <f t="shared" ca="1" si="93"/>
        <v>0.32540000000000002</v>
      </c>
      <c r="G113" s="96">
        <f t="shared" ca="1" si="94"/>
        <v>0.5</v>
      </c>
      <c r="H113" s="77">
        <f t="shared" ca="1" si="70"/>
        <v>0</v>
      </c>
      <c r="I113" s="94" t="e">
        <f t="shared" ca="1" si="95"/>
        <v>#DIV/0!</v>
      </c>
      <c r="J113" s="182" t="e">
        <f t="shared" ca="1" si="71"/>
        <v>#DIV/0!</v>
      </c>
      <c r="K113" s="182"/>
      <c r="L113" s="204"/>
      <c r="M113" s="204"/>
      <c r="N113" s="93">
        <f t="shared" ca="1" si="72"/>
        <v>0.02</v>
      </c>
      <c r="O113" s="96">
        <f t="shared" ca="1" si="73"/>
        <v>1</v>
      </c>
      <c r="P113" s="170">
        <f t="shared" ca="1" si="96"/>
        <v>0.23</v>
      </c>
      <c r="Q113" s="96">
        <f t="shared" ca="1" si="97"/>
        <v>0.5</v>
      </c>
      <c r="R113" s="77">
        <f t="shared" ca="1" si="74"/>
        <v>0</v>
      </c>
      <c r="S113" s="94" t="e">
        <f t="shared" ca="1" si="98"/>
        <v>#DIV/0!</v>
      </c>
      <c r="T113" s="182" t="e">
        <f t="shared" ca="1" si="75"/>
        <v>#DIV/0!</v>
      </c>
      <c r="U113"/>
      <c r="V113"/>
      <c r="W113"/>
      <c r="X113" s="93">
        <f t="shared" ca="1" si="76"/>
        <v>0.26</v>
      </c>
      <c r="Y113" s="96">
        <f t="shared" ca="1" si="77"/>
        <v>1</v>
      </c>
      <c r="Z113" s="170">
        <f t="shared" ca="1" si="99"/>
        <v>0.23</v>
      </c>
      <c r="AA113" s="96">
        <f t="shared" ca="1" si="100"/>
        <v>0.55000000000000004</v>
      </c>
      <c r="AB113" s="77">
        <f t="shared" ca="1" si="78"/>
        <v>0</v>
      </c>
      <c r="AC113" s="94" t="e">
        <f t="shared" ca="1" si="101"/>
        <v>#DIV/0!</v>
      </c>
      <c r="AD113" s="182" t="e">
        <f t="shared" ca="1" si="79"/>
        <v>#DIV/0!</v>
      </c>
      <c r="AE113"/>
      <c r="AF113"/>
      <c r="AG113"/>
      <c r="AH113" s="93">
        <f t="shared" ca="1" si="80"/>
        <v>0.38</v>
      </c>
      <c r="AI113" s="96">
        <f t="shared" ca="1" si="81"/>
        <v>1</v>
      </c>
      <c r="AJ113" s="170">
        <f t="shared" ca="1" si="102"/>
        <v>0.23</v>
      </c>
      <c r="AK113" s="96">
        <f t="shared" ca="1" si="103"/>
        <v>0.95</v>
      </c>
      <c r="AL113" s="77">
        <f t="shared" ca="1" si="82"/>
        <v>0</v>
      </c>
      <c r="AM113" s="94" t="e">
        <f t="shared" ca="1" si="104"/>
        <v>#DIV/0!</v>
      </c>
      <c r="AN113" s="182" t="e">
        <f t="shared" ca="1" si="83"/>
        <v>#DIV/0!</v>
      </c>
      <c r="AO113"/>
      <c r="AP113"/>
      <c r="AQ113" s="204"/>
      <c r="AR113" s="204"/>
      <c r="AU113"/>
      <c r="AV113"/>
      <c r="AW113"/>
      <c r="AX113"/>
      <c r="AY113"/>
      <c r="AZ113"/>
      <c r="BA113"/>
      <c r="BC113" s="95"/>
      <c r="BD113" s="95"/>
      <c r="BE113" s="77">
        <f t="shared" ca="1" si="105"/>
        <v>0</v>
      </c>
      <c r="BF113" s="145">
        <f t="shared" si="84"/>
        <v>30</v>
      </c>
      <c r="BG113" s="196">
        <f t="shared" si="106"/>
        <v>39539</v>
      </c>
      <c r="BH113" s="196">
        <f t="shared" si="134"/>
        <v>39568</v>
      </c>
      <c r="BJ113" s="196">
        <f t="shared" ca="1" si="135"/>
        <v>39535</v>
      </c>
      <c r="BK113" s="79"/>
      <c r="BL113" s="79">
        <f t="shared" si="85"/>
        <v>0</v>
      </c>
      <c r="BM113" s="79" t="e">
        <f t="shared" ca="1" si="107"/>
        <v>#DIV/0!</v>
      </c>
      <c r="BN113" s="74">
        <f t="shared" ca="1" si="86"/>
        <v>0</v>
      </c>
      <c r="BO113" s="98">
        <f t="shared" ca="1" si="108"/>
        <v>0</v>
      </c>
      <c r="BP113" s="97">
        <f ca="1">IF($BL113=0,0,_xll.OSTRIP($BM113,$I113,$BJ113-$B$2,$BG113-$BJ113,$BH113-$BJ113,$B$10,$BE113,$F113,$G113,$B$23,$J113,$BQ$34,0))</f>
        <v>0</v>
      </c>
      <c r="BQ113" s="97">
        <f ca="1">IF($BL113=0,0,_xll.OSTRIP($BM113,$I113,$BJ113-$B$2,$BG113-$BJ113,$BH113-$BJ113,$B$10,$BE113,$F113,$G113,$B$23,$J113,$BQ$34,1))</f>
        <v>0</v>
      </c>
      <c r="BR113" s="97">
        <f ca="1">IF($BL113=0,0,_xll.OSTRIP($BM113,$I113,$BJ113-$B$2,$BG113-$BJ113,$BH113-$BJ113,$B$10,$BE113,$F113,$G113,$B$23,$J113,$BQ$34,BQ$35))</f>
        <v>0</v>
      </c>
      <c r="BS113" s="99">
        <f t="shared" ca="1" si="109"/>
        <v>0</v>
      </c>
      <c r="BT113" s="99">
        <f t="shared" ca="1" si="110"/>
        <v>0</v>
      </c>
      <c r="BU113" s="99">
        <f t="shared" ca="1" si="111"/>
        <v>0</v>
      </c>
      <c r="BV113" s="99">
        <f t="shared" si="112"/>
        <v>0</v>
      </c>
      <c r="BX113" s="79">
        <f t="shared" si="87"/>
        <v>0</v>
      </c>
      <c r="BY113" s="78" t="e">
        <f t="shared" ca="1" si="113"/>
        <v>#DIV/0!</v>
      </c>
      <c r="BZ113" s="74">
        <f t="shared" ca="1" si="114"/>
        <v>0</v>
      </c>
      <c r="CA113" s="98">
        <f t="shared" ca="1" si="115"/>
        <v>0</v>
      </c>
      <c r="CB113" s="97">
        <f ca="1">IF($BX113=0,0,_xll.OSTRIP($BY113,$S113,$BJ113-$B$2,$BG113-$BJ113,$BH113-$BJ113,$B$10,$BE113,$P113,$Q113,$D$23,$T113,$CC$34,0))</f>
        <v>0</v>
      </c>
      <c r="CC113" s="97">
        <f ca="1">IF($BX113=0,0,_xll.OSTRIP($BY113,$S113,$BJ113-$B$2,$BG113-$BJ113,$BH113-$BJ113,$B$10,$BE113,$P113,$Q113,$D$23,$T113,$CC$34,1))</f>
        <v>0</v>
      </c>
      <c r="CD113" s="97">
        <f ca="1">IF($BX113=0,0,_xll.OSTRIP($BY113,$S113,$BJ113-$B$2,$BG113-$BJ113,$BH113-$BJ113,$B$10,$BE113,$P113,$Q113,$D$23,$T113,$CC$34,CC$35))</f>
        <v>0</v>
      </c>
      <c r="CE113" s="99">
        <f t="shared" ca="1" si="116"/>
        <v>0</v>
      </c>
      <c r="CF113" s="99">
        <f t="shared" ca="1" si="117"/>
        <v>0</v>
      </c>
      <c r="CG113" s="99">
        <f t="shared" ca="1" si="118"/>
        <v>0</v>
      </c>
      <c r="CH113" s="99">
        <f t="shared" si="119"/>
        <v>0</v>
      </c>
      <c r="CJ113" s="79">
        <f t="shared" si="88"/>
        <v>0</v>
      </c>
      <c r="CK113" s="78" t="e">
        <f t="shared" ca="1" si="120"/>
        <v>#DIV/0!</v>
      </c>
      <c r="CL113" s="74">
        <f t="shared" ca="1" si="121"/>
        <v>0</v>
      </c>
      <c r="CM113" s="98">
        <f t="shared" ca="1" si="122"/>
        <v>0</v>
      </c>
      <c r="CN113" s="97">
        <f ca="1">IF($CJ113=0,0,_xll.OSTRIP($CK113,$AC113,$BJ113-$B$2,$BG113-$BJ113,$BH113-$BJ113,$B$10,$BE113,$Z113,$AA113,$F$23,$AD113,$CO$34,0))</f>
        <v>0</v>
      </c>
      <c r="CO113" s="97">
        <f ca="1">IF($CJ113=0,0,_xll.OSTRIP($CK113,$AC113,$BJ113-$B$2,$BG113-$BJ113,$BH113-$BJ113,$B$10,$BE113,$Z113,$AA113,$F$23,$AD113,$CO$34,1))</f>
        <v>0</v>
      </c>
      <c r="CP113" s="97">
        <f ca="1">IF($CJ113=0,0,_xll.OSTRIP($CK113,$AC113,$BJ113-$B$2,$BG113-$BJ113,$BH113-$BJ113,$B$10,$BE113,$Z113,$AA113,$F$23,$AD113,$CO$34,$CO$35))</f>
        <v>0</v>
      </c>
      <c r="CQ113" s="99">
        <f t="shared" ca="1" si="123"/>
        <v>0</v>
      </c>
      <c r="CR113" s="99">
        <f t="shared" ca="1" si="124"/>
        <v>0</v>
      </c>
      <c r="CS113" s="99">
        <f t="shared" ca="1" si="125"/>
        <v>0</v>
      </c>
      <c r="CT113" s="99">
        <f t="shared" si="126"/>
        <v>0</v>
      </c>
      <c r="CV113" s="79">
        <f t="shared" si="89"/>
        <v>0</v>
      </c>
      <c r="CW113" s="78" t="e">
        <f t="shared" ca="1" si="127"/>
        <v>#DIV/0!</v>
      </c>
      <c r="CX113" s="74">
        <f t="shared" ca="1" si="128"/>
        <v>0</v>
      </c>
      <c r="CY113" s="98">
        <f t="shared" ca="1" si="129"/>
        <v>0</v>
      </c>
      <c r="CZ113" s="97">
        <f ca="1">IF($CV113=0,0,_xll.OSTRIP($CW113,$AM113,$BJ113-$B$2,$BG113-$BJ113,$BH113-$BJ113,$B$10,$BE113,$AJ113,$AK113,$H$23,$AN113,$DA$34,0))</f>
        <v>0</v>
      </c>
      <c r="DA113" s="97">
        <f ca="1">IF($CV113=0,0,_xll.OSTRIP($CW113,$AM113,$BJ113-$B$2,$BG113-$BJ113,$BH113-$BJ113,$B$10,$BE113,$AJ113,$AK113,$H$23,$AN113,$DA$34,1))</f>
        <v>0</v>
      </c>
      <c r="DB113" s="97">
        <f ca="1">IF($CV113=0,0,_xll.OSTRIP($CW113,$AM113,$BJ113-$B$2,$BG113-$BJ113,$BH113-$BJ113,$B$10,$BE113,$AJ113,$AK113,$H$23,$AN113,$DA$34,DA$35))</f>
        <v>0</v>
      </c>
      <c r="DC113" s="99">
        <f t="shared" ca="1" si="130"/>
        <v>0</v>
      </c>
      <c r="DD113" s="99">
        <f t="shared" ca="1" si="131"/>
        <v>0</v>
      </c>
      <c r="DE113" s="99">
        <f t="shared" ca="1" si="132"/>
        <v>0</v>
      </c>
      <c r="DF113" s="99">
        <f t="shared" si="133"/>
        <v>0</v>
      </c>
    </row>
    <row r="114" spans="1:110" x14ac:dyDescent="0.2">
      <c r="A114" s="92">
        <f t="shared" si="90"/>
        <v>39569</v>
      </c>
      <c r="B114" s="93">
        <f t="shared" ca="1" si="91"/>
        <v>3.5024999999999999</v>
      </c>
      <c r="C114" s="77">
        <f t="shared" ca="1" si="92"/>
        <v>0.23</v>
      </c>
      <c r="D114" s="93">
        <f t="shared" ca="1" si="68"/>
        <v>0.32500000000000001</v>
      </c>
      <c r="E114" s="96">
        <f t="shared" ca="1" si="69"/>
        <v>0.98</v>
      </c>
      <c r="F114" s="77">
        <f t="shared" ca="1" si="93"/>
        <v>0.32540000000000002</v>
      </c>
      <c r="G114" s="96">
        <f t="shared" ca="1" si="94"/>
        <v>0.55000000000000004</v>
      </c>
      <c r="H114" s="77">
        <f t="shared" ca="1" si="70"/>
        <v>0</v>
      </c>
      <c r="I114" s="94" t="e">
        <f t="shared" ca="1" si="95"/>
        <v>#DIV/0!</v>
      </c>
      <c r="J114" s="182" t="e">
        <f t="shared" ca="1" si="71"/>
        <v>#DIV/0!</v>
      </c>
      <c r="K114" s="182"/>
      <c r="L114" s="204"/>
      <c r="M114" s="204"/>
      <c r="N114" s="93">
        <f t="shared" ca="1" si="72"/>
        <v>0.02</v>
      </c>
      <c r="O114" s="96">
        <f t="shared" ca="1" si="73"/>
        <v>1</v>
      </c>
      <c r="P114" s="170">
        <f t="shared" ca="1" si="96"/>
        <v>0.23</v>
      </c>
      <c r="Q114" s="96">
        <f t="shared" ca="1" si="97"/>
        <v>0.55000000000000004</v>
      </c>
      <c r="R114" s="77">
        <f t="shared" ca="1" si="74"/>
        <v>0</v>
      </c>
      <c r="S114" s="94" t="e">
        <f t="shared" ca="1" si="98"/>
        <v>#DIV/0!</v>
      </c>
      <c r="T114" s="182" t="e">
        <f t="shared" ca="1" si="75"/>
        <v>#DIV/0!</v>
      </c>
      <c r="U114"/>
      <c r="V114"/>
      <c r="W114"/>
      <c r="X114" s="93">
        <f t="shared" ca="1" si="76"/>
        <v>0.26</v>
      </c>
      <c r="Y114" s="96">
        <f t="shared" ca="1" si="77"/>
        <v>1</v>
      </c>
      <c r="Z114" s="170">
        <f t="shared" ca="1" si="99"/>
        <v>0.23</v>
      </c>
      <c r="AA114" s="96">
        <f t="shared" ca="1" si="100"/>
        <v>0.5</v>
      </c>
      <c r="AB114" s="77">
        <f t="shared" ca="1" si="78"/>
        <v>0</v>
      </c>
      <c r="AC114" s="94" t="e">
        <f t="shared" ca="1" si="101"/>
        <v>#DIV/0!</v>
      </c>
      <c r="AD114" s="182" t="e">
        <f t="shared" ca="1" si="79"/>
        <v>#DIV/0!</v>
      </c>
      <c r="AE114"/>
      <c r="AF114"/>
      <c r="AG114"/>
      <c r="AH114" s="93">
        <f t="shared" ca="1" si="80"/>
        <v>0.33</v>
      </c>
      <c r="AI114" s="96">
        <f t="shared" ca="1" si="81"/>
        <v>1</v>
      </c>
      <c r="AJ114" s="170">
        <f t="shared" ca="1" si="102"/>
        <v>0.23</v>
      </c>
      <c r="AK114" s="96">
        <f t="shared" ca="1" si="103"/>
        <v>1</v>
      </c>
      <c r="AL114" s="77">
        <f t="shared" ca="1" si="82"/>
        <v>0</v>
      </c>
      <c r="AM114" s="94" t="e">
        <f t="shared" ca="1" si="104"/>
        <v>#DIV/0!</v>
      </c>
      <c r="AN114" s="182" t="e">
        <f t="shared" ca="1" si="83"/>
        <v>#DIV/0!</v>
      </c>
      <c r="AO114"/>
      <c r="AP114"/>
      <c r="AQ114" s="204"/>
      <c r="AR114" s="204"/>
      <c r="AU114"/>
      <c r="AV114"/>
      <c r="AW114"/>
      <c r="AX114"/>
      <c r="AY114"/>
      <c r="AZ114"/>
      <c r="BA114"/>
      <c r="BC114" s="95"/>
      <c r="BD114" s="95"/>
      <c r="BE114" s="77">
        <f t="shared" ca="1" si="105"/>
        <v>0</v>
      </c>
      <c r="BF114" s="145">
        <f t="shared" si="84"/>
        <v>31</v>
      </c>
      <c r="BG114" s="196">
        <f t="shared" si="106"/>
        <v>39569</v>
      </c>
      <c r="BH114" s="196">
        <f t="shared" si="134"/>
        <v>39599</v>
      </c>
      <c r="BJ114" s="196">
        <f t="shared" ca="1" si="135"/>
        <v>39567</v>
      </c>
      <c r="BK114" s="79"/>
      <c r="BL114" s="79">
        <f t="shared" si="85"/>
        <v>0</v>
      </c>
      <c r="BM114" s="79" t="e">
        <f t="shared" ca="1" si="107"/>
        <v>#DIV/0!</v>
      </c>
      <c r="BN114" s="74">
        <f t="shared" ca="1" si="86"/>
        <v>0</v>
      </c>
      <c r="BO114" s="98">
        <f t="shared" ca="1" si="108"/>
        <v>0</v>
      </c>
      <c r="BP114" s="97">
        <f ca="1">IF($BL114=0,0,_xll.OSTRIP($BM114,$I114,$BJ114-$B$2,$BG114-$BJ114,$BH114-$BJ114,$B$10,$BE114,$F114,$G114,$B$23,$J114,$BQ$34,0))</f>
        <v>0</v>
      </c>
      <c r="BQ114" s="97">
        <f ca="1">IF($BL114=0,0,_xll.OSTRIP($BM114,$I114,$BJ114-$B$2,$BG114-$BJ114,$BH114-$BJ114,$B$10,$BE114,$F114,$G114,$B$23,$J114,$BQ$34,1))</f>
        <v>0</v>
      </c>
      <c r="BR114" s="97">
        <f ca="1">IF($BL114=0,0,_xll.OSTRIP($BM114,$I114,$BJ114-$B$2,$BG114-$BJ114,$BH114-$BJ114,$B$10,$BE114,$F114,$G114,$B$23,$J114,$BQ$34,BQ$35))</f>
        <v>0</v>
      </c>
      <c r="BS114" s="99">
        <f t="shared" ca="1" si="109"/>
        <v>0</v>
      </c>
      <c r="BT114" s="99">
        <f t="shared" ca="1" si="110"/>
        <v>0</v>
      </c>
      <c r="BU114" s="99">
        <f t="shared" ca="1" si="111"/>
        <v>0</v>
      </c>
      <c r="BV114" s="99">
        <f t="shared" si="112"/>
        <v>0</v>
      </c>
      <c r="BX114" s="79">
        <f t="shared" si="87"/>
        <v>0</v>
      </c>
      <c r="BY114" s="78" t="e">
        <f t="shared" ca="1" si="113"/>
        <v>#DIV/0!</v>
      </c>
      <c r="BZ114" s="74">
        <f t="shared" ca="1" si="114"/>
        <v>0</v>
      </c>
      <c r="CA114" s="98">
        <f t="shared" ca="1" si="115"/>
        <v>0</v>
      </c>
      <c r="CB114" s="97">
        <f ca="1">IF($BX114=0,0,_xll.OSTRIP($BY114,$S114,$BJ114-$B$2,$BG114-$BJ114,$BH114-$BJ114,$B$10,$BE114,$P114,$Q114,$D$23,$T114,$CC$34,0))</f>
        <v>0</v>
      </c>
      <c r="CC114" s="97">
        <f ca="1">IF($BX114=0,0,_xll.OSTRIP($BY114,$S114,$BJ114-$B$2,$BG114-$BJ114,$BH114-$BJ114,$B$10,$BE114,$P114,$Q114,$D$23,$T114,$CC$34,1))</f>
        <v>0</v>
      </c>
      <c r="CD114" s="97">
        <f ca="1">IF($BX114=0,0,_xll.OSTRIP($BY114,$S114,$BJ114-$B$2,$BG114-$BJ114,$BH114-$BJ114,$B$10,$BE114,$P114,$Q114,$D$23,$T114,$CC$34,CC$35))</f>
        <v>0</v>
      </c>
      <c r="CE114" s="99">
        <f t="shared" ca="1" si="116"/>
        <v>0</v>
      </c>
      <c r="CF114" s="99">
        <f t="shared" ca="1" si="117"/>
        <v>0</v>
      </c>
      <c r="CG114" s="99">
        <f t="shared" ca="1" si="118"/>
        <v>0</v>
      </c>
      <c r="CH114" s="99">
        <f t="shared" si="119"/>
        <v>0</v>
      </c>
      <c r="CJ114" s="79">
        <f t="shared" si="88"/>
        <v>0</v>
      </c>
      <c r="CK114" s="78" t="e">
        <f t="shared" ca="1" si="120"/>
        <v>#DIV/0!</v>
      </c>
      <c r="CL114" s="74">
        <f t="shared" ca="1" si="121"/>
        <v>0</v>
      </c>
      <c r="CM114" s="98">
        <f t="shared" ca="1" si="122"/>
        <v>0</v>
      </c>
      <c r="CN114" s="97">
        <f ca="1">IF($CJ114=0,0,_xll.OSTRIP($CK114,$AC114,$BJ114-$B$2,$BG114-$BJ114,$BH114-$BJ114,$B$10,$BE114,$Z114,$AA114,$F$23,$AD114,$CO$34,0))</f>
        <v>0</v>
      </c>
      <c r="CO114" s="97">
        <f ca="1">IF($CJ114=0,0,_xll.OSTRIP($CK114,$AC114,$BJ114-$B$2,$BG114-$BJ114,$BH114-$BJ114,$B$10,$BE114,$Z114,$AA114,$F$23,$AD114,$CO$34,1))</f>
        <v>0</v>
      </c>
      <c r="CP114" s="97">
        <f ca="1">IF($CJ114=0,0,_xll.OSTRIP($CK114,$AC114,$BJ114-$B$2,$BG114-$BJ114,$BH114-$BJ114,$B$10,$BE114,$Z114,$AA114,$F$23,$AD114,$CO$34,$CO$35))</f>
        <v>0</v>
      </c>
      <c r="CQ114" s="99">
        <f t="shared" ca="1" si="123"/>
        <v>0</v>
      </c>
      <c r="CR114" s="99">
        <f t="shared" ca="1" si="124"/>
        <v>0</v>
      </c>
      <c r="CS114" s="99">
        <f t="shared" ca="1" si="125"/>
        <v>0</v>
      </c>
      <c r="CT114" s="99">
        <f t="shared" si="126"/>
        <v>0</v>
      </c>
      <c r="CV114" s="79">
        <f t="shared" si="89"/>
        <v>0</v>
      </c>
      <c r="CW114" s="78" t="e">
        <f t="shared" ca="1" si="127"/>
        <v>#DIV/0!</v>
      </c>
      <c r="CX114" s="74">
        <f t="shared" ca="1" si="128"/>
        <v>0</v>
      </c>
      <c r="CY114" s="98">
        <f t="shared" ca="1" si="129"/>
        <v>0</v>
      </c>
      <c r="CZ114" s="97">
        <f ca="1">IF($CV114=0,0,_xll.OSTRIP($CW114,$AM114,$BJ114-$B$2,$BG114-$BJ114,$BH114-$BJ114,$B$10,$BE114,$AJ114,$AK114,$H$23,$AN114,$DA$34,0))</f>
        <v>0</v>
      </c>
      <c r="DA114" s="97">
        <f ca="1">IF($CV114=0,0,_xll.OSTRIP($CW114,$AM114,$BJ114-$B$2,$BG114-$BJ114,$BH114-$BJ114,$B$10,$BE114,$AJ114,$AK114,$H$23,$AN114,$DA$34,1))</f>
        <v>0</v>
      </c>
      <c r="DB114" s="97">
        <f ca="1">IF($CV114=0,0,_xll.OSTRIP($CW114,$AM114,$BJ114-$B$2,$BG114-$BJ114,$BH114-$BJ114,$B$10,$BE114,$AJ114,$AK114,$H$23,$AN114,$DA$34,DA$35))</f>
        <v>0</v>
      </c>
      <c r="DC114" s="99">
        <f t="shared" ca="1" si="130"/>
        <v>0</v>
      </c>
      <c r="DD114" s="99">
        <f t="shared" ca="1" si="131"/>
        <v>0</v>
      </c>
      <c r="DE114" s="99">
        <f t="shared" ca="1" si="132"/>
        <v>0</v>
      </c>
      <c r="DF114" s="99">
        <f t="shared" si="133"/>
        <v>0</v>
      </c>
    </row>
    <row r="115" spans="1:110" x14ac:dyDescent="0.2">
      <c r="A115" s="92">
        <f t="shared" si="90"/>
        <v>39600</v>
      </c>
      <c r="B115" s="93">
        <f t="shared" ca="1" si="91"/>
        <v>3.5375000000000001</v>
      </c>
      <c r="C115" s="77">
        <f t="shared" ca="1" si="92"/>
        <v>0.23</v>
      </c>
      <c r="D115" s="93">
        <f t="shared" ca="1" si="68"/>
        <v>0.33500000000000002</v>
      </c>
      <c r="E115" s="96">
        <f t="shared" ca="1" si="69"/>
        <v>0.98</v>
      </c>
      <c r="F115" s="77">
        <f t="shared" ca="1" si="93"/>
        <v>0.32540000000000002</v>
      </c>
      <c r="G115" s="96">
        <f t="shared" ca="1" si="94"/>
        <v>0.55000000000000004</v>
      </c>
      <c r="H115" s="77">
        <f t="shared" ca="1" si="70"/>
        <v>0</v>
      </c>
      <c r="I115" s="94" t="e">
        <f t="shared" ca="1" si="95"/>
        <v>#DIV/0!</v>
      </c>
      <c r="J115" s="182" t="e">
        <f t="shared" ca="1" si="71"/>
        <v>#DIV/0!</v>
      </c>
      <c r="K115" s="182"/>
      <c r="L115" s="204"/>
      <c r="M115" s="204"/>
      <c r="N115" s="93">
        <f t="shared" ca="1" si="72"/>
        <v>2.5000000000000001E-2</v>
      </c>
      <c r="O115" s="96">
        <f t="shared" ca="1" si="73"/>
        <v>1</v>
      </c>
      <c r="P115" s="170">
        <f t="shared" ca="1" si="96"/>
        <v>0.23</v>
      </c>
      <c r="Q115" s="96">
        <f t="shared" ca="1" si="97"/>
        <v>0.55000000000000004</v>
      </c>
      <c r="R115" s="77">
        <f t="shared" ca="1" si="74"/>
        <v>0</v>
      </c>
      <c r="S115" s="94" t="e">
        <f t="shared" ca="1" si="98"/>
        <v>#DIV/0!</v>
      </c>
      <c r="T115" s="182" t="e">
        <f t="shared" ca="1" si="75"/>
        <v>#DIV/0!</v>
      </c>
      <c r="U115"/>
      <c r="V115"/>
      <c r="W115"/>
      <c r="X115" s="93">
        <f t="shared" ca="1" si="76"/>
        <v>0.26</v>
      </c>
      <c r="Y115" s="96">
        <f t="shared" ca="1" si="77"/>
        <v>1</v>
      </c>
      <c r="Z115" s="170">
        <f t="shared" ca="1" si="99"/>
        <v>0.23</v>
      </c>
      <c r="AA115" s="96">
        <f t="shared" ca="1" si="100"/>
        <v>0.6</v>
      </c>
      <c r="AB115" s="77">
        <f t="shared" ca="1" si="78"/>
        <v>0</v>
      </c>
      <c r="AC115" s="94" t="e">
        <f t="shared" ca="1" si="101"/>
        <v>#DIV/0!</v>
      </c>
      <c r="AD115" s="182" t="e">
        <f t="shared" ca="1" si="79"/>
        <v>#DIV/0!</v>
      </c>
      <c r="AE115"/>
      <c r="AF115"/>
      <c r="AG115"/>
      <c r="AH115" s="93">
        <f t="shared" ca="1" si="80"/>
        <v>0.37</v>
      </c>
      <c r="AI115" s="96">
        <f t="shared" ca="1" si="81"/>
        <v>1</v>
      </c>
      <c r="AJ115" s="170">
        <f t="shared" ca="1" si="102"/>
        <v>0.23</v>
      </c>
      <c r="AK115" s="96">
        <f t="shared" ca="1" si="103"/>
        <v>1</v>
      </c>
      <c r="AL115" s="77">
        <f t="shared" ca="1" si="82"/>
        <v>0</v>
      </c>
      <c r="AM115" s="94" t="e">
        <f t="shared" ca="1" si="104"/>
        <v>#DIV/0!</v>
      </c>
      <c r="AN115" s="182" t="e">
        <f t="shared" ca="1" si="83"/>
        <v>#DIV/0!</v>
      </c>
      <c r="AO115"/>
      <c r="AP115"/>
      <c r="AQ115" s="204"/>
      <c r="AR115" s="204"/>
      <c r="AU115"/>
      <c r="AV115"/>
      <c r="AW115"/>
      <c r="AX115"/>
      <c r="AY115"/>
      <c r="AZ115"/>
      <c r="BA115"/>
      <c r="BC115" s="95"/>
      <c r="BD115" s="95"/>
      <c r="BE115" s="77">
        <f t="shared" ca="1" si="105"/>
        <v>0</v>
      </c>
      <c r="BF115" s="145">
        <f t="shared" si="84"/>
        <v>30</v>
      </c>
      <c r="BG115" s="196">
        <f t="shared" si="106"/>
        <v>39600</v>
      </c>
      <c r="BH115" s="196">
        <f t="shared" si="134"/>
        <v>39629</v>
      </c>
      <c r="BJ115" s="196">
        <f t="shared" ca="1" si="135"/>
        <v>39597</v>
      </c>
      <c r="BK115" s="79"/>
      <c r="BL115" s="79">
        <f t="shared" si="85"/>
        <v>0</v>
      </c>
      <c r="BM115" s="79" t="e">
        <f t="shared" ca="1" si="107"/>
        <v>#DIV/0!</v>
      </c>
      <c r="BN115" s="74">
        <f t="shared" ca="1" si="86"/>
        <v>0</v>
      </c>
      <c r="BO115" s="98">
        <f t="shared" ca="1" si="108"/>
        <v>0</v>
      </c>
      <c r="BP115" s="97">
        <f ca="1">IF($BL115=0,0,_xll.OSTRIP($BM115,$I115,$BJ115-$B$2,$BG115-$BJ115,$BH115-$BJ115,$B$10,$BE115,$F115,$G115,$B$23,$J115,$BQ$34,0))</f>
        <v>0</v>
      </c>
      <c r="BQ115" s="97">
        <f ca="1">IF($BL115=0,0,_xll.OSTRIP($BM115,$I115,$BJ115-$B$2,$BG115-$BJ115,$BH115-$BJ115,$B$10,$BE115,$F115,$G115,$B$23,$J115,$BQ$34,1))</f>
        <v>0</v>
      </c>
      <c r="BR115" s="97">
        <f ca="1">IF($BL115=0,0,_xll.OSTRIP($BM115,$I115,$BJ115-$B$2,$BG115-$BJ115,$BH115-$BJ115,$B$10,$BE115,$F115,$G115,$B$23,$J115,$BQ$34,BQ$35))</f>
        <v>0</v>
      </c>
      <c r="BS115" s="99">
        <f t="shared" ca="1" si="109"/>
        <v>0</v>
      </c>
      <c r="BT115" s="99">
        <f t="shared" ca="1" si="110"/>
        <v>0</v>
      </c>
      <c r="BU115" s="99">
        <f t="shared" ca="1" si="111"/>
        <v>0</v>
      </c>
      <c r="BV115" s="99">
        <f t="shared" si="112"/>
        <v>0</v>
      </c>
      <c r="BX115" s="79">
        <f t="shared" si="87"/>
        <v>0</v>
      </c>
      <c r="BY115" s="78" t="e">
        <f t="shared" ca="1" si="113"/>
        <v>#DIV/0!</v>
      </c>
      <c r="BZ115" s="74">
        <f t="shared" ca="1" si="114"/>
        <v>0</v>
      </c>
      <c r="CA115" s="98">
        <f t="shared" ca="1" si="115"/>
        <v>0</v>
      </c>
      <c r="CB115" s="97">
        <f ca="1">IF($BX115=0,0,_xll.OSTRIP($BY115,$S115,$BJ115-$B$2,$BG115-$BJ115,$BH115-$BJ115,$B$10,$BE115,$P115,$Q115,$D$23,$T115,$CC$34,0))</f>
        <v>0</v>
      </c>
      <c r="CC115" s="97">
        <f ca="1">IF($BX115=0,0,_xll.OSTRIP($BY115,$S115,$BJ115-$B$2,$BG115-$BJ115,$BH115-$BJ115,$B$10,$BE115,$P115,$Q115,$D$23,$T115,$CC$34,1))</f>
        <v>0</v>
      </c>
      <c r="CD115" s="97">
        <f ca="1">IF($BX115=0,0,_xll.OSTRIP($BY115,$S115,$BJ115-$B$2,$BG115-$BJ115,$BH115-$BJ115,$B$10,$BE115,$P115,$Q115,$D$23,$T115,$CC$34,CC$35))</f>
        <v>0</v>
      </c>
      <c r="CE115" s="99">
        <f t="shared" ca="1" si="116"/>
        <v>0</v>
      </c>
      <c r="CF115" s="99">
        <f t="shared" ca="1" si="117"/>
        <v>0</v>
      </c>
      <c r="CG115" s="99">
        <f t="shared" ca="1" si="118"/>
        <v>0</v>
      </c>
      <c r="CH115" s="99">
        <f t="shared" si="119"/>
        <v>0</v>
      </c>
      <c r="CJ115" s="79">
        <f t="shared" si="88"/>
        <v>0</v>
      </c>
      <c r="CK115" s="78" t="e">
        <f t="shared" ca="1" si="120"/>
        <v>#DIV/0!</v>
      </c>
      <c r="CL115" s="74">
        <f t="shared" ca="1" si="121"/>
        <v>0</v>
      </c>
      <c r="CM115" s="98">
        <f t="shared" ca="1" si="122"/>
        <v>0</v>
      </c>
      <c r="CN115" s="97">
        <f ca="1">IF($CJ115=0,0,_xll.OSTRIP($CK115,$AC115,$BJ115-$B$2,$BG115-$BJ115,$BH115-$BJ115,$B$10,$BE115,$Z115,$AA115,$F$23,$AD115,$CO$34,0))</f>
        <v>0</v>
      </c>
      <c r="CO115" s="97">
        <f ca="1">IF($CJ115=0,0,_xll.OSTRIP($CK115,$AC115,$BJ115-$B$2,$BG115-$BJ115,$BH115-$BJ115,$B$10,$BE115,$Z115,$AA115,$F$23,$AD115,$CO$34,1))</f>
        <v>0</v>
      </c>
      <c r="CP115" s="97">
        <f ca="1">IF($CJ115=0,0,_xll.OSTRIP($CK115,$AC115,$BJ115-$B$2,$BG115-$BJ115,$BH115-$BJ115,$B$10,$BE115,$Z115,$AA115,$F$23,$AD115,$CO$34,$CO$35))</f>
        <v>0</v>
      </c>
      <c r="CQ115" s="99">
        <f t="shared" ca="1" si="123"/>
        <v>0</v>
      </c>
      <c r="CR115" s="99">
        <f t="shared" ca="1" si="124"/>
        <v>0</v>
      </c>
      <c r="CS115" s="99">
        <f t="shared" ca="1" si="125"/>
        <v>0</v>
      </c>
      <c r="CT115" s="99">
        <f t="shared" si="126"/>
        <v>0</v>
      </c>
      <c r="CV115" s="79">
        <f t="shared" si="89"/>
        <v>0</v>
      </c>
      <c r="CW115" s="78" t="e">
        <f t="shared" ca="1" si="127"/>
        <v>#DIV/0!</v>
      </c>
      <c r="CX115" s="74">
        <f t="shared" ca="1" si="128"/>
        <v>0</v>
      </c>
      <c r="CY115" s="98">
        <f t="shared" ca="1" si="129"/>
        <v>0</v>
      </c>
      <c r="CZ115" s="97">
        <f ca="1">IF($CV115=0,0,_xll.OSTRIP($CW115,$AM115,$BJ115-$B$2,$BG115-$BJ115,$BH115-$BJ115,$B$10,$BE115,$AJ115,$AK115,$H$23,$AN115,$DA$34,0))</f>
        <v>0</v>
      </c>
      <c r="DA115" s="97">
        <f ca="1">IF($CV115=0,0,_xll.OSTRIP($CW115,$AM115,$BJ115-$B$2,$BG115-$BJ115,$BH115-$BJ115,$B$10,$BE115,$AJ115,$AK115,$H$23,$AN115,$DA$34,1))</f>
        <v>0</v>
      </c>
      <c r="DB115" s="97">
        <f ca="1">IF($CV115=0,0,_xll.OSTRIP($CW115,$AM115,$BJ115-$B$2,$BG115-$BJ115,$BH115-$BJ115,$B$10,$BE115,$AJ115,$AK115,$H$23,$AN115,$DA$34,DA$35))</f>
        <v>0</v>
      </c>
      <c r="DC115" s="99">
        <f t="shared" ca="1" si="130"/>
        <v>0</v>
      </c>
      <c r="DD115" s="99">
        <f t="shared" ca="1" si="131"/>
        <v>0</v>
      </c>
      <c r="DE115" s="99">
        <f t="shared" ca="1" si="132"/>
        <v>0</v>
      </c>
      <c r="DF115" s="99">
        <f t="shared" si="133"/>
        <v>0</v>
      </c>
    </row>
    <row r="116" spans="1:110" x14ac:dyDescent="0.2">
      <c r="A116" s="92">
        <f t="shared" si="90"/>
        <v>39630</v>
      </c>
      <c r="B116" s="93">
        <f t="shared" ca="1" si="91"/>
        <v>3.5775000000000001</v>
      </c>
      <c r="C116" s="77">
        <f t="shared" ca="1" si="92"/>
        <v>0.23</v>
      </c>
      <c r="D116" s="93">
        <f t="shared" ca="1" si="68"/>
        <v>0.35</v>
      </c>
      <c r="E116" s="96">
        <f t="shared" ca="1" si="69"/>
        <v>0.98</v>
      </c>
      <c r="F116" s="77">
        <f t="shared" ca="1" si="93"/>
        <v>0.32540000000000002</v>
      </c>
      <c r="G116" s="96">
        <f t="shared" ca="1" si="94"/>
        <v>0.6</v>
      </c>
      <c r="H116" s="77">
        <f t="shared" ca="1" si="70"/>
        <v>0</v>
      </c>
      <c r="I116" s="94" t="e">
        <f t="shared" ca="1" si="95"/>
        <v>#DIV/0!</v>
      </c>
      <c r="J116" s="182" t="e">
        <f t="shared" ca="1" si="71"/>
        <v>#DIV/0!</v>
      </c>
      <c r="K116" s="182"/>
      <c r="L116" s="204"/>
      <c r="M116" s="204"/>
      <c r="N116" s="93">
        <f t="shared" ca="1" si="72"/>
        <v>2.75E-2</v>
      </c>
      <c r="O116" s="96">
        <f t="shared" ca="1" si="73"/>
        <v>1</v>
      </c>
      <c r="P116" s="170">
        <f t="shared" ca="1" si="96"/>
        <v>0.23</v>
      </c>
      <c r="Q116" s="96">
        <f t="shared" ca="1" si="97"/>
        <v>0.6</v>
      </c>
      <c r="R116" s="77">
        <f t="shared" ca="1" si="74"/>
        <v>0</v>
      </c>
      <c r="S116" s="94" t="e">
        <f t="shared" ca="1" si="98"/>
        <v>#DIV/0!</v>
      </c>
      <c r="T116" s="182" t="e">
        <f t="shared" ca="1" si="75"/>
        <v>#DIV/0!</v>
      </c>
      <c r="U116"/>
      <c r="V116"/>
      <c r="W116"/>
      <c r="X116" s="93">
        <f t="shared" ca="1" si="76"/>
        <v>0.26</v>
      </c>
      <c r="Y116" s="96">
        <f t="shared" ca="1" si="77"/>
        <v>1</v>
      </c>
      <c r="Z116" s="170">
        <f t="shared" ca="1" si="99"/>
        <v>0.23</v>
      </c>
      <c r="AA116" s="96">
        <f t="shared" ca="1" si="100"/>
        <v>0.6</v>
      </c>
      <c r="AB116" s="77">
        <f t="shared" ca="1" si="78"/>
        <v>0</v>
      </c>
      <c r="AC116" s="94" t="e">
        <f t="shared" ca="1" si="101"/>
        <v>#DIV/0!</v>
      </c>
      <c r="AD116" s="182" t="e">
        <f t="shared" ca="1" si="79"/>
        <v>#DIV/0!</v>
      </c>
      <c r="AE116"/>
      <c r="AF116"/>
      <c r="AG116"/>
      <c r="AH116" s="93">
        <f t="shared" ca="1" si="80"/>
        <v>0.41</v>
      </c>
      <c r="AI116" s="96">
        <f t="shared" ca="1" si="81"/>
        <v>1</v>
      </c>
      <c r="AJ116" s="170">
        <f t="shared" ca="1" si="102"/>
        <v>0.23</v>
      </c>
      <c r="AK116" s="96">
        <f t="shared" ca="1" si="103"/>
        <v>1</v>
      </c>
      <c r="AL116" s="77">
        <f t="shared" ca="1" si="82"/>
        <v>0</v>
      </c>
      <c r="AM116" s="94" t="e">
        <f t="shared" ca="1" si="104"/>
        <v>#DIV/0!</v>
      </c>
      <c r="AN116" s="182" t="e">
        <f t="shared" ca="1" si="83"/>
        <v>#DIV/0!</v>
      </c>
      <c r="AO116"/>
      <c r="AP116"/>
      <c r="AQ116" s="204"/>
      <c r="AR116" s="204"/>
      <c r="AU116"/>
      <c r="AV116"/>
      <c r="AW116"/>
      <c r="AX116"/>
      <c r="AY116"/>
      <c r="AZ116"/>
      <c r="BA116"/>
      <c r="BC116" s="95"/>
      <c r="BD116" s="95"/>
      <c r="BE116" s="77">
        <f t="shared" ca="1" si="105"/>
        <v>0</v>
      </c>
      <c r="BF116" s="145">
        <f t="shared" si="84"/>
        <v>31</v>
      </c>
      <c r="BG116" s="196">
        <f t="shared" si="106"/>
        <v>39630</v>
      </c>
      <c r="BH116" s="196">
        <f t="shared" si="134"/>
        <v>39660</v>
      </c>
      <c r="BJ116" s="196">
        <f t="shared" ca="1" si="135"/>
        <v>39626</v>
      </c>
      <c r="BK116" s="79"/>
      <c r="BL116" s="79">
        <f t="shared" si="85"/>
        <v>0</v>
      </c>
      <c r="BM116" s="79" t="e">
        <f t="shared" ca="1" si="107"/>
        <v>#DIV/0!</v>
      </c>
      <c r="BN116" s="74">
        <f t="shared" ca="1" si="86"/>
        <v>0</v>
      </c>
      <c r="BO116" s="98">
        <f t="shared" ca="1" si="108"/>
        <v>0</v>
      </c>
      <c r="BP116" s="97">
        <f ca="1">IF($BL116=0,0,_xll.OSTRIP($BM116,$I116,$BJ116-$B$2,$BG116-$BJ116,$BH116-$BJ116,$B$10,$BE116,$F116,$G116,$B$23,$J116,$BQ$34,0))</f>
        <v>0</v>
      </c>
      <c r="BQ116" s="97">
        <f ca="1">IF($BL116=0,0,_xll.OSTRIP($BM116,$I116,$BJ116-$B$2,$BG116-$BJ116,$BH116-$BJ116,$B$10,$BE116,$F116,$G116,$B$23,$J116,$BQ$34,1))</f>
        <v>0</v>
      </c>
      <c r="BR116" s="97">
        <f ca="1">IF($BL116=0,0,_xll.OSTRIP($BM116,$I116,$BJ116-$B$2,$BG116-$BJ116,$BH116-$BJ116,$B$10,$BE116,$F116,$G116,$B$23,$J116,$BQ$34,BQ$35))</f>
        <v>0</v>
      </c>
      <c r="BS116" s="99">
        <f t="shared" ca="1" si="109"/>
        <v>0</v>
      </c>
      <c r="BT116" s="99">
        <f t="shared" ca="1" si="110"/>
        <v>0</v>
      </c>
      <c r="BU116" s="99">
        <f t="shared" ca="1" si="111"/>
        <v>0</v>
      </c>
      <c r="BV116" s="99">
        <f t="shared" si="112"/>
        <v>0</v>
      </c>
      <c r="BX116" s="79">
        <f t="shared" si="87"/>
        <v>0</v>
      </c>
      <c r="BY116" s="78" t="e">
        <f t="shared" ca="1" si="113"/>
        <v>#DIV/0!</v>
      </c>
      <c r="BZ116" s="74">
        <f t="shared" ca="1" si="114"/>
        <v>0</v>
      </c>
      <c r="CA116" s="98">
        <f t="shared" ca="1" si="115"/>
        <v>0</v>
      </c>
      <c r="CB116" s="97">
        <f ca="1">IF($BX116=0,0,_xll.OSTRIP($BY116,$S116,$BJ116-$B$2,$BG116-$BJ116,$BH116-$BJ116,$B$10,$BE116,$P116,$Q116,$D$23,$T116,$CC$34,0))</f>
        <v>0</v>
      </c>
      <c r="CC116" s="97">
        <f ca="1">IF($BX116=0,0,_xll.OSTRIP($BY116,$S116,$BJ116-$B$2,$BG116-$BJ116,$BH116-$BJ116,$B$10,$BE116,$P116,$Q116,$D$23,$T116,$CC$34,1))</f>
        <v>0</v>
      </c>
      <c r="CD116" s="97">
        <f ca="1">IF($BX116=0,0,_xll.OSTRIP($BY116,$S116,$BJ116-$B$2,$BG116-$BJ116,$BH116-$BJ116,$B$10,$BE116,$P116,$Q116,$D$23,$T116,$CC$34,CC$35))</f>
        <v>0</v>
      </c>
      <c r="CE116" s="99">
        <f t="shared" ca="1" si="116"/>
        <v>0</v>
      </c>
      <c r="CF116" s="99">
        <f t="shared" ca="1" si="117"/>
        <v>0</v>
      </c>
      <c r="CG116" s="99">
        <f t="shared" ca="1" si="118"/>
        <v>0</v>
      </c>
      <c r="CH116" s="99">
        <f t="shared" si="119"/>
        <v>0</v>
      </c>
      <c r="CJ116" s="79">
        <f t="shared" si="88"/>
        <v>0</v>
      </c>
      <c r="CK116" s="78" t="e">
        <f t="shared" ca="1" si="120"/>
        <v>#DIV/0!</v>
      </c>
      <c r="CL116" s="74">
        <f t="shared" ca="1" si="121"/>
        <v>0</v>
      </c>
      <c r="CM116" s="98">
        <f t="shared" ca="1" si="122"/>
        <v>0</v>
      </c>
      <c r="CN116" s="97">
        <f ca="1">IF($CJ116=0,0,_xll.OSTRIP($CK116,$AC116,$BJ116-$B$2,$BG116-$BJ116,$BH116-$BJ116,$B$10,$BE116,$Z116,$AA116,$F$23,$AD116,$CO$34,0))</f>
        <v>0</v>
      </c>
      <c r="CO116" s="97">
        <f ca="1">IF($CJ116=0,0,_xll.OSTRIP($CK116,$AC116,$BJ116-$B$2,$BG116-$BJ116,$BH116-$BJ116,$B$10,$BE116,$Z116,$AA116,$F$23,$AD116,$CO$34,1))</f>
        <v>0</v>
      </c>
      <c r="CP116" s="97">
        <f ca="1">IF($CJ116=0,0,_xll.OSTRIP($CK116,$AC116,$BJ116-$B$2,$BG116-$BJ116,$BH116-$BJ116,$B$10,$BE116,$Z116,$AA116,$F$23,$AD116,$CO$34,$CO$35))</f>
        <v>0</v>
      </c>
      <c r="CQ116" s="99">
        <f t="shared" ca="1" si="123"/>
        <v>0</v>
      </c>
      <c r="CR116" s="99">
        <f t="shared" ca="1" si="124"/>
        <v>0</v>
      </c>
      <c r="CS116" s="99">
        <f t="shared" ca="1" si="125"/>
        <v>0</v>
      </c>
      <c r="CT116" s="99">
        <f t="shared" si="126"/>
        <v>0</v>
      </c>
      <c r="CV116" s="79">
        <f t="shared" si="89"/>
        <v>0</v>
      </c>
      <c r="CW116" s="78" t="e">
        <f t="shared" ca="1" si="127"/>
        <v>#DIV/0!</v>
      </c>
      <c r="CX116" s="74">
        <f t="shared" ca="1" si="128"/>
        <v>0</v>
      </c>
      <c r="CY116" s="98">
        <f t="shared" ca="1" si="129"/>
        <v>0</v>
      </c>
      <c r="CZ116" s="97">
        <f ca="1">IF($CV116=0,0,_xll.OSTRIP($CW116,$AM116,$BJ116-$B$2,$BG116-$BJ116,$BH116-$BJ116,$B$10,$BE116,$AJ116,$AK116,$H$23,$AN116,$DA$34,0))</f>
        <v>0</v>
      </c>
      <c r="DA116" s="97">
        <f ca="1">IF($CV116=0,0,_xll.OSTRIP($CW116,$AM116,$BJ116-$B$2,$BG116-$BJ116,$BH116-$BJ116,$B$10,$BE116,$AJ116,$AK116,$H$23,$AN116,$DA$34,1))</f>
        <v>0</v>
      </c>
      <c r="DB116" s="97">
        <f ca="1">IF($CV116=0,0,_xll.OSTRIP($CW116,$AM116,$BJ116-$B$2,$BG116-$BJ116,$BH116-$BJ116,$B$10,$BE116,$AJ116,$AK116,$H$23,$AN116,$DA$34,DA$35))</f>
        <v>0</v>
      </c>
      <c r="DC116" s="99">
        <f t="shared" ca="1" si="130"/>
        <v>0</v>
      </c>
      <c r="DD116" s="99">
        <f t="shared" ca="1" si="131"/>
        <v>0</v>
      </c>
      <c r="DE116" s="99">
        <f t="shared" ca="1" si="132"/>
        <v>0</v>
      </c>
      <c r="DF116" s="99">
        <f t="shared" si="133"/>
        <v>0</v>
      </c>
    </row>
    <row r="117" spans="1:110" x14ac:dyDescent="0.2">
      <c r="A117" s="92">
        <f t="shared" si="90"/>
        <v>39661</v>
      </c>
      <c r="B117" s="93">
        <f t="shared" ca="1" si="91"/>
        <v>3.6175000000000002</v>
      </c>
      <c r="C117" s="77">
        <f t="shared" ca="1" si="92"/>
        <v>0.23</v>
      </c>
      <c r="D117" s="93">
        <f t="shared" ca="1" si="68"/>
        <v>0.35</v>
      </c>
      <c r="E117" s="96">
        <f t="shared" ca="1" si="69"/>
        <v>0.98</v>
      </c>
      <c r="F117" s="77">
        <f t="shared" ca="1" si="93"/>
        <v>0.32540000000000002</v>
      </c>
      <c r="G117" s="96">
        <f t="shared" ca="1" si="94"/>
        <v>0.65</v>
      </c>
      <c r="H117" s="77">
        <f t="shared" ca="1" si="70"/>
        <v>0</v>
      </c>
      <c r="I117" s="94" t="e">
        <f t="shared" ca="1" si="95"/>
        <v>#DIV/0!</v>
      </c>
      <c r="J117" s="182" t="e">
        <f t="shared" ca="1" si="71"/>
        <v>#DIV/0!</v>
      </c>
      <c r="K117" s="182"/>
      <c r="L117" s="204"/>
      <c r="M117" s="204"/>
      <c r="N117" s="93">
        <f t="shared" ca="1" si="72"/>
        <v>0.03</v>
      </c>
      <c r="O117" s="96">
        <f t="shared" ca="1" si="73"/>
        <v>1</v>
      </c>
      <c r="P117" s="170">
        <f t="shared" ca="1" si="96"/>
        <v>0.23</v>
      </c>
      <c r="Q117" s="96">
        <f t="shared" ca="1" si="97"/>
        <v>0.65</v>
      </c>
      <c r="R117" s="77">
        <f t="shared" ca="1" si="74"/>
        <v>0</v>
      </c>
      <c r="S117" s="94" t="e">
        <f t="shared" ca="1" si="98"/>
        <v>#DIV/0!</v>
      </c>
      <c r="T117" s="182" t="e">
        <f t="shared" ca="1" si="75"/>
        <v>#DIV/0!</v>
      </c>
      <c r="U117"/>
      <c r="V117"/>
      <c r="W117"/>
      <c r="X117" s="93">
        <f t="shared" ca="1" si="76"/>
        <v>0.26</v>
      </c>
      <c r="Y117" s="96">
        <f t="shared" ca="1" si="77"/>
        <v>1</v>
      </c>
      <c r="Z117" s="170">
        <f t="shared" ca="1" si="99"/>
        <v>0.23</v>
      </c>
      <c r="AA117" s="96">
        <f t="shared" ca="1" si="100"/>
        <v>0.7</v>
      </c>
      <c r="AB117" s="77">
        <f t="shared" ca="1" si="78"/>
        <v>0</v>
      </c>
      <c r="AC117" s="94" t="e">
        <f t="shared" ca="1" si="101"/>
        <v>#DIV/0!</v>
      </c>
      <c r="AD117" s="182" t="e">
        <f t="shared" ca="1" si="79"/>
        <v>#DIV/0!</v>
      </c>
      <c r="AE117"/>
      <c r="AF117"/>
      <c r="AG117"/>
      <c r="AH117" s="93">
        <f t="shared" ca="1" si="80"/>
        <v>0.41</v>
      </c>
      <c r="AI117" s="96">
        <f t="shared" ca="1" si="81"/>
        <v>1</v>
      </c>
      <c r="AJ117" s="170">
        <f t="shared" ca="1" si="102"/>
        <v>0.23</v>
      </c>
      <c r="AK117" s="96">
        <f t="shared" ca="1" si="103"/>
        <v>1.1000000000000001</v>
      </c>
      <c r="AL117" s="77">
        <f t="shared" ca="1" si="82"/>
        <v>0</v>
      </c>
      <c r="AM117" s="94" t="e">
        <f t="shared" ca="1" si="104"/>
        <v>#DIV/0!</v>
      </c>
      <c r="AN117" s="182" t="e">
        <f t="shared" ca="1" si="83"/>
        <v>#DIV/0!</v>
      </c>
      <c r="AO117"/>
      <c r="AP117"/>
      <c r="AQ117" s="204"/>
      <c r="AR117" s="204"/>
      <c r="AU117"/>
      <c r="AV117"/>
      <c r="AW117"/>
      <c r="AX117"/>
      <c r="AY117"/>
      <c r="AZ117"/>
      <c r="BA117"/>
      <c r="BC117" s="95"/>
      <c r="BD117" s="95"/>
      <c r="BE117" s="77">
        <f t="shared" ca="1" si="105"/>
        <v>0</v>
      </c>
      <c r="BF117" s="145">
        <f t="shared" si="84"/>
        <v>31</v>
      </c>
      <c r="BG117" s="196">
        <f t="shared" si="106"/>
        <v>39661</v>
      </c>
      <c r="BH117" s="196">
        <f t="shared" si="134"/>
        <v>39691</v>
      </c>
      <c r="BJ117" s="196">
        <f t="shared" ca="1" si="135"/>
        <v>39659</v>
      </c>
      <c r="BK117" s="79"/>
      <c r="BL117" s="79">
        <f t="shared" si="85"/>
        <v>0</v>
      </c>
      <c r="BM117" s="79" t="e">
        <f t="shared" ca="1" si="107"/>
        <v>#DIV/0!</v>
      </c>
      <c r="BN117" s="74">
        <f t="shared" ca="1" si="86"/>
        <v>0</v>
      </c>
      <c r="BO117" s="98">
        <f t="shared" ca="1" si="108"/>
        <v>0</v>
      </c>
      <c r="BP117" s="97">
        <f ca="1">IF($BL117=0,0,_xll.OSTRIP($BM117,$I117,$BJ117-$B$2,$BG117-$BJ117,$BH117-$BJ117,$B$10,$BE117,$F117,$G117,$B$23,$J117,$BQ$34,0))</f>
        <v>0</v>
      </c>
      <c r="BQ117" s="97">
        <f ca="1">IF($BL117=0,0,_xll.OSTRIP($BM117,$I117,$BJ117-$B$2,$BG117-$BJ117,$BH117-$BJ117,$B$10,$BE117,$F117,$G117,$B$23,$J117,$BQ$34,1))</f>
        <v>0</v>
      </c>
      <c r="BR117" s="97">
        <f ca="1">IF($BL117=0,0,_xll.OSTRIP($BM117,$I117,$BJ117-$B$2,$BG117-$BJ117,$BH117-$BJ117,$B$10,$BE117,$F117,$G117,$B$23,$J117,$BQ$34,BQ$35))</f>
        <v>0</v>
      </c>
      <c r="BS117" s="99">
        <f t="shared" ca="1" si="109"/>
        <v>0</v>
      </c>
      <c r="BT117" s="99">
        <f t="shared" ca="1" si="110"/>
        <v>0</v>
      </c>
      <c r="BU117" s="99">
        <f t="shared" ca="1" si="111"/>
        <v>0</v>
      </c>
      <c r="BV117" s="99">
        <f t="shared" si="112"/>
        <v>0</v>
      </c>
      <c r="BX117" s="79">
        <f t="shared" si="87"/>
        <v>0</v>
      </c>
      <c r="BY117" s="78" t="e">
        <f t="shared" ca="1" si="113"/>
        <v>#DIV/0!</v>
      </c>
      <c r="BZ117" s="74">
        <f t="shared" ca="1" si="114"/>
        <v>0</v>
      </c>
      <c r="CA117" s="98">
        <f t="shared" ca="1" si="115"/>
        <v>0</v>
      </c>
      <c r="CB117" s="97">
        <f ca="1">IF($BX117=0,0,_xll.OSTRIP($BY117,$S117,$BJ117-$B$2,$BG117-$BJ117,$BH117-$BJ117,$B$10,$BE117,$P117,$Q117,$D$23,$T117,$CC$34,0))</f>
        <v>0</v>
      </c>
      <c r="CC117" s="97">
        <f ca="1">IF($BX117=0,0,_xll.OSTRIP($BY117,$S117,$BJ117-$B$2,$BG117-$BJ117,$BH117-$BJ117,$B$10,$BE117,$P117,$Q117,$D$23,$T117,$CC$34,1))</f>
        <v>0</v>
      </c>
      <c r="CD117" s="97">
        <f ca="1">IF($BX117=0,0,_xll.OSTRIP($BY117,$S117,$BJ117-$B$2,$BG117-$BJ117,$BH117-$BJ117,$B$10,$BE117,$P117,$Q117,$D$23,$T117,$CC$34,CC$35))</f>
        <v>0</v>
      </c>
      <c r="CE117" s="99">
        <f t="shared" ca="1" si="116"/>
        <v>0</v>
      </c>
      <c r="CF117" s="99">
        <f t="shared" ca="1" si="117"/>
        <v>0</v>
      </c>
      <c r="CG117" s="99">
        <f t="shared" ca="1" si="118"/>
        <v>0</v>
      </c>
      <c r="CH117" s="99">
        <f t="shared" si="119"/>
        <v>0</v>
      </c>
      <c r="CJ117" s="79">
        <f t="shared" si="88"/>
        <v>0</v>
      </c>
      <c r="CK117" s="78" t="e">
        <f t="shared" ca="1" si="120"/>
        <v>#DIV/0!</v>
      </c>
      <c r="CL117" s="74">
        <f t="shared" ca="1" si="121"/>
        <v>0</v>
      </c>
      <c r="CM117" s="98">
        <f t="shared" ca="1" si="122"/>
        <v>0</v>
      </c>
      <c r="CN117" s="97">
        <f ca="1">IF($CJ117=0,0,_xll.OSTRIP($CK117,$AC117,$BJ117-$B$2,$BG117-$BJ117,$BH117-$BJ117,$B$10,$BE117,$Z117,$AA117,$F$23,$AD117,$CO$34,0))</f>
        <v>0</v>
      </c>
      <c r="CO117" s="97">
        <f ca="1">IF($CJ117=0,0,_xll.OSTRIP($CK117,$AC117,$BJ117-$B$2,$BG117-$BJ117,$BH117-$BJ117,$B$10,$BE117,$Z117,$AA117,$F$23,$AD117,$CO$34,1))</f>
        <v>0</v>
      </c>
      <c r="CP117" s="97">
        <f ca="1">IF($CJ117=0,0,_xll.OSTRIP($CK117,$AC117,$BJ117-$B$2,$BG117-$BJ117,$BH117-$BJ117,$B$10,$BE117,$Z117,$AA117,$F$23,$AD117,$CO$34,$CO$35))</f>
        <v>0</v>
      </c>
      <c r="CQ117" s="99">
        <f t="shared" ca="1" si="123"/>
        <v>0</v>
      </c>
      <c r="CR117" s="99">
        <f t="shared" ca="1" si="124"/>
        <v>0</v>
      </c>
      <c r="CS117" s="99">
        <f t="shared" ca="1" si="125"/>
        <v>0</v>
      </c>
      <c r="CT117" s="99">
        <f t="shared" si="126"/>
        <v>0</v>
      </c>
      <c r="CV117" s="79">
        <f t="shared" si="89"/>
        <v>0</v>
      </c>
      <c r="CW117" s="78" t="e">
        <f t="shared" ca="1" si="127"/>
        <v>#DIV/0!</v>
      </c>
      <c r="CX117" s="74">
        <f t="shared" ca="1" si="128"/>
        <v>0</v>
      </c>
      <c r="CY117" s="98">
        <f t="shared" ca="1" si="129"/>
        <v>0</v>
      </c>
      <c r="CZ117" s="97">
        <f ca="1">IF($CV117=0,0,_xll.OSTRIP($CW117,$AM117,$BJ117-$B$2,$BG117-$BJ117,$BH117-$BJ117,$B$10,$BE117,$AJ117,$AK117,$H$23,$AN117,$DA$34,0))</f>
        <v>0</v>
      </c>
      <c r="DA117" s="97">
        <f ca="1">IF($CV117=0,0,_xll.OSTRIP($CW117,$AM117,$BJ117-$B$2,$BG117-$BJ117,$BH117-$BJ117,$B$10,$BE117,$AJ117,$AK117,$H$23,$AN117,$DA$34,1))</f>
        <v>0</v>
      </c>
      <c r="DB117" s="97">
        <f ca="1">IF($CV117=0,0,_xll.OSTRIP($CW117,$AM117,$BJ117-$B$2,$BG117-$BJ117,$BH117-$BJ117,$B$10,$BE117,$AJ117,$AK117,$H$23,$AN117,$DA$34,DA$35))</f>
        <v>0</v>
      </c>
      <c r="DC117" s="99">
        <f t="shared" ca="1" si="130"/>
        <v>0</v>
      </c>
      <c r="DD117" s="99">
        <f t="shared" ca="1" si="131"/>
        <v>0</v>
      </c>
      <c r="DE117" s="99">
        <f t="shared" ca="1" si="132"/>
        <v>0</v>
      </c>
      <c r="DF117" s="99">
        <f t="shared" si="133"/>
        <v>0</v>
      </c>
    </row>
    <row r="118" spans="1:110" x14ac:dyDescent="0.2">
      <c r="A118" s="92">
        <f t="shared" si="90"/>
        <v>39692</v>
      </c>
      <c r="B118" s="93">
        <f t="shared" ca="1" si="91"/>
        <v>3.6004999999999998</v>
      </c>
      <c r="C118" s="77">
        <f t="shared" ca="1" si="92"/>
        <v>0.23</v>
      </c>
      <c r="D118" s="93">
        <f t="shared" ca="1" si="68"/>
        <v>0.315</v>
      </c>
      <c r="E118" s="96">
        <f t="shared" ca="1" si="69"/>
        <v>0.98</v>
      </c>
      <c r="F118" s="77">
        <f t="shared" ca="1" si="93"/>
        <v>0.32540000000000002</v>
      </c>
      <c r="G118" s="96">
        <f t="shared" ca="1" si="94"/>
        <v>0.65</v>
      </c>
      <c r="H118" s="77">
        <f t="shared" ca="1" si="70"/>
        <v>0</v>
      </c>
      <c r="I118" s="94" t="e">
        <f t="shared" ca="1" si="95"/>
        <v>#DIV/0!</v>
      </c>
      <c r="J118" s="182" t="e">
        <f t="shared" ca="1" si="71"/>
        <v>#DIV/0!</v>
      </c>
      <c r="K118" s="182"/>
      <c r="L118" s="204"/>
      <c r="M118" s="204"/>
      <c r="N118" s="93">
        <f t="shared" ca="1" si="72"/>
        <v>2.2499999999999999E-2</v>
      </c>
      <c r="O118" s="96">
        <f t="shared" ca="1" si="73"/>
        <v>1</v>
      </c>
      <c r="P118" s="170">
        <f t="shared" ca="1" si="96"/>
        <v>0.23</v>
      </c>
      <c r="Q118" s="96">
        <f t="shared" ca="1" si="97"/>
        <v>0.65</v>
      </c>
      <c r="R118" s="77">
        <f t="shared" ca="1" si="74"/>
        <v>0</v>
      </c>
      <c r="S118" s="94" t="e">
        <f t="shared" ca="1" si="98"/>
        <v>#DIV/0!</v>
      </c>
      <c r="T118" s="182" t="e">
        <f t="shared" ca="1" si="75"/>
        <v>#DIV/0!</v>
      </c>
      <c r="U118"/>
      <c r="V118"/>
      <c r="W118"/>
      <c r="X118" s="93">
        <f t="shared" ca="1" si="76"/>
        <v>0.26</v>
      </c>
      <c r="Y118" s="96">
        <f t="shared" ca="1" si="77"/>
        <v>1</v>
      </c>
      <c r="Z118" s="170">
        <f t="shared" ca="1" si="99"/>
        <v>0.23</v>
      </c>
      <c r="AA118" s="96">
        <f t="shared" ca="1" si="100"/>
        <v>0.65</v>
      </c>
      <c r="AB118" s="77">
        <f t="shared" ca="1" si="78"/>
        <v>0</v>
      </c>
      <c r="AC118" s="94" t="e">
        <f t="shared" ca="1" si="101"/>
        <v>#DIV/0!</v>
      </c>
      <c r="AD118" s="182" t="e">
        <f t="shared" ca="1" si="79"/>
        <v>#DIV/0!</v>
      </c>
      <c r="AE118"/>
      <c r="AF118"/>
      <c r="AG118"/>
      <c r="AH118" s="93">
        <f t="shared" ca="1" si="80"/>
        <v>0.36</v>
      </c>
      <c r="AI118" s="96">
        <f t="shared" ca="1" si="81"/>
        <v>1</v>
      </c>
      <c r="AJ118" s="170">
        <f t="shared" ca="1" si="102"/>
        <v>0.23</v>
      </c>
      <c r="AK118" s="96">
        <f t="shared" ca="1" si="103"/>
        <v>1.1000000000000001</v>
      </c>
      <c r="AL118" s="77">
        <f t="shared" ca="1" si="82"/>
        <v>0</v>
      </c>
      <c r="AM118" s="94" t="e">
        <f t="shared" ca="1" si="104"/>
        <v>#DIV/0!</v>
      </c>
      <c r="AN118" s="182" t="e">
        <f t="shared" ca="1" si="83"/>
        <v>#DIV/0!</v>
      </c>
      <c r="AO118"/>
      <c r="AP118"/>
      <c r="AQ118" s="204"/>
      <c r="AR118" s="204"/>
      <c r="AU118"/>
      <c r="AV118"/>
      <c r="AW118"/>
      <c r="AX118"/>
      <c r="AY118"/>
      <c r="AZ118"/>
      <c r="BA118"/>
      <c r="BC118" s="95"/>
      <c r="BD118" s="95"/>
      <c r="BE118" s="77">
        <f t="shared" ca="1" si="105"/>
        <v>0</v>
      </c>
      <c r="BF118" s="145">
        <f t="shared" si="84"/>
        <v>30</v>
      </c>
      <c r="BG118" s="196">
        <f t="shared" si="106"/>
        <v>39692</v>
      </c>
      <c r="BH118" s="196">
        <f t="shared" si="134"/>
        <v>39721</v>
      </c>
      <c r="BJ118" s="196">
        <f t="shared" ca="1" si="135"/>
        <v>39688</v>
      </c>
      <c r="BK118" s="79"/>
      <c r="BL118" s="79">
        <f t="shared" si="85"/>
        <v>0</v>
      </c>
      <c r="BM118" s="79" t="e">
        <f t="shared" ca="1" si="107"/>
        <v>#DIV/0!</v>
      </c>
      <c r="BN118" s="74">
        <f t="shared" ca="1" si="86"/>
        <v>0</v>
      </c>
      <c r="BO118" s="98">
        <f t="shared" ca="1" si="108"/>
        <v>0</v>
      </c>
      <c r="BP118" s="97">
        <f ca="1">IF($BL118=0,0,_xll.OSTRIP($BM118,$I118,$BJ118-$B$2,$BG118-$BJ118,$BH118-$BJ118,$B$10,$BE118,$F118,$G118,$B$23,$J118,$BQ$34,0))</f>
        <v>0</v>
      </c>
      <c r="BQ118" s="97">
        <f ca="1">IF($BL118=0,0,_xll.OSTRIP($BM118,$I118,$BJ118-$B$2,$BG118-$BJ118,$BH118-$BJ118,$B$10,$BE118,$F118,$G118,$B$23,$J118,$BQ$34,1))</f>
        <v>0</v>
      </c>
      <c r="BR118" s="97">
        <f ca="1">IF($BL118=0,0,_xll.OSTRIP($BM118,$I118,$BJ118-$B$2,$BG118-$BJ118,$BH118-$BJ118,$B$10,$BE118,$F118,$G118,$B$23,$J118,$BQ$34,BQ$35))</f>
        <v>0</v>
      </c>
      <c r="BS118" s="99">
        <f t="shared" ca="1" si="109"/>
        <v>0</v>
      </c>
      <c r="BT118" s="99">
        <f t="shared" ca="1" si="110"/>
        <v>0</v>
      </c>
      <c r="BU118" s="99">
        <f t="shared" ca="1" si="111"/>
        <v>0</v>
      </c>
      <c r="BV118" s="99">
        <f t="shared" si="112"/>
        <v>0</v>
      </c>
      <c r="BX118" s="79">
        <f t="shared" si="87"/>
        <v>0</v>
      </c>
      <c r="BY118" s="78" t="e">
        <f t="shared" ca="1" si="113"/>
        <v>#DIV/0!</v>
      </c>
      <c r="BZ118" s="74">
        <f t="shared" ca="1" si="114"/>
        <v>0</v>
      </c>
      <c r="CA118" s="98">
        <f t="shared" ca="1" si="115"/>
        <v>0</v>
      </c>
      <c r="CB118" s="97">
        <f ca="1">IF($BX118=0,0,_xll.OSTRIP($BY118,$S118,$BJ118-$B$2,$BG118-$BJ118,$BH118-$BJ118,$B$10,$BE118,$P118,$Q118,$D$23,$T118,$CC$34,0))</f>
        <v>0</v>
      </c>
      <c r="CC118" s="97">
        <f ca="1">IF($BX118=0,0,_xll.OSTRIP($BY118,$S118,$BJ118-$B$2,$BG118-$BJ118,$BH118-$BJ118,$B$10,$BE118,$P118,$Q118,$D$23,$T118,$CC$34,1))</f>
        <v>0</v>
      </c>
      <c r="CD118" s="97">
        <f ca="1">IF($BX118=0,0,_xll.OSTRIP($BY118,$S118,$BJ118-$B$2,$BG118-$BJ118,$BH118-$BJ118,$B$10,$BE118,$P118,$Q118,$D$23,$T118,$CC$34,CC$35))</f>
        <v>0</v>
      </c>
      <c r="CE118" s="99">
        <f t="shared" ca="1" si="116"/>
        <v>0</v>
      </c>
      <c r="CF118" s="99">
        <f t="shared" ca="1" si="117"/>
        <v>0</v>
      </c>
      <c r="CG118" s="99">
        <f t="shared" ca="1" si="118"/>
        <v>0</v>
      </c>
      <c r="CH118" s="99">
        <f t="shared" si="119"/>
        <v>0</v>
      </c>
      <c r="CJ118" s="79">
        <f t="shared" si="88"/>
        <v>0</v>
      </c>
      <c r="CK118" s="78" t="e">
        <f t="shared" ca="1" si="120"/>
        <v>#DIV/0!</v>
      </c>
      <c r="CL118" s="74">
        <f t="shared" ca="1" si="121"/>
        <v>0</v>
      </c>
      <c r="CM118" s="98">
        <f t="shared" ca="1" si="122"/>
        <v>0</v>
      </c>
      <c r="CN118" s="97">
        <f ca="1">IF($CJ118=0,0,_xll.OSTRIP($CK118,$AC118,$BJ118-$B$2,$BG118-$BJ118,$BH118-$BJ118,$B$10,$BE118,$Z118,$AA118,$F$23,$AD118,$CO$34,0))</f>
        <v>0</v>
      </c>
      <c r="CO118" s="97">
        <f ca="1">IF($CJ118=0,0,_xll.OSTRIP($CK118,$AC118,$BJ118-$B$2,$BG118-$BJ118,$BH118-$BJ118,$B$10,$BE118,$Z118,$AA118,$F$23,$AD118,$CO$34,1))</f>
        <v>0</v>
      </c>
      <c r="CP118" s="97">
        <f ca="1">IF($CJ118=0,0,_xll.OSTRIP($CK118,$AC118,$BJ118-$B$2,$BG118-$BJ118,$BH118-$BJ118,$B$10,$BE118,$Z118,$AA118,$F$23,$AD118,$CO$34,$CO$35))</f>
        <v>0</v>
      </c>
      <c r="CQ118" s="99">
        <f t="shared" ca="1" si="123"/>
        <v>0</v>
      </c>
      <c r="CR118" s="99">
        <f t="shared" ca="1" si="124"/>
        <v>0</v>
      </c>
      <c r="CS118" s="99">
        <f t="shared" ca="1" si="125"/>
        <v>0</v>
      </c>
      <c r="CT118" s="99">
        <f t="shared" si="126"/>
        <v>0</v>
      </c>
      <c r="CV118" s="79">
        <f t="shared" si="89"/>
        <v>0</v>
      </c>
      <c r="CW118" s="78" t="e">
        <f t="shared" ca="1" si="127"/>
        <v>#DIV/0!</v>
      </c>
      <c r="CX118" s="74">
        <f t="shared" ca="1" si="128"/>
        <v>0</v>
      </c>
      <c r="CY118" s="98">
        <f t="shared" ca="1" si="129"/>
        <v>0</v>
      </c>
      <c r="CZ118" s="97">
        <f ca="1">IF($CV118=0,0,_xll.OSTRIP($CW118,$AM118,$BJ118-$B$2,$BG118-$BJ118,$BH118-$BJ118,$B$10,$BE118,$AJ118,$AK118,$H$23,$AN118,$DA$34,0))</f>
        <v>0</v>
      </c>
      <c r="DA118" s="97">
        <f ca="1">IF($CV118=0,0,_xll.OSTRIP($CW118,$AM118,$BJ118-$B$2,$BG118-$BJ118,$BH118-$BJ118,$B$10,$BE118,$AJ118,$AK118,$H$23,$AN118,$DA$34,1))</f>
        <v>0</v>
      </c>
      <c r="DB118" s="97">
        <f ca="1">IF($CV118=0,0,_xll.OSTRIP($CW118,$AM118,$BJ118-$B$2,$BG118-$BJ118,$BH118-$BJ118,$B$10,$BE118,$AJ118,$AK118,$H$23,$AN118,$DA$34,DA$35))</f>
        <v>0</v>
      </c>
      <c r="DC118" s="99">
        <f t="shared" ca="1" si="130"/>
        <v>0</v>
      </c>
      <c r="DD118" s="99">
        <f t="shared" ca="1" si="131"/>
        <v>0</v>
      </c>
      <c r="DE118" s="99">
        <f t="shared" ca="1" si="132"/>
        <v>0</v>
      </c>
      <c r="DF118" s="99">
        <f t="shared" si="133"/>
        <v>0</v>
      </c>
    </row>
    <row r="119" spans="1:110" x14ac:dyDescent="0.2">
      <c r="A119" s="92">
        <f t="shared" si="90"/>
        <v>39722</v>
      </c>
      <c r="B119" s="93">
        <f t="shared" ca="1" si="91"/>
        <v>3.6255000000000002</v>
      </c>
      <c r="C119" s="77">
        <f t="shared" ca="1" si="92"/>
        <v>0.23</v>
      </c>
      <c r="D119" s="93">
        <f t="shared" ca="1" si="68"/>
        <v>0.36</v>
      </c>
      <c r="E119" s="96">
        <f t="shared" ca="1" si="69"/>
        <v>0.98</v>
      </c>
      <c r="F119" s="77">
        <f t="shared" ca="1" si="93"/>
        <v>0.32540000000000002</v>
      </c>
      <c r="G119" s="96">
        <f t="shared" ca="1" si="94"/>
        <v>0.7</v>
      </c>
      <c r="H119" s="77">
        <f t="shared" ca="1" si="70"/>
        <v>0</v>
      </c>
      <c r="I119" s="94" t="e">
        <f t="shared" ca="1" si="95"/>
        <v>#DIV/0!</v>
      </c>
      <c r="J119" s="182" t="e">
        <f t="shared" ca="1" si="71"/>
        <v>#DIV/0!</v>
      </c>
      <c r="K119" s="182"/>
      <c r="L119" s="204"/>
      <c r="M119" s="204"/>
      <c r="N119" s="93">
        <f t="shared" ca="1" si="72"/>
        <v>1.2500000000000001E-2</v>
      </c>
      <c r="O119" s="96">
        <f t="shared" ca="1" si="73"/>
        <v>1</v>
      </c>
      <c r="P119" s="170">
        <f t="shared" ca="1" si="96"/>
        <v>0.23</v>
      </c>
      <c r="Q119" s="96">
        <f t="shared" ca="1" si="97"/>
        <v>0.7</v>
      </c>
      <c r="R119" s="77">
        <f t="shared" ca="1" si="74"/>
        <v>0</v>
      </c>
      <c r="S119" s="94" t="e">
        <f t="shared" ca="1" si="98"/>
        <v>#DIV/0!</v>
      </c>
      <c r="T119" s="182" t="e">
        <f t="shared" ca="1" si="75"/>
        <v>#DIV/0!</v>
      </c>
      <c r="U119"/>
      <c r="V119"/>
      <c r="W119"/>
      <c r="X119" s="93">
        <f t="shared" ca="1" si="76"/>
        <v>0.26</v>
      </c>
      <c r="Y119" s="96">
        <f t="shared" ca="1" si="77"/>
        <v>1</v>
      </c>
      <c r="Z119" s="170">
        <f t="shared" ca="1" si="99"/>
        <v>0.23</v>
      </c>
      <c r="AA119" s="96">
        <f t="shared" ca="1" si="100"/>
        <v>0.7</v>
      </c>
      <c r="AB119" s="77">
        <f t="shared" ca="1" si="78"/>
        <v>0</v>
      </c>
      <c r="AC119" s="94" t="e">
        <f t="shared" ca="1" si="101"/>
        <v>#DIV/0!</v>
      </c>
      <c r="AD119" s="182" t="e">
        <f t="shared" ca="1" si="79"/>
        <v>#DIV/0!</v>
      </c>
      <c r="AE119"/>
      <c r="AF119"/>
      <c r="AG119"/>
      <c r="AH119" s="93">
        <f t="shared" ca="1" si="80"/>
        <v>0.4</v>
      </c>
      <c r="AI119" s="96">
        <f t="shared" ca="1" si="81"/>
        <v>1</v>
      </c>
      <c r="AJ119" s="170">
        <f t="shared" ca="1" si="102"/>
        <v>0.23</v>
      </c>
      <c r="AK119" s="96">
        <f t="shared" ca="1" si="103"/>
        <v>1.1499999999999999</v>
      </c>
      <c r="AL119" s="77">
        <f t="shared" ca="1" si="82"/>
        <v>0</v>
      </c>
      <c r="AM119" s="94" t="e">
        <f t="shared" ca="1" si="104"/>
        <v>#DIV/0!</v>
      </c>
      <c r="AN119" s="182" t="e">
        <f t="shared" ca="1" si="83"/>
        <v>#DIV/0!</v>
      </c>
      <c r="AO119"/>
      <c r="AP119"/>
      <c r="AQ119" s="204"/>
      <c r="AR119" s="204"/>
      <c r="AU119"/>
      <c r="AV119"/>
      <c r="AW119"/>
      <c r="AX119"/>
      <c r="AY119"/>
      <c r="AZ119"/>
      <c r="BA119"/>
      <c r="BC119" s="95"/>
      <c r="BD119" s="95"/>
      <c r="BE119" s="77">
        <f t="shared" ca="1" si="105"/>
        <v>0</v>
      </c>
      <c r="BF119" s="145">
        <f t="shared" si="84"/>
        <v>31</v>
      </c>
      <c r="BG119" s="196">
        <f t="shared" si="106"/>
        <v>39722</v>
      </c>
      <c r="BH119" s="196">
        <f t="shared" si="134"/>
        <v>39752</v>
      </c>
      <c r="BJ119" s="196">
        <f t="shared" ca="1" si="135"/>
        <v>39718</v>
      </c>
      <c r="BK119" s="79"/>
      <c r="BL119" s="79">
        <f t="shared" si="85"/>
        <v>0</v>
      </c>
      <c r="BM119" s="79" t="e">
        <f t="shared" ca="1" si="107"/>
        <v>#DIV/0!</v>
      </c>
      <c r="BN119" s="74">
        <f t="shared" ca="1" si="86"/>
        <v>0</v>
      </c>
      <c r="BO119" s="98">
        <f t="shared" ca="1" si="108"/>
        <v>0</v>
      </c>
      <c r="BP119" s="97">
        <f ca="1">IF($BL119=0,0,_xll.OSTRIP($BM119,$I119,$BJ119-$B$2,$BG119-$BJ119,$BH119-$BJ119,$B$10,$BE119,$F119,$G119,$B$23,$J119,$BQ$34,0))</f>
        <v>0</v>
      </c>
      <c r="BQ119" s="97">
        <f ca="1">IF($BL119=0,0,_xll.OSTRIP($BM119,$I119,$BJ119-$B$2,$BG119-$BJ119,$BH119-$BJ119,$B$10,$BE119,$F119,$G119,$B$23,$J119,$BQ$34,1))</f>
        <v>0</v>
      </c>
      <c r="BR119" s="97">
        <f ca="1">IF($BL119=0,0,_xll.OSTRIP($BM119,$I119,$BJ119-$B$2,$BG119-$BJ119,$BH119-$BJ119,$B$10,$BE119,$F119,$G119,$B$23,$J119,$BQ$34,BQ$35))</f>
        <v>0</v>
      </c>
      <c r="BS119" s="99">
        <f t="shared" ca="1" si="109"/>
        <v>0</v>
      </c>
      <c r="BT119" s="99">
        <f t="shared" ca="1" si="110"/>
        <v>0</v>
      </c>
      <c r="BU119" s="99">
        <f t="shared" ca="1" si="111"/>
        <v>0</v>
      </c>
      <c r="BV119" s="99">
        <f t="shared" si="112"/>
        <v>0</v>
      </c>
      <c r="BX119" s="79">
        <f t="shared" si="87"/>
        <v>0</v>
      </c>
      <c r="BY119" s="78" t="e">
        <f t="shared" ca="1" si="113"/>
        <v>#DIV/0!</v>
      </c>
      <c r="BZ119" s="74">
        <f t="shared" ca="1" si="114"/>
        <v>0</v>
      </c>
      <c r="CA119" s="98">
        <f t="shared" ca="1" si="115"/>
        <v>0</v>
      </c>
      <c r="CB119" s="97">
        <f ca="1">IF($BX119=0,0,_xll.OSTRIP($BY119,$S119,$BJ119-$B$2,$BG119-$BJ119,$BH119-$BJ119,$B$10,$BE119,$P119,$Q119,$D$23,$T119,$CC$34,0))</f>
        <v>0</v>
      </c>
      <c r="CC119" s="97">
        <f ca="1">IF($BX119=0,0,_xll.OSTRIP($BY119,$S119,$BJ119-$B$2,$BG119-$BJ119,$BH119-$BJ119,$B$10,$BE119,$P119,$Q119,$D$23,$T119,$CC$34,1))</f>
        <v>0</v>
      </c>
      <c r="CD119" s="97">
        <f ca="1">IF($BX119=0,0,_xll.OSTRIP($BY119,$S119,$BJ119-$B$2,$BG119-$BJ119,$BH119-$BJ119,$B$10,$BE119,$P119,$Q119,$D$23,$T119,$CC$34,CC$35))</f>
        <v>0</v>
      </c>
      <c r="CE119" s="99">
        <f t="shared" ca="1" si="116"/>
        <v>0</v>
      </c>
      <c r="CF119" s="99">
        <f t="shared" ca="1" si="117"/>
        <v>0</v>
      </c>
      <c r="CG119" s="99">
        <f t="shared" ca="1" si="118"/>
        <v>0</v>
      </c>
      <c r="CH119" s="99">
        <f t="shared" si="119"/>
        <v>0</v>
      </c>
      <c r="CJ119" s="79">
        <f t="shared" si="88"/>
        <v>0</v>
      </c>
      <c r="CK119" s="78" t="e">
        <f t="shared" ca="1" si="120"/>
        <v>#DIV/0!</v>
      </c>
      <c r="CL119" s="74">
        <f t="shared" ca="1" si="121"/>
        <v>0</v>
      </c>
      <c r="CM119" s="98">
        <f t="shared" ca="1" si="122"/>
        <v>0</v>
      </c>
      <c r="CN119" s="97">
        <f ca="1">IF($CJ119=0,0,_xll.OSTRIP($CK119,$AC119,$BJ119-$B$2,$BG119-$BJ119,$BH119-$BJ119,$B$10,$BE119,$Z119,$AA119,$F$23,$AD119,$CO$34,0))</f>
        <v>0</v>
      </c>
      <c r="CO119" s="97">
        <f ca="1">IF($CJ119=0,0,_xll.OSTRIP($CK119,$AC119,$BJ119-$B$2,$BG119-$BJ119,$BH119-$BJ119,$B$10,$BE119,$Z119,$AA119,$F$23,$AD119,$CO$34,1))</f>
        <v>0</v>
      </c>
      <c r="CP119" s="97">
        <f ca="1">IF($CJ119=0,0,_xll.OSTRIP($CK119,$AC119,$BJ119-$B$2,$BG119-$BJ119,$BH119-$BJ119,$B$10,$BE119,$Z119,$AA119,$F$23,$AD119,$CO$34,$CO$35))</f>
        <v>0</v>
      </c>
      <c r="CQ119" s="99">
        <f t="shared" ca="1" si="123"/>
        <v>0</v>
      </c>
      <c r="CR119" s="99">
        <f t="shared" ca="1" si="124"/>
        <v>0</v>
      </c>
      <c r="CS119" s="99">
        <f t="shared" ca="1" si="125"/>
        <v>0</v>
      </c>
      <c r="CT119" s="99">
        <f t="shared" si="126"/>
        <v>0</v>
      </c>
      <c r="CV119" s="79">
        <f t="shared" si="89"/>
        <v>0</v>
      </c>
      <c r="CW119" s="78" t="e">
        <f t="shared" ca="1" si="127"/>
        <v>#DIV/0!</v>
      </c>
      <c r="CX119" s="74">
        <f t="shared" ca="1" si="128"/>
        <v>0</v>
      </c>
      <c r="CY119" s="98">
        <f t="shared" ca="1" si="129"/>
        <v>0</v>
      </c>
      <c r="CZ119" s="97">
        <f ca="1">IF($CV119=0,0,_xll.OSTRIP($CW119,$AM119,$BJ119-$B$2,$BG119-$BJ119,$BH119-$BJ119,$B$10,$BE119,$AJ119,$AK119,$H$23,$AN119,$DA$34,0))</f>
        <v>0</v>
      </c>
      <c r="DA119" s="97">
        <f ca="1">IF($CV119=0,0,_xll.OSTRIP($CW119,$AM119,$BJ119-$B$2,$BG119-$BJ119,$BH119-$BJ119,$B$10,$BE119,$AJ119,$AK119,$H$23,$AN119,$DA$34,1))</f>
        <v>0</v>
      </c>
      <c r="DB119" s="97">
        <f ca="1">IF($CV119=0,0,_xll.OSTRIP($CW119,$AM119,$BJ119-$B$2,$BG119-$BJ119,$BH119-$BJ119,$B$10,$BE119,$AJ119,$AK119,$H$23,$AN119,$DA$34,DA$35))</f>
        <v>0</v>
      </c>
      <c r="DC119" s="99">
        <f t="shared" ca="1" si="130"/>
        <v>0</v>
      </c>
      <c r="DD119" s="99">
        <f t="shared" ca="1" si="131"/>
        <v>0</v>
      </c>
      <c r="DE119" s="99">
        <f t="shared" ca="1" si="132"/>
        <v>0</v>
      </c>
      <c r="DF119" s="99">
        <f t="shared" si="133"/>
        <v>0</v>
      </c>
    </row>
    <row r="120" spans="1:110" x14ac:dyDescent="0.2">
      <c r="A120" s="92">
        <f t="shared" si="90"/>
        <v>39753</v>
      </c>
      <c r="B120" s="93">
        <f t="shared" ca="1" si="91"/>
        <v>3.7774999999999999</v>
      </c>
      <c r="C120" s="77">
        <f t="shared" ca="1" si="92"/>
        <v>0.23</v>
      </c>
      <c r="D120" s="93">
        <f t="shared" ca="1" si="68"/>
        <v>0.46</v>
      </c>
      <c r="E120" s="96">
        <f t="shared" ca="1" si="69"/>
        <v>1.1000000000000001</v>
      </c>
      <c r="F120" s="77">
        <f t="shared" ca="1" si="93"/>
        <v>0.35300000000000009</v>
      </c>
      <c r="G120" s="96">
        <f t="shared" ca="1" si="94"/>
        <v>0.9</v>
      </c>
      <c r="H120" s="77">
        <f t="shared" ca="1" si="70"/>
        <v>0</v>
      </c>
      <c r="I120" s="94" t="e">
        <f t="shared" ca="1" si="95"/>
        <v>#DIV/0!</v>
      </c>
      <c r="J120" s="182" t="e">
        <f t="shared" ca="1" si="71"/>
        <v>#DIV/0!</v>
      </c>
      <c r="K120" s="182"/>
      <c r="L120" s="204"/>
      <c r="M120" s="204"/>
      <c r="N120" s="93">
        <f t="shared" ca="1" si="72"/>
        <v>-2.2499999999999999E-2</v>
      </c>
      <c r="O120" s="96">
        <f t="shared" ca="1" si="73"/>
        <v>1</v>
      </c>
      <c r="P120" s="170">
        <f t="shared" ca="1" si="96"/>
        <v>0.23</v>
      </c>
      <c r="Q120" s="96">
        <f t="shared" ca="1" si="97"/>
        <v>0.9</v>
      </c>
      <c r="R120" s="77">
        <f t="shared" ca="1" si="74"/>
        <v>0</v>
      </c>
      <c r="S120" s="94" t="e">
        <f t="shared" ca="1" si="98"/>
        <v>#DIV/0!</v>
      </c>
      <c r="T120" s="182" t="e">
        <f t="shared" ca="1" si="75"/>
        <v>#DIV/0!</v>
      </c>
      <c r="U120"/>
      <c r="V120"/>
      <c r="W120"/>
      <c r="X120" s="93">
        <f t="shared" ca="1" si="76"/>
        <v>0.25</v>
      </c>
      <c r="Y120" s="96">
        <f t="shared" ca="1" si="77"/>
        <v>1</v>
      </c>
      <c r="Z120" s="170">
        <f t="shared" ca="1" si="99"/>
        <v>0.23</v>
      </c>
      <c r="AA120" s="96">
        <f t="shared" ca="1" si="100"/>
        <v>0.9</v>
      </c>
      <c r="AB120" s="77">
        <f t="shared" ca="1" si="78"/>
        <v>0</v>
      </c>
      <c r="AC120" s="94" t="e">
        <f t="shared" ca="1" si="101"/>
        <v>#DIV/0!</v>
      </c>
      <c r="AD120" s="182" t="e">
        <f t="shared" ca="1" si="79"/>
        <v>#DIV/0!</v>
      </c>
      <c r="AE120"/>
      <c r="AF120"/>
      <c r="AG120"/>
      <c r="AH120" s="93">
        <f t="shared" ca="1" si="80"/>
        <v>0.7</v>
      </c>
      <c r="AI120" s="96">
        <f t="shared" ca="1" si="81"/>
        <v>1.1000000000000001</v>
      </c>
      <c r="AJ120" s="170">
        <f t="shared" ca="1" si="102"/>
        <v>0.25300000000000006</v>
      </c>
      <c r="AK120" s="96">
        <f t="shared" ca="1" si="103"/>
        <v>1.45</v>
      </c>
      <c r="AL120" s="77">
        <f t="shared" ca="1" si="82"/>
        <v>0</v>
      </c>
      <c r="AM120" s="94" t="e">
        <f t="shared" ca="1" si="104"/>
        <v>#DIV/0!</v>
      </c>
      <c r="AN120" s="182" t="e">
        <f t="shared" ca="1" si="83"/>
        <v>#DIV/0!</v>
      </c>
      <c r="AO120"/>
      <c r="AP120"/>
      <c r="AQ120" s="204"/>
      <c r="AR120" s="204"/>
      <c r="AU120"/>
      <c r="AV120"/>
      <c r="AW120"/>
      <c r="AX120"/>
      <c r="AY120"/>
      <c r="AZ120"/>
      <c r="BA120"/>
      <c r="BC120" s="95"/>
      <c r="BD120" s="95"/>
      <c r="BE120" s="77">
        <f t="shared" ca="1" si="105"/>
        <v>0</v>
      </c>
      <c r="BF120" s="145">
        <f t="shared" si="84"/>
        <v>30</v>
      </c>
      <c r="BG120" s="196">
        <f t="shared" si="106"/>
        <v>39753</v>
      </c>
      <c r="BH120" s="196">
        <f t="shared" si="134"/>
        <v>39782</v>
      </c>
      <c r="BJ120" s="196">
        <f t="shared" ca="1" si="135"/>
        <v>39751</v>
      </c>
      <c r="BK120" s="79"/>
      <c r="BL120" s="79">
        <f t="shared" si="85"/>
        <v>0</v>
      </c>
      <c r="BM120" s="79" t="e">
        <f t="shared" ca="1" si="107"/>
        <v>#DIV/0!</v>
      </c>
      <c r="BN120" s="74">
        <f t="shared" ca="1" si="86"/>
        <v>0</v>
      </c>
      <c r="BO120" s="98">
        <f t="shared" ca="1" si="108"/>
        <v>0</v>
      </c>
      <c r="BP120" s="97">
        <f ca="1">IF($BL120=0,0,_xll.OSTRIP($BM120,$I120,$BJ120-$B$2,$BG120-$BJ120,$BH120-$BJ120,$B$10,$BE120,$F120,$G120,$B$23,$J120,$BQ$34,0))</f>
        <v>0</v>
      </c>
      <c r="BQ120" s="97">
        <f ca="1">IF($BL120=0,0,_xll.OSTRIP($BM120,$I120,$BJ120-$B$2,$BG120-$BJ120,$BH120-$BJ120,$B$10,$BE120,$F120,$G120,$B$23,$J120,$BQ$34,1))</f>
        <v>0</v>
      </c>
      <c r="BR120" s="97">
        <f ca="1">IF($BL120=0,0,_xll.OSTRIP($BM120,$I120,$BJ120-$B$2,$BG120-$BJ120,$BH120-$BJ120,$B$10,$BE120,$F120,$G120,$B$23,$J120,$BQ$34,BQ$35))</f>
        <v>0</v>
      </c>
      <c r="BS120" s="99">
        <f t="shared" ca="1" si="109"/>
        <v>0</v>
      </c>
      <c r="BT120" s="99">
        <f t="shared" ca="1" si="110"/>
        <v>0</v>
      </c>
      <c r="BU120" s="99">
        <f t="shared" ca="1" si="111"/>
        <v>0</v>
      </c>
      <c r="BV120" s="99">
        <f t="shared" si="112"/>
        <v>0</v>
      </c>
      <c r="BX120" s="79">
        <f t="shared" si="87"/>
        <v>0</v>
      </c>
      <c r="BY120" s="78" t="e">
        <f t="shared" ca="1" si="113"/>
        <v>#DIV/0!</v>
      </c>
      <c r="BZ120" s="74">
        <f t="shared" ca="1" si="114"/>
        <v>0</v>
      </c>
      <c r="CA120" s="98">
        <f t="shared" ca="1" si="115"/>
        <v>0</v>
      </c>
      <c r="CB120" s="97">
        <f ca="1">IF($BX120=0,0,_xll.OSTRIP($BY120,$S120,$BJ120-$B$2,$BG120-$BJ120,$BH120-$BJ120,$B$10,$BE120,$P120,$Q120,$D$23,$T120,$CC$34,0))</f>
        <v>0</v>
      </c>
      <c r="CC120" s="97">
        <f ca="1">IF($BX120=0,0,_xll.OSTRIP($BY120,$S120,$BJ120-$B$2,$BG120-$BJ120,$BH120-$BJ120,$B$10,$BE120,$P120,$Q120,$D$23,$T120,$CC$34,1))</f>
        <v>0</v>
      </c>
      <c r="CD120" s="97">
        <f ca="1">IF($BX120=0,0,_xll.OSTRIP($BY120,$S120,$BJ120-$B$2,$BG120-$BJ120,$BH120-$BJ120,$B$10,$BE120,$P120,$Q120,$D$23,$T120,$CC$34,CC$35))</f>
        <v>0</v>
      </c>
      <c r="CE120" s="99">
        <f t="shared" ca="1" si="116"/>
        <v>0</v>
      </c>
      <c r="CF120" s="99">
        <f t="shared" ca="1" si="117"/>
        <v>0</v>
      </c>
      <c r="CG120" s="99">
        <f t="shared" ca="1" si="118"/>
        <v>0</v>
      </c>
      <c r="CH120" s="99">
        <f t="shared" si="119"/>
        <v>0</v>
      </c>
      <c r="CJ120" s="79">
        <f t="shared" si="88"/>
        <v>0</v>
      </c>
      <c r="CK120" s="78" t="e">
        <f t="shared" ca="1" si="120"/>
        <v>#DIV/0!</v>
      </c>
      <c r="CL120" s="74">
        <f t="shared" ca="1" si="121"/>
        <v>0</v>
      </c>
      <c r="CM120" s="98">
        <f t="shared" ca="1" si="122"/>
        <v>0</v>
      </c>
      <c r="CN120" s="97">
        <f ca="1">IF($CJ120=0,0,_xll.OSTRIP($CK120,$AC120,$BJ120-$B$2,$BG120-$BJ120,$BH120-$BJ120,$B$10,$BE120,$Z120,$AA120,$F$23,$AD120,$CO$34,0))</f>
        <v>0</v>
      </c>
      <c r="CO120" s="97">
        <f ca="1">IF($CJ120=0,0,_xll.OSTRIP($CK120,$AC120,$BJ120-$B$2,$BG120-$BJ120,$BH120-$BJ120,$B$10,$BE120,$Z120,$AA120,$F$23,$AD120,$CO$34,1))</f>
        <v>0</v>
      </c>
      <c r="CP120" s="97">
        <f ca="1">IF($CJ120=0,0,_xll.OSTRIP($CK120,$AC120,$BJ120-$B$2,$BG120-$BJ120,$BH120-$BJ120,$B$10,$BE120,$Z120,$AA120,$F$23,$AD120,$CO$34,$CO$35))</f>
        <v>0</v>
      </c>
      <c r="CQ120" s="99">
        <f t="shared" ca="1" si="123"/>
        <v>0</v>
      </c>
      <c r="CR120" s="99">
        <f t="shared" ca="1" si="124"/>
        <v>0</v>
      </c>
      <c r="CS120" s="99">
        <f t="shared" ca="1" si="125"/>
        <v>0</v>
      </c>
      <c r="CT120" s="99">
        <f t="shared" si="126"/>
        <v>0</v>
      </c>
      <c r="CV120" s="79">
        <f t="shared" si="89"/>
        <v>0</v>
      </c>
      <c r="CW120" s="78" t="e">
        <f t="shared" ca="1" si="127"/>
        <v>#DIV/0!</v>
      </c>
      <c r="CX120" s="74">
        <f t="shared" ca="1" si="128"/>
        <v>0</v>
      </c>
      <c r="CY120" s="98">
        <f t="shared" ca="1" si="129"/>
        <v>0</v>
      </c>
      <c r="CZ120" s="97">
        <f ca="1">IF($CV120=0,0,_xll.OSTRIP($CW120,$AM120,$BJ120-$B$2,$BG120-$BJ120,$BH120-$BJ120,$B$10,$BE120,$AJ120,$AK120,$H$23,$AN120,$DA$34,0))</f>
        <v>0</v>
      </c>
      <c r="DA120" s="97">
        <f ca="1">IF($CV120=0,0,_xll.OSTRIP($CW120,$AM120,$BJ120-$B$2,$BG120-$BJ120,$BH120-$BJ120,$B$10,$BE120,$AJ120,$AK120,$H$23,$AN120,$DA$34,1))</f>
        <v>0</v>
      </c>
      <c r="DB120" s="97">
        <f ca="1">IF($CV120=0,0,_xll.OSTRIP($CW120,$AM120,$BJ120-$B$2,$BG120-$BJ120,$BH120-$BJ120,$B$10,$BE120,$AJ120,$AK120,$H$23,$AN120,$DA$34,DA$35))</f>
        <v>0</v>
      </c>
      <c r="DC120" s="99">
        <f t="shared" ca="1" si="130"/>
        <v>0</v>
      </c>
      <c r="DD120" s="99">
        <f t="shared" ca="1" si="131"/>
        <v>0</v>
      </c>
      <c r="DE120" s="99">
        <f t="shared" ca="1" si="132"/>
        <v>0</v>
      </c>
      <c r="DF120" s="99">
        <f t="shared" si="133"/>
        <v>0</v>
      </c>
    </row>
    <row r="121" spans="1:110" x14ac:dyDescent="0.2">
      <c r="A121" s="92">
        <f t="shared" si="90"/>
        <v>39783</v>
      </c>
      <c r="B121" s="93">
        <f t="shared" ca="1" si="91"/>
        <v>3.9205000000000001</v>
      </c>
      <c r="C121" s="77">
        <f t="shared" ca="1" si="92"/>
        <v>0.23</v>
      </c>
      <c r="D121" s="93">
        <f t="shared" ca="1" si="68"/>
        <v>0.77</v>
      </c>
      <c r="E121" s="96">
        <f t="shared" ca="1" si="69"/>
        <v>1.1000000000000001</v>
      </c>
      <c r="F121" s="77">
        <f t="shared" ca="1" si="93"/>
        <v>0.35300000000000009</v>
      </c>
      <c r="G121" s="96">
        <f t="shared" ca="1" si="94"/>
        <v>1.1000000000000001</v>
      </c>
      <c r="H121" s="77">
        <f t="shared" ca="1" si="70"/>
        <v>0</v>
      </c>
      <c r="I121" s="94" t="e">
        <f t="shared" ca="1" si="95"/>
        <v>#DIV/0!</v>
      </c>
      <c r="J121" s="182" t="e">
        <f t="shared" ca="1" si="71"/>
        <v>#DIV/0!</v>
      </c>
      <c r="K121" s="182"/>
      <c r="L121" s="204"/>
      <c r="M121" s="204"/>
      <c r="N121" s="93">
        <f t="shared" ca="1" si="72"/>
        <v>-4.4999999999999998E-2</v>
      </c>
      <c r="O121" s="96">
        <f t="shared" ca="1" si="73"/>
        <v>1</v>
      </c>
      <c r="P121" s="170">
        <f t="shared" ca="1" si="96"/>
        <v>0.23</v>
      </c>
      <c r="Q121" s="96">
        <f t="shared" ca="1" si="97"/>
        <v>1.1000000000000001</v>
      </c>
      <c r="R121" s="77">
        <f t="shared" ca="1" si="74"/>
        <v>0</v>
      </c>
      <c r="S121" s="94" t="e">
        <f t="shared" ca="1" si="98"/>
        <v>#DIV/0!</v>
      </c>
      <c r="T121" s="182" t="e">
        <f t="shared" ca="1" si="75"/>
        <v>#DIV/0!</v>
      </c>
      <c r="U121"/>
      <c r="V121"/>
      <c r="W121"/>
      <c r="X121" s="93">
        <f t="shared" ca="1" si="76"/>
        <v>0.25</v>
      </c>
      <c r="Y121" s="96">
        <f t="shared" ca="1" si="77"/>
        <v>1</v>
      </c>
      <c r="Z121" s="170">
        <f t="shared" ca="1" si="99"/>
        <v>0.23</v>
      </c>
      <c r="AA121" s="96">
        <f t="shared" ca="1" si="100"/>
        <v>1.1000000000000001</v>
      </c>
      <c r="AB121" s="77">
        <f t="shared" ca="1" si="78"/>
        <v>0</v>
      </c>
      <c r="AC121" s="94" t="e">
        <f t="shared" ca="1" si="101"/>
        <v>#DIV/0!</v>
      </c>
      <c r="AD121" s="182" t="e">
        <f t="shared" ca="1" si="79"/>
        <v>#DIV/0!</v>
      </c>
      <c r="AE121"/>
      <c r="AF121"/>
      <c r="AG121"/>
      <c r="AH121" s="93">
        <f t="shared" ca="1" si="80"/>
        <v>0.98</v>
      </c>
      <c r="AI121" s="96">
        <f t="shared" ca="1" si="81"/>
        <v>1.02</v>
      </c>
      <c r="AJ121" s="170">
        <f t="shared" ca="1" si="102"/>
        <v>0.2346</v>
      </c>
      <c r="AK121" s="96">
        <f t="shared" ca="1" si="103"/>
        <v>1.75</v>
      </c>
      <c r="AL121" s="77">
        <f t="shared" ca="1" si="82"/>
        <v>0</v>
      </c>
      <c r="AM121" s="94" t="e">
        <f t="shared" ca="1" si="104"/>
        <v>#DIV/0!</v>
      </c>
      <c r="AN121" s="182" t="e">
        <f t="shared" ca="1" si="83"/>
        <v>#DIV/0!</v>
      </c>
      <c r="AO121"/>
      <c r="AP121"/>
      <c r="AQ121" s="204"/>
      <c r="AR121" s="204"/>
      <c r="AU121"/>
      <c r="AV121"/>
      <c r="AW121"/>
      <c r="AX121"/>
      <c r="AY121"/>
      <c r="AZ121"/>
      <c r="BA121"/>
      <c r="BC121" s="95"/>
      <c r="BD121" s="95"/>
      <c r="BE121" s="77">
        <f t="shared" ca="1" si="105"/>
        <v>0</v>
      </c>
      <c r="BF121" s="145">
        <f t="shared" si="84"/>
        <v>31</v>
      </c>
      <c r="BG121" s="196">
        <f t="shared" si="106"/>
        <v>39783</v>
      </c>
      <c r="BH121" s="196">
        <f t="shared" si="134"/>
        <v>39813</v>
      </c>
      <c r="BJ121" s="196">
        <f t="shared" ca="1" si="135"/>
        <v>39778</v>
      </c>
      <c r="BK121" s="79"/>
      <c r="BL121" s="79">
        <f t="shared" si="85"/>
        <v>0</v>
      </c>
      <c r="BM121" s="79" t="e">
        <f t="shared" ca="1" si="107"/>
        <v>#DIV/0!</v>
      </c>
      <c r="BN121" s="74">
        <f t="shared" ca="1" si="86"/>
        <v>0</v>
      </c>
      <c r="BO121" s="98">
        <f t="shared" ca="1" si="108"/>
        <v>0</v>
      </c>
      <c r="BP121" s="97">
        <f ca="1">IF($BL121=0,0,_xll.OSTRIP($BM121,$I121,$BJ121-$B$2,$BG121-$BJ121,$BH121-$BJ121,$B$10,$BE121,$F121,$G121,$B$23,$J121,$BQ$34,0))</f>
        <v>0</v>
      </c>
      <c r="BQ121" s="97">
        <f ca="1">IF($BL121=0,0,_xll.OSTRIP($BM121,$I121,$BJ121-$B$2,$BG121-$BJ121,$BH121-$BJ121,$B$10,$BE121,$F121,$G121,$B$23,$J121,$BQ$34,1))</f>
        <v>0</v>
      </c>
      <c r="BR121" s="97">
        <f ca="1">IF($BL121=0,0,_xll.OSTRIP($BM121,$I121,$BJ121-$B$2,$BG121-$BJ121,$BH121-$BJ121,$B$10,$BE121,$F121,$G121,$B$23,$J121,$BQ$34,BQ$35))</f>
        <v>0</v>
      </c>
      <c r="BS121" s="99">
        <f t="shared" ca="1" si="109"/>
        <v>0</v>
      </c>
      <c r="BT121" s="99">
        <f t="shared" ca="1" si="110"/>
        <v>0</v>
      </c>
      <c r="BU121" s="99">
        <f t="shared" ca="1" si="111"/>
        <v>0</v>
      </c>
      <c r="BV121" s="99">
        <f t="shared" si="112"/>
        <v>0</v>
      </c>
      <c r="BX121" s="79">
        <f t="shared" si="87"/>
        <v>0</v>
      </c>
      <c r="BY121" s="78" t="e">
        <f t="shared" ca="1" si="113"/>
        <v>#DIV/0!</v>
      </c>
      <c r="BZ121" s="74">
        <f t="shared" ca="1" si="114"/>
        <v>0</v>
      </c>
      <c r="CA121" s="98">
        <f t="shared" ca="1" si="115"/>
        <v>0</v>
      </c>
      <c r="CB121" s="97">
        <f ca="1">IF($BX121=0,0,_xll.OSTRIP($BY121,$S121,$BJ121-$B$2,$BG121-$BJ121,$BH121-$BJ121,$B$10,$BE121,$P121,$Q121,$D$23,$T121,$CC$34,0))</f>
        <v>0</v>
      </c>
      <c r="CC121" s="97">
        <f ca="1">IF($BX121=0,0,_xll.OSTRIP($BY121,$S121,$BJ121-$B$2,$BG121-$BJ121,$BH121-$BJ121,$B$10,$BE121,$P121,$Q121,$D$23,$T121,$CC$34,1))</f>
        <v>0</v>
      </c>
      <c r="CD121" s="97">
        <f ca="1">IF($BX121=0,0,_xll.OSTRIP($BY121,$S121,$BJ121-$B$2,$BG121-$BJ121,$BH121-$BJ121,$B$10,$BE121,$P121,$Q121,$D$23,$T121,$CC$34,CC$35))</f>
        <v>0</v>
      </c>
      <c r="CE121" s="99">
        <f t="shared" ca="1" si="116"/>
        <v>0</v>
      </c>
      <c r="CF121" s="99">
        <f t="shared" ca="1" si="117"/>
        <v>0</v>
      </c>
      <c r="CG121" s="99">
        <f t="shared" ca="1" si="118"/>
        <v>0</v>
      </c>
      <c r="CH121" s="99">
        <f t="shared" si="119"/>
        <v>0</v>
      </c>
      <c r="CJ121" s="79">
        <f t="shared" si="88"/>
        <v>0</v>
      </c>
      <c r="CK121" s="78" t="e">
        <f t="shared" ca="1" si="120"/>
        <v>#DIV/0!</v>
      </c>
      <c r="CL121" s="74">
        <f t="shared" ca="1" si="121"/>
        <v>0</v>
      </c>
      <c r="CM121" s="98">
        <f t="shared" ca="1" si="122"/>
        <v>0</v>
      </c>
      <c r="CN121" s="97">
        <f ca="1">IF($CJ121=0,0,_xll.OSTRIP($CK121,$AC121,$BJ121-$B$2,$BG121-$BJ121,$BH121-$BJ121,$B$10,$BE121,$Z121,$AA121,$F$23,$AD121,$CO$34,0))</f>
        <v>0</v>
      </c>
      <c r="CO121" s="97">
        <f ca="1">IF($CJ121=0,0,_xll.OSTRIP($CK121,$AC121,$BJ121-$B$2,$BG121-$BJ121,$BH121-$BJ121,$B$10,$BE121,$Z121,$AA121,$F$23,$AD121,$CO$34,1))</f>
        <v>0</v>
      </c>
      <c r="CP121" s="97">
        <f ca="1">IF($CJ121=0,0,_xll.OSTRIP($CK121,$AC121,$BJ121-$B$2,$BG121-$BJ121,$BH121-$BJ121,$B$10,$BE121,$Z121,$AA121,$F$23,$AD121,$CO$34,$CO$35))</f>
        <v>0</v>
      </c>
      <c r="CQ121" s="99">
        <f t="shared" ca="1" si="123"/>
        <v>0</v>
      </c>
      <c r="CR121" s="99">
        <f t="shared" ca="1" si="124"/>
        <v>0</v>
      </c>
      <c r="CS121" s="99">
        <f t="shared" ca="1" si="125"/>
        <v>0</v>
      </c>
      <c r="CT121" s="99">
        <f t="shared" si="126"/>
        <v>0</v>
      </c>
      <c r="CV121" s="79">
        <f t="shared" si="89"/>
        <v>0</v>
      </c>
      <c r="CW121" s="78" t="e">
        <f t="shared" ca="1" si="127"/>
        <v>#DIV/0!</v>
      </c>
      <c r="CX121" s="74">
        <f t="shared" ca="1" si="128"/>
        <v>0</v>
      </c>
      <c r="CY121" s="98">
        <f t="shared" ca="1" si="129"/>
        <v>0</v>
      </c>
      <c r="CZ121" s="97">
        <f ca="1">IF($CV121=0,0,_xll.OSTRIP($CW121,$AM121,$BJ121-$B$2,$BG121-$BJ121,$BH121-$BJ121,$B$10,$BE121,$AJ121,$AK121,$H$23,$AN121,$DA$34,0))</f>
        <v>0</v>
      </c>
      <c r="DA121" s="97">
        <f ca="1">IF($CV121=0,0,_xll.OSTRIP($CW121,$AM121,$BJ121-$B$2,$BG121-$BJ121,$BH121-$BJ121,$B$10,$BE121,$AJ121,$AK121,$H$23,$AN121,$DA$34,1))</f>
        <v>0</v>
      </c>
      <c r="DB121" s="97">
        <f ca="1">IF($CV121=0,0,_xll.OSTRIP($CW121,$AM121,$BJ121-$B$2,$BG121-$BJ121,$BH121-$BJ121,$B$10,$BE121,$AJ121,$AK121,$H$23,$AN121,$DA$34,DA$35))</f>
        <v>0</v>
      </c>
      <c r="DC121" s="99">
        <f t="shared" ca="1" si="130"/>
        <v>0</v>
      </c>
      <c r="DD121" s="99">
        <f t="shared" ca="1" si="131"/>
        <v>0</v>
      </c>
      <c r="DE121" s="99">
        <f t="shared" ca="1" si="132"/>
        <v>0</v>
      </c>
      <c r="DF121" s="99">
        <f t="shared" si="133"/>
        <v>0</v>
      </c>
    </row>
    <row r="122" spans="1:110" x14ac:dyDescent="0.2">
      <c r="A122" s="92">
        <f t="shared" si="90"/>
        <v>39814</v>
      </c>
      <c r="B122" s="93">
        <f t="shared" ca="1" si="91"/>
        <v>3.9584999999999999</v>
      </c>
      <c r="C122" s="77">
        <f t="shared" ca="1" si="92"/>
        <v>0.23</v>
      </c>
      <c r="D122" s="93">
        <f t="shared" ca="1" si="68"/>
        <v>1.04</v>
      </c>
      <c r="E122" s="96">
        <f t="shared" ca="1" si="69"/>
        <v>1.1000000000000001</v>
      </c>
      <c r="F122" s="77">
        <f t="shared" ca="1" si="93"/>
        <v>0.35300000000000009</v>
      </c>
      <c r="G122" s="96">
        <f t="shared" ca="1" si="94"/>
        <v>1.1000000000000001</v>
      </c>
      <c r="H122" s="77">
        <f t="shared" ca="1" si="70"/>
        <v>0</v>
      </c>
      <c r="I122" s="94" t="e">
        <f t="shared" ca="1" si="95"/>
        <v>#DIV/0!</v>
      </c>
      <c r="J122" s="182" t="e">
        <f t="shared" ca="1" si="71"/>
        <v>#DIV/0!</v>
      </c>
      <c r="K122" s="182"/>
      <c r="L122" s="204"/>
      <c r="M122" s="204"/>
      <c r="N122" s="93">
        <f t="shared" ca="1" si="72"/>
        <v>-4.7500000000000001E-2</v>
      </c>
      <c r="O122" s="96">
        <f t="shared" ca="1" si="73"/>
        <v>1</v>
      </c>
      <c r="P122" s="170">
        <f t="shared" ca="1" si="96"/>
        <v>0.23</v>
      </c>
      <c r="Q122" s="96">
        <f t="shared" ca="1" si="97"/>
        <v>1.1000000000000001</v>
      </c>
      <c r="R122" s="77">
        <f t="shared" ca="1" si="74"/>
        <v>0</v>
      </c>
      <c r="S122" s="94" t="e">
        <f t="shared" ca="1" si="98"/>
        <v>#DIV/0!</v>
      </c>
      <c r="T122" s="182" t="e">
        <f t="shared" ca="1" si="75"/>
        <v>#DIV/0!</v>
      </c>
      <c r="U122"/>
      <c r="V122"/>
      <c r="W122"/>
      <c r="X122" s="93">
        <f t="shared" ca="1" si="76"/>
        <v>0.25</v>
      </c>
      <c r="Y122" s="96">
        <f t="shared" ca="1" si="77"/>
        <v>1</v>
      </c>
      <c r="Z122" s="170">
        <f t="shared" ca="1" si="99"/>
        <v>0.23</v>
      </c>
      <c r="AA122" s="96">
        <f t="shared" ca="1" si="100"/>
        <v>1.1000000000000001</v>
      </c>
      <c r="AB122" s="77">
        <f t="shared" ca="1" si="78"/>
        <v>0</v>
      </c>
      <c r="AC122" s="94" t="e">
        <f t="shared" ca="1" si="101"/>
        <v>#DIV/0!</v>
      </c>
      <c r="AD122" s="182" t="e">
        <f t="shared" ca="1" si="79"/>
        <v>#DIV/0!</v>
      </c>
      <c r="AE122"/>
      <c r="AF122"/>
      <c r="AG122"/>
      <c r="AH122" s="93">
        <f t="shared" ca="1" si="80"/>
        <v>1.6</v>
      </c>
      <c r="AI122" s="96">
        <f t="shared" ca="1" si="81"/>
        <v>1.04</v>
      </c>
      <c r="AJ122" s="170">
        <f t="shared" ca="1" si="102"/>
        <v>0.23920000000000002</v>
      </c>
      <c r="AK122" s="96">
        <f t="shared" ca="1" si="103"/>
        <v>1.95</v>
      </c>
      <c r="AL122" s="77">
        <f t="shared" ca="1" si="82"/>
        <v>0</v>
      </c>
      <c r="AM122" s="94" t="e">
        <f t="shared" ca="1" si="104"/>
        <v>#DIV/0!</v>
      </c>
      <c r="AN122" s="182" t="e">
        <f t="shared" ca="1" si="83"/>
        <v>#DIV/0!</v>
      </c>
      <c r="AO122"/>
      <c r="AP122"/>
      <c r="AQ122" s="204"/>
      <c r="AR122" s="204"/>
      <c r="AU122"/>
      <c r="AV122"/>
      <c r="AW122"/>
      <c r="AX122"/>
      <c r="AY122"/>
      <c r="AZ122"/>
      <c r="BA122"/>
      <c r="BC122" s="95"/>
      <c r="BD122" s="95"/>
      <c r="BE122" s="77">
        <f t="shared" ca="1" si="105"/>
        <v>0</v>
      </c>
      <c r="BF122" s="145">
        <f t="shared" si="84"/>
        <v>31</v>
      </c>
      <c r="BG122" s="196">
        <f t="shared" si="106"/>
        <v>39814</v>
      </c>
      <c r="BH122" s="196">
        <f t="shared" si="134"/>
        <v>39844</v>
      </c>
      <c r="BJ122" s="196">
        <f t="shared" ca="1" si="135"/>
        <v>39812</v>
      </c>
      <c r="BK122" s="79"/>
      <c r="BL122" s="79">
        <f t="shared" si="85"/>
        <v>0</v>
      </c>
      <c r="BM122" s="79" t="e">
        <f t="shared" ca="1" si="107"/>
        <v>#DIV/0!</v>
      </c>
      <c r="BN122" s="74">
        <f t="shared" ca="1" si="86"/>
        <v>0</v>
      </c>
      <c r="BO122" s="98">
        <f t="shared" ca="1" si="108"/>
        <v>0</v>
      </c>
      <c r="BP122" s="97">
        <f ca="1">IF($BL122=0,0,_xll.OSTRIP($BM122,$I122,$BJ122-$B$2,$BG122-$BJ122,$BH122-$BJ122,$B$10,$BE122,$F122,$G122,$B$23,$J122,$BQ$34,0))</f>
        <v>0</v>
      </c>
      <c r="BQ122" s="97">
        <f ca="1">IF($BL122=0,0,_xll.OSTRIP($BM122,$I122,$BJ122-$B$2,$BG122-$BJ122,$BH122-$BJ122,$B$10,$BE122,$F122,$G122,$B$23,$J122,$BQ$34,1))</f>
        <v>0</v>
      </c>
      <c r="BR122" s="97">
        <f ca="1">IF($BL122=0,0,_xll.OSTRIP($BM122,$I122,$BJ122-$B$2,$BG122-$BJ122,$BH122-$BJ122,$B$10,$BE122,$F122,$G122,$B$23,$J122,$BQ$34,BQ$35))</f>
        <v>0</v>
      </c>
      <c r="BS122" s="99">
        <f t="shared" ca="1" si="109"/>
        <v>0</v>
      </c>
      <c r="BT122" s="99">
        <f t="shared" ca="1" si="110"/>
        <v>0</v>
      </c>
      <c r="BU122" s="99">
        <f t="shared" ca="1" si="111"/>
        <v>0</v>
      </c>
      <c r="BV122" s="99">
        <f t="shared" si="112"/>
        <v>0</v>
      </c>
      <c r="BX122" s="79">
        <f t="shared" si="87"/>
        <v>0</v>
      </c>
      <c r="BY122" s="78" t="e">
        <f t="shared" ca="1" si="113"/>
        <v>#DIV/0!</v>
      </c>
      <c r="BZ122" s="74">
        <f t="shared" ca="1" si="114"/>
        <v>0</v>
      </c>
      <c r="CA122" s="98">
        <f t="shared" ca="1" si="115"/>
        <v>0</v>
      </c>
      <c r="CB122" s="97">
        <f ca="1">IF($BX122=0,0,_xll.OSTRIP($BY122,$S122,$BJ122-$B$2,$BG122-$BJ122,$BH122-$BJ122,$B$10,$BE122,$P122,$Q122,$D$23,$T122,$CC$34,0))</f>
        <v>0</v>
      </c>
      <c r="CC122" s="97">
        <f ca="1">IF($BX122=0,0,_xll.OSTRIP($BY122,$S122,$BJ122-$B$2,$BG122-$BJ122,$BH122-$BJ122,$B$10,$BE122,$P122,$Q122,$D$23,$T122,$CC$34,1))</f>
        <v>0</v>
      </c>
      <c r="CD122" s="97">
        <f ca="1">IF($BX122=0,0,_xll.OSTRIP($BY122,$S122,$BJ122-$B$2,$BG122-$BJ122,$BH122-$BJ122,$B$10,$BE122,$P122,$Q122,$D$23,$T122,$CC$34,CC$35))</f>
        <v>0</v>
      </c>
      <c r="CE122" s="99">
        <f t="shared" ca="1" si="116"/>
        <v>0</v>
      </c>
      <c r="CF122" s="99">
        <f t="shared" ca="1" si="117"/>
        <v>0</v>
      </c>
      <c r="CG122" s="99">
        <f t="shared" ca="1" si="118"/>
        <v>0</v>
      </c>
      <c r="CH122" s="99">
        <f t="shared" si="119"/>
        <v>0</v>
      </c>
      <c r="CJ122" s="79">
        <f t="shared" si="88"/>
        <v>0</v>
      </c>
      <c r="CK122" s="78" t="e">
        <f t="shared" ca="1" si="120"/>
        <v>#DIV/0!</v>
      </c>
      <c r="CL122" s="74">
        <f t="shared" ca="1" si="121"/>
        <v>0</v>
      </c>
      <c r="CM122" s="98">
        <f t="shared" ca="1" si="122"/>
        <v>0</v>
      </c>
      <c r="CN122" s="97">
        <f ca="1">IF($CJ122=0,0,_xll.OSTRIP($CK122,$AC122,$BJ122-$B$2,$BG122-$BJ122,$BH122-$BJ122,$B$10,$BE122,$Z122,$AA122,$F$23,$AD122,$CO$34,0))</f>
        <v>0</v>
      </c>
      <c r="CO122" s="97">
        <f ca="1">IF($CJ122=0,0,_xll.OSTRIP($CK122,$AC122,$BJ122-$B$2,$BG122-$BJ122,$BH122-$BJ122,$B$10,$BE122,$Z122,$AA122,$F$23,$AD122,$CO$34,1))</f>
        <v>0</v>
      </c>
      <c r="CP122" s="97">
        <f ca="1">IF($CJ122=0,0,_xll.OSTRIP($CK122,$AC122,$BJ122-$B$2,$BG122-$BJ122,$BH122-$BJ122,$B$10,$BE122,$Z122,$AA122,$F$23,$AD122,$CO$34,$CO$35))</f>
        <v>0</v>
      </c>
      <c r="CQ122" s="99">
        <f t="shared" ca="1" si="123"/>
        <v>0</v>
      </c>
      <c r="CR122" s="99">
        <f t="shared" ca="1" si="124"/>
        <v>0</v>
      </c>
      <c r="CS122" s="99">
        <f t="shared" ca="1" si="125"/>
        <v>0</v>
      </c>
      <c r="CT122" s="99">
        <f t="shared" si="126"/>
        <v>0</v>
      </c>
      <c r="CV122" s="79">
        <f t="shared" si="89"/>
        <v>0</v>
      </c>
      <c r="CW122" s="78" t="e">
        <f t="shared" ca="1" si="127"/>
        <v>#DIV/0!</v>
      </c>
      <c r="CX122" s="74">
        <f t="shared" ca="1" si="128"/>
        <v>0</v>
      </c>
      <c r="CY122" s="98">
        <f t="shared" ca="1" si="129"/>
        <v>0</v>
      </c>
      <c r="CZ122" s="97">
        <f ca="1">IF($CV122=0,0,_xll.OSTRIP($CW122,$AM122,$BJ122-$B$2,$BG122-$BJ122,$BH122-$BJ122,$B$10,$BE122,$AJ122,$AK122,$H$23,$AN122,$DA$34,0))</f>
        <v>0</v>
      </c>
      <c r="DA122" s="97">
        <f ca="1">IF($CV122=0,0,_xll.OSTRIP($CW122,$AM122,$BJ122-$B$2,$BG122-$BJ122,$BH122-$BJ122,$B$10,$BE122,$AJ122,$AK122,$H$23,$AN122,$DA$34,1))</f>
        <v>0</v>
      </c>
      <c r="DB122" s="97">
        <f ca="1">IF($CV122=0,0,_xll.OSTRIP($CW122,$AM122,$BJ122-$B$2,$BG122-$BJ122,$BH122-$BJ122,$B$10,$BE122,$AJ122,$AK122,$H$23,$AN122,$DA$34,DA$35))</f>
        <v>0</v>
      </c>
      <c r="DC122" s="99">
        <f t="shared" ca="1" si="130"/>
        <v>0</v>
      </c>
      <c r="DD122" s="99">
        <f t="shared" ca="1" si="131"/>
        <v>0</v>
      </c>
      <c r="DE122" s="99">
        <f t="shared" ca="1" si="132"/>
        <v>0</v>
      </c>
      <c r="DF122" s="99">
        <f t="shared" si="133"/>
        <v>0</v>
      </c>
    </row>
    <row r="123" spans="1:110" x14ac:dyDescent="0.2">
      <c r="A123" s="92">
        <f t="shared" si="90"/>
        <v>39845</v>
      </c>
      <c r="B123" s="93">
        <f t="shared" ca="1" si="91"/>
        <v>3.9024999999999999</v>
      </c>
      <c r="C123" s="77">
        <f t="shared" ca="1" si="92"/>
        <v>0.22750000000000001</v>
      </c>
      <c r="D123" s="93">
        <f t="shared" ca="1" si="68"/>
        <v>1.04</v>
      </c>
      <c r="E123" s="96">
        <f t="shared" ca="1" si="69"/>
        <v>1.1000000000000001</v>
      </c>
      <c r="F123" s="77">
        <f t="shared" ca="1" si="93"/>
        <v>0.35025000000000006</v>
      </c>
      <c r="G123" s="96">
        <f t="shared" ca="1" si="94"/>
        <v>1.1000000000000001</v>
      </c>
      <c r="H123" s="77">
        <f t="shared" ca="1" si="70"/>
        <v>0</v>
      </c>
      <c r="I123" s="94" t="e">
        <f t="shared" ca="1" si="95"/>
        <v>#DIV/0!</v>
      </c>
      <c r="J123" s="182" t="e">
        <f t="shared" ca="1" si="71"/>
        <v>#DIV/0!</v>
      </c>
      <c r="K123" s="182"/>
      <c r="L123" s="204"/>
      <c r="M123" s="204"/>
      <c r="N123" s="93">
        <f t="shared" ca="1" si="72"/>
        <v>-0.03</v>
      </c>
      <c r="O123" s="96">
        <f t="shared" ca="1" si="73"/>
        <v>1</v>
      </c>
      <c r="P123" s="170">
        <f t="shared" ca="1" si="96"/>
        <v>0.22750000000000001</v>
      </c>
      <c r="Q123" s="96">
        <f t="shared" ca="1" si="97"/>
        <v>1.1000000000000001</v>
      </c>
      <c r="R123" s="77">
        <f t="shared" ca="1" si="74"/>
        <v>0</v>
      </c>
      <c r="S123" s="94" t="e">
        <f t="shared" ca="1" si="98"/>
        <v>#DIV/0!</v>
      </c>
      <c r="T123" s="182" t="e">
        <f t="shared" ca="1" si="75"/>
        <v>#DIV/0!</v>
      </c>
      <c r="U123"/>
      <c r="V123"/>
      <c r="W123"/>
      <c r="X123" s="93">
        <f t="shared" ca="1" si="76"/>
        <v>0.25</v>
      </c>
      <c r="Y123" s="96">
        <f t="shared" ca="1" si="77"/>
        <v>1</v>
      </c>
      <c r="Z123" s="170">
        <f t="shared" ca="1" si="99"/>
        <v>0.22750000000000001</v>
      </c>
      <c r="AA123" s="96">
        <f t="shared" ca="1" si="100"/>
        <v>1.1000000000000001</v>
      </c>
      <c r="AB123" s="77">
        <f t="shared" ca="1" si="78"/>
        <v>0</v>
      </c>
      <c r="AC123" s="94" t="e">
        <f t="shared" ca="1" si="101"/>
        <v>#DIV/0!</v>
      </c>
      <c r="AD123" s="182" t="e">
        <f t="shared" ca="1" si="79"/>
        <v>#DIV/0!</v>
      </c>
      <c r="AE123"/>
      <c r="AF123"/>
      <c r="AG123"/>
      <c r="AH123" s="93">
        <f t="shared" ca="1" si="80"/>
        <v>1.6</v>
      </c>
      <c r="AI123" s="96">
        <f t="shared" ca="1" si="81"/>
        <v>1.04</v>
      </c>
      <c r="AJ123" s="170">
        <f t="shared" ca="1" si="102"/>
        <v>0.2366</v>
      </c>
      <c r="AK123" s="96">
        <f t="shared" ca="1" si="103"/>
        <v>1.95</v>
      </c>
      <c r="AL123" s="77">
        <f t="shared" ca="1" si="82"/>
        <v>0</v>
      </c>
      <c r="AM123" s="94" t="e">
        <f t="shared" ca="1" si="104"/>
        <v>#DIV/0!</v>
      </c>
      <c r="AN123" s="182" t="e">
        <f t="shared" ca="1" si="83"/>
        <v>#DIV/0!</v>
      </c>
      <c r="AO123"/>
      <c r="AP123"/>
      <c r="AQ123" s="204"/>
      <c r="AR123" s="204"/>
      <c r="AU123"/>
      <c r="AV123"/>
      <c r="AW123"/>
      <c r="AX123"/>
      <c r="AY123"/>
      <c r="AZ123"/>
      <c r="BA123"/>
      <c r="BC123" s="95"/>
      <c r="BD123" s="95"/>
      <c r="BE123" s="77">
        <f t="shared" ca="1" si="105"/>
        <v>0</v>
      </c>
      <c r="BF123" s="145">
        <f t="shared" si="84"/>
        <v>28</v>
      </c>
      <c r="BG123" s="196">
        <f t="shared" si="106"/>
        <v>39845</v>
      </c>
      <c r="BH123" s="196">
        <f t="shared" si="134"/>
        <v>39872</v>
      </c>
      <c r="BJ123" s="196">
        <f t="shared" ca="1" si="135"/>
        <v>39842</v>
      </c>
      <c r="BK123" s="79"/>
      <c r="BL123" s="79">
        <f t="shared" si="85"/>
        <v>0</v>
      </c>
      <c r="BM123" s="79" t="e">
        <f t="shared" ca="1" si="107"/>
        <v>#DIV/0!</v>
      </c>
      <c r="BN123" s="74">
        <f t="shared" ca="1" si="86"/>
        <v>0</v>
      </c>
      <c r="BO123" s="98">
        <f t="shared" ca="1" si="108"/>
        <v>0</v>
      </c>
      <c r="BP123" s="97">
        <f ca="1">IF($BL123=0,0,_xll.OSTRIP($BM123,$I123,$BJ123-$B$2,$BG123-$BJ123,$BH123-$BJ123,$B$10,$BE123,$F123,$G123,$B$23,$J123,$BQ$34,0))</f>
        <v>0</v>
      </c>
      <c r="BQ123" s="97">
        <f ca="1">IF($BL123=0,0,_xll.OSTRIP($BM123,$I123,$BJ123-$B$2,$BG123-$BJ123,$BH123-$BJ123,$B$10,$BE123,$F123,$G123,$B$23,$J123,$BQ$34,1))</f>
        <v>0</v>
      </c>
      <c r="BR123" s="97">
        <f ca="1">IF($BL123=0,0,_xll.OSTRIP($BM123,$I123,$BJ123-$B$2,$BG123-$BJ123,$BH123-$BJ123,$B$10,$BE123,$F123,$G123,$B$23,$J123,$BQ$34,BQ$35))</f>
        <v>0</v>
      </c>
      <c r="BS123" s="99">
        <f t="shared" ca="1" si="109"/>
        <v>0</v>
      </c>
      <c r="BT123" s="99">
        <f t="shared" ca="1" si="110"/>
        <v>0</v>
      </c>
      <c r="BU123" s="99">
        <f t="shared" ca="1" si="111"/>
        <v>0</v>
      </c>
      <c r="BV123" s="99">
        <f t="shared" si="112"/>
        <v>0</v>
      </c>
      <c r="BX123" s="79">
        <f t="shared" si="87"/>
        <v>0</v>
      </c>
      <c r="BY123" s="78" t="e">
        <f t="shared" ca="1" si="113"/>
        <v>#DIV/0!</v>
      </c>
      <c r="BZ123" s="74">
        <f t="shared" ca="1" si="114"/>
        <v>0</v>
      </c>
      <c r="CA123" s="98">
        <f t="shared" ca="1" si="115"/>
        <v>0</v>
      </c>
      <c r="CB123" s="97">
        <f ca="1">IF($BX123=0,0,_xll.OSTRIP($BY123,$S123,$BJ123-$B$2,$BG123-$BJ123,$BH123-$BJ123,$B$10,$BE123,$P123,$Q123,$D$23,$T123,$CC$34,0))</f>
        <v>0</v>
      </c>
      <c r="CC123" s="97">
        <f ca="1">IF($BX123=0,0,_xll.OSTRIP($BY123,$S123,$BJ123-$B$2,$BG123-$BJ123,$BH123-$BJ123,$B$10,$BE123,$P123,$Q123,$D$23,$T123,$CC$34,1))</f>
        <v>0</v>
      </c>
      <c r="CD123" s="97">
        <f ca="1">IF($BX123=0,0,_xll.OSTRIP($BY123,$S123,$BJ123-$B$2,$BG123-$BJ123,$BH123-$BJ123,$B$10,$BE123,$P123,$Q123,$D$23,$T123,$CC$34,CC$35))</f>
        <v>0</v>
      </c>
      <c r="CE123" s="99">
        <f t="shared" ca="1" si="116"/>
        <v>0</v>
      </c>
      <c r="CF123" s="99">
        <f t="shared" ca="1" si="117"/>
        <v>0</v>
      </c>
      <c r="CG123" s="99">
        <f t="shared" ca="1" si="118"/>
        <v>0</v>
      </c>
      <c r="CH123" s="99">
        <f t="shared" si="119"/>
        <v>0</v>
      </c>
      <c r="CJ123" s="79">
        <f t="shared" si="88"/>
        <v>0</v>
      </c>
      <c r="CK123" s="78" t="e">
        <f t="shared" ca="1" si="120"/>
        <v>#DIV/0!</v>
      </c>
      <c r="CL123" s="74">
        <f t="shared" ca="1" si="121"/>
        <v>0</v>
      </c>
      <c r="CM123" s="98">
        <f t="shared" ca="1" si="122"/>
        <v>0</v>
      </c>
      <c r="CN123" s="97">
        <f ca="1">IF($CJ123=0,0,_xll.OSTRIP($CK123,$AC123,$BJ123-$B$2,$BG123-$BJ123,$BH123-$BJ123,$B$10,$BE123,$Z123,$AA123,$F$23,$AD123,$CO$34,0))</f>
        <v>0</v>
      </c>
      <c r="CO123" s="97">
        <f ca="1">IF($CJ123=0,0,_xll.OSTRIP($CK123,$AC123,$BJ123-$B$2,$BG123-$BJ123,$BH123-$BJ123,$B$10,$BE123,$Z123,$AA123,$F$23,$AD123,$CO$34,1))</f>
        <v>0</v>
      </c>
      <c r="CP123" s="97">
        <f ca="1">IF($CJ123=0,0,_xll.OSTRIP($CK123,$AC123,$BJ123-$B$2,$BG123-$BJ123,$BH123-$BJ123,$B$10,$BE123,$Z123,$AA123,$F$23,$AD123,$CO$34,$CO$35))</f>
        <v>0</v>
      </c>
      <c r="CQ123" s="99">
        <f t="shared" ca="1" si="123"/>
        <v>0</v>
      </c>
      <c r="CR123" s="99">
        <f t="shared" ca="1" si="124"/>
        <v>0</v>
      </c>
      <c r="CS123" s="99">
        <f t="shared" ca="1" si="125"/>
        <v>0</v>
      </c>
      <c r="CT123" s="99">
        <f t="shared" si="126"/>
        <v>0</v>
      </c>
      <c r="CV123" s="79">
        <f t="shared" si="89"/>
        <v>0</v>
      </c>
      <c r="CW123" s="78" t="e">
        <f t="shared" ca="1" si="127"/>
        <v>#DIV/0!</v>
      </c>
      <c r="CX123" s="74">
        <f t="shared" ca="1" si="128"/>
        <v>0</v>
      </c>
      <c r="CY123" s="98">
        <f t="shared" ca="1" si="129"/>
        <v>0</v>
      </c>
      <c r="CZ123" s="97">
        <f ca="1">IF($CV123=0,0,_xll.OSTRIP($CW123,$AM123,$BJ123-$B$2,$BG123-$BJ123,$BH123-$BJ123,$B$10,$BE123,$AJ123,$AK123,$H$23,$AN123,$DA$34,0))</f>
        <v>0</v>
      </c>
      <c r="DA123" s="97">
        <f ca="1">IF($CV123=0,0,_xll.OSTRIP($CW123,$AM123,$BJ123-$B$2,$BG123-$BJ123,$BH123-$BJ123,$B$10,$BE123,$AJ123,$AK123,$H$23,$AN123,$DA$34,1))</f>
        <v>0</v>
      </c>
      <c r="DB123" s="97">
        <f ca="1">IF($CV123=0,0,_xll.OSTRIP($CW123,$AM123,$BJ123-$B$2,$BG123-$BJ123,$BH123-$BJ123,$B$10,$BE123,$AJ123,$AK123,$H$23,$AN123,$DA$34,DA$35))</f>
        <v>0</v>
      </c>
      <c r="DC123" s="99">
        <f t="shared" ca="1" si="130"/>
        <v>0</v>
      </c>
      <c r="DD123" s="99">
        <f t="shared" ca="1" si="131"/>
        <v>0</v>
      </c>
      <c r="DE123" s="99">
        <f t="shared" ca="1" si="132"/>
        <v>0</v>
      </c>
      <c r="DF123" s="99">
        <f t="shared" si="133"/>
        <v>0</v>
      </c>
    </row>
    <row r="124" spans="1:110" x14ac:dyDescent="0.2">
      <c r="A124" s="92">
        <f t="shared" si="90"/>
        <v>39873</v>
      </c>
      <c r="B124" s="93">
        <f t="shared" ca="1" si="91"/>
        <v>3.7725</v>
      </c>
      <c r="C124" s="77">
        <f t="shared" ca="1" si="92"/>
        <v>0.22</v>
      </c>
      <c r="D124" s="93">
        <f t="shared" ca="1" si="68"/>
        <v>0.54</v>
      </c>
      <c r="E124" s="96">
        <f t="shared" ca="1" si="69"/>
        <v>1.1000000000000001</v>
      </c>
      <c r="F124" s="77">
        <f t="shared" ca="1" si="93"/>
        <v>0.34200000000000003</v>
      </c>
      <c r="G124" s="96">
        <f t="shared" ca="1" si="94"/>
        <v>0.85</v>
      </c>
      <c r="H124" s="77">
        <f t="shared" ca="1" si="70"/>
        <v>0</v>
      </c>
      <c r="I124" s="94" t="e">
        <f t="shared" ca="1" si="95"/>
        <v>#DIV/0!</v>
      </c>
      <c r="J124" s="182" t="e">
        <f t="shared" ca="1" si="71"/>
        <v>#DIV/0!</v>
      </c>
      <c r="K124" s="182"/>
      <c r="L124" s="204"/>
      <c r="M124" s="204"/>
      <c r="N124" s="93">
        <f t="shared" ca="1" si="72"/>
        <v>-1.7500000000000002E-2</v>
      </c>
      <c r="O124" s="96">
        <f t="shared" ca="1" si="73"/>
        <v>1</v>
      </c>
      <c r="P124" s="170">
        <f t="shared" ca="1" si="96"/>
        <v>0.22</v>
      </c>
      <c r="Q124" s="96">
        <f t="shared" ca="1" si="97"/>
        <v>0.85</v>
      </c>
      <c r="R124" s="77">
        <f t="shared" ca="1" si="74"/>
        <v>0</v>
      </c>
      <c r="S124" s="94" t="e">
        <f t="shared" ca="1" si="98"/>
        <v>#DIV/0!</v>
      </c>
      <c r="T124" s="182" t="e">
        <f t="shared" ca="1" si="75"/>
        <v>#DIV/0!</v>
      </c>
      <c r="U124"/>
      <c r="V124"/>
      <c r="W124"/>
      <c r="X124" s="93">
        <f t="shared" ca="1" si="76"/>
        <v>0.25</v>
      </c>
      <c r="Y124" s="96">
        <f t="shared" ca="1" si="77"/>
        <v>1</v>
      </c>
      <c r="Z124" s="170">
        <f t="shared" ca="1" si="99"/>
        <v>0.22</v>
      </c>
      <c r="AA124" s="96">
        <f t="shared" ca="1" si="100"/>
        <v>0.85</v>
      </c>
      <c r="AB124" s="77">
        <f t="shared" ca="1" si="78"/>
        <v>0</v>
      </c>
      <c r="AC124" s="94" t="e">
        <f t="shared" ca="1" si="101"/>
        <v>#DIV/0!</v>
      </c>
      <c r="AD124" s="182" t="e">
        <f t="shared" ca="1" si="79"/>
        <v>#DIV/0!</v>
      </c>
      <c r="AE124"/>
      <c r="AF124"/>
      <c r="AG124"/>
      <c r="AH124" s="93">
        <f t="shared" ca="1" si="80"/>
        <v>0.69</v>
      </c>
      <c r="AI124" s="96">
        <f t="shared" ca="1" si="81"/>
        <v>1.04</v>
      </c>
      <c r="AJ124" s="170">
        <f t="shared" ca="1" si="102"/>
        <v>0.2288</v>
      </c>
      <c r="AK124" s="96">
        <f t="shared" ca="1" si="103"/>
        <v>1.5</v>
      </c>
      <c r="AL124" s="77">
        <f t="shared" ca="1" si="82"/>
        <v>0</v>
      </c>
      <c r="AM124" s="94" t="e">
        <f t="shared" ca="1" si="104"/>
        <v>#DIV/0!</v>
      </c>
      <c r="AN124" s="182" t="e">
        <f t="shared" ca="1" si="83"/>
        <v>#DIV/0!</v>
      </c>
      <c r="AO124"/>
      <c r="AP124"/>
      <c r="AQ124" s="204"/>
      <c r="AR124" s="204"/>
      <c r="AU124"/>
      <c r="AV124"/>
      <c r="AW124"/>
      <c r="AX124"/>
      <c r="AY124"/>
      <c r="AZ124"/>
      <c r="BA124"/>
      <c r="BC124" s="95"/>
      <c r="BD124" s="95"/>
      <c r="BE124" s="77">
        <f t="shared" ca="1" si="105"/>
        <v>0</v>
      </c>
      <c r="BF124" s="145">
        <f t="shared" si="84"/>
        <v>31</v>
      </c>
      <c r="BG124" s="196">
        <f t="shared" si="106"/>
        <v>39873</v>
      </c>
      <c r="BH124" s="196">
        <f t="shared" si="134"/>
        <v>39903</v>
      </c>
      <c r="BJ124" s="196">
        <f t="shared" ca="1" si="135"/>
        <v>39870</v>
      </c>
      <c r="BK124" s="79"/>
      <c r="BL124" s="79">
        <f t="shared" si="85"/>
        <v>0</v>
      </c>
      <c r="BM124" s="79" t="e">
        <f t="shared" ca="1" si="107"/>
        <v>#DIV/0!</v>
      </c>
      <c r="BN124" s="74">
        <f t="shared" ca="1" si="86"/>
        <v>0</v>
      </c>
      <c r="BO124" s="98">
        <f t="shared" ca="1" si="108"/>
        <v>0</v>
      </c>
      <c r="BP124" s="97">
        <f ca="1">IF($BL124=0,0,_xll.OSTRIP($BM124,$I124,$BJ124-$B$2,$BG124-$BJ124,$BH124-$BJ124,$B$10,$BE124,$F124,$G124,$B$23,$J124,$BQ$34,0))</f>
        <v>0</v>
      </c>
      <c r="BQ124" s="97">
        <f ca="1">IF($BL124=0,0,_xll.OSTRIP($BM124,$I124,$BJ124-$B$2,$BG124-$BJ124,$BH124-$BJ124,$B$10,$BE124,$F124,$G124,$B$23,$J124,$BQ$34,1))</f>
        <v>0</v>
      </c>
      <c r="BR124" s="97">
        <f ca="1">IF($BL124=0,0,_xll.OSTRIP($BM124,$I124,$BJ124-$B$2,$BG124-$BJ124,$BH124-$BJ124,$B$10,$BE124,$F124,$G124,$B$23,$J124,$BQ$34,BQ$35))</f>
        <v>0</v>
      </c>
      <c r="BS124" s="99">
        <f t="shared" ca="1" si="109"/>
        <v>0</v>
      </c>
      <c r="BT124" s="99">
        <f t="shared" ca="1" si="110"/>
        <v>0</v>
      </c>
      <c r="BU124" s="99">
        <f t="shared" ca="1" si="111"/>
        <v>0</v>
      </c>
      <c r="BV124" s="99">
        <f t="shared" si="112"/>
        <v>0</v>
      </c>
      <c r="BX124" s="79">
        <f t="shared" si="87"/>
        <v>0</v>
      </c>
      <c r="BY124" s="78" t="e">
        <f t="shared" ca="1" si="113"/>
        <v>#DIV/0!</v>
      </c>
      <c r="BZ124" s="74">
        <f t="shared" ca="1" si="114"/>
        <v>0</v>
      </c>
      <c r="CA124" s="98">
        <f t="shared" ca="1" si="115"/>
        <v>0</v>
      </c>
      <c r="CB124" s="97">
        <f ca="1">IF($BX124=0,0,_xll.OSTRIP($BY124,$S124,$BJ124-$B$2,$BG124-$BJ124,$BH124-$BJ124,$B$10,$BE124,$P124,$Q124,$D$23,$T124,$CC$34,0))</f>
        <v>0</v>
      </c>
      <c r="CC124" s="97">
        <f ca="1">IF($BX124=0,0,_xll.OSTRIP($BY124,$S124,$BJ124-$B$2,$BG124-$BJ124,$BH124-$BJ124,$B$10,$BE124,$P124,$Q124,$D$23,$T124,$CC$34,1))</f>
        <v>0</v>
      </c>
      <c r="CD124" s="97">
        <f ca="1">IF($BX124=0,0,_xll.OSTRIP($BY124,$S124,$BJ124-$B$2,$BG124-$BJ124,$BH124-$BJ124,$B$10,$BE124,$P124,$Q124,$D$23,$T124,$CC$34,CC$35))</f>
        <v>0</v>
      </c>
      <c r="CE124" s="99">
        <f t="shared" ca="1" si="116"/>
        <v>0</v>
      </c>
      <c r="CF124" s="99">
        <f t="shared" ca="1" si="117"/>
        <v>0</v>
      </c>
      <c r="CG124" s="99">
        <f t="shared" ca="1" si="118"/>
        <v>0</v>
      </c>
      <c r="CH124" s="99">
        <f t="shared" si="119"/>
        <v>0</v>
      </c>
      <c r="CJ124" s="79">
        <f t="shared" si="88"/>
        <v>0</v>
      </c>
      <c r="CK124" s="78" t="e">
        <f t="shared" ca="1" si="120"/>
        <v>#DIV/0!</v>
      </c>
      <c r="CL124" s="74">
        <f t="shared" ca="1" si="121"/>
        <v>0</v>
      </c>
      <c r="CM124" s="98">
        <f t="shared" ca="1" si="122"/>
        <v>0</v>
      </c>
      <c r="CN124" s="97">
        <f ca="1">IF($CJ124=0,0,_xll.OSTRIP($CK124,$AC124,$BJ124-$B$2,$BG124-$BJ124,$BH124-$BJ124,$B$10,$BE124,$Z124,$AA124,$F$23,$AD124,$CO$34,0))</f>
        <v>0</v>
      </c>
      <c r="CO124" s="97">
        <f ca="1">IF($CJ124=0,0,_xll.OSTRIP($CK124,$AC124,$BJ124-$B$2,$BG124-$BJ124,$BH124-$BJ124,$B$10,$BE124,$Z124,$AA124,$F$23,$AD124,$CO$34,1))</f>
        <v>0</v>
      </c>
      <c r="CP124" s="97">
        <f ca="1">IF($CJ124=0,0,_xll.OSTRIP($CK124,$AC124,$BJ124-$B$2,$BG124-$BJ124,$BH124-$BJ124,$B$10,$BE124,$Z124,$AA124,$F$23,$AD124,$CO$34,$CO$35))</f>
        <v>0</v>
      </c>
      <c r="CQ124" s="99">
        <f t="shared" ca="1" si="123"/>
        <v>0</v>
      </c>
      <c r="CR124" s="99">
        <f t="shared" ca="1" si="124"/>
        <v>0</v>
      </c>
      <c r="CS124" s="99">
        <f t="shared" ca="1" si="125"/>
        <v>0</v>
      </c>
      <c r="CT124" s="99">
        <f t="shared" si="126"/>
        <v>0</v>
      </c>
      <c r="CV124" s="79">
        <f t="shared" si="89"/>
        <v>0</v>
      </c>
      <c r="CW124" s="78" t="e">
        <f t="shared" ca="1" si="127"/>
        <v>#DIV/0!</v>
      </c>
      <c r="CX124" s="74">
        <f t="shared" ca="1" si="128"/>
        <v>0</v>
      </c>
      <c r="CY124" s="98">
        <f t="shared" ca="1" si="129"/>
        <v>0</v>
      </c>
      <c r="CZ124" s="97">
        <f ca="1">IF($CV124=0,0,_xll.OSTRIP($CW124,$AM124,$BJ124-$B$2,$BG124-$BJ124,$BH124-$BJ124,$B$10,$BE124,$AJ124,$AK124,$H$23,$AN124,$DA$34,0))</f>
        <v>0</v>
      </c>
      <c r="DA124" s="97">
        <f ca="1">IF($CV124=0,0,_xll.OSTRIP($CW124,$AM124,$BJ124-$B$2,$BG124-$BJ124,$BH124-$BJ124,$B$10,$BE124,$AJ124,$AK124,$H$23,$AN124,$DA$34,1))</f>
        <v>0</v>
      </c>
      <c r="DB124" s="97">
        <f ca="1">IF($CV124=0,0,_xll.OSTRIP($CW124,$AM124,$BJ124-$B$2,$BG124-$BJ124,$BH124-$BJ124,$B$10,$BE124,$AJ124,$AK124,$H$23,$AN124,$DA$34,DA$35))</f>
        <v>0</v>
      </c>
      <c r="DC124" s="99">
        <f t="shared" ca="1" si="130"/>
        <v>0</v>
      </c>
      <c r="DD124" s="99">
        <f t="shared" ca="1" si="131"/>
        <v>0</v>
      </c>
      <c r="DE124" s="99">
        <f t="shared" ca="1" si="132"/>
        <v>0</v>
      </c>
      <c r="DF124" s="99">
        <f t="shared" si="133"/>
        <v>0</v>
      </c>
    </row>
    <row r="125" spans="1:110" x14ac:dyDescent="0.2">
      <c r="A125" s="92">
        <f t="shared" si="90"/>
        <v>39904</v>
      </c>
      <c r="B125" s="93">
        <f t="shared" ca="1" si="91"/>
        <v>3.5874999999999999</v>
      </c>
      <c r="C125" s="77">
        <f t="shared" ca="1" si="92"/>
        <v>0.20250000000000001</v>
      </c>
      <c r="D125" s="93">
        <f t="shared" ca="1" si="68"/>
        <v>0.36</v>
      </c>
      <c r="E125" s="96">
        <f t="shared" ca="1" si="69"/>
        <v>0.98</v>
      </c>
      <c r="F125" s="77">
        <f t="shared" ca="1" si="93"/>
        <v>0.29844999999999999</v>
      </c>
      <c r="G125" s="96">
        <f t="shared" ca="1" si="94"/>
        <v>0.5</v>
      </c>
      <c r="H125" s="77">
        <f t="shared" ca="1" si="70"/>
        <v>0</v>
      </c>
      <c r="I125" s="94" t="e">
        <f t="shared" ca="1" si="95"/>
        <v>#DIV/0!</v>
      </c>
      <c r="J125" s="182" t="e">
        <f t="shared" ca="1" si="71"/>
        <v>#DIV/0!</v>
      </c>
      <c r="K125" s="182"/>
      <c r="L125" s="204"/>
      <c r="M125" s="204"/>
      <c r="N125" s="93">
        <f t="shared" ca="1" si="72"/>
        <v>0.02</v>
      </c>
      <c r="O125" s="96">
        <f t="shared" ca="1" si="73"/>
        <v>1</v>
      </c>
      <c r="P125" s="170">
        <f t="shared" ca="1" si="96"/>
        <v>0.20250000000000001</v>
      </c>
      <c r="Q125" s="96">
        <f t="shared" ca="1" si="97"/>
        <v>0.5</v>
      </c>
      <c r="R125" s="77">
        <f t="shared" ca="1" si="74"/>
        <v>0</v>
      </c>
      <c r="S125" s="94" t="e">
        <f t="shared" ca="1" si="98"/>
        <v>#DIV/0!</v>
      </c>
      <c r="T125" s="182" t="e">
        <f t="shared" ca="1" si="75"/>
        <v>#DIV/0!</v>
      </c>
      <c r="U125"/>
      <c r="V125"/>
      <c r="W125"/>
      <c r="X125" s="93">
        <f t="shared" ca="1" si="76"/>
        <v>0.26</v>
      </c>
      <c r="Y125" s="96">
        <f t="shared" ca="1" si="77"/>
        <v>1</v>
      </c>
      <c r="Z125" s="170">
        <f t="shared" ca="1" si="99"/>
        <v>0.20250000000000001</v>
      </c>
      <c r="AA125" s="96">
        <f t="shared" ca="1" si="100"/>
        <v>0.55000000000000004</v>
      </c>
      <c r="AB125" s="77">
        <f t="shared" ca="1" si="78"/>
        <v>0</v>
      </c>
      <c r="AC125" s="94" t="e">
        <f t="shared" ca="1" si="101"/>
        <v>#DIV/0!</v>
      </c>
      <c r="AD125" s="182" t="e">
        <f t="shared" ca="1" si="79"/>
        <v>#DIV/0!</v>
      </c>
      <c r="AE125"/>
      <c r="AF125"/>
      <c r="AG125"/>
      <c r="AH125" s="93">
        <f t="shared" ca="1" si="80"/>
        <v>0.38</v>
      </c>
      <c r="AI125" s="96">
        <f t="shared" ca="1" si="81"/>
        <v>1</v>
      </c>
      <c r="AJ125" s="170">
        <f t="shared" ca="1" si="102"/>
        <v>0.20250000000000001</v>
      </c>
      <c r="AK125" s="96">
        <f t="shared" ca="1" si="103"/>
        <v>0.95</v>
      </c>
      <c r="AL125" s="77">
        <f t="shared" ca="1" si="82"/>
        <v>0</v>
      </c>
      <c r="AM125" s="94" t="e">
        <f t="shared" ca="1" si="104"/>
        <v>#DIV/0!</v>
      </c>
      <c r="AN125" s="182" t="e">
        <f t="shared" ca="1" si="83"/>
        <v>#DIV/0!</v>
      </c>
      <c r="AO125"/>
      <c r="AP125"/>
      <c r="AQ125" s="204"/>
      <c r="AR125" s="204"/>
      <c r="AU125"/>
      <c r="AV125"/>
      <c r="AW125"/>
      <c r="AX125"/>
      <c r="AY125"/>
      <c r="AZ125"/>
      <c r="BA125"/>
      <c r="BC125" s="95"/>
      <c r="BD125" s="95"/>
      <c r="BE125" s="77">
        <f t="shared" ca="1" si="105"/>
        <v>0</v>
      </c>
      <c r="BF125" s="145">
        <f t="shared" si="84"/>
        <v>30</v>
      </c>
      <c r="BG125" s="196">
        <f t="shared" si="106"/>
        <v>39904</v>
      </c>
      <c r="BH125" s="196">
        <f t="shared" si="134"/>
        <v>39933</v>
      </c>
      <c r="BJ125" s="196">
        <f t="shared" ca="1" si="135"/>
        <v>39900</v>
      </c>
      <c r="BK125" s="79"/>
      <c r="BL125" s="79">
        <f t="shared" si="85"/>
        <v>0</v>
      </c>
      <c r="BM125" s="79" t="e">
        <f t="shared" ca="1" si="107"/>
        <v>#DIV/0!</v>
      </c>
      <c r="BN125" s="74">
        <f t="shared" ca="1" si="86"/>
        <v>0</v>
      </c>
      <c r="BO125" s="98">
        <f t="shared" ca="1" si="108"/>
        <v>0</v>
      </c>
      <c r="BP125" s="97">
        <f ca="1">IF($BL125=0,0,_xll.OSTRIP($BM125,$I125,$BJ125-$B$2,$BG125-$BJ125,$BH125-$BJ125,$B$10,$BE125,$F125,$G125,$B$23,$J125,$BQ$34,0))</f>
        <v>0</v>
      </c>
      <c r="BQ125" s="97">
        <f ca="1">IF($BL125=0,0,_xll.OSTRIP($BM125,$I125,$BJ125-$B$2,$BG125-$BJ125,$BH125-$BJ125,$B$10,$BE125,$F125,$G125,$B$23,$J125,$BQ$34,1))</f>
        <v>0</v>
      </c>
      <c r="BR125" s="97">
        <f ca="1">IF($BL125=0,0,_xll.OSTRIP($BM125,$I125,$BJ125-$B$2,$BG125-$BJ125,$BH125-$BJ125,$B$10,$BE125,$F125,$G125,$B$23,$J125,$BQ$34,BQ$35))</f>
        <v>0</v>
      </c>
      <c r="BS125" s="99">
        <f t="shared" ca="1" si="109"/>
        <v>0</v>
      </c>
      <c r="BT125" s="99">
        <f t="shared" ca="1" si="110"/>
        <v>0</v>
      </c>
      <c r="BU125" s="99">
        <f t="shared" ca="1" si="111"/>
        <v>0</v>
      </c>
      <c r="BV125" s="99">
        <f t="shared" si="112"/>
        <v>0</v>
      </c>
      <c r="BX125" s="79">
        <f t="shared" si="87"/>
        <v>0</v>
      </c>
      <c r="BY125" s="78" t="e">
        <f t="shared" ca="1" si="113"/>
        <v>#DIV/0!</v>
      </c>
      <c r="BZ125" s="74">
        <f t="shared" ca="1" si="114"/>
        <v>0</v>
      </c>
      <c r="CA125" s="98">
        <f t="shared" ca="1" si="115"/>
        <v>0</v>
      </c>
      <c r="CB125" s="97">
        <f ca="1">IF($BX125=0,0,_xll.OSTRIP($BY125,$S125,$BJ125-$B$2,$BG125-$BJ125,$BH125-$BJ125,$B$10,$BE125,$P125,$Q125,$D$23,$T125,$CC$34,0))</f>
        <v>0</v>
      </c>
      <c r="CC125" s="97">
        <f ca="1">IF($BX125=0,0,_xll.OSTRIP($BY125,$S125,$BJ125-$B$2,$BG125-$BJ125,$BH125-$BJ125,$B$10,$BE125,$P125,$Q125,$D$23,$T125,$CC$34,1))</f>
        <v>0</v>
      </c>
      <c r="CD125" s="97">
        <f ca="1">IF($BX125=0,0,_xll.OSTRIP($BY125,$S125,$BJ125-$B$2,$BG125-$BJ125,$BH125-$BJ125,$B$10,$BE125,$P125,$Q125,$D$23,$T125,$CC$34,CC$35))</f>
        <v>0</v>
      </c>
      <c r="CE125" s="99">
        <f t="shared" ca="1" si="116"/>
        <v>0</v>
      </c>
      <c r="CF125" s="99">
        <f t="shared" ca="1" si="117"/>
        <v>0</v>
      </c>
      <c r="CG125" s="99">
        <f t="shared" ca="1" si="118"/>
        <v>0</v>
      </c>
      <c r="CH125" s="99">
        <f t="shared" si="119"/>
        <v>0</v>
      </c>
      <c r="CJ125" s="79">
        <f t="shared" si="88"/>
        <v>0</v>
      </c>
      <c r="CK125" s="78" t="e">
        <f t="shared" ca="1" si="120"/>
        <v>#DIV/0!</v>
      </c>
      <c r="CL125" s="74">
        <f t="shared" ca="1" si="121"/>
        <v>0</v>
      </c>
      <c r="CM125" s="98">
        <f t="shared" ca="1" si="122"/>
        <v>0</v>
      </c>
      <c r="CN125" s="97">
        <f ca="1">IF($CJ125=0,0,_xll.OSTRIP($CK125,$AC125,$BJ125-$B$2,$BG125-$BJ125,$BH125-$BJ125,$B$10,$BE125,$Z125,$AA125,$F$23,$AD125,$CO$34,0))</f>
        <v>0</v>
      </c>
      <c r="CO125" s="97">
        <f ca="1">IF($CJ125=0,0,_xll.OSTRIP($CK125,$AC125,$BJ125-$B$2,$BG125-$BJ125,$BH125-$BJ125,$B$10,$BE125,$Z125,$AA125,$F$23,$AD125,$CO$34,1))</f>
        <v>0</v>
      </c>
      <c r="CP125" s="97">
        <f ca="1">IF($CJ125=0,0,_xll.OSTRIP($CK125,$AC125,$BJ125-$B$2,$BG125-$BJ125,$BH125-$BJ125,$B$10,$BE125,$Z125,$AA125,$F$23,$AD125,$CO$34,$CO$35))</f>
        <v>0</v>
      </c>
      <c r="CQ125" s="99">
        <f t="shared" ca="1" si="123"/>
        <v>0</v>
      </c>
      <c r="CR125" s="99">
        <f t="shared" ca="1" si="124"/>
        <v>0</v>
      </c>
      <c r="CS125" s="99">
        <f t="shared" ca="1" si="125"/>
        <v>0</v>
      </c>
      <c r="CT125" s="99">
        <f t="shared" si="126"/>
        <v>0</v>
      </c>
      <c r="CV125" s="79">
        <f t="shared" si="89"/>
        <v>0</v>
      </c>
      <c r="CW125" s="78" t="e">
        <f t="shared" ca="1" si="127"/>
        <v>#DIV/0!</v>
      </c>
      <c r="CX125" s="74">
        <f t="shared" ca="1" si="128"/>
        <v>0</v>
      </c>
      <c r="CY125" s="98">
        <f t="shared" ca="1" si="129"/>
        <v>0</v>
      </c>
      <c r="CZ125" s="97">
        <f ca="1">IF($CV125=0,0,_xll.OSTRIP($CW125,$AM125,$BJ125-$B$2,$BG125-$BJ125,$BH125-$BJ125,$B$10,$BE125,$AJ125,$AK125,$H$23,$AN125,$DA$34,0))</f>
        <v>0</v>
      </c>
      <c r="DA125" s="97">
        <f ca="1">IF($CV125=0,0,_xll.OSTRIP($CW125,$AM125,$BJ125-$B$2,$BG125-$BJ125,$BH125-$BJ125,$B$10,$BE125,$AJ125,$AK125,$H$23,$AN125,$DA$34,1))</f>
        <v>0</v>
      </c>
      <c r="DB125" s="97">
        <f ca="1">IF($CV125=0,0,_xll.OSTRIP($CW125,$AM125,$BJ125-$B$2,$BG125-$BJ125,$BH125-$BJ125,$B$10,$BE125,$AJ125,$AK125,$H$23,$AN125,$DA$34,DA$35))</f>
        <v>0</v>
      </c>
      <c r="DC125" s="99">
        <f t="shared" ca="1" si="130"/>
        <v>0</v>
      </c>
      <c r="DD125" s="99">
        <f t="shared" ca="1" si="131"/>
        <v>0</v>
      </c>
      <c r="DE125" s="99">
        <f t="shared" ca="1" si="132"/>
        <v>0</v>
      </c>
      <c r="DF125" s="99">
        <f t="shared" si="133"/>
        <v>0</v>
      </c>
    </row>
    <row r="126" spans="1:110" x14ac:dyDescent="0.2">
      <c r="A126" s="92">
        <f t="shared" si="90"/>
        <v>39934</v>
      </c>
      <c r="B126" s="93">
        <f t="shared" ca="1" si="91"/>
        <v>3.5874999999999999</v>
      </c>
      <c r="C126" s="77">
        <f t="shared" ca="1" si="92"/>
        <v>0.20250000000000001</v>
      </c>
      <c r="D126" s="93">
        <f t="shared" ca="1" si="68"/>
        <v>0.32500000000000001</v>
      </c>
      <c r="E126" s="96">
        <f t="shared" ca="1" si="69"/>
        <v>0.98</v>
      </c>
      <c r="F126" s="77">
        <f t="shared" ca="1" si="93"/>
        <v>0.29844999999999999</v>
      </c>
      <c r="G126" s="96">
        <f t="shared" ca="1" si="94"/>
        <v>0.55000000000000004</v>
      </c>
      <c r="H126" s="77">
        <f t="shared" ca="1" si="70"/>
        <v>0</v>
      </c>
      <c r="I126" s="94" t="e">
        <f t="shared" ca="1" si="95"/>
        <v>#DIV/0!</v>
      </c>
      <c r="J126" s="182" t="e">
        <f t="shared" ca="1" si="71"/>
        <v>#DIV/0!</v>
      </c>
      <c r="K126" s="182"/>
      <c r="L126" s="204"/>
      <c r="M126" s="204"/>
      <c r="N126" s="93">
        <f t="shared" ca="1" si="72"/>
        <v>0.02</v>
      </c>
      <c r="O126" s="96">
        <f t="shared" ca="1" si="73"/>
        <v>1</v>
      </c>
      <c r="P126" s="170">
        <f t="shared" ca="1" si="96"/>
        <v>0.20250000000000001</v>
      </c>
      <c r="Q126" s="96">
        <f t="shared" ca="1" si="97"/>
        <v>0.55000000000000004</v>
      </c>
      <c r="R126" s="77">
        <f t="shared" ca="1" si="74"/>
        <v>0</v>
      </c>
      <c r="S126" s="94" t="e">
        <f t="shared" ca="1" si="98"/>
        <v>#DIV/0!</v>
      </c>
      <c r="T126" s="182" t="e">
        <f t="shared" ca="1" si="75"/>
        <v>#DIV/0!</v>
      </c>
      <c r="U126"/>
      <c r="V126"/>
      <c r="W126"/>
      <c r="X126" s="93">
        <f t="shared" ca="1" si="76"/>
        <v>0.26</v>
      </c>
      <c r="Y126" s="96">
        <f t="shared" ca="1" si="77"/>
        <v>1</v>
      </c>
      <c r="Z126" s="170">
        <f t="shared" ca="1" si="99"/>
        <v>0.20250000000000001</v>
      </c>
      <c r="AA126" s="96">
        <f t="shared" ca="1" si="100"/>
        <v>0.5</v>
      </c>
      <c r="AB126" s="77">
        <f t="shared" ca="1" si="78"/>
        <v>0</v>
      </c>
      <c r="AC126" s="94" t="e">
        <f t="shared" ca="1" si="101"/>
        <v>#DIV/0!</v>
      </c>
      <c r="AD126" s="182" t="e">
        <f t="shared" ca="1" si="79"/>
        <v>#DIV/0!</v>
      </c>
      <c r="AE126"/>
      <c r="AF126"/>
      <c r="AG126"/>
      <c r="AH126" s="93">
        <f t="shared" ca="1" si="80"/>
        <v>0.33</v>
      </c>
      <c r="AI126" s="96">
        <f t="shared" ca="1" si="81"/>
        <v>1</v>
      </c>
      <c r="AJ126" s="170">
        <f t="shared" ca="1" si="102"/>
        <v>0.20250000000000001</v>
      </c>
      <c r="AK126" s="96">
        <f t="shared" ca="1" si="103"/>
        <v>1</v>
      </c>
      <c r="AL126" s="77">
        <f t="shared" ca="1" si="82"/>
        <v>0</v>
      </c>
      <c r="AM126" s="94" t="e">
        <f t="shared" ca="1" si="104"/>
        <v>#DIV/0!</v>
      </c>
      <c r="AN126" s="182" t="e">
        <f t="shared" ca="1" si="83"/>
        <v>#DIV/0!</v>
      </c>
      <c r="AO126"/>
      <c r="AP126"/>
      <c r="AQ126" s="204"/>
      <c r="AR126" s="204"/>
      <c r="AU126"/>
      <c r="AV126"/>
      <c r="AW126"/>
      <c r="AX126"/>
      <c r="AY126"/>
      <c r="AZ126"/>
      <c r="BA126"/>
      <c r="BC126" s="95"/>
      <c r="BD126" s="95"/>
      <c r="BE126" s="77">
        <f t="shared" ca="1" si="105"/>
        <v>0</v>
      </c>
      <c r="BF126" s="145">
        <f t="shared" si="84"/>
        <v>31</v>
      </c>
      <c r="BG126" s="196">
        <f t="shared" si="106"/>
        <v>39934</v>
      </c>
      <c r="BH126" s="196">
        <f t="shared" si="134"/>
        <v>39964</v>
      </c>
      <c r="BJ126" s="196">
        <f t="shared" ca="1" si="135"/>
        <v>39932</v>
      </c>
      <c r="BK126" s="79"/>
      <c r="BL126" s="79">
        <f t="shared" si="85"/>
        <v>0</v>
      </c>
      <c r="BM126" s="79" t="e">
        <f t="shared" ca="1" si="107"/>
        <v>#DIV/0!</v>
      </c>
      <c r="BN126" s="74">
        <f t="shared" ca="1" si="86"/>
        <v>0</v>
      </c>
      <c r="BO126" s="98">
        <f t="shared" ca="1" si="108"/>
        <v>0</v>
      </c>
      <c r="BP126" s="97">
        <f ca="1">IF($BL126=0,0,_xll.OSTRIP($BM126,$I126,$BJ126-$B$2,$BG126-$BJ126,$BH126-$BJ126,$B$10,$BE126,$F126,$G126,$B$23,$J126,$BQ$34,0))</f>
        <v>0</v>
      </c>
      <c r="BQ126" s="97">
        <f ca="1">IF($BL126=0,0,_xll.OSTRIP($BM126,$I126,$BJ126-$B$2,$BG126-$BJ126,$BH126-$BJ126,$B$10,$BE126,$F126,$G126,$B$23,$J126,$BQ$34,1))</f>
        <v>0</v>
      </c>
      <c r="BR126" s="97">
        <f ca="1">IF($BL126=0,0,_xll.OSTRIP($BM126,$I126,$BJ126-$B$2,$BG126-$BJ126,$BH126-$BJ126,$B$10,$BE126,$F126,$G126,$B$23,$J126,$BQ$34,BQ$35))</f>
        <v>0</v>
      </c>
      <c r="BS126" s="99">
        <f t="shared" ca="1" si="109"/>
        <v>0</v>
      </c>
      <c r="BT126" s="99">
        <f t="shared" ca="1" si="110"/>
        <v>0</v>
      </c>
      <c r="BU126" s="99">
        <f t="shared" ca="1" si="111"/>
        <v>0</v>
      </c>
      <c r="BV126" s="99">
        <f t="shared" si="112"/>
        <v>0</v>
      </c>
      <c r="BX126" s="79">
        <f t="shared" si="87"/>
        <v>0</v>
      </c>
      <c r="BY126" s="78" t="e">
        <f t="shared" ca="1" si="113"/>
        <v>#DIV/0!</v>
      </c>
      <c r="BZ126" s="74">
        <f t="shared" ca="1" si="114"/>
        <v>0</v>
      </c>
      <c r="CA126" s="98">
        <f t="shared" ca="1" si="115"/>
        <v>0</v>
      </c>
      <c r="CB126" s="97">
        <f ca="1">IF($BX126=0,0,_xll.OSTRIP($BY126,$S126,$BJ126-$B$2,$BG126-$BJ126,$BH126-$BJ126,$B$10,$BE126,$P126,$Q126,$D$23,$T126,$CC$34,0))</f>
        <v>0</v>
      </c>
      <c r="CC126" s="97">
        <f ca="1">IF($BX126=0,0,_xll.OSTRIP($BY126,$S126,$BJ126-$B$2,$BG126-$BJ126,$BH126-$BJ126,$B$10,$BE126,$P126,$Q126,$D$23,$T126,$CC$34,1))</f>
        <v>0</v>
      </c>
      <c r="CD126" s="97">
        <f ca="1">IF($BX126=0,0,_xll.OSTRIP($BY126,$S126,$BJ126-$B$2,$BG126-$BJ126,$BH126-$BJ126,$B$10,$BE126,$P126,$Q126,$D$23,$T126,$CC$34,CC$35))</f>
        <v>0</v>
      </c>
      <c r="CE126" s="99">
        <f t="shared" ca="1" si="116"/>
        <v>0</v>
      </c>
      <c r="CF126" s="99">
        <f t="shared" ca="1" si="117"/>
        <v>0</v>
      </c>
      <c r="CG126" s="99">
        <f t="shared" ca="1" si="118"/>
        <v>0</v>
      </c>
      <c r="CH126" s="99">
        <f t="shared" si="119"/>
        <v>0</v>
      </c>
      <c r="CJ126" s="79">
        <f t="shared" si="88"/>
        <v>0</v>
      </c>
      <c r="CK126" s="78" t="e">
        <f t="shared" ca="1" si="120"/>
        <v>#DIV/0!</v>
      </c>
      <c r="CL126" s="74">
        <f t="shared" ca="1" si="121"/>
        <v>0</v>
      </c>
      <c r="CM126" s="98">
        <f t="shared" ca="1" si="122"/>
        <v>0</v>
      </c>
      <c r="CN126" s="97">
        <f ca="1">IF($CJ126=0,0,_xll.OSTRIP($CK126,$AC126,$BJ126-$B$2,$BG126-$BJ126,$BH126-$BJ126,$B$10,$BE126,$Z126,$AA126,$F$23,$AD126,$CO$34,0))</f>
        <v>0</v>
      </c>
      <c r="CO126" s="97">
        <f ca="1">IF($CJ126=0,0,_xll.OSTRIP($CK126,$AC126,$BJ126-$B$2,$BG126-$BJ126,$BH126-$BJ126,$B$10,$BE126,$Z126,$AA126,$F$23,$AD126,$CO$34,1))</f>
        <v>0</v>
      </c>
      <c r="CP126" s="97">
        <f ca="1">IF($CJ126=0,0,_xll.OSTRIP($CK126,$AC126,$BJ126-$B$2,$BG126-$BJ126,$BH126-$BJ126,$B$10,$BE126,$Z126,$AA126,$F$23,$AD126,$CO$34,$CO$35))</f>
        <v>0</v>
      </c>
      <c r="CQ126" s="99">
        <f t="shared" ca="1" si="123"/>
        <v>0</v>
      </c>
      <c r="CR126" s="99">
        <f t="shared" ca="1" si="124"/>
        <v>0</v>
      </c>
      <c r="CS126" s="99">
        <f t="shared" ca="1" si="125"/>
        <v>0</v>
      </c>
      <c r="CT126" s="99">
        <f t="shared" si="126"/>
        <v>0</v>
      </c>
      <c r="CV126" s="79">
        <f t="shared" si="89"/>
        <v>0</v>
      </c>
      <c r="CW126" s="78" t="e">
        <f t="shared" ca="1" si="127"/>
        <v>#DIV/0!</v>
      </c>
      <c r="CX126" s="74">
        <f t="shared" ca="1" si="128"/>
        <v>0</v>
      </c>
      <c r="CY126" s="98">
        <f t="shared" ca="1" si="129"/>
        <v>0</v>
      </c>
      <c r="CZ126" s="97">
        <f ca="1">IF($CV126=0,0,_xll.OSTRIP($CW126,$AM126,$BJ126-$B$2,$BG126-$BJ126,$BH126-$BJ126,$B$10,$BE126,$AJ126,$AK126,$H$23,$AN126,$DA$34,0))</f>
        <v>0</v>
      </c>
      <c r="DA126" s="97">
        <f ca="1">IF($CV126=0,0,_xll.OSTRIP($CW126,$AM126,$BJ126-$B$2,$BG126-$BJ126,$BH126-$BJ126,$B$10,$BE126,$AJ126,$AK126,$H$23,$AN126,$DA$34,1))</f>
        <v>0</v>
      </c>
      <c r="DB126" s="97">
        <f ca="1">IF($CV126=0,0,_xll.OSTRIP($CW126,$AM126,$BJ126-$B$2,$BG126-$BJ126,$BH126-$BJ126,$B$10,$BE126,$AJ126,$AK126,$H$23,$AN126,$DA$34,DA$35))</f>
        <v>0</v>
      </c>
      <c r="DC126" s="99">
        <f t="shared" ca="1" si="130"/>
        <v>0</v>
      </c>
      <c r="DD126" s="99">
        <f t="shared" ca="1" si="131"/>
        <v>0</v>
      </c>
      <c r="DE126" s="99">
        <f t="shared" ca="1" si="132"/>
        <v>0</v>
      </c>
      <c r="DF126" s="99">
        <f t="shared" si="133"/>
        <v>0</v>
      </c>
    </row>
    <row r="127" spans="1:110" x14ac:dyDescent="0.2">
      <c r="A127" s="92">
        <f t="shared" si="90"/>
        <v>39965</v>
      </c>
      <c r="B127" s="93">
        <f t="shared" ca="1" si="91"/>
        <v>3.6225000000000001</v>
      </c>
      <c r="C127" s="77">
        <f t="shared" ca="1" si="92"/>
        <v>0.20250000000000001</v>
      </c>
      <c r="D127" s="93">
        <f t="shared" ca="1" si="68"/>
        <v>0.33500000000000002</v>
      </c>
      <c r="E127" s="96">
        <f t="shared" ca="1" si="69"/>
        <v>0.98</v>
      </c>
      <c r="F127" s="77">
        <f t="shared" ca="1" si="93"/>
        <v>0.29844999999999999</v>
      </c>
      <c r="G127" s="96">
        <f t="shared" ca="1" si="94"/>
        <v>0.55000000000000004</v>
      </c>
      <c r="H127" s="77">
        <f t="shared" ca="1" si="70"/>
        <v>0</v>
      </c>
      <c r="I127" s="94" t="e">
        <f t="shared" ca="1" si="95"/>
        <v>#DIV/0!</v>
      </c>
      <c r="J127" s="182" t="e">
        <f t="shared" ca="1" si="71"/>
        <v>#DIV/0!</v>
      </c>
      <c r="K127" s="182"/>
      <c r="L127" s="204"/>
      <c r="M127" s="204"/>
      <c r="N127" s="93">
        <f t="shared" ca="1" si="72"/>
        <v>2.5000000000000001E-2</v>
      </c>
      <c r="O127" s="96">
        <f t="shared" ca="1" si="73"/>
        <v>1</v>
      </c>
      <c r="P127" s="170">
        <f t="shared" ca="1" si="96"/>
        <v>0.20250000000000001</v>
      </c>
      <c r="Q127" s="96">
        <f t="shared" ca="1" si="97"/>
        <v>0.55000000000000004</v>
      </c>
      <c r="R127" s="77">
        <f t="shared" ca="1" si="74"/>
        <v>0</v>
      </c>
      <c r="S127" s="94" t="e">
        <f t="shared" ca="1" si="98"/>
        <v>#DIV/0!</v>
      </c>
      <c r="T127" s="182" t="e">
        <f t="shared" ca="1" si="75"/>
        <v>#DIV/0!</v>
      </c>
      <c r="U127"/>
      <c r="V127"/>
      <c r="W127"/>
      <c r="X127" s="93">
        <f t="shared" ca="1" si="76"/>
        <v>0.26</v>
      </c>
      <c r="Y127" s="96">
        <f t="shared" ca="1" si="77"/>
        <v>1</v>
      </c>
      <c r="Z127" s="170">
        <f t="shared" ca="1" si="99"/>
        <v>0.20250000000000001</v>
      </c>
      <c r="AA127" s="96">
        <f t="shared" ca="1" si="100"/>
        <v>0.6</v>
      </c>
      <c r="AB127" s="77">
        <f t="shared" ca="1" si="78"/>
        <v>0</v>
      </c>
      <c r="AC127" s="94" t="e">
        <f t="shared" ca="1" si="101"/>
        <v>#DIV/0!</v>
      </c>
      <c r="AD127" s="182" t="e">
        <f t="shared" ca="1" si="79"/>
        <v>#DIV/0!</v>
      </c>
      <c r="AE127"/>
      <c r="AF127"/>
      <c r="AG127"/>
      <c r="AH127" s="93">
        <f t="shared" ca="1" si="80"/>
        <v>0.37</v>
      </c>
      <c r="AI127" s="96">
        <f t="shared" ca="1" si="81"/>
        <v>1</v>
      </c>
      <c r="AJ127" s="170">
        <f t="shared" ca="1" si="102"/>
        <v>0.20250000000000001</v>
      </c>
      <c r="AK127" s="96">
        <f t="shared" ca="1" si="103"/>
        <v>1</v>
      </c>
      <c r="AL127" s="77">
        <f t="shared" ca="1" si="82"/>
        <v>0</v>
      </c>
      <c r="AM127" s="94" t="e">
        <f t="shared" ca="1" si="104"/>
        <v>#DIV/0!</v>
      </c>
      <c r="AN127" s="182" t="e">
        <f t="shared" ca="1" si="83"/>
        <v>#DIV/0!</v>
      </c>
      <c r="AO127"/>
      <c r="AP127"/>
      <c r="AQ127" s="204"/>
      <c r="AR127" s="204"/>
      <c r="AU127"/>
      <c r="AV127"/>
      <c r="AW127"/>
      <c r="AX127"/>
      <c r="AY127"/>
      <c r="AZ127"/>
      <c r="BA127"/>
      <c r="BC127" s="95"/>
      <c r="BD127" s="95"/>
      <c r="BE127" s="77">
        <f t="shared" ca="1" si="105"/>
        <v>0</v>
      </c>
      <c r="BF127" s="145">
        <f t="shared" si="84"/>
        <v>30</v>
      </c>
      <c r="BG127" s="196">
        <f t="shared" si="106"/>
        <v>39965</v>
      </c>
      <c r="BH127" s="196">
        <f t="shared" si="134"/>
        <v>39994</v>
      </c>
      <c r="BJ127" s="196">
        <f t="shared" ca="1" si="135"/>
        <v>39961</v>
      </c>
      <c r="BK127" s="79"/>
      <c r="BL127" s="79">
        <f t="shared" si="85"/>
        <v>0</v>
      </c>
      <c r="BM127" s="79" t="e">
        <f t="shared" ca="1" si="107"/>
        <v>#DIV/0!</v>
      </c>
      <c r="BN127" s="74">
        <f t="shared" ca="1" si="86"/>
        <v>0</v>
      </c>
      <c r="BO127" s="98">
        <f t="shared" ca="1" si="108"/>
        <v>0</v>
      </c>
      <c r="BP127" s="97">
        <f ca="1">IF($BL127=0,0,_xll.OSTRIP($BM127,$I127,$BJ127-$B$2,$BG127-$BJ127,$BH127-$BJ127,$B$10,$BE127,$F127,$G127,$B$23,$J127,$BQ$34,0))</f>
        <v>0</v>
      </c>
      <c r="BQ127" s="97">
        <f ca="1">IF($BL127=0,0,_xll.OSTRIP($BM127,$I127,$BJ127-$B$2,$BG127-$BJ127,$BH127-$BJ127,$B$10,$BE127,$F127,$G127,$B$23,$J127,$BQ$34,1))</f>
        <v>0</v>
      </c>
      <c r="BR127" s="97">
        <f ca="1">IF($BL127=0,0,_xll.OSTRIP($BM127,$I127,$BJ127-$B$2,$BG127-$BJ127,$BH127-$BJ127,$B$10,$BE127,$F127,$G127,$B$23,$J127,$BQ$34,BQ$35))</f>
        <v>0</v>
      </c>
      <c r="BS127" s="99">
        <f t="shared" ca="1" si="109"/>
        <v>0</v>
      </c>
      <c r="BT127" s="99">
        <f t="shared" ca="1" si="110"/>
        <v>0</v>
      </c>
      <c r="BU127" s="99">
        <f t="shared" ca="1" si="111"/>
        <v>0</v>
      </c>
      <c r="BV127" s="99">
        <f t="shared" si="112"/>
        <v>0</v>
      </c>
      <c r="BX127" s="79">
        <f t="shared" si="87"/>
        <v>0</v>
      </c>
      <c r="BY127" s="78" t="e">
        <f t="shared" ca="1" si="113"/>
        <v>#DIV/0!</v>
      </c>
      <c r="BZ127" s="74">
        <f t="shared" ca="1" si="114"/>
        <v>0</v>
      </c>
      <c r="CA127" s="98">
        <f t="shared" ca="1" si="115"/>
        <v>0</v>
      </c>
      <c r="CB127" s="97">
        <f ca="1">IF($BX127=0,0,_xll.OSTRIP($BY127,$S127,$BJ127-$B$2,$BG127-$BJ127,$BH127-$BJ127,$B$10,$BE127,$P127,$Q127,$D$23,$T127,$CC$34,0))</f>
        <v>0</v>
      </c>
      <c r="CC127" s="97">
        <f ca="1">IF($BX127=0,0,_xll.OSTRIP($BY127,$S127,$BJ127-$B$2,$BG127-$BJ127,$BH127-$BJ127,$B$10,$BE127,$P127,$Q127,$D$23,$T127,$CC$34,1))</f>
        <v>0</v>
      </c>
      <c r="CD127" s="97">
        <f ca="1">IF($BX127=0,0,_xll.OSTRIP($BY127,$S127,$BJ127-$B$2,$BG127-$BJ127,$BH127-$BJ127,$B$10,$BE127,$P127,$Q127,$D$23,$T127,$CC$34,CC$35))</f>
        <v>0</v>
      </c>
      <c r="CE127" s="99">
        <f t="shared" ca="1" si="116"/>
        <v>0</v>
      </c>
      <c r="CF127" s="99">
        <f t="shared" ca="1" si="117"/>
        <v>0</v>
      </c>
      <c r="CG127" s="99">
        <f t="shared" ca="1" si="118"/>
        <v>0</v>
      </c>
      <c r="CH127" s="99">
        <f t="shared" si="119"/>
        <v>0</v>
      </c>
      <c r="CJ127" s="79">
        <f t="shared" si="88"/>
        <v>0</v>
      </c>
      <c r="CK127" s="78" t="e">
        <f t="shared" ca="1" si="120"/>
        <v>#DIV/0!</v>
      </c>
      <c r="CL127" s="74">
        <f t="shared" ca="1" si="121"/>
        <v>0</v>
      </c>
      <c r="CM127" s="98">
        <f t="shared" ca="1" si="122"/>
        <v>0</v>
      </c>
      <c r="CN127" s="97">
        <f ca="1">IF($CJ127=0,0,_xll.OSTRIP($CK127,$AC127,$BJ127-$B$2,$BG127-$BJ127,$BH127-$BJ127,$B$10,$BE127,$Z127,$AA127,$F$23,$AD127,$CO$34,0))</f>
        <v>0</v>
      </c>
      <c r="CO127" s="97">
        <f ca="1">IF($CJ127=0,0,_xll.OSTRIP($CK127,$AC127,$BJ127-$B$2,$BG127-$BJ127,$BH127-$BJ127,$B$10,$BE127,$Z127,$AA127,$F$23,$AD127,$CO$34,1))</f>
        <v>0</v>
      </c>
      <c r="CP127" s="97">
        <f ca="1">IF($CJ127=0,0,_xll.OSTRIP($CK127,$AC127,$BJ127-$B$2,$BG127-$BJ127,$BH127-$BJ127,$B$10,$BE127,$Z127,$AA127,$F$23,$AD127,$CO$34,$CO$35))</f>
        <v>0</v>
      </c>
      <c r="CQ127" s="99">
        <f t="shared" ca="1" si="123"/>
        <v>0</v>
      </c>
      <c r="CR127" s="99">
        <f t="shared" ca="1" si="124"/>
        <v>0</v>
      </c>
      <c r="CS127" s="99">
        <f t="shared" ca="1" si="125"/>
        <v>0</v>
      </c>
      <c r="CT127" s="99">
        <f t="shared" si="126"/>
        <v>0</v>
      </c>
      <c r="CV127" s="79">
        <f t="shared" si="89"/>
        <v>0</v>
      </c>
      <c r="CW127" s="78" t="e">
        <f t="shared" ca="1" si="127"/>
        <v>#DIV/0!</v>
      </c>
      <c r="CX127" s="74">
        <f t="shared" ca="1" si="128"/>
        <v>0</v>
      </c>
      <c r="CY127" s="98">
        <f t="shared" ca="1" si="129"/>
        <v>0</v>
      </c>
      <c r="CZ127" s="97">
        <f ca="1">IF($CV127=0,0,_xll.OSTRIP($CW127,$AM127,$BJ127-$B$2,$BG127-$BJ127,$BH127-$BJ127,$B$10,$BE127,$AJ127,$AK127,$H$23,$AN127,$DA$34,0))</f>
        <v>0</v>
      </c>
      <c r="DA127" s="97">
        <f ca="1">IF($CV127=0,0,_xll.OSTRIP($CW127,$AM127,$BJ127-$B$2,$BG127-$BJ127,$BH127-$BJ127,$B$10,$BE127,$AJ127,$AK127,$H$23,$AN127,$DA$34,1))</f>
        <v>0</v>
      </c>
      <c r="DB127" s="97">
        <f ca="1">IF($CV127=0,0,_xll.OSTRIP($CW127,$AM127,$BJ127-$B$2,$BG127-$BJ127,$BH127-$BJ127,$B$10,$BE127,$AJ127,$AK127,$H$23,$AN127,$DA$34,DA$35))</f>
        <v>0</v>
      </c>
      <c r="DC127" s="99">
        <f t="shared" ca="1" si="130"/>
        <v>0</v>
      </c>
      <c r="DD127" s="99">
        <f t="shared" ca="1" si="131"/>
        <v>0</v>
      </c>
      <c r="DE127" s="99">
        <f t="shared" ca="1" si="132"/>
        <v>0</v>
      </c>
      <c r="DF127" s="99">
        <f t="shared" si="133"/>
        <v>0</v>
      </c>
    </row>
    <row r="128" spans="1:110" x14ac:dyDescent="0.2">
      <c r="A128" s="92">
        <f t="shared" si="90"/>
        <v>39995</v>
      </c>
      <c r="B128" s="93">
        <f t="shared" ca="1" si="91"/>
        <v>3.6625000000000001</v>
      </c>
      <c r="C128" s="77">
        <f t="shared" ca="1" si="92"/>
        <v>0.20250000000000001</v>
      </c>
      <c r="D128" s="93">
        <f t="shared" ca="1" si="68"/>
        <v>0.35</v>
      </c>
      <c r="E128" s="96">
        <f t="shared" ca="1" si="69"/>
        <v>0.98</v>
      </c>
      <c r="F128" s="77">
        <f t="shared" ca="1" si="93"/>
        <v>0.29844999999999999</v>
      </c>
      <c r="G128" s="96">
        <f t="shared" ca="1" si="94"/>
        <v>0.6</v>
      </c>
      <c r="H128" s="77">
        <f t="shared" ca="1" si="70"/>
        <v>0</v>
      </c>
      <c r="I128" s="94" t="e">
        <f t="shared" ca="1" si="95"/>
        <v>#DIV/0!</v>
      </c>
      <c r="J128" s="182" t="e">
        <f t="shared" ca="1" si="71"/>
        <v>#DIV/0!</v>
      </c>
      <c r="K128" s="182"/>
      <c r="L128" s="204"/>
      <c r="M128" s="204"/>
      <c r="N128" s="93">
        <f t="shared" ca="1" si="72"/>
        <v>2.75E-2</v>
      </c>
      <c r="O128" s="96">
        <f t="shared" ca="1" si="73"/>
        <v>1</v>
      </c>
      <c r="P128" s="170">
        <f t="shared" ca="1" si="96"/>
        <v>0.20250000000000001</v>
      </c>
      <c r="Q128" s="96">
        <f t="shared" ca="1" si="97"/>
        <v>0.6</v>
      </c>
      <c r="R128" s="77">
        <f t="shared" ca="1" si="74"/>
        <v>0</v>
      </c>
      <c r="S128" s="94" t="e">
        <f t="shared" ca="1" si="98"/>
        <v>#DIV/0!</v>
      </c>
      <c r="T128" s="182" t="e">
        <f t="shared" ca="1" si="75"/>
        <v>#DIV/0!</v>
      </c>
      <c r="U128"/>
      <c r="V128"/>
      <c r="W128"/>
      <c r="X128" s="93">
        <f t="shared" ca="1" si="76"/>
        <v>0.26</v>
      </c>
      <c r="Y128" s="96">
        <f t="shared" ca="1" si="77"/>
        <v>1</v>
      </c>
      <c r="Z128" s="170">
        <f t="shared" ca="1" si="99"/>
        <v>0.20250000000000001</v>
      </c>
      <c r="AA128" s="96">
        <f t="shared" ca="1" si="100"/>
        <v>0.6</v>
      </c>
      <c r="AB128" s="77">
        <f t="shared" ca="1" si="78"/>
        <v>0</v>
      </c>
      <c r="AC128" s="94" t="e">
        <f t="shared" ca="1" si="101"/>
        <v>#DIV/0!</v>
      </c>
      <c r="AD128" s="182" t="e">
        <f t="shared" ca="1" si="79"/>
        <v>#DIV/0!</v>
      </c>
      <c r="AE128"/>
      <c r="AF128"/>
      <c r="AG128"/>
      <c r="AH128" s="93">
        <f t="shared" ca="1" si="80"/>
        <v>0.41</v>
      </c>
      <c r="AI128" s="96">
        <f t="shared" ca="1" si="81"/>
        <v>1</v>
      </c>
      <c r="AJ128" s="170">
        <f t="shared" ca="1" si="102"/>
        <v>0.20250000000000001</v>
      </c>
      <c r="AK128" s="96">
        <f t="shared" ca="1" si="103"/>
        <v>1</v>
      </c>
      <c r="AL128" s="77">
        <f t="shared" ca="1" si="82"/>
        <v>0</v>
      </c>
      <c r="AM128" s="94" t="e">
        <f t="shared" ca="1" si="104"/>
        <v>#DIV/0!</v>
      </c>
      <c r="AN128" s="182" t="e">
        <f t="shared" ca="1" si="83"/>
        <v>#DIV/0!</v>
      </c>
      <c r="AO128"/>
      <c r="AP128"/>
      <c r="AQ128" s="204"/>
      <c r="AR128" s="204"/>
      <c r="AU128"/>
      <c r="AV128"/>
      <c r="AW128"/>
      <c r="AX128"/>
      <c r="AY128"/>
      <c r="AZ128"/>
      <c r="BA128"/>
      <c r="BC128" s="95"/>
      <c r="BD128" s="95"/>
      <c r="BE128" s="77">
        <f t="shared" ca="1" si="105"/>
        <v>0</v>
      </c>
      <c r="BF128" s="145">
        <f t="shared" si="84"/>
        <v>31</v>
      </c>
      <c r="BG128" s="196">
        <f t="shared" si="106"/>
        <v>39995</v>
      </c>
      <c r="BH128" s="196">
        <f t="shared" si="134"/>
        <v>40025</v>
      </c>
      <c r="BJ128" s="196">
        <f t="shared" ca="1" si="135"/>
        <v>39991</v>
      </c>
      <c r="BK128" s="79"/>
      <c r="BL128" s="79">
        <f t="shared" si="85"/>
        <v>0</v>
      </c>
      <c r="BM128" s="79" t="e">
        <f t="shared" ca="1" si="107"/>
        <v>#DIV/0!</v>
      </c>
      <c r="BN128" s="74">
        <f t="shared" ca="1" si="86"/>
        <v>0</v>
      </c>
      <c r="BO128" s="98">
        <f t="shared" ca="1" si="108"/>
        <v>0</v>
      </c>
      <c r="BP128" s="97">
        <f ca="1">IF($BL128=0,0,_xll.OSTRIP($BM128,$I128,$BJ128-$B$2,$BG128-$BJ128,$BH128-$BJ128,$B$10,$BE128,$F128,$G128,$B$23,$J128,$BQ$34,0))</f>
        <v>0</v>
      </c>
      <c r="BQ128" s="97">
        <f ca="1">IF($BL128=0,0,_xll.OSTRIP($BM128,$I128,$BJ128-$B$2,$BG128-$BJ128,$BH128-$BJ128,$B$10,$BE128,$F128,$G128,$B$23,$J128,$BQ$34,1))</f>
        <v>0</v>
      </c>
      <c r="BR128" s="97">
        <f ca="1">IF($BL128=0,0,_xll.OSTRIP($BM128,$I128,$BJ128-$B$2,$BG128-$BJ128,$BH128-$BJ128,$B$10,$BE128,$F128,$G128,$B$23,$J128,$BQ$34,BQ$35))</f>
        <v>0</v>
      </c>
      <c r="BS128" s="99">
        <f t="shared" ca="1" si="109"/>
        <v>0</v>
      </c>
      <c r="BT128" s="99">
        <f t="shared" ca="1" si="110"/>
        <v>0</v>
      </c>
      <c r="BU128" s="99">
        <f t="shared" ca="1" si="111"/>
        <v>0</v>
      </c>
      <c r="BV128" s="99">
        <f t="shared" si="112"/>
        <v>0</v>
      </c>
      <c r="BX128" s="79">
        <f t="shared" si="87"/>
        <v>0</v>
      </c>
      <c r="BY128" s="78" t="e">
        <f t="shared" ca="1" si="113"/>
        <v>#DIV/0!</v>
      </c>
      <c r="BZ128" s="74">
        <f t="shared" ca="1" si="114"/>
        <v>0</v>
      </c>
      <c r="CA128" s="98">
        <f t="shared" ca="1" si="115"/>
        <v>0</v>
      </c>
      <c r="CB128" s="97">
        <f ca="1">IF($BX128=0,0,_xll.OSTRIP($BY128,$S128,$BJ128-$B$2,$BG128-$BJ128,$BH128-$BJ128,$B$10,$BE128,$P128,$Q128,$D$23,$T128,$CC$34,0))</f>
        <v>0</v>
      </c>
      <c r="CC128" s="97">
        <f ca="1">IF($BX128=0,0,_xll.OSTRIP($BY128,$S128,$BJ128-$B$2,$BG128-$BJ128,$BH128-$BJ128,$B$10,$BE128,$P128,$Q128,$D$23,$T128,$CC$34,1))</f>
        <v>0</v>
      </c>
      <c r="CD128" s="97">
        <f ca="1">IF($BX128=0,0,_xll.OSTRIP($BY128,$S128,$BJ128-$B$2,$BG128-$BJ128,$BH128-$BJ128,$B$10,$BE128,$P128,$Q128,$D$23,$T128,$CC$34,CC$35))</f>
        <v>0</v>
      </c>
      <c r="CE128" s="99">
        <f t="shared" ca="1" si="116"/>
        <v>0</v>
      </c>
      <c r="CF128" s="99">
        <f t="shared" ca="1" si="117"/>
        <v>0</v>
      </c>
      <c r="CG128" s="99">
        <f t="shared" ca="1" si="118"/>
        <v>0</v>
      </c>
      <c r="CH128" s="99">
        <f t="shared" si="119"/>
        <v>0</v>
      </c>
      <c r="CJ128" s="79">
        <f t="shared" si="88"/>
        <v>0</v>
      </c>
      <c r="CK128" s="78" t="e">
        <f t="shared" ca="1" si="120"/>
        <v>#DIV/0!</v>
      </c>
      <c r="CL128" s="74">
        <f t="shared" ca="1" si="121"/>
        <v>0</v>
      </c>
      <c r="CM128" s="98">
        <f t="shared" ca="1" si="122"/>
        <v>0</v>
      </c>
      <c r="CN128" s="97">
        <f ca="1">IF($CJ128=0,0,_xll.OSTRIP($CK128,$AC128,$BJ128-$B$2,$BG128-$BJ128,$BH128-$BJ128,$B$10,$BE128,$Z128,$AA128,$F$23,$AD128,$CO$34,0))</f>
        <v>0</v>
      </c>
      <c r="CO128" s="97">
        <f ca="1">IF($CJ128=0,0,_xll.OSTRIP($CK128,$AC128,$BJ128-$B$2,$BG128-$BJ128,$BH128-$BJ128,$B$10,$BE128,$Z128,$AA128,$F$23,$AD128,$CO$34,1))</f>
        <v>0</v>
      </c>
      <c r="CP128" s="97">
        <f ca="1">IF($CJ128=0,0,_xll.OSTRIP($CK128,$AC128,$BJ128-$B$2,$BG128-$BJ128,$BH128-$BJ128,$B$10,$BE128,$Z128,$AA128,$F$23,$AD128,$CO$34,$CO$35))</f>
        <v>0</v>
      </c>
      <c r="CQ128" s="99">
        <f t="shared" ca="1" si="123"/>
        <v>0</v>
      </c>
      <c r="CR128" s="99">
        <f t="shared" ca="1" si="124"/>
        <v>0</v>
      </c>
      <c r="CS128" s="99">
        <f t="shared" ca="1" si="125"/>
        <v>0</v>
      </c>
      <c r="CT128" s="99">
        <f t="shared" si="126"/>
        <v>0</v>
      </c>
      <c r="CV128" s="79">
        <f t="shared" si="89"/>
        <v>0</v>
      </c>
      <c r="CW128" s="78" t="e">
        <f t="shared" ca="1" si="127"/>
        <v>#DIV/0!</v>
      </c>
      <c r="CX128" s="74">
        <f t="shared" ca="1" si="128"/>
        <v>0</v>
      </c>
      <c r="CY128" s="98">
        <f t="shared" ca="1" si="129"/>
        <v>0</v>
      </c>
      <c r="CZ128" s="97">
        <f ca="1">IF($CV128=0,0,_xll.OSTRIP($CW128,$AM128,$BJ128-$B$2,$BG128-$BJ128,$BH128-$BJ128,$B$10,$BE128,$AJ128,$AK128,$H$23,$AN128,$DA$34,0))</f>
        <v>0</v>
      </c>
      <c r="DA128" s="97">
        <f ca="1">IF($CV128=0,0,_xll.OSTRIP($CW128,$AM128,$BJ128-$B$2,$BG128-$BJ128,$BH128-$BJ128,$B$10,$BE128,$AJ128,$AK128,$H$23,$AN128,$DA$34,1))</f>
        <v>0</v>
      </c>
      <c r="DB128" s="97">
        <f ca="1">IF($CV128=0,0,_xll.OSTRIP($CW128,$AM128,$BJ128-$B$2,$BG128-$BJ128,$BH128-$BJ128,$B$10,$BE128,$AJ128,$AK128,$H$23,$AN128,$DA$34,DA$35))</f>
        <v>0</v>
      </c>
      <c r="DC128" s="99">
        <f t="shared" ca="1" si="130"/>
        <v>0</v>
      </c>
      <c r="DD128" s="99">
        <f t="shared" ca="1" si="131"/>
        <v>0</v>
      </c>
      <c r="DE128" s="99">
        <f t="shared" ca="1" si="132"/>
        <v>0</v>
      </c>
      <c r="DF128" s="99">
        <f t="shared" si="133"/>
        <v>0</v>
      </c>
    </row>
    <row r="129" spans="1:110" x14ac:dyDescent="0.2">
      <c r="A129" s="92">
        <f t="shared" si="90"/>
        <v>40026</v>
      </c>
      <c r="B129" s="93">
        <f t="shared" ca="1" si="91"/>
        <v>3.7025000000000001</v>
      </c>
      <c r="C129" s="77">
        <f t="shared" ca="1" si="92"/>
        <v>0.20250000000000001</v>
      </c>
      <c r="D129" s="93">
        <f t="shared" ca="1" si="68"/>
        <v>0.35</v>
      </c>
      <c r="E129" s="96">
        <f t="shared" ca="1" si="69"/>
        <v>0.98</v>
      </c>
      <c r="F129" s="77">
        <f t="shared" ca="1" si="93"/>
        <v>0.29844999999999999</v>
      </c>
      <c r="G129" s="96">
        <f t="shared" ca="1" si="94"/>
        <v>0.65</v>
      </c>
      <c r="H129" s="77">
        <f t="shared" ca="1" si="70"/>
        <v>0</v>
      </c>
      <c r="I129" s="94" t="e">
        <f t="shared" ca="1" si="95"/>
        <v>#DIV/0!</v>
      </c>
      <c r="J129" s="182" t="e">
        <f t="shared" ca="1" si="71"/>
        <v>#DIV/0!</v>
      </c>
      <c r="K129" s="182"/>
      <c r="L129" s="204"/>
      <c r="M129" s="204"/>
      <c r="N129" s="93">
        <f t="shared" ca="1" si="72"/>
        <v>0.03</v>
      </c>
      <c r="O129" s="96">
        <f t="shared" ca="1" si="73"/>
        <v>1</v>
      </c>
      <c r="P129" s="170">
        <f t="shared" ca="1" si="96"/>
        <v>0.20250000000000001</v>
      </c>
      <c r="Q129" s="96">
        <f t="shared" ca="1" si="97"/>
        <v>0.65</v>
      </c>
      <c r="R129" s="77">
        <f t="shared" ca="1" si="74"/>
        <v>0</v>
      </c>
      <c r="S129" s="94" t="e">
        <f t="shared" ca="1" si="98"/>
        <v>#DIV/0!</v>
      </c>
      <c r="T129" s="182" t="e">
        <f t="shared" ca="1" si="75"/>
        <v>#DIV/0!</v>
      </c>
      <c r="U129"/>
      <c r="V129"/>
      <c r="W129"/>
      <c r="X129" s="93">
        <f t="shared" ca="1" si="76"/>
        <v>0.26</v>
      </c>
      <c r="Y129" s="96">
        <f t="shared" ca="1" si="77"/>
        <v>1</v>
      </c>
      <c r="Z129" s="170">
        <f t="shared" ca="1" si="99"/>
        <v>0.20250000000000001</v>
      </c>
      <c r="AA129" s="96">
        <f t="shared" ca="1" si="100"/>
        <v>0.7</v>
      </c>
      <c r="AB129" s="77">
        <f t="shared" ca="1" si="78"/>
        <v>0</v>
      </c>
      <c r="AC129" s="94" t="e">
        <f t="shared" ca="1" si="101"/>
        <v>#DIV/0!</v>
      </c>
      <c r="AD129" s="182" t="e">
        <f t="shared" ca="1" si="79"/>
        <v>#DIV/0!</v>
      </c>
      <c r="AE129"/>
      <c r="AF129"/>
      <c r="AG129"/>
      <c r="AH129" s="93">
        <f t="shared" ca="1" si="80"/>
        <v>0.41</v>
      </c>
      <c r="AI129" s="96">
        <f t="shared" ca="1" si="81"/>
        <v>1</v>
      </c>
      <c r="AJ129" s="170">
        <f t="shared" ca="1" si="102"/>
        <v>0.20250000000000001</v>
      </c>
      <c r="AK129" s="96">
        <f t="shared" ca="1" si="103"/>
        <v>1.1000000000000001</v>
      </c>
      <c r="AL129" s="77">
        <f t="shared" ca="1" si="82"/>
        <v>0</v>
      </c>
      <c r="AM129" s="94" t="e">
        <f t="shared" ca="1" si="104"/>
        <v>#DIV/0!</v>
      </c>
      <c r="AN129" s="182" t="e">
        <f t="shared" ca="1" si="83"/>
        <v>#DIV/0!</v>
      </c>
      <c r="AO129"/>
      <c r="AP129"/>
      <c r="AQ129" s="204"/>
      <c r="AR129" s="204"/>
      <c r="AU129"/>
      <c r="AV129"/>
      <c r="AW129"/>
      <c r="AX129"/>
      <c r="AY129"/>
      <c r="AZ129"/>
      <c r="BA129"/>
      <c r="BC129" s="95"/>
      <c r="BD129" s="95"/>
      <c r="BE129" s="77">
        <f t="shared" ca="1" si="105"/>
        <v>0</v>
      </c>
      <c r="BF129" s="145">
        <f t="shared" si="84"/>
        <v>31</v>
      </c>
      <c r="BG129" s="196">
        <f t="shared" si="106"/>
        <v>40026</v>
      </c>
      <c r="BH129" s="196">
        <f t="shared" si="134"/>
        <v>40056</v>
      </c>
      <c r="BJ129" s="196">
        <f t="shared" ca="1" si="135"/>
        <v>40024</v>
      </c>
      <c r="BK129" s="79"/>
      <c r="BL129" s="79">
        <f t="shared" si="85"/>
        <v>0</v>
      </c>
      <c r="BM129" s="79" t="e">
        <f t="shared" ca="1" si="107"/>
        <v>#DIV/0!</v>
      </c>
      <c r="BN129" s="74">
        <f t="shared" ca="1" si="86"/>
        <v>0</v>
      </c>
      <c r="BO129" s="98">
        <f t="shared" ca="1" si="108"/>
        <v>0</v>
      </c>
      <c r="BP129" s="97">
        <f ca="1">IF($BL129=0,0,_xll.OSTRIP($BM129,$I129,$BJ129-$B$2,$BG129-$BJ129,$BH129-$BJ129,$B$10,$BE129,$F129,$G129,$B$23,$J129,$BQ$34,0))</f>
        <v>0</v>
      </c>
      <c r="BQ129" s="97">
        <f ca="1">IF($BL129=0,0,_xll.OSTRIP($BM129,$I129,$BJ129-$B$2,$BG129-$BJ129,$BH129-$BJ129,$B$10,$BE129,$F129,$G129,$B$23,$J129,$BQ$34,1))</f>
        <v>0</v>
      </c>
      <c r="BR129" s="97">
        <f ca="1">IF($BL129=0,0,_xll.OSTRIP($BM129,$I129,$BJ129-$B$2,$BG129-$BJ129,$BH129-$BJ129,$B$10,$BE129,$F129,$G129,$B$23,$J129,$BQ$34,BQ$35))</f>
        <v>0</v>
      </c>
      <c r="BS129" s="99">
        <f t="shared" ca="1" si="109"/>
        <v>0</v>
      </c>
      <c r="BT129" s="99">
        <f t="shared" ca="1" si="110"/>
        <v>0</v>
      </c>
      <c r="BU129" s="99">
        <f t="shared" ca="1" si="111"/>
        <v>0</v>
      </c>
      <c r="BV129" s="99">
        <f t="shared" si="112"/>
        <v>0</v>
      </c>
      <c r="BX129" s="79">
        <f t="shared" si="87"/>
        <v>0</v>
      </c>
      <c r="BY129" s="78" t="e">
        <f t="shared" ca="1" si="113"/>
        <v>#DIV/0!</v>
      </c>
      <c r="BZ129" s="74">
        <f t="shared" ca="1" si="114"/>
        <v>0</v>
      </c>
      <c r="CA129" s="98">
        <f t="shared" ca="1" si="115"/>
        <v>0</v>
      </c>
      <c r="CB129" s="97">
        <f ca="1">IF($BX129=0,0,_xll.OSTRIP($BY129,$S129,$BJ129-$B$2,$BG129-$BJ129,$BH129-$BJ129,$B$10,$BE129,$P129,$Q129,$D$23,$T129,$CC$34,0))</f>
        <v>0</v>
      </c>
      <c r="CC129" s="97">
        <f ca="1">IF($BX129=0,0,_xll.OSTRIP($BY129,$S129,$BJ129-$B$2,$BG129-$BJ129,$BH129-$BJ129,$B$10,$BE129,$P129,$Q129,$D$23,$T129,$CC$34,1))</f>
        <v>0</v>
      </c>
      <c r="CD129" s="97">
        <f ca="1">IF($BX129=0,0,_xll.OSTRIP($BY129,$S129,$BJ129-$B$2,$BG129-$BJ129,$BH129-$BJ129,$B$10,$BE129,$P129,$Q129,$D$23,$T129,$CC$34,CC$35))</f>
        <v>0</v>
      </c>
      <c r="CE129" s="99">
        <f t="shared" ca="1" si="116"/>
        <v>0</v>
      </c>
      <c r="CF129" s="99">
        <f t="shared" ca="1" si="117"/>
        <v>0</v>
      </c>
      <c r="CG129" s="99">
        <f t="shared" ca="1" si="118"/>
        <v>0</v>
      </c>
      <c r="CH129" s="99">
        <f t="shared" si="119"/>
        <v>0</v>
      </c>
      <c r="CJ129" s="79">
        <f t="shared" si="88"/>
        <v>0</v>
      </c>
      <c r="CK129" s="78" t="e">
        <f t="shared" ca="1" si="120"/>
        <v>#DIV/0!</v>
      </c>
      <c r="CL129" s="74">
        <f t="shared" ca="1" si="121"/>
        <v>0</v>
      </c>
      <c r="CM129" s="98">
        <f t="shared" ca="1" si="122"/>
        <v>0</v>
      </c>
      <c r="CN129" s="97">
        <f ca="1">IF($CJ129=0,0,_xll.OSTRIP($CK129,$AC129,$BJ129-$B$2,$BG129-$BJ129,$BH129-$BJ129,$B$10,$BE129,$Z129,$AA129,$F$23,$AD129,$CO$34,0))</f>
        <v>0</v>
      </c>
      <c r="CO129" s="97">
        <f ca="1">IF($CJ129=0,0,_xll.OSTRIP($CK129,$AC129,$BJ129-$B$2,$BG129-$BJ129,$BH129-$BJ129,$B$10,$BE129,$Z129,$AA129,$F$23,$AD129,$CO$34,1))</f>
        <v>0</v>
      </c>
      <c r="CP129" s="97">
        <f ca="1">IF($CJ129=0,0,_xll.OSTRIP($CK129,$AC129,$BJ129-$B$2,$BG129-$BJ129,$BH129-$BJ129,$B$10,$BE129,$Z129,$AA129,$F$23,$AD129,$CO$34,$CO$35))</f>
        <v>0</v>
      </c>
      <c r="CQ129" s="99">
        <f t="shared" ca="1" si="123"/>
        <v>0</v>
      </c>
      <c r="CR129" s="99">
        <f t="shared" ca="1" si="124"/>
        <v>0</v>
      </c>
      <c r="CS129" s="99">
        <f t="shared" ca="1" si="125"/>
        <v>0</v>
      </c>
      <c r="CT129" s="99">
        <f t="shared" si="126"/>
        <v>0</v>
      </c>
      <c r="CV129" s="79">
        <f t="shared" si="89"/>
        <v>0</v>
      </c>
      <c r="CW129" s="78" t="e">
        <f t="shared" ca="1" si="127"/>
        <v>#DIV/0!</v>
      </c>
      <c r="CX129" s="74">
        <f t="shared" ca="1" si="128"/>
        <v>0</v>
      </c>
      <c r="CY129" s="98">
        <f t="shared" ca="1" si="129"/>
        <v>0</v>
      </c>
      <c r="CZ129" s="97">
        <f ca="1">IF($CV129=0,0,_xll.OSTRIP($CW129,$AM129,$BJ129-$B$2,$BG129-$BJ129,$BH129-$BJ129,$B$10,$BE129,$AJ129,$AK129,$H$23,$AN129,$DA$34,0))</f>
        <v>0</v>
      </c>
      <c r="DA129" s="97">
        <f ca="1">IF($CV129=0,0,_xll.OSTRIP($CW129,$AM129,$BJ129-$B$2,$BG129-$BJ129,$BH129-$BJ129,$B$10,$BE129,$AJ129,$AK129,$H$23,$AN129,$DA$34,1))</f>
        <v>0</v>
      </c>
      <c r="DB129" s="97">
        <f ca="1">IF($CV129=0,0,_xll.OSTRIP($CW129,$AM129,$BJ129-$B$2,$BG129-$BJ129,$BH129-$BJ129,$B$10,$BE129,$AJ129,$AK129,$H$23,$AN129,$DA$34,DA$35))</f>
        <v>0</v>
      </c>
      <c r="DC129" s="99">
        <f t="shared" ca="1" si="130"/>
        <v>0</v>
      </c>
      <c r="DD129" s="99">
        <f t="shared" ca="1" si="131"/>
        <v>0</v>
      </c>
      <c r="DE129" s="99">
        <f t="shared" ca="1" si="132"/>
        <v>0</v>
      </c>
      <c r="DF129" s="99">
        <f t="shared" si="133"/>
        <v>0</v>
      </c>
    </row>
    <row r="130" spans="1:110" x14ac:dyDescent="0.2">
      <c r="A130" s="92">
        <f t="shared" si="90"/>
        <v>40057</v>
      </c>
      <c r="B130" s="93">
        <f t="shared" ca="1" si="91"/>
        <v>3.6855000000000002</v>
      </c>
      <c r="C130" s="77">
        <f t="shared" ca="1" si="92"/>
        <v>0.20250000000000001</v>
      </c>
      <c r="D130" s="93">
        <f t="shared" ca="1" si="68"/>
        <v>0.315</v>
      </c>
      <c r="E130" s="96">
        <f t="shared" ca="1" si="69"/>
        <v>0.98</v>
      </c>
      <c r="F130" s="77">
        <f t="shared" ca="1" si="93"/>
        <v>0.29844999999999999</v>
      </c>
      <c r="G130" s="96">
        <f t="shared" ca="1" si="94"/>
        <v>0.65</v>
      </c>
      <c r="H130" s="77">
        <f t="shared" ca="1" si="70"/>
        <v>0</v>
      </c>
      <c r="I130" s="94" t="e">
        <f t="shared" ca="1" si="95"/>
        <v>#DIV/0!</v>
      </c>
      <c r="J130" s="182" t="e">
        <f t="shared" ca="1" si="71"/>
        <v>#DIV/0!</v>
      </c>
      <c r="K130" s="182"/>
      <c r="L130" s="204"/>
      <c r="M130" s="204"/>
      <c r="N130" s="93">
        <f t="shared" ca="1" si="72"/>
        <v>2.2499999999999999E-2</v>
      </c>
      <c r="O130" s="96">
        <f t="shared" ca="1" si="73"/>
        <v>1</v>
      </c>
      <c r="P130" s="170">
        <f t="shared" ca="1" si="96"/>
        <v>0.20250000000000001</v>
      </c>
      <c r="Q130" s="96">
        <f t="shared" ca="1" si="97"/>
        <v>0.65</v>
      </c>
      <c r="R130" s="77">
        <f t="shared" ca="1" si="74"/>
        <v>0</v>
      </c>
      <c r="S130" s="94" t="e">
        <f t="shared" ca="1" si="98"/>
        <v>#DIV/0!</v>
      </c>
      <c r="T130" s="182" t="e">
        <f t="shared" ca="1" si="75"/>
        <v>#DIV/0!</v>
      </c>
      <c r="U130"/>
      <c r="V130"/>
      <c r="W130"/>
      <c r="X130" s="93">
        <f t="shared" ca="1" si="76"/>
        <v>0.26</v>
      </c>
      <c r="Y130" s="96">
        <f t="shared" ca="1" si="77"/>
        <v>1</v>
      </c>
      <c r="Z130" s="170">
        <f t="shared" ca="1" si="99"/>
        <v>0.20250000000000001</v>
      </c>
      <c r="AA130" s="96">
        <f t="shared" ca="1" si="100"/>
        <v>0.65</v>
      </c>
      <c r="AB130" s="77">
        <f t="shared" ca="1" si="78"/>
        <v>0</v>
      </c>
      <c r="AC130" s="94" t="e">
        <f t="shared" ca="1" si="101"/>
        <v>#DIV/0!</v>
      </c>
      <c r="AD130" s="182" t="e">
        <f t="shared" ca="1" si="79"/>
        <v>#DIV/0!</v>
      </c>
      <c r="AE130"/>
      <c r="AF130"/>
      <c r="AG130"/>
      <c r="AH130" s="93">
        <f t="shared" ca="1" si="80"/>
        <v>0.36</v>
      </c>
      <c r="AI130" s="96">
        <f t="shared" ca="1" si="81"/>
        <v>1</v>
      </c>
      <c r="AJ130" s="170">
        <f t="shared" ca="1" si="102"/>
        <v>0.20250000000000001</v>
      </c>
      <c r="AK130" s="96">
        <f t="shared" ca="1" si="103"/>
        <v>1.1000000000000001</v>
      </c>
      <c r="AL130" s="77">
        <f t="shared" ca="1" si="82"/>
        <v>0</v>
      </c>
      <c r="AM130" s="94" t="e">
        <f t="shared" ca="1" si="104"/>
        <v>#DIV/0!</v>
      </c>
      <c r="AN130" s="182" t="e">
        <f t="shared" ca="1" si="83"/>
        <v>#DIV/0!</v>
      </c>
      <c r="AO130"/>
      <c r="AP130"/>
      <c r="AQ130" s="204"/>
      <c r="AR130" s="204"/>
      <c r="AU130"/>
      <c r="AV130"/>
      <c r="AW130"/>
      <c r="AX130"/>
      <c r="AY130"/>
      <c r="AZ130"/>
      <c r="BA130"/>
      <c r="BC130" s="95"/>
      <c r="BD130" s="95"/>
      <c r="BE130" s="77">
        <f t="shared" ca="1" si="105"/>
        <v>0</v>
      </c>
      <c r="BF130" s="145">
        <f t="shared" si="84"/>
        <v>30</v>
      </c>
      <c r="BG130" s="196">
        <f t="shared" si="106"/>
        <v>40057</v>
      </c>
      <c r="BH130" s="196">
        <f t="shared" si="134"/>
        <v>40086</v>
      </c>
      <c r="BJ130" s="196">
        <f t="shared" ca="1" si="135"/>
        <v>40053</v>
      </c>
      <c r="BK130" s="79"/>
      <c r="BL130" s="79">
        <f t="shared" si="85"/>
        <v>0</v>
      </c>
      <c r="BM130" s="79" t="e">
        <f t="shared" ca="1" si="107"/>
        <v>#DIV/0!</v>
      </c>
      <c r="BN130" s="74">
        <f t="shared" ca="1" si="86"/>
        <v>0</v>
      </c>
      <c r="BO130" s="98">
        <f t="shared" ca="1" si="108"/>
        <v>0</v>
      </c>
      <c r="BP130" s="97">
        <f ca="1">IF($BL130=0,0,_xll.OSTRIP($BM130,$I130,$BJ130-$B$2,$BG130-$BJ130,$BH130-$BJ130,$B$10,$BE130,$F130,$G130,$B$23,$J130,$BQ$34,0))</f>
        <v>0</v>
      </c>
      <c r="BQ130" s="97">
        <f ca="1">IF($BL130=0,0,_xll.OSTRIP($BM130,$I130,$BJ130-$B$2,$BG130-$BJ130,$BH130-$BJ130,$B$10,$BE130,$F130,$G130,$B$23,$J130,$BQ$34,1))</f>
        <v>0</v>
      </c>
      <c r="BR130" s="97">
        <f ca="1">IF($BL130=0,0,_xll.OSTRIP($BM130,$I130,$BJ130-$B$2,$BG130-$BJ130,$BH130-$BJ130,$B$10,$BE130,$F130,$G130,$B$23,$J130,$BQ$34,BQ$35))</f>
        <v>0</v>
      </c>
      <c r="BS130" s="99">
        <f t="shared" ca="1" si="109"/>
        <v>0</v>
      </c>
      <c r="BT130" s="99">
        <f t="shared" ca="1" si="110"/>
        <v>0</v>
      </c>
      <c r="BU130" s="99">
        <f t="shared" ca="1" si="111"/>
        <v>0</v>
      </c>
      <c r="BV130" s="99">
        <f t="shared" si="112"/>
        <v>0</v>
      </c>
      <c r="BX130" s="79">
        <f t="shared" si="87"/>
        <v>0</v>
      </c>
      <c r="BY130" s="78" t="e">
        <f t="shared" ca="1" si="113"/>
        <v>#DIV/0!</v>
      </c>
      <c r="BZ130" s="74">
        <f t="shared" ca="1" si="114"/>
        <v>0</v>
      </c>
      <c r="CA130" s="98">
        <f t="shared" ca="1" si="115"/>
        <v>0</v>
      </c>
      <c r="CB130" s="97">
        <f ca="1">IF($BX130=0,0,_xll.OSTRIP($BY130,$S130,$BJ130-$B$2,$BG130-$BJ130,$BH130-$BJ130,$B$10,$BE130,$P130,$Q130,$D$23,$T130,$CC$34,0))</f>
        <v>0</v>
      </c>
      <c r="CC130" s="97">
        <f ca="1">IF($BX130=0,0,_xll.OSTRIP($BY130,$S130,$BJ130-$B$2,$BG130-$BJ130,$BH130-$BJ130,$B$10,$BE130,$P130,$Q130,$D$23,$T130,$CC$34,1))</f>
        <v>0</v>
      </c>
      <c r="CD130" s="97">
        <f ca="1">IF($BX130=0,0,_xll.OSTRIP($BY130,$S130,$BJ130-$B$2,$BG130-$BJ130,$BH130-$BJ130,$B$10,$BE130,$P130,$Q130,$D$23,$T130,$CC$34,CC$35))</f>
        <v>0</v>
      </c>
      <c r="CE130" s="99">
        <f t="shared" ca="1" si="116"/>
        <v>0</v>
      </c>
      <c r="CF130" s="99">
        <f t="shared" ca="1" si="117"/>
        <v>0</v>
      </c>
      <c r="CG130" s="99">
        <f t="shared" ca="1" si="118"/>
        <v>0</v>
      </c>
      <c r="CH130" s="99">
        <f t="shared" si="119"/>
        <v>0</v>
      </c>
      <c r="CJ130" s="79">
        <f t="shared" si="88"/>
        <v>0</v>
      </c>
      <c r="CK130" s="78" t="e">
        <f t="shared" ca="1" si="120"/>
        <v>#DIV/0!</v>
      </c>
      <c r="CL130" s="74">
        <f t="shared" ca="1" si="121"/>
        <v>0</v>
      </c>
      <c r="CM130" s="98">
        <f t="shared" ca="1" si="122"/>
        <v>0</v>
      </c>
      <c r="CN130" s="97">
        <f ca="1">IF($CJ130=0,0,_xll.OSTRIP($CK130,$AC130,$BJ130-$B$2,$BG130-$BJ130,$BH130-$BJ130,$B$10,$BE130,$Z130,$AA130,$F$23,$AD130,$CO$34,0))</f>
        <v>0</v>
      </c>
      <c r="CO130" s="97">
        <f ca="1">IF($CJ130=0,0,_xll.OSTRIP($CK130,$AC130,$BJ130-$B$2,$BG130-$BJ130,$BH130-$BJ130,$B$10,$BE130,$Z130,$AA130,$F$23,$AD130,$CO$34,1))</f>
        <v>0</v>
      </c>
      <c r="CP130" s="97">
        <f ca="1">IF($CJ130=0,0,_xll.OSTRIP($CK130,$AC130,$BJ130-$B$2,$BG130-$BJ130,$BH130-$BJ130,$B$10,$BE130,$Z130,$AA130,$F$23,$AD130,$CO$34,$CO$35))</f>
        <v>0</v>
      </c>
      <c r="CQ130" s="99">
        <f t="shared" ca="1" si="123"/>
        <v>0</v>
      </c>
      <c r="CR130" s="99">
        <f t="shared" ca="1" si="124"/>
        <v>0</v>
      </c>
      <c r="CS130" s="99">
        <f t="shared" ca="1" si="125"/>
        <v>0</v>
      </c>
      <c r="CT130" s="99">
        <f t="shared" si="126"/>
        <v>0</v>
      </c>
      <c r="CV130" s="79">
        <f t="shared" si="89"/>
        <v>0</v>
      </c>
      <c r="CW130" s="78" t="e">
        <f t="shared" ca="1" si="127"/>
        <v>#DIV/0!</v>
      </c>
      <c r="CX130" s="74">
        <f t="shared" ca="1" si="128"/>
        <v>0</v>
      </c>
      <c r="CY130" s="98">
        <f t="shared" ca="1" si="129"/>
        <v>0</v>
      </c>
      <c r="CZ130" s="97">
        <f ca="1">IF($CV130=0,0,_xll.OSTRIP($CW130,$AM130,$BJ130-$B$2,$BG130-$BJ130,$BH130-$BJ130,$B$10,$BE130,$AJ130,$AK130,$H$23,$AN130,$DA$34,0))</f>
        <v>0</v>
      </c>
      <c r="DA130" s="97">
        <f ca="1">IF($CV130=0,0,_xll.OSTRIP($CW130,$AM130,$BJ130-$B$2,$BG130-$BJ130,$BH130-$BJ130,$B$10,$BE130,$AJ130,$AK130,$H$23,$AN130,$DA$34,1))</f>
        <v>0</v>
      </c>
      <c r="DB130" s="97">
        <f ca="1">IF($CV130=0,0,_xll.OSTRIP($CW130,$AM130,$BJ130-$B$2,$BG130-$BJ130,$BH130-$BJ130,$B$10,$BE130,$AJ130,$AK130,$H$23,$AN130,$DA$34,DA$35))</f>
        <v>0</v>
      </c>
      <c r="DC130" s="99">
        <f t="shared" ca="1" si="130"/>
        <v>0</v>
      </c>
      <c r="DD130" s="99">
        <f t="shared" ca="1" si="131"/>
        <v>0</v>
      </c>
      <c r="DE130" s="99">
        <f t="shared" ca="1" si="132"/>
        <v>0</v>
      </c>
      <c r="DF130" s="99">
        <f t="shared" si="133"/>
        <v>0</v>
      </c>
    </row>
    <row r="131" spans="1:110" x14ac:dyDescent="0.2">
      <c r="A131" s="92">
        <f t="shared" si="90"/>
        <v>40087</v>
      </c>
      <c r="B131" s="93">
        <f t="shared" ca="1" si="91"/>
        <v>3.7105000000000001</v>
      </c>
      <c r="C131" s="77">
        <f t="shared" ca="1" si="92"/>
        <v>0.20250000000000001</v>
      </c>
      <c r="D131" s="93">
        <f t="shared" ca="1" si="68"/>
        <v>0.36</v>
      </c>
      <c r="E131" s="96">
        <f t="shared" ca="1" si="69"/>
        <v>0.98</v>
      </c>
      <c r="F131" s="77">
        <f t="shared" ca="1" si="93"/>
        <v>0.29844999999999999</v>
      </c>
      <c r="G131" s="96">
        <f t="shared" ca="1" si="94"/>
        <v>0.7</v>
      </c>
      <c r="H131" s="77">
        <f t="shared" ca="1" si="70"/>
        <v>0</v>
      </c>
      <c r="I131" s="94" t="e">
        <f t="shared" ca="1" si="95"/>
        <v>#DIV/0!</v>
      </c>
      <c r="J131" s="182" t="e">
        <f t="shared" ca="1" si="71"/>
        <v>#DIV/0!</v>
      </c>
      <c r="K131" s="182"/>
      <c r="L131" s="204"/>
      <c r="M131" s="204"/>
      <c r="N131" s="93">
        <f t="shared" ca="1" si="72"/>
        <v>1.2500000000000001E-2</v>
      </c>
      <c r="O131" s="96">
        <f t="shared" ca="1" si="73"/>
        <v>1</v>
      </c>
      <c r="P131" s="170">
        <f t="shared" ca="1" si="96"/>
        <v>0.20250000000000001</v>
      </c>
      <c r="Q131" s="96">
        <f t="shared" ca="1" si="97"/>
        <v>0.7</v>
      </c>
      <c r="R131" s="77">
        <f t="shared" ca="1" si="74"/>
        <v>0</v>
      </c>
      <c r="S131" s="94" t="e">
        <f t="shared" ca="1" si="98"/>
        <v>#DIV/0!</v>
      </c>
      <c r="T131" s="182" t="e">
        <f t="shared" ca="1" si="75"/>
        <v>#DIV/0!</v>
      </c>
      <c r="U131"/>
      <c r="V131"/>
      <c r="W131"/>
      <c r="X131" s="93">
        <f t="shared" ca="1" si="76"/>
        <v>0.26</v>
      </c>
      <c r="Y131" s="96">
        <f t="shared" ca="1" si="77"/>
        <v>1</v>
      </c>
      <c r="Z131" s="170">
        <f t="shared" ca="1" si="99"/>
        <v>0.20250000000000001</v>
      </c>
      <c r="AA131" s="96">
        <f t="shared" ca="1" si="100"/>
        <v>0.7</v>
      </c>
      <c r="AB131" s="77">
        <f t="shared" ca="1" si="78"/>
        <v>0</v>
      </c>
      <c r="AC131" s="94" t="e">
        <f t="shared" ca="1" si="101"/>
        <v>#DIV/0!</v>
      </c>
      <c r="AD131" s="182" t="e">
        <f t="shared" ca="1" si="79"/>
        <v>#DIV/0!</v>
      </c>
      <c r="AE131"/>
      <c r="AF131"/>
      <c r="AG131"/>
      <c r="AH131" s="93">
        <f t="shared" ca="1" si="80"/>
        <v>0.4</v>
      </c>
      <c r="AI131" s="96">
        <f t="shared" ca="1" si="81"/>
        <v>1</v>
      </c>
      <c r="AJ131" s="170">
        <f t="shared" ca="1" si="102"/>
        <v>0.20250000000000001</v>
      </c>
      <c r="AK131" s="96">
        <f t="shared" ca="1" si="103"/>
        <v>1.1499999999999999</v>
      </c>
      <c r="AL131" s="77">
        <f t="shared" ca="1" si="82"/>
        <v>0</v>
      </c>
      <c r="AM131" s="94" t="e">
        <f t="shared" ca="1" si="104"/>
        <v>#DIV/0!</v>
      </c>
      <c r="AN131" s="182" t="e">
        <f t="shared" ca="1" si="83"/>
        <v>#DIV/0!</v>
      </c>
      <c r="AO131"/>
      <c r="AP131"/>
      <c r="AQ131" s="204"/>
      <c r="AR131" s="204"/>
      <c r="AU131"/>
      <c r="AV131"/>
      <c r="AW131"/>
      <c r="AX131"/>
      <c r="AY131"/>
      <c r="AZ131"/>
      <c r="BA131"/>
      <c r="BC131" s="95"/>
      <c r="BD131" s="95"/>
      <c r="BE131" s="77">
        <f t="shared" ca="1" si="105"/>
        <v>0</v>
      </c>
      <c r="BF131" s="145">
        <f t="shared" si="84"/>
        <v>31</v>
      </c>
      <c r="BG131" s="196">
        <f t="shared" si="106"/>
        <v>40087</v>
      </c>
      <c r="BH131" s="196">
        <f t="shared" si="134"/>
        <v>40117</v>
      </c>
      <c r="BJ131" s="196">
        <f t="shared" ca="1" si="135"/>
        <v>40085</v>
      </c>
      <c r="BK131" s="79"/>
      <c r="BL131" s="79">
        <f t="shared" si="85"/>
        <v>0</v>
      </c>
      <c r="BM131" s="79" t="e">
        <f t="shared" ca="1" si="107"/>
        <v>#DIV/0!</v>
      </c>
      <c r="BN131" s="74">
        <f t="shared" ca="1" si="86"/>
        <v>0</v>
      </c>
      <c r="BO131" s="98">
        <f t="shared" ca="1" si="108"/>
        <v>0</v>
      </c>
      <c r="BP131" s="97">
        <f ca="1">IF($BL131=0,0,_xll.OSTRIP($BM131,$I131,$BJ131-$B$2,$BG131-$BJ131,$BH131-$BJ131,$B$10,$BE131,$F131,$G131,$B$23,$J131,$BQ$34,0))</f>
        <v>0</v>
      </c>
      <c r="BQ131" s="97">
        <f ca="1">IF($BL131=0,0,_xll.OSTRIP($BM131,$I131,$BJ131-$B$2,$BG131-$BJ131,$BH131-$BJ131,$B$10,$BE131,$F131,$G131,$B$23,$J131,$BQ$34,1))</f>
        <v>0</v>
      </c>
      <c r="BR131" s="97">
        <f ca="1">IF($BL131=0,0,_xll.OSTRIP($BM131,$I131,$BJ131-$B$2,$BG131-$BJ131,$BH131-$BJ131,$B$10,$BE131,$F131,$G131,$B$23,$J131,$BQ$34,BQ$35))</f>
        <v>0</v>
      </c>
      <c r="BS131" s="99">
        <f t="shared" ca="1" si="109"/>
        <v>0</v>
      </c>
      <c r="BT131" s="99">
        <f t="shared" ca="1" si="110"/>
        <v>0</v>
      </c>
      <c r="BU131" s="99">
        <f t="shared" ca="1" si="111"/>
        <v>0</v>
      </c>
      <c r="BV131" s="99">
        <f t="shared" si="112"/>
        <v>0</v>
      </c>
      <c r="BX131" s="79">
        <f t="shared" si="87"/>
        <v>0</v>
      </c>
      <c r="BY131" s="78" t="e">
        <f t="shared" ca="1" si="113"/>
        <v>#DIV/0!</v>
      </c>
      <c r="BZ131" s="74">
        <f t="shared" ca="1" si="114"/>
        <v>0</v>
      </c>
      <c r="CA131" s="98">
        <f t="shared" ca="1" si="115"/>
        <v>0</v>
      </c>
      <c r="CB131" s="97">
        <f ca="1">IF($BX131=0,0,_xll.OSTRIP($BY131,$S131,$BJ131-$B$2,$BG131-$BJ131,$BH131-$BJ131,$B$10,$BE131,$P131,$Q131,$D$23,$T131,$CC$34,0))</f>
        <v>0</v>
      </c>
      <c r="CC131" s="97">
        <f ca="1">IF($BX131=0,0,_xll.OSTRIP($BY131,$S131,$BJ131-$B$2,$BG131-$BJ131,$BH131-$BJ131,$B$10,$BE131,$P131,$Q131,$D$23,$T131,$CC$34,1))</f>
        <v>0</v>
      </c>
      <c r="CD131" s="97">
        <f ca="1">IF($BX131=0,0,_xll.OSTRIP($BY131,$S131,$BJ131-$B$2,$BG131-$BJ131,$BH131-$BJ131,$B$10,$BE131,$P131,$Q131,$D$23,$T131,$CC$34,CC$35))</f>
        <v>0</v>
      </c>
      <c r="CE131" s="99">
        <f t="shared" ca="1" si="116"/>
        <v>0</v>
      </c>
      <c r="CF131" s="99">
        <f t="shared" ca="1" si="117"/>
        <v>0</v>
      </c>
      <c r="CG131" s="99">
        <f t="shared" ca="1" si="118"/>
        <v>0</v>
      </c>
      <c r="CH131" s="99">
        <f t="shared" si="119"/>
        <v>0</v>
      </c>
      <c r="CJ131" s="79">
        <f t="shared" si="88"/>
        <v>0</v>
      </c>
      <c r="CK131" s="78" t="e">
        <f t="shared" ca="1" si="120"/>
        <v>#DIV/0!</v>
      </c>
      <c r="CL131" s="74">
        <f t="shared" ca="1" si="121"/>
        <v>0</v>
      </c>
      <c r="CM131" s="98">
        <f t="shared" ca="1" si="122"/>
        <v>0</v>
      </c>
      <c r="CN131" s="97">
        <f ca="1">IF($CJ131=0,0,_xll.OSTRIP($CK131,$AC131,$BJ131-$B$2,$BG131-$BJ131,$BH131-$BJ131,$B$10,$BE131,$Z131,$AA131,$F$23,$AD131,$CO$34,0))</f>
        <v>0</v>
      </c>
      <c r="CO131" s="97">
        <f ca="1">IF($CJ131=0,0,_xll.OSTRIP($CK131,$AC131,$BJ131-$B$2,$BG131-$BJ131,$BH131-$BJ131,$B$10,$BE131,$Z131,$AA131,$F$23,$AD131,$CO$34,1))</f>
        <v>0</v>
      </c>
      <c r="CP131" s="97">
        <f ca="1">IF($CJ131=0,0,_xll.OSTRIP($CK131,$AC131,$BJ131-$B$2,$BG131-$BJ131,$BH131-$BJ131,$B$10,$BE131,$Z131,$AA131,$F$23,$AD131,$CO$34,$CO$35))</f>
        <v>0</v>
      </c>
      <c r="CQ131" s="99">
        <f t="shared" ca="1" si="123"/>
        <v>0</v>
      </c>
      <c r="CR131" s="99">
        <f t="shared" ca="1" si="124"/>
        <v>0</v>
      </c>
      <c r="CS131" s="99">
        <f t="shared" ca="1" si="125"/>
        <v>0</v>
      </c>
      <c r="CT131" s="99">
        <f t="shared" si="126"/>
        <v>0</v>
      </c>
      <c r="CV131" s="79">
        <f t="shared" si="89"/>
        <v>0</v>
      </c>
      <c r="CW131" s="78" t="e">
        <f t="shared" ca="1" si="127"/>
        <v>#DIV/0!</v>
      </c>
      <c r="CX131" s="74">
        <f t="shared" ca="1" si="128"/>
        <v>0</v>
      </c>
      <c r="CY131" s="98">
        <f t="shared" ca="1" si="129"/>
        <v>0</v>
      </c>
      <c r="CZ131" s="97">
        <f ca="1">IF($CV131=0,0,_xll.OSTRIP($CW131,$AM131,$BJ131-$B$2,$BG131-$BJ131,$BH131-$BJ131,$B$10,$BE131,$AJ131,$AK131,$H$23,$AN131,$DA$34,0))</f>
        <v>0</v>
      </c>
      <c r="DA131" s="97">
        <f ca="1">IF($CV131=0,0,_xll.OSTRIP($CW131,$AM131,$BJ131-$B$2,$BG131-$BJ131,$BH131-$BJ131,$B$10,$BE131,$AJ131,$AK131,$H$23,$AN131,$DA$34,1))</f>
        <v>0</v>
      </c>
      <c r="DB131" s="97">
        <f ca="1">IF($CV131=0,0,_xll.OSTRIP($CW131,$AM131,$BJ131-$B$2,$BG131-$BJ131,$BH131-$BJ131,$B$10,$BE131,$AJ131,$AK131,$H$23,$AN131,$DA$34,DA$35))</f>
        <v>0</v>
      </c>
      <c r="DC131" s="99">
        <f t="shared" ca="1" si="130"/>
        <v>0</v>
      </c>
      <c r="DD131" s="99">
        <f t="shared" ca="1" si="131"/>
        <v>0</v>
      </c>
      <c r="DE131" s="99">
        <f t="shared" ca="1" si="132"/>
        <v>0</v>
      </c>
      <c r="DF131" s="99">
        <f t="shared" si="133"/>
        <v>0</v>
      </c>
    </row>
    <row r="132" spans="1:110" x14ac:dyDescent="0.2">
      <c r="A132" s="92">
        <f t="shared" si="90"/>
        <v>40118</v>
      </c>
      <c r="B132" s="93">
        <f t="shared" ca="1" si="91"/>
        <v>3.8624999999999998</v>
      </c>
      <c r="C132" s="77">
        <f t="shared" ca="1" si="92"/>
        <v>0.20250000000000001</v>
      </c>
      <c r="D132" s="93">
        <f t="shared" ca="1" si="68"/>
        <v>0.46</v>
      </c>
      <c r="E132" s="96">
        <f t="shared" ca="1" si="69"/>
        <v>1.1000000000000001</v>
      </c>
      <c r="F132" s="77">
        <f t="shared" ca="1" si="93"/>
        <v>0.32275000000000004</v>
      </c>
      <c r="G132" s="96">
        <f t="shared" ca="1" si="94"/>
        <v>0.9</v>
      </c>
      <c r="H132" s="77">
        <f t="shared" ca="1" si="70"/>
        <v>0</v>
      </c>
      <c r="I132" s="94" t="e">
        <f t="shared" ca="1" si="95"/>
        <v>#DIV/0!</v>
      </c>
      <c r="J132" s="182" t="e">
        <f t="shared" ca="1" si="71"/>
        <v>#DIV/0!</v>
      </c>
      <c r="K132" s="182"/>
      <c r="L132" s="204"/>
      <c r="M132" s="204"/>
      <c r="N132" s="93">
        <f t="shared" ca="1" si="72"/>
        <v>-2.2499999999999999E-2</v>
      </c>
      <c r="O132" s="96">
        <f t="shared" ca="1" si="73"/>
        <v>1</v>
      </c>
      <c r="P132" s="170">
        <f t="shared" ca="1" si="96"/>
        <v>0.20250000000000001</v>
      </c>
      <c r="Q132" s="96">
        <f t="shared" ca="1" si="97"/>
        <v>0.9</v>
      </c>
      <c r="R132" s="77">
        <f t="shared" ca="1" si="74"/>
        <v>0</v>
      </c>
      <c r="S132" s="94" t="e">
        <f t="shared" ca="1" si="98"/>
        <v>#DIV/0!</v>
      </c>
      <c r="T132" s="182" t="e">
        <f t="shared" ca="1" si="75"/>
        <v>#DIV/0!</v>
      </c>
      <c r="U132"/>
      <c r="V132"/>
      <c r="W132"/>
      <c r="X132" s="93">
        <f t="shared" ca="1" si="76"/>
        <v>0.25</v>
      </c>
      <c r="Y132" s="96">
        <f t="shared" ca="1" si="77"/>
        <v>1</v>
      </c>
      <c r="Z132" s="170">
        <f t="shared" ca="1" si="99"/>
        <v>0.20250000000000001</v>
      </c>
      <c r="AA132" s="96">
        <f t="shared" ca="1" si="100"/>
        <v>0.9</v>
      </c>
      <c r="AB132" s="77">
        <f t="shared" ca="1" si="78"/>
        <v>0</v>
      </c>
      <c r="AC132" s="94" t="e">
        <f t="shared" ca="1" si="101"/>
        <v>#DIV/0!</v>
      </c>
      <c r="AD132" s="182" t="e">
        <f t="shared" ca="1" si="79"/>
        <v>#DIV/0!</v>
      </c>
      <c r="AE132"/>
      <c r="AF132"/>
      <c r="AG132"/>
      <c r="AH132" s="93">
        <f t="shared" ca="1" si="80"/>
        <v>0.7</v>
      </c>
      <c r="AI132" s="96">
        <f t="shared" ca="1" si="81"/>
        <v>1.1000000000000001</v>
      </c>
      <c r="AJ132" s="170">
        <f t="shared" ca="1" si="102"/>
        <v>0.22275000000000003</v>
      </c>
      <c r="AK132" s="96">
        <f t="shared" ca="1" si="103"/>
        <v>1.45</v>
      </c>
      <c r="AL132" s="77">
        <f t="shared" ca="1" si="82"/>
        <v>0</v>
      </c>
      <c r="AM132" s="94" t="e">
        <f t="shared" ca="1" si="104"/>
        <v>#DIV/0!</v>
      </c>
      <c r="AN132" s="182" t="e">
        <f t="shared" ca="1" si="83"/>
        <v>#DIV/0!</v>
      </c>
      <c r="AO132"/>
      <c r="AP132"/>
      <c r="AQ132" s="204"/>
      <c r="AR132" s="204"/>
      <c r="AU132"/>
      <c r="AV132"/>
      <c r="AW132"/>
      <c r="AX132"/>
      <c r="AY132"/>
      <c r="AZ132"/>
      <c r="BA132"/>
      <c r="BC132" s="95"/>
      <c r="BD132" s="95"/>
      <c r="BE132" s="77">
        <f t="shared" ca="1" si="105"/>
        <v>0</v>
      </c>
      <c r="BF132" s="145">
        <f t="shared" si="84"/>
        <v>30</v>
      </c>
      <c r="BG132" s="196">
        <f t="shared" si="106"/>
        <v>40118</v>
      </c>
      <c r="BH132" s="196">
        <f t="shared" si="134"/>
        <v>40147</v>
      </c>
      <c r="BJ132" s="196">
        <f t="shared" ca="1" si="135"/>
        <v>40115</v>
      </c>
      <c r="BK132" s="79"/>
      <c r="BL132" s="79">
        <f t="shared" si="85"/>
        <v>0</v>
      </c>
      <c r="BM132" s="79" t="e">
        <f t="shared" ca="1" si="107"/>
        <v>#DIV/0!</v>
      </c>
      <c r="BN132" s="74">
        <f t="shared" ca="1" si="86"/>
        <v>0</v>
      </c>
      <c r="BO132" s="98">
        <f t="shared" ca="1" si="108"/>
        <v>0</v>
      </c>
      <c r="BP132" s="97">
        <f ca="1">IF($BL132=0,0,_xll.OSTRIP($BM132,$I132,$BJ132-$B$2,$BG132-$BJ132,$BH132-$BJ132,$B$10,$BE132,$F132,$G132,$B$23,$J132,$BQ$34,0))</f>
        <v>0</v>
      </c>
      <c r="BQ132" s="97">
        <f ca="1">IF($BL132=0,0,_xll.OSTRIP($BM132,$I132,$BJ132-$B$2,$BG132-$BJ132,$BH132-$BJ132,$B$10,$BE132,$F132,$G132,$B$23,$J132,$BQ$34,1))</f>
        <v>0</v>
      </c>
      <c r="BR132" s="97">
        <f ca="1">IF($BL132=0,0,_xll.OSTRIP($BM132,$I132,$BJ132-$B$2,$BG132-$BJ132,$BH132-$BJ132,$B$10,$BE132,$F132,$G132,$B$23,$J132,$BQ$34,BQ$35))</f>
        <v>0</v>
      </c>
      <c r="BS132" s="99">
        <f t="shared" ca="1" si="109"/>
        <v>0</v>
      </c>
      <c r="BT132" s="99">
        <f t="shared" ca="1" si="110"/>
        <v>0</v>
      </c>
      <c r="BU132" s="99">
        <f t="shared" ca="1" si="111"/>
        <v>0</v>
      </c>
      <c r="BV132" s="99">
        <f t="shared" si="112"/>
        <v>0</v>
      </c>
      <c r="BX132" s="79">
        <f t="shared" si="87"/>
        <v>0</v>
      </c>
      <c r="BY132" s="78" t="e">
        <f t="shared" ca="1" si="113"/>
        <v>#DIV/0!</v>
      </c>
      <c r="BZ132" s="74">
        <f t="shared" ca="1" si="114"/>
        <v>0</v>
      </c>
      <c r="CA132" s="98">
        <f t="shared" ca="1" si="115"/>
        <v>0</v>
      </c>
      <c r="CB132" s="97">
        <f ca="1">IF($BX132=0,0,_xll.OSTRIP($BY132,$S132,$BJ132-$B$2,$BG132-$BJ132,$BH132-$BJ132,$B$10,$BE132,$P132,$Q132,$D$23,$T132,$CC$34,0))</f>
        <v>0</v>
      </c>
      <c r="CC132" s="97">
        <f ca="1">IF($BX132=0,0,_xll.OSTRIP($BY132,$S132,$BJ132-$B$2,$BG132-$BJ132,$BH132-$BJ132,$B$10,$BE132,$P132,$Q132,$D$23,$T132,$CC$34,1))</f>
        <v>0</v>
      </c>
      <c r="CD132" s="97">
        <f ca="1">IF($BX132=0,0,_xll.OSTRIP($BY132,$S132,$BJ132-$B$2,$BG132-$BJ132,$BH132-$BJ132,$B$10,$BE132,$P132,$Q132,$D$23,$T132,$CC$34,CC$35))</f>
        <v>0</v>
      </c>
      <c r="CE132" s="99">
        <f t="shared" ca="1" si="116"/>
        <v>0</v>
      </c>
      <c r="CF132" s="99">
        <f t="shared" ca="1" si="117"/>
        <v>0</v>
      </c>
      <c r="CG132" s="99">
        <f t="shared" ca="1" si="118"/>
        <v>0</v>
      </c>
      <c r="CH132" s="99">
        <f t="shared" si="119"/>
        <v>0</v>
      </c>
      <c r="CJ132" s="79">
        <f t="shared" si="88"/>
        <v>0</v>
      </c>
      <c r="CK132" s="78" t="e">
        <f t="shared" ca="1" si="120"/>
        <v>#DIV/0!</v>
      </c>
      <c r="CL132" s="74">
        <f t="shared" ca="1" si="121"/>
        <v>0</v>
      </c>
      <c r="CM132" s="98">
        <f t="shared" ca="1" si="122"/>
        <v>0</v>
      </c>
      <c r="CN132" s="97">
        <f ca="1">IF($CJ132=0,0,_xll.OSTRIP($CK132,$AC132,$BJ132-$B$2,$BG132-$BJ132,$BH132-$BJ132,$B$10,$BE132,$Z132,$AA132,$F$23,$AD132,$CO$34,0))</f>
        <v>0</v>
      </c>
      <c r="CO132" s="97">
        <f ca="1">IF($CJ132=0,0,_xll.OSTRIP($CK132,$AC132,$BJ132-$B$2,$BG132-$BJ132,$BH132-$BJ132,$B$10,$BE132,$Z132,$AA132,$F$23,$AD132,$CO$34,1))</f>
        <v>0</v>
      </c>
      <c r="CP132" s="97">
        <f ca="1">IF($CJ132=0,0,_xll.OSTRIP($CK132,$AC132,$BJ132-$B$2,$BG132-$BJ132,$BH132-$BJ132,$B$10,$BE132,$Z132,$AA132,$F$23,$AD132,$CO$34,$CO$35))</f>
        <v>0</v>
      </c>
      <c r="CQ132" s="99">
        <f t="shared" ca="1" si="123"/>
        <v>0</v>
      </c>
      <c r="CR132" s="99">
        <f t="shared" ca="1" si="124"/>
        <v>0</v>
      </c>
      <c r="CS132" s="99">
        <f t="shared" ca="1" si="125"/>
        <v>0</v>
      </c>
      <c r="CT132" s="99">
        <f t="shared" si="126"/>
        <v>0</v>
      </c>
      <c r="CV132" s="79">
        <f t="shared" si="89"/>
        <v>0</v>
      </c>
      <c r="CW132" s="78" t="e">
        <f t="shared" ca="1" si="127"/>
        <v>#DIV/0!</v>
      </c>
      <c r="CX132" s="74">
        <f t="shared" ca="1" si="128"/>
        <v>0</v>
      </c>
      <c r="CY132" s="98">
        <f t="shared" ca="1" si="129"/>
        <v>0</v>
      </c>
      <c r="CZ132" s="97">
        <f ca="1">IF($CV132=0,0,_xll.OSTRIP($CW132,$AM132,$BJ132-$B$2,$BG132-$BJ132,$BH132-$BJ132,$B$10,$BE132,$AJ132,$AK132,$H$23,$AN132,$DA$34,0))</f>
        <v>0</v>
      </c>
      <c r="DA132" s="97">
        <f ca="1">IF($CV132=0,0,_xll.OSTRIP($CW132,$AM132,$BJ132-$B$2,$BG132-$BJ132,$BH132-$BJ132,$B$10,$BE132,$AJ132,$AK132,$H$23,$AN132,$DA$34,1))</f>
        <v>0</v>
      </c>
      <c r="DB132" s="97">
        <f ca="1">IF($CV132=0,0,_xll.OSTRIP($CW132,$AM132,$BJ132-$B$2,$BG132-$BJ132,$BH132-$BJ132,$B$10,$BE132,$AJ132,$AK132,$H$23,$AN132,$DA$34,DA$35))</f>
        <v>0</v>
      </c>
      <c r="DC132" s="99">
        <f t="shared" ca="1" si="130"/>
        <v>0</v>
      </c>
      <c r="DD132" s="99">
        <f t="shared" ca="1" si="131"/>
        <v>0</v>
      </c>
      <c r="DE132" s="99">
        <f t="shared" ca="1" si="132"/>
        <v>0</v>
      </c>
      <c r="DF132" s="99">
        <f t="shared" si="133"/>
        <v>0</v>
      </c>
    </row>
    <row r="133" spans="1:110" x14ac:dyDescent="0.2">
      <c r="A133" s="92">
        <f t="shared" si="90"/>
        <v>40148</v>
      </c>
      <c r="B133" s="93">
        <f t="shared" ca="1" si="91"/>
        <v>4.0054999999999996</v>
      </c>
      <c r="C133" s="77">
        <f t="shared" ca="1" si="92"/>
        <v>0.20250000000000001</v>
      </c>
      <c r="D133" s="93">
        <f t="shared" ca="1" si="68"/>
        <v>0.77</v>
      </c>
      <c r="E133" s="96">
        <f t="shared" ca="1" si="69"/>
        <v>1.1000000000000001</v>
      </c>
      <c r="F133" s="77">
        <f t="shared" ca="1" si="93"/>
        <v>0.32275000000000004</v>
      </c>
      <c r="G133" s="96">
        <f t="shared" ca="1" si="94"/>
        <v>1.1000000000000001</v>
      </c>
      <c r="H133" s="77">
        <f t="shared" ca="1" si="70"/>
        <v>0</v>
      </c>
      <c r="I133" s="94" t="e">
        <f t="shared" ca="1" si="95"/>
        <v>#DIV/0!</v>
      </c>
      <c r="J133" s="182" t="e">
        <f t="shared" ca="1" si="71"/>
        <v>#DIV/0!</v>
      </c>
      <c r="K133" s="182"/>
      <c r="L133" s="204"/>
      <c r="M133" s="204"/>
      <c r="N133" s="93">
        <f t="shared" ca="1" si="72"/>
        <v>-4.4999999999999998E-2</v>
      </c>
      <c r="O133" s="96">
        <f t="shared" ca="1" si="73"/>
        <v>1</v>
      </c>
      <c r="P133" s="170">
        <f t="shared" ca="1" si="96"/>
        <v>0.20250000000000001</v>
      </c>
      <c r="Q133" s="96">
        <f t="shared" ca="1" si="97"/>
        <v>1.1000000000000001</v>
      </c>
      <c r="R133" s="77">
        <f t="shared" ca="1" si="74"/>
        <v>0</v>
      </c>
      <c r="S133" s="94" t="e">
        <f t="shared" ca="1" si="98"/>
        <v>#DIV/0!</v>
      </c>
      <c r="T133" s="182" t="e">
        <f t="shared" ca="1" si="75"/>
        <v>#DIV/0!</v>
      </c>
      <c r="U133"/>
      <c r="V133"/>
      <c r="W133"/>
      <c r="X133" s="93">
        <f t="shared" ca="1" si="76"/>
        <v>0.25</v>
      </c>
      <c r="Y133" s="96">
        <f t="shared" ca="1" si="77"/>
        <v>1</v>
      </c>
      <c r="Z133" s="170">
        <f t="shared" ca="1" si="99"/>
        <v>0.20250000000000001</v>
      </c>
      <c r="AA133" s="96">
        <f t="shared" ca="1" si="100"/>
        <v>1.1000000000000001</v>
      </c>
      <c r="AB133" s="77">
        <f t="shared" ca="1" si="78"/>
        <v>0</v>
      </c>
      <c r="AC133" s="94" t="e">
        <f t="shared" ca="1" si="101"/>
        <v>#DIV/0!</v>
      </c>
      <c r="AD133" s="182" t="e">
        <f t="shared" ca="1" si="79"/>
        <v>#DIV/0!</v>
      </c>
      <c r="AE133"/>
      <c r="AF133"/>
      <c r="AG133"/>
      <c r="AH133" s="93">
        <f t="shared" ca="1" si="80"/>
        <v>0.98</v>
      </c>
      <c r="AI133" s="96">
        <f t="shared" ca="1" si="81"/>
        <v>1.02</v>
      </c>
      <c r="AJ133" s="170">
        <f t="shared" ca="1" si="102"/>
        <v>0.20655000000000001</v>
      </c>
      <c r="AK133" s="96">
        <f t="shared" ca="1" si="103"/>
        <v>1.75</v>
      </c>
      <c r="AL133" s="77">
        <f t="shared" ca="1" si="82"/>
        <v>0</v>
      </c>
      <c r="AM133" s="94" t="e">
        <f t="shared" ca="1" si="104"/>
        <v>#DIV/0!</v>
      </c>
      <c r="AN133" s="182" t="e">
        <f t="shared" ca="1" si="83"/>
        <v>#DIV/0!</v>
      </c>
      <c r="AO133"/>
      <c r="AP133"/>
      <c r="AQ133" s="204"/>
      <c r="AR133" s="204"/>
      <c r="AU133"/>
      <c r="AV133"/>
      <c r="AW133"/>
      <c r="AX133"/>
      <c r="AY133"/>
      <c r="AZ133"/>
      <c r="BA133"/>
      <c r="BC133" s="95"/>
      <c r="BD133" s="95"/>
      <c r="BE133" s="77">
        <f t="shared" ca="1" si="105"/>
        <v>0</v>
      </c>
      <c r="BF133" s="145">
        <f t="shared" si="84"/>
        <v>31</v>
      </c>
      <c r="BG133" s="196">
        <f t="shared" si="106"/>
        <v>40148</v>
      </c>
      <c r="BH133" s="196">
        <f t="shared" si="134"/>
        <v>40178</v>
      </c>
      <c r="BJ133" s="196">
        <f t="shared" ca="1" si="135"/>
        <v>40143</v>
      </c>
      <c r="BK133" s="79"/>
      <c r="BL133" s="79">
        <f t="shared" si="85"/>
        <v>0</v>
      </c>
      <c r="BM133" s="79" t="e">
        <f t="shared" ca="1" si="107"/>
        <v>#DIV/0!</v>
      </c>
      <c r="BN133" s="74">
        <f t="shared" ca="1" si="86"/>
        <v>0</v>
      </c>
      <c r="BO133" s="98">
        <f t="shared" ca="1" si="108"/>
        <v>0</v>
      </c>
      <c r="BP133" s="97">
        <f ca="1">IF($BL133=0,0,_xll.OSTRIP($BM133,$I133,$BJ133-$B$2,$BG133-$BJ133,$BH133-$BJ133,$B$10,$BE133,$F133,$G133,$B$23,$J133,$BQ$34,0))</f>
        <v>0</v>
      </c>
      <c r="BQ133" s="97">
        <f ca="1">IF($BL133=0,0,_xll.OSTRIP($BM133,$I133,$BJ133-$B$2,$BG133-$BJ133,$BH133-$BJ133,$B$10,$BE133,$F133,$G133,$B$23,$J133,$BQ$34,1))</f>
        <v>0</v>
      </c>
      <c r="BR133" s="97">
        <f ca="1">IF($BL133=0,0,_xll.OSTRIP($BM133,$I133,$BJ133-$B$2,$BG133-$BJ133,$BH133-$BJ133,$B$10,$BE133,$F133,$G133,$B$23,$J133,$BQ$34,BQ$35))</f>
        <v>0</v>
      </c>
      <c r="BS133" s="99">
        <f t="shared" ca="1" si="109"/>
        <v>0</v>
      </c>
      <c r="BT133" s="99">
        <f t="shared" ca="1" si="110"/>
        <v>0</v>
      </c>
      <c r="BU133" s="99">
        <f t="shared" ca="1" si="111"/>
        <v>0</v>
      </c>
      <c r="BV133" s="99">
        <f t="shared" si="112"/>
        <v>0</v>
      </c>
      <c r="BX133" s="79">
        <f t="shared" si="87"/>
        <v>0</v>
      </c>
      <c r="BY133" s="78" t="e">
        <f t="shared" ca="1" si="113"/>
        <v>#DIV/0!</v>
      </c>
      <c r="BZ133" s="74">
        <f t="shared" ca="1" si="114"/>
        <v>0</v>
      </c>
      <c r="CA133" s="98">
        <f t="shared" ca="1" si="115"/>
        <v>0</v>
      </c>
      <c r="CB133" s="97">
        <f ca="1">IF($BX133=0,0,_xll.OSTRIP($BY133,$S133,$BJ133-$B$2,$BG133-$BJ133,$BH133-$BJ133,$B$10,$BE133,$P133,$Q133,$D$23,$T133,$CC$34,0))</f>
        <v>0</v>
      </c>
      <c r="CC133" s="97">
        <f ca="1">IF($BX133=0,0,_xll.OSTRIP($BY133,$S133,$BJ133-$B$2,$BG133-$BJ133,$BH133-$BJ133,$B$10,$BE133,$P133,$Q133,$D$23,$T133,$CC$34,1))</f>
        <v>0</v>
      </c>
      <c r="CD133" s="97">
        <f ca="1">IF($BX133=0,0,_xll.OSTRIP($BY133,$S133,$BJ133-$B$2,$BG133-$BJ133,$BH133-$BJ133,$B$10,$BE133,$P133,$Q133,$D$23,$T133,$CC$34,CC$35))</f>
        <v>0</v>
      </c>
      <c r="CE133" s="99">
        <f t="shared" ca="1" si="116"/>
        <v>0</v>
      </c>
      <c r="CF133" s="99">
        <f t="shared" ca="1" si="117"/>
        <v>0</v>
      </c>
      <c r="CG133" s="99">
        <f t="shared" ca="1" si="118"/>
        <v>0</v>
      </c>
      <c r="CH133" s="99">
        <f t="shared" si="119"/>
        <v>0</v>
      </c>
      <c r="CJ133" s="79">
        <f t="shared" si="88"/>
        <v>0</v>
      </c>
      <c r="CK133" s="78" t="e">
        <f t="shared" ca="1" si="120"/>
        <v>#DIV/0!</v>
      </c>
      <c r="CL133" s="74">
        <f t="shared" ca="1" si="121"/>
        <v>0</v>
      </c>
      <c r="CM133" s="98">
        <f t="shared" ca="1" si="122"/>
        <v>0</v>
      </c>
      <c r="CN133" s="97">
        <f ca="1">IF($CJ133=0,0,_xll.OSTRIP($CK133,$AC133,$BJ133-$B$2,$BG133-$BJ133,$BH133-$BJ133,$B$10,$BE133,$Z133,$AA133,$F$23,$AD133,$CO$34,0))</f>
        <v>0</v>
      </c>
      <c r="CO133" s="97">
        <f ca="1">IF($CJ133=0,0,_xll.OSTRIP($CK133,$AC133,$BJ133-$B$2,$BG133-$BJ133,$BH133-$BJ133,$B$10,$BE133,$Z133,$AA133,$F$23,$AD133,$CO$34,1))</f>
        <v>0</v>
      </c>
      <c r="CP133" s="97">
        <f ca="1">IF($CJ133=0,0,_xll.OSTRIP($CK133,$AC133,$BJ133-$B$2,$BG133-$BJ133,$BH133-$BJ133,$B$10,$BE133,$Z133,$AA133,$F$23,$AD133,$CO$34,$CO$35))</f>
        <v>0</v>
      </c>
      <c r="CQ133" s="99">
        <f t="shared" ca="1" si="123"/>
        <v>0</v>
      </c>
      <c r="CR133" s="99">
        <f t="shared" ca="1" si="124"/>
        <v>0</v>
      </c>
      <c r="CS133" s="99">
        <f t="shared" ca="1" si="125"/>
        <v>0</v>
      </c>
      <c r="CT133" s="99">
        <f t="shared" si="126"/>
        <v>0</v>
      </c>
      <c r="CV133" s="79">
        <f t="shared" si="89"/>
        <v>0</v>
      </c>
      <c r="CW133" s="78" t="e">
        <f t="shared" ca="1" si="127"/>
        <v>#DIV/0!</v>
      </c>
      <c r="CX133" s="74">
        <f t="shared" ca="1" si="128"/>
        <v>0</v>
      </c>
      <c r="CY133" s="98">
        <f t="shared" ca="1" si="129"/>
        <v>0</v>
      </c>
      <c r="CZ133" s="97">
        <f ca="1">IF($CV133=0,0,_xll.OSTRIP($CW133,$AM133,$BJ133-$B$2,$BG133-$BJ133,$BH133-$BJ133,$B$10,$BE133,$AJ133,$AK133,$H$23,$AN133,$DA$34,0))</f>
        <v>0</v>
      </c>
      <c r="DA133" s="97">
        <f ca="1">IF($CV133=0,0,_xll.OSTRIP($CW133,$AM133,$BJ133-$B$2,$BG133-$BJ133,$BH133-$BJ133,$B$10,$BE133,$AJ133,$AK133,$H$23,$AN133,$DA$34,1))</f>
        <v>0</v>
      </c>
      <c r="DB133" s="97">
        <f ca="1">IF($CV133=0,0,_xll.OSTRIP($CW133,$AM133,$BJ133-$B$2,$BG133-$BJ133,$BH133-$BJ133,$B$10,$BE133,$AJ133,$AK133,$H$23,$AN133,$DA$34,DA$35))</f>
        <v>0</v>
      </c>
      <c r="DC133" s="99">
        <f t="shared" ca="1" si="130"/>
        <v>0</v>
      </c>
      <c r="DD133" s="99">
        <f t="shared" ca="1" si="131"/>
        <v>0</v>
      </c>
      <c r="DE133" s="99">
        <f t="shared" ca="1" si="132"/>
        <v>0</v>
      </c>
      <c r="DF133" s="99">
        <f t="shared" si="133"/>
        <v>0</v>
      </c>
    </row>
    <row r="134" spans="1:110" x14ac:dyDescent="0.2">
      <c r="A134" s="92">
        <f t="shared" si="90"/>
        <v>40179</v>
      </c>
      <c r="B134" s="93">
        <f t="shared" ca="1" si="91"/>
        <v>4.0434999999999999</v>
      </c>
      <c r="C134" s="77">
        <f t="shared" ca="1" si="92"/>
        <v>0.20250000000000001</v>
      </c>
      <c r="D134" s="93">
        <f t="shared" ca="1" si="68"/>
        <v>1.04</v>
      </c>
      <c r="E134" s="96">
        <f t="shared" ca="1" si="69"/>
        <v>1.1000000000000001</v>
      </c>
      <c r="F134" s="77">
        <f t="shared" ca="1" si="93"/>
        <v>0.32275000000000004</v>
      </c>
      <c r="G134" s="96">
        <f t="shared" ca="1" si="94"/>
        <v>1.1000000000000001</v>
      </c>
      <c r="H134" s="77">
        <f t="shared" ca="1" si="70"/>
        <v>0</v>
      </c>
      <c r="I134" s="94" t="e">
        <f t="shared" ca="1" si="95"/>
        <v>#DIV/0!</v>
      </c>
      <c r="J134" s="182" t="e">
        <f t="shared" ca="1" si="71"/>
        <v>#DIV/0!</v>
      </c>
      <c r="K134" s="182"/>
      <c r="L134" s="204"/>
      <c r="M134" s="204"/>
      <c r="N134" s="93">
        <f t="shared" ca="1" si="72"/>
        <v>-4.7500000000000001E-2</v>
      </c>
      <c r="O134" s="96">
        <f t="shared" ca="1" si="73"/>
        <v>1</v>
      </c>
      <c r="P134" s="170">
        <f t="shared" ca="1" si="96"/>
        <v>0.20250000000000001</v>
      </c>
      <c r="Q134" s="96">
        <f t="shared" ca="1" si="97"/>
        <v>1.1000000000000001</v>
      </c>
      <c r="R134" s="77">
        <f t="shared" ca="1" si="74"/>
        <v>0</v>
      </c>
      <c r="S134" s="94" t="e">
        <f t="shared" ca="1" si="98"/>
        <v>#DIV/0!</v>
      </c>
      <c r="T134" s="182" t="e">
        <f t="shared" ca="1" si="75"/>
        <v>#DIV/0!</v>
      </c>
      <c r="U134"/>
      <c r="V134"/>
      <c r="W134"/>
      <c r="X134" s="93">
        <f t="shared" ca="1" si="76"/>
        <v>0.25</v>
      </c>
      <c r="Y134" s="96">
        <f t="shared" ca="1" si="77"/>
        <v>1</v>
      </c>
      <c r="Z134" s="170">
        <f t="shared" ca="1" si="99"/>
        <v>0.20250000000000001</v>
      </c>
      <c r="AA134" s="96">
        <f t="shared" ca="1" si="100"/>
        <v>1.1000000000000001</v>
      </c>
      <c r="AB134" s="77">
        <f t="shared" ca="1" si="78"/>
        <v>0</v>
      </c>
      <c r="AC134" s="94" t="e">
        <f t="shared" ca="1" si="101"/>
        <v>#DIV/0!</v>
      </c>
      <c r="AD134" s="182" t="e">
        <f t="shared" ca="1" si="79"/>
        <v>#DIV/0!</v>
      </c>
      <c r="AE134"/>
      <c r="AF134"/>
      <c r="AG134"/>
      <c r="AH134" s="93">
        <f t="shared" ca="1" si="80"/>
        <v>1.6</v>
      </c>
      <c r="AI134" s="96">
        <f t="shared" ca="1" si="81"/>
        <v>1.04</v>
      </c>
      <c r="AJ134" s="170">
        <f t="shared" ca="1" si="102"/>
        <v>0.21060000000000001</v>
      </c>
      <c r="AK134" s="96">
        <f t="shared" ca="1" si="103"/>
        <v>1.95</v>
      </c>
      <c r="AL134" s="77">
        <f t="shared" ca="1" si="82"/>
        <v>0</v>
      </c>
      <c r="AM134" s="94" t="e">
        <f t="shared" ca="1" si="104"/>
        <v>#DIV/0!</v>
      </c>
      <c r="AN134" s="182" t="e">
        <f t="shared" ca="1" si="83"/>
        <v>#DIV/0!</v>
      </c>
      <c r="AO134"/>
      <c r="AP134"/>
      <c r="AQ134" s="204"/>
      <c r="AR134" s="204"/>
      <c r="AU134"/>
      <c r="AV134"/>
      <c r="AW134"/>
      <c r="AX134"/>
      <c r="AY134"/>
      <c r="AZ134"/>
      <c r="BA134"/>
      <c r="BC134" s="95"/>
      <c r="BD134" s="95"/>
      <c r="BE134" s="77">
        <f t="shared" ca="1" si="105"/>
        <v>0</v>
      </c>
      <c r="BF134" s="145">
        <f t="shared" si="84"/>
        <v>31</v>
      </c>
      <c r="BG134" s="196">
        <f t="shared" si="106"/>
        <v>40179</v>
      </c>
      <c r="BH134" s="196">
        <f t="shared" si="134"/>
        <v>40209</v>
      </c>
      <c r="BJ134" s="196">
        <f t="shared" ca="1" si="135"/>
        <v>40177</v>
      </c>
      <c r="BK134" s="79"/>
      <c r="BL134" s="79">
        <f t="shared" si="85"/>
        <v>0</v>
      </c>
      <c r="BM134" s="79" t="e">
        <f t="shared" ca="1" si="107"/>
        <v>#DIV/0!</v>
      </c>
      <c r="BN134" s="74">
        <f t="shared" ca="1" si="86"/>
        <v>0</v>
      </c>
      <c r="BO134" s="98">
        <f t="shared" ca="1" si="108"/>
        <v>0</v>
      </c>
      <c r="BP134" s="97">
        <f ca="1">IF($BL134=0,0,_xll.OSTRIP($BM134,$I134,$BJ134-$B$2,$BG134-$BJ134,$BH134-$BJ134,$B$10,$BE134,$F134,$G134,$B$23,$J134,$BQ$34,0))</f>
        <v>0</v>
      </c>
      <c r="BQ134" s="97">
        <f ca="1">IF($BL134=0,0,_xll.OSTRIP($BM134,$I134,$BJ134-$B$2,$BG134-$BJ134,$BH134-$BJ134,$B$10,$BE134,$F134,$G134,$B$23,$J134,$BQ$34,1))</f>
        <v>0</v>
      </c>
      <c r="BR134" s="97">
        <f ca="1">IF($BL134=0,0,_xll.OSTRIP($BM134,$I134,$BJ134-$B$2,$BG134-$BJ134,$BH134-$BJ134,$B$10,$BE134,$F134,$G134,$B$23,$J134,$BQ$34,BQ$35))</f>
        <v>0</v>
      </c>
      <c r="BS134" s="99">
        <f t="shared" ca="1" si="109"/>
        <v>0</v>
      </c>
      <c r="BT134" s="99">
        <f t="shared" ca="1" si="110"/>
        <v>0</v>
      </c>
      <c r="BU134" s="99">
        <f t="shared" ca="1" si="111"/>
        <v>0</v>
      </c>
      <c r="BV134" s="99">
        <f t="shared" si="112"/>
        <v>0</v>
      </c>
      <c r="BX134" s="79">
        <f t="shared" si="87"/>
        <v>0</v>
      </c>
      <c r="BY134" s="78" t="e">
        <f t="shared" ca="1" si="113"/>
        <v>#DIV/0!</v>
      </c>
      <c r="BZ134" s="74">
        <f t="shared" ca="1" si="114"/>
        <v>0</v>
      </c>
      <c r="CA134" s="98">
        <f t="shared" ca="1" si="115"/>
        <v>0</v>
      </c>
      <c r="CB134" s="97">
        <f ca="1">IF($BX134=0,0,_xll.OSTRIP($BY134,$S134,$BJ134-$B$2,$BG134-$BJ134,$BH134-$BJ134,$B$10,$BE134,$P134,$Q134,$D$23,$T134,$CC$34,0))</f>
        <v>0</v>
      </c>
      <c r="CC134" s="97">
        <f ca="1">IF($BX134=0,0,_xll.OSTRIP($BY134,$S134,$BJ134-$B$2,$BG134-$BJ134,$BH134-$BJ134,$B$10,$BE134,$P134,$Q134,$D$23,$T134,$CC$34,1))</f>
        <v>0</v>
      </c>
      <c r="CD134" s="97">
        <f ca="1">IF($BX134=0,0,_xll.OSTRIP($BY134,$S134,$BJ134-$B$2,$BG134-$BJ134,$BH134-$BJ134,$B$10,$BE134,$P134,$Q134,$D$23,$T134,$CC$34,CC$35))</f>
        <v>0</v>
      </c>
      <c r="CE134" s="99">
        <f t="shared" ca="1" si="116"/>
        <v>0</v>
      </c>
      <c r="CF134" s="99">
        <f t="shared" ca="1" si="117"/>
        <v>0</v>
      </c>
      <c r="CG134" s="99">
        <f t="shared" ca="1" si="118"/>
        <v>0</v>
      </c>
      <c r="CH134" s="99">
        <f t="shared" si="119"/>
        <v>0</v>
      </c>
      <c r="CJ134" s="79">
        <f t="shared" si="88"/>
        <v>0</v>
      </c>
      <c r="CK134" s="78" t="e">
        <f t="shared" ca="1" si="120"/>
        <v>#DIV/0!</v>
      </c>
      <c r="CL134" s="74">
        <f t="shared" ca="1" si="121"/>
        <v>0</v>
      </c>
      <c r="CM134" s="98">
        <f t="shared" ca="1" si="122"/>
        <v>0</v>
      </c>
      <c r="CN134" s="97">
        <f ca="1">IF($CJ134=0,0,_xll.OSTRIP($CK134,$AC134,$BJ134-$B$2,$BG134-$BJ134,$BH134-$BJ134,$B$10,$BE134,$Z134,$AA134,$F$23,$AD134,$CO$34,0))</f>
        <v>0</v>
      </c>
      <c r="CO134" s="97">
        <f ca="1">IF($CJ134=0,0,_xll.OSTRIP($CK134,$AC134,$BJ134-$B$2,$BG134-$BJ134,$BH134-$BJ134,$B$10,$BE134,$Z134,$AA134,$F$23,$AD134,$CO$34,1))</f>
        <v>0</v>
      </c>
      <c r="CP134" s="97">
        <f ca="1">IF($CJ134=0,0,_xll.OSTRIP($CK134,$AC134,$BJ134-$B$2,$BG134-$BJ134,$BH134-$BJ134,$B$10,$BE134,$Z134,$AA134,$F$23,$AD134,$CO$34,$CO$35))</f>
        <v>0</v>
      </c>
      <c r="CQ134" s="99">
        <f t="shared" ca="1" si="123"/>
        <v>0</v>
      </c>
      <c r="CR134" s="99">
        <f t="shared" ca="1" si="124"/>
        <v>0</v>
      </c>
      <c r="CS134" s="99">
        <f t="shared" ca="1" si="125"/>
        <v>0</v>
      </c>
      <c r="CT134" s="99">
        <f t="shared" si="126"/>
        <v>0</v>
      </c>
      <c r="CV134" s="79">
        <f t="shared" si="89"/>
        <v>0</v>
      </c>
      <c r="CW134" s="78" t="e">
        <f t="shared" ca="1" si="127"/>
        <v>#DIV/0!</v>
      </c>
      <c r="CX134" s="74">
        <f t="shared" ca="1" si="128"/>
        <v>0</v>
      </c>
      <c r="CY134" s="98">
        <f t="shared" ca="1" si="129"/>
        <v>0</v>
      </c>
      <c r="CZ134" s="97">
        <f ca="1">IF($CV134=0,0,_xll.OSTRIP($CW134,$AM134,$BJ134-$B$2,$BG134-$BJ134,$BH134-$BJ134,$B$10,$BE134,$AJ134,$AK134,$H$23,$AN134,$DA$34,0))</f>
        <v>0</v>
      </c>
      <c r="DA134" s="97">
        <f ca="1">IF($CV134=0,0,_xll.OSTRIP($CW134,$AM134,$BJ134-$B$2,$BG134-$BJ134,$BH134-$BJ134,$B$10,$BE134,$AJ134,$AK134,$H$23,$AN134,$DA$34,1))</f>
        <v>0</v>
      </c>
      <c r="DB134" s="97">
        <f ca="1">IF($CV134=0,0,_xll.OSTRIP($CW134,$AM134,$BJ134-$B$2,$BG134-$BJ134,$BH134-$BJ134,$B$10,$BE134,$AJ134,$AK134,$H$23,$AN134,$DA$34,DA$35))</f>
        <v>0</v>
      </c>
      <c r="DC134" s="99">
        <f t="shared" ca="1" si="130"/>
        <v>0</v>
      </c>
      <c r="DD134" s="99">
        <f t="shared" ca="1" si="131"/>
        <v>0</v>
      </c>
      <c r="DE134" s="99">
        <f t="shared" ca="1" si="132"/>
        <v>0</v>
      </c>
      <c r="DF134" s="99">
        <f t="shared" si="133"/>
        <v>0</v>
      </c>
    </row>
    <row r="135" spans="1:110" x14ac:dyDescent="0.2">
      <c r="A135" s="92">
        <f t="shared" si="90"/>
        <v>40210</v>
      </c>
      <c r="B135" s="93">
        <f t="shared" ca="1" si="91"/>
        <v>3.9874999999999998</v>
      </c>
      <c r="C135" s="77">
        <f t="shared" ca="1" si="92"/>
        <v>0.2</v>
      </c>
      <c r="D135" s="93">
        <f t="shared" ca="1" si="68"/>
        <v>1.04</v>
      </c>
      <c r="E135" s="96">
        <f t="shared" ca="1" si="69"/>
        <v>1.1000000000000001</v>
      </c>
      <c r="F135" s="77">
        <f t="shared" ca="1" si="93"/>
        <v>0.32000000000000006</v>
      </c>
      <c r="G135" s="96">
        <f t="shared" ca="1" si="94"/>
        <v>1.1000000000000001</v>
      </c>
      <c r="H135" s="77">
        <f t="shared" ca="1" si="70"/>
        <v>0</v>
      </c>
      <c r="I135" s="94" t="e">
        <f t="shared" ca="1" si="95"/>
        <v>#DIV/0!</v>
      </c>
      <c r="J135" s="182" t="e">
        <f t="shared" ca="1" si="71"/>
        <v>#DIV/0!</v>
      </c>
      <c r="K135" s="182"/>
      <c r="L135" s="204"/>
      <c r="M135" s="204"/>
      <c r="N135" s="93">
        <f t="shared" ca="1" si="72"/>
        <v>-0.03</v>
      </c>
      <c r="O135" s="96">
        <f t="shared" ca="1" si="73"/>
        <v>1</v>
      </c>
      <c r="P135" s="170">
        <f t="shared" ca="1" si="96"/>
        <v>0.2</v>
      </c>
      <c r="Q135" s="96">
        <f t="shared" ca="1" si="97"/>
        <v>1.1000000000000001</v>
      </c>
      <c r="R135" s="77">
        <f t="shared" ca="1" si="74"/>
        <v>0</v>
      </c>
      <c r="S135" s="94" t="e">
        <f t="shared" ca="1" si="98"/>
        <v>#DIV/0!</v>
      </c>
      <c r="T135" s="182" t="e">
        <f t="shared" ca="1" si="75"/>
        <v>#DIV/0!</v>
      </c>
      <c r="U135"/>
      <c r="V135"/>
      <c r="W135"/>
      <c r="X135" s="93">
        <f t="shared" ca="1" si="76"/>
        <v>0.25</v>
      </c>
      <c r="Y135" s="96">
        <f t="shared" ca="1" si="77"/>
        <v>1</v>
      </c>
      <c r="Z135" s="170">
        <f t="shared" ca="1" si="99"/>
        <v>0.2</v>
      </c>
      <c r="AA135" s="96">
        <f t="shared" ca="1" si="100"/>
        <v>1.1000000000000001</v>
      </c>
      <c r="AB135" s="77">
        <f t="shared" ca="1" si="78"/>
        <v>0</v>
      </c>
      <c r="AC135" s="94" t="e">
        <f t="shared" ca="1" si="101"/>
        <v>#DIV/0!</v>
      </c>
      <c r="AD135" s="182" t="e">
        <f t="shared" ca="1" si="79"/>
        <v>#DIV/0!</v>
      </c>
      <c r="AE135"/>
      <c r="AF135"/>
      <c r="AG135"/>
      <c r="AH135" s="93">
        <f t="shared" ca="1" si="80"/>
        <v>1.6</v>
      </c>
      <c r="AI135" s="96">
        <f t="shared" ca="1" si="81"/>
        <v>1.04</v>
      </c>
      <c r="AJ135" s="170">
        <f t="shared" ca="1" si="102"/>
        <v>0.20800000000000002</v>
      </c>
      <c r="AK135" s="96">
        <f t="shared" ca="1" si="103"/>
        <v>1.95</v>
      </c>
      <c r="AL135" s="77">
        <f t="shared" ca="1" si="82"/>
        <v>0</v>
      </c>
      <c r="AM135" s="94" t="e">
        <f t="shared" ca="1" si="104"/>
        <v>#DIV/0!</v>
      </c>
      <c r="AN135" s="182" t="e">
        <f t="shared" ca="1" si="83"/>
        <v>#DIV/0!</v>
      </c>
      <c r="AO135"/>
      <c r="AP135"/>
      <c r="AQ135" s="204"/>
      <c r="AR135" s="204"/>
      <c r="AU135"/>
      <c r="AV135"/>
      <c r="AW135"/>
      <c r="AX135"/>
      <c r="AY135"/>
      <c r="AZ135"/>
      <c r="BA135"/>
      <c r="BC135" s="95"/>
      <c r="BD135" s="95"/>
      <c r="BE135" s="77">
        <f t="shared" ca="1" si="105"/>
        <v>0</v>
      </c>
      <c r="BF135" s="145">
        <f t="shared" si="84"/>
        <v>28</v>
      </c>
      <c r="BG135" s="196">
        <f t="shared" si="106"/>
        <v>40210</v>
      </c>
      <c r="BH135" s="196">
        <f t="shared" si="134"/>
        <v>40237</v>
      </c>
      <c r="BJ135" s="196">
        <f t="shared" ca="1" si="135"/>
        <v>40206</v>
      </c>
      <c r="BK135" s="79"/>
      <c r="BL135" s="79">
        <f t="shared" si="85"/>
        <v>0</v>
      </c>
      <c r="BM135" s="79" t="e">
        <f t="shared" ca="1" si="107"/>
        <v>#DIV/0!</v>
      </c>
      <c r="BN135" s="74">
        <f t="shared" ca="1" si="86"/>
        <v>0</v>
      </c>
      <c r="BO135" s="98">
        <f t="shared" ca="1" si="108"/>
        <v>0</v>
      </c>
      <c r="BP135" s="97">
        <f ca="1">IF($BL135=0,0,_xll.OSTRIP($BM135,$I135,$BJ135-$B$2,$BG135-$BJ135,$BH135-$BJ135,$B$10,$BE135,$F135,$G135,$B$23,$J135,$BQ$34,0))</f>
        <v>0</v>
      </c>
      <c r="BQ135" s="97">
        <f ca="1">IF($BL135=0,0,_xll.OSTRIP($BM135,$I135,$BJ135-$B$2,$BG135-$BJ135,$BH135-$BJ135,$B$10,$BE135,$F135,$G135,$B$23,$J135,$BQ$34,1))</f>
        <v>0</v>
      </c>
      <c r="BR135" s="97">
        <f ca="1">IF($BL135=0,0,_xll.OSTRIP($BM135,$I135,$BJ135-$B$2,$BG135-$BJ135,$BH135-$BJ135,$B$10,$BE135,$F135,$G135,$B$23,$J135,$BQ$34,BQ$35))</f>
        <v>0</v>
      </c>
      <c r="BS135" s="99">
        <f t="shared" ca="1" si="109"/>
        <v>0</v>
      </c>
      <c r="BT135" s="99">
        <f t="shared" ca="1" si="110"/>
        <v>0</v>
      </c>
      <c r="BU135" s="99">
        <f t="shared" ca="1" si="111"/>
        <v>0</v>
      </c>
      <c r="BV135" s="99">
        <f t="shared" si="112"/>
        <v>0</v>
      </c>
      <c r="BX135" s="79">
        <f t="shared" si="87"/>
        <v>0</v>
      </c>
      <c r="BY135" s="78" t="e">
        <f t="shared" ca="1" si="113"/>
        <v>#DIV/0!</v>
      </c>
      <c r="BZ135" s="74">
        <f t="shared" ca="1" si="114"/>
        <v>0</v>
      </c>
      <c r="CA135" s="98">
        <f t="shared" ca="1" si="115"/>
        <v>0</v>
      </c>
      <c r="CB135" s="97">
        <f ca="1">IF($BX135=0,0,_xll.OSTRIP($BY135,$S135,$BJ135-$B$2,$BG135-$BJ135,$BH135-$BJ135,$B$10,$BE135,$P135,$Q135,$D$23,$T135,$CC$34,0))</f>
        <v>0</v>
      </c>
      <c r="CC135" s="97">
        <f ca="1">IF($BX135=0,0,_xll.OSTRIP($BY135,$S135,$BJ135-$B$2,$BG135-$BJ135,$BH135-$BJ135,$B$10,$BE135,$P135,$Q135,$D$23,$T135,$CC$34,1))</f>
        <v>0</v>
      </c>
      <c r="CD135" s="97">
        <f ca="1">IF($BX135=0,0,_xll.OSTRIP($BY135,$S135,$BJ135-$B$2,$BG135-$BJ135,$BH135-$BJ135,$B$10,$BE135,$P135,$Q135,$D$23,$T135,$CC$34,CC$35))</f>
        <v>0</v>
      </c>
      <c r="CE135" s="99">
        <f t="shared" ca="1" si="116"/>
        <v>0</v>
      </c>
      <c r="CF135" s="99">
        <f t="shared" ca="1" si="117"/>
        <v>0</v>
      </c>
      <c r="CG135" s="99">
        <f t="shared" ca="1" si="118"/>
        <v>0</v>
      </c>
      <c r="CH135" s="99">
        <f t="shared" si="119"/>
        <v>0</v>
      </c>
      <c r="CJ135" s="79">
        <f t="shared" si="88"/>
        <v>0</v>
      </c>
      <c r="CK135" s="78" t="e">
        <f t="shared" ca="1" si="120"/>
        <v>#DIV/0!</v>
      </c>
      <c r="CL135" s="74">
        <f t="shared" ca="1" si="121"/>
        <v>0</v>
      </c>
      <c r="CM135" s="98">
        <f t="shared" ca="1" si="122"/>
        <v>0</v>
      </c>
      <c r="CN135" s="97">
        <f ca="1">IF($CJ135=0,0,_xll.OSTRIP($CK135,$AC135,$BJ135-$B$2,$BG135-$BJ135,$BH135-$BJ135,$B$10,$BE135,$Z135,$AA135,$F$23,$AD135,$CO$34,0))</f>
        <v>0</v>
      </c>
      <c r="CO135" s="97">
        <f ca="1">IF($CJ135=0,0,_xll.OSTRIP($CK135,$AC135,$BJ135-$B$2,$BG135-$BJ135,$BH135-$BJ135,$B$10,$BE135,$Z135,$AA135,$F$23,$AD135,$CO$34,1))</f>
        <v>0</v>
      </c>
      <c r="CP135" s="97">
        <f ca="1">IF($CJ135=0,0,_xll.OSTRIP($CK135,$AC135,$BJ135-$B$2,$BG135-$BJ135,$BH135-$BJ135,$B$10,$BE135,$Z135,$AA135,$F$23,$AD135,$CO$34,$CO$35))</f>
        <v>0</v>
      </c>
      <c r="CQ135" s="99">
        <f t="shared" ca="1" si="123"/>
        <v>0</v>
      </c>
      <c r="CR135" s="99">
        <f t="shared" ca="1" si="124"/>
        <v>0</v>
      </c>
      <c r="CS135" s="99">
        <f t="shared" ca="1" si="125"/>
        <v>0</v>
      </c>
      <c r="CT135" s="99">
        <f t="shared" si="126"/>
        <v>0</v>
      </c>
      <c r="CV135" s="79">
        <f t="shared" si="89"/>
        <v>0</v>
      </c>
      <c r="CW135" s="78" t="e">
        <f t="shared" ca="1" si="127"/>
        <v>#DIV/0!</v>
      </c>
      <c r="CX135" s="74">
        <f t="shared" ca="1" si="128"/>
        <v>0</v>
      </c>
      <c r="CY135" s="98">
        <f t="shared" ca="1" si="129"/>
        <v>0</v>
      </c>
      <c r="CZ135" s="97">
        <f ca="1">IF($CV135=0,0,_xll.OSTRIP($CW135,$AM135,$BJ135-$B$2,$BG135-$BJ135,$BH135-$BJ135,$B$10,$BE135,$AJ135,$AK135,$H$23,$AN135,$DA$34,0))</f>
        <v>0</v>
      </c>
      <c r="DA135" s="97">
        <f ca="1">IF($CV135=0,0,_xll.OSTRIP($CW135,$AM135,$BJ135-$B$2,$BG135-$BJ135,$BH135-$BJ135,$B$10,$BE135,$AJ135,$AK135,$H$23,$AN135,$DA$34,1))</f>
        <v>0</v>
      </c>
      <c r="DB135" s="97">
        <f ca="1">IF($CV135=0,0,_xll.OSTRIP($CW135,$AM135,$BJ135-$B$2,$BG135-$BJ135,$BH135-$BJ135,$B$10,$BE135,$AJ135,$AK135,$H$23,$AN135,$DA$34,DA$35))</f>
        <v>0</v>
      </c>
      <c r="DC135" s="99">
        <f t="shared" ca="1" si="130"/>
        <v>0</v>
      </c>
      <c r="DD135" s="99">
        <f t="shared" ca="1" si="131"/>
        <v>0</v>
      </c>
      <c r="DE135" s="99">
        <f t="shared" ca="1" si="132"/>
        <v>0</v>
      </c>
      <c r="DF135" s="99">
        <f t="shared" si="133"/>
        <v>0</v>
      </c>
    </row>
    <row r="136" spans="1:110" x14ac:dyDescent="0.2">
      <c r="A136" s="92">
        <f t="shared" si="90"/>
        <v>40238</v>
      </c>
      <c r="B136" s="93">
        <f t="shared" ca="1" si="91"/>
        <v>3.8574999999999999</v>
      </c>
      <c r="C136" s="77">
        <f t="shared" ca="1" si="92"/>
        <v>0.19500000000000001</v>
      </c>
      <c r="D136" s="93">
        <f t="shared" ca="1" si="68"/>
        <v>0.54</v>
      </c>
      <c r="E136" s="96">
        <f t="shared" ca="1" si="69"/>
        <v>1.1000000000000001</v>
      </c>
      <c r="F136" s="77">
        <f t="shared" ca="1" si="93"/>
        <v>0.3145</v>
      </c>
      <c r="G136" s="96">
        <f t="shared" ca="1" si="94"/>
        <v>0.85</v>
      </c>
      <c r="H136" s="77">
        <f t="shared" ca="1" si="70"/>
        <v>0</v>
      </c>
      <c r="I136" s="94" t="e">
        <f t="shared" ca="1" si="95"/>
        <v>#DIV/0!</v>
      </c>
      <c r="J136" s="182" t="e">
        <f t="shared" ca="1" si="71"/>
        <v>#DIV/0!</v>
      </c>
      <c r="K136" s="182"/>
      <c r="L136" s="204"/>
      <c r="M136" s="204"/>
      <c r="N136" s="93">
        <f t="shared" ca="1" si="72"/>
        <v>-1.7500000000000002E-2</v>
      </c>
      <c r="O136" s="96">
        <f t="shared" ca="1" si="73"/>
        <v>1</v>
      </c>
      <c r="P136" s="170">
        <f t="shared" ca="1" si="96"/>
        <v>0.19500000000000001</v>
      </c>
      <c r="Q136" s="96">
        <f t="shared" ca="1" si="97"/>
        <v>0.85</v>
      </c>
      <c r="R136" s="77">
        <f t="shared" ca="1" si="74"/>
        <v>0</v>
      </c>
      <c r="S136" s="94" t="e">
        <f t="shared" ca="1" si="98"/>
        <v>#DIV/0!</v>
      </c>
      <c r="T136" s="182" t="e">
        <f t="shared" ca="1" si="75"/>
        <v>#DIV/0!</v>
      </c>
      <c r="U136"/>
      <c r="V136"/>
      <c r="W136"/>
      <c r="X136" s="93">
        <f t="shared" ca="1" si="76"/>
        <v>0.25</v>
      </c>
      <c r="Y136" s="96">
        <f t="shared" ca="1" si="77"/>
        <v>1</v>
      </c>
      <c r="Z136" s="170">
        <f t="shared" ca="1" si="99"/>
        <v>0.19500000000000001</v>
      </c>
      <c r="AA136" s="96">
        <f t="shared" ca="1" si="100"/>
        <v>0.85</v>
      </c>
      <c r="AB136" s="77">
        <f t="shared" ca="1" si="78"/>
        <v>0</v>
      </c>
      <c r="AC136" s="94" t="e">
        <f t="shared" ca="1" si="101"/>
        <v>#DIV/0!</v>
      </c>
      <c r="AD136" s="182" t="e">
        <f t="shared" ca="1" si="79"/>
        <v>#DIV/0!</v>
      </c>
      <c r="AE136"/>
      <c r="AF136"/>
      <c r="AG136"/>
      <c r="AH136" s="93">
        <f t="shared" ca="1" si="80"/>
        <v>0.69</v>
      </c>
      <c r="AI136" s="96">
        <f t="shared" ca="1" si="81"/>
        <v>1.04</v>
      </c>
      <c r="AJ136" s="170">
        <f t="shared" ca="1" si="102"/>
        <v>0.20280000000000001</v>
      </c>
      <c r="AK136" s="96">
        <f t="shared" ca="1" si="103"/>
        <v>1.5</v>
      </c>
      <c r="AL136" s="77">
        <f t="shared" ca="1" si="82"/>
        <v>0</v>
      </c>
      <c r="AM136" s="94" t="e">
        <f t="shared" ca="1" si="104"/>
        <v>#DIV/0!</v>
      </c>
      <c r="AN136" s="182" t="e">
        <f t="shared" ca="1" si="83"/>
        <v>#DIV/0!</v>
      </c>
      <c r="AO136"/>
      <c r="AP136"/>
      <c r="AQ136" s="204"/>
      <c r="AR136" s="204"/>
      <c r="AU136"/>
      <c r="AV136"/>
      <c r="AW136"/>
      <c r="AX136"/>
      <c r="AY136"/>
      <c r="AZ136"/>
      <c r="BA136"/>
      <c r="BC136" s="95"/>
      <c r="BD136" s="95"/>
      <c r="BE136" s="77">
        <f t="shared" ca="1" si="105"/>
        <v>0</v>
      </c>
      <c r="BF136" s="145">
        <f t="shared" si="84"/>
        <v>31</v>
      </c>
      <c r="BG136" s="196">
        <f t="shared" si="106"/>
        <v>40238</v>
      </c>
      <c r="BH136" s="196">
        <f t="shared" si="134"/>
        <v>40268</v>
      </c>
      <c r="BJ136" s="196">
        <f t="shared" ca="1" si="135"/>
        <v>40234</v>
      </c>
      <c r="BK136" s="79"/>
      <c r="BL136" s="79">
        <f t="shared" si="85"/>
        <v>0</v>
      </c>
      <c r="BM136" s="79" t="e">
        <f t="shared" ca="1" si="107"/>
        <v>#DIV/0!</v>
      </c>
      <c r="BN136" s="74">
        <f t="shared" ca="1" si="86"/>
        <v>0</v>
      </c>
      <c r="BO136" s="98">
        <f t="shared" ca="1" si="108"/>
        <v>0</v>
      </c>
      <c r="BP136" s="97">
        <f ca="1">IF($BL136=0,0,_xll.OSTRIP($BM136,$I136,$BJ136-$B$2,$BG136-$BJ136,$BH136-$BJ136,$B$10,$BE136,$F136,$G136,$B$23,$J136,$BQ$34,0))</f>
        <v>0</v>
      </c>
      <c r="BQ136" s="97">
        <f ca="1">IF($BL136=0,0,_xll.OSTRIP($BM136,$I136,$BJ136-$B$2,$BG136-$BJ136,$BH136-$BJ136,$B$10,$BE136,$F136,$G136,$B$23,$J136,$BQ$34,1))</f>
        <v>0</v>
      </c>
      <c r="BR136" s="97">
        <f ca="1">IF($BL136=0,0,_xll.OSTRIP($BM136,$I136,$BJ136-$B$2,$BG136-$BJ136,$BH136-$BJ136,$B$10,$BE136,$F136,$G136,$B$23,$J136,$BQ$34,BQ$35))</f>
        <v>0</v>
      </c>
      <c r="BS136" s="99">
        <f t="shared" ca="1" si="109"/>
        <v>0</v>
      </c>
      <c r="BT136" s="99">
        <f t="shared" ca="1" si="110"/>
        <v>0</v>
      </c>
      <c r="BU136" s="99">
        <f t="shared" ca="1" si="111"/>
        <v>0</v>
      </c>
      <c r="BV136" s="99">
        <f t="shared" si="112"/>
        <v>0</v>
      </c>
      <c r="BX136" s="79">
        <f t="shared" si="87"/>
        <v>0</v>
      </c>
      <c r="BY136" s="78" t="e">
        <f t="shared" ca="1" si="113"/>
        <v>#DIV/0!</v>
      </c>
      <c r="BZ136" s="74">
        <f t="shared" ca="1" si="114"/>
        <v>0</v>
      </c>
      <c r="CA136" s="98">
        <f t="shared" ca="1" si="115"/>
        <v>0</v>
      </c>
      <c r="CB136" s="97">
        <f ca="1">IF($BX136=0,0,_xll.OSTRIP($BY136,$S136,$BJ136-$B$2,$BG136-$BJ136,$BH136-$BJ136,$B$10,$BE136,$P136,$Q136,$D$23,$T136,$CC$34,0))</f>
        <v>0</v>
      </c>
      <c r="CC136" s="97">
        <f ca="1">IF($BX136=0,0,_xll.OSTRIP($BY136,$S136,$BJ136-$B$2,$BG136-$BJ136,$BH136-$BJ136,$B$10,$BE136,$P136,$Q136,$D$23,$T136,$CC$34,1))</f>
        <v>0</v>
      </c>
      <c r="CD136" s="97">
        <f ca="1">IF($BX136=0,0,_xll.OSTRIP($BY136,$S136,$BJ136-$B$2,$BG136-$BJ136,$BH136-$BJ136,$B$10,$BE136,$P136,$Q136,$D$23,$T136,$CC$34,CC$35))</f>
        <v>0</v>
      </c>
      <c r="CE136" s="99">
        <f t="shared" ca="1" si="116"/>
        <v>0</v>
      </c>
      <c r="CF136" s="99">
        <f t="shared" ca="1" si="117"/>
        <v>0</v>
      </c>
      <c r="CG136" s="99">
        <f t="shared" ca="1" si="118"/>
        <v>0</v>
      </c>
      <c r="CH136" s="99">
        <f t="shared" si="119"/>
        <v>0</v>
      </c>
      <c r="CJ136" s="79">
        <f t="shared" si="88"/>
        <v>0</v>
      </c>
      <c r="CK136" s="78" t="e">
        <f t="shared" ca="1" si="120"/>
        <v>#DIV/0!</v>
      </c>
      <c r="CL136" s="74">
        <f t="shared" ca="1" si="121"/>
        <v>0</v>
      </c>
      <c r="CM136" s="98">
        <f t="shared" ca="1" si="122"/>
        <v>0</v>
      </c>
      <c r="CN136" s="97">
        <f ca="1">IF($CJ136=0,0,_xll.OSTRIP($CK136,$AC136,$BJ136-$B$2,$BG136-$BJ136,$BH136-$BJ136,$B$10,$BE136,$Z136,$AA136,$F$23,$AD136,$CO$34,0))</f>
        <v>0</v>
      </c>
      <c r="CO136" s="97">
        <f ca="1">IF($CJ136=0,0,_xll.OSTRIP($CK136,$AC136,$BJ136-$B$2,$BG136-$BJ136,$BH136-$BJ136,$B$10,$BE136,$Z136,$AA136,$F$23,$AD136,$CO$34,1))</f>
        <v>0</v>
      </c>
      <c r="CP136" s="97">
        <f ca="1">IF($CJ136=0,0,_xll.OSTRIP($CK136,$AC136,$BJ136-$B$2,$BG136-$BJ136,$BH136-$BJ136,$B$10,$BE136,$Z136,$AA136,$F$23,$AD136,$CO$34,$CO$35))</f>
        <v>0</v>
      </c>
      <c r="CQ136" s="99">
        <f t="shared" ca="1" si="123"/>
        <v>0</v>
      </c>
      <c r="CR136" s="99">
        <f t="shared" ca="1" si="124"/>
        <v>0</v>
      </c>
      <c r="CS136" s="99">
        <f t="shared" ca="1" si="125"/>
        <v>0</v>
      </c>
      <c r="CT136" s="99">
        <f t="shared" si="126"/>
        <v>0</v>
      </c>
      <c r="CV136" s="79">
        <f t="shared" si="89"/>
        <v>0</v>
      </c>
      <c r="CW136" s="78" t="e">
        <f t="shared" ca="1" si="127"/>
        <v>#DIV/0!</v>
      </c>
      <c r="CX136" s="74">
        <f t="shared" ca="1" si="128"/>
        <v>0</v>
      </c>
      <c r="CY136" s="98">
        <f t="shared" ca="1" si="129"/>
        <v>0</v>
      </c>
      <c r="CZ136" s="97">
        <f ca="1">IF($CV136=0,0,_xll.OSTRIP($CW136,$AM136,$BJ136-$B$2,$BG136-$BJ136,$BH136-$BJ136,$B$10,$BE136,$AJ136,$AK136,$H$23,$AN136,$DA$34,0))</f>
        <v>0</v>
      </c>
      <c r="DA136" s="97">
        <f ca="1">IF($CV136=0,0,_xll.OSTRIP($CW136,$AM136,$BJ136-$B$2,$BG136-$BJ136,$BH136-$BJ136,$B$10,$BE136,$AJ136,$AK136,$H$23,$AN136,$DA$34,1))</f>
        <v>0</v>
      </c>
      <c r="DB136" s="97">
        <f ca="1">IF($CV136=0,0,_xll.OSTRIP($CW136,$AM136,$BJ136-$B$2,$BG136-$BJ136,$BH136-$BJ136,$B$10,$BE136,$AJ136,$AK136,$H$23,$AN136,$DA$34,DA$35))</f>
        <v>0</v>
      </c>
      <c r="DC136" s="99">
        <f t="shared" ca="1" si="130"/>
        <v>0</v>
      </c>
      <c r="DD136" s="99">
        <f t="shared" ca="1" si="131"/>
        <v>0</v>
      </c>
      <c r="DE136" s="99">
        <f t="shared" ca="1" si="132"/>
        <v>0</v>
      </c>
      <c r="DF136" s="99">
        <f t="shared" si="133"/>
        <v>0</v>
      </c>
    </row>
    <row r="137" spans="1:110" x14ac:dyDescent="0.2">
      <c r="A137" s="92">
        <f t="shared" si="90"/>
        <v>40269</v>
      </c>
      <c r="B137" s="93">
        <f t="shared" ca="1" si="91"/>
        <v>3.6724999999999999</v>
      </c>
      <c r="C137" s="77">
        <f t="shared" ca="1" si="92"/>
        <v>0.19</v>
      </c>
      <c r="D137" s="93">
        <f t="shared" ca="1" si="68"/>
        <v>0.36</v>
      </c>
      <c r="E137" s="96">
        <f t="shared" ca="1" si="69"/>
        <v>0.98</v>
      </c>
      <c r="F137" s="77">
        <f t="shared" ca="1" si="93"/>
        <v>0.28620000000000001</v>
      </c>
      <c r="G137" s="96">
        <f t="shared" ca="1" si="94"/>
        <v>0.5</v>
      </c>
      <c r="H137" s="77">
        <f t="shared" ca="1" si="70"/>
        <v>0</v>
      </c>
      <c r="I137" s="94" t="e">
        <f t="shared" ca="1" si="95"/>
        <v>#DIV/0!</v>
      </c>
      <c r="J137" s="182" t="e">
        <f t="shared" ca="1" si="71"/>
        <v>#DIV/0!</v>
      </c>
      <c r="K137" s="182"/>
      <c r="L137" s="204"/>
      <c r="M137" s="204"/>
      <c r="N137" s="93">
        <f t="shared" ca="1" si="72"/>
        <v>0.02</v>
      </c>
      <c r="O137" s="96">
        <f t="shared" ca="1" si="73"/>
        <v>1</v>
      </c>
      <c r="P137" s="170">
        <f t="shared" ca="1" si="96"/>
        <v>0.19</v>
      </c>
      <c r="Q137" s="96">
        <f t="shared" ca="1" si="97"/>
        <v>0.5</v>
      </c>
      <c r="R137" s="77">
        <f t="shared" ca="1" si="74"/>
        <v>0</v>
      </c>
      <c r="S137" s="94" t="e">
        <f t="shared" ca="1" si="98"/>
        <v>#DIV/0!</v>
      </c>
      <c r="T137" s="182" t="e">
        <f t="shared" ca="1" si="75"/>
        <v>#DIV/0!</v>
      </c>
      <c r="U137"/>
      <c r="V137"/>
      <c r="W137"/>
      <c r="X137" s="93">
        <f t="shared" ca="1" si="76"/>
        <v>0.26</v>
      </c>
      <c r="Y137" s="96">
        <f t="shared" ca="1" si="77"/>
        <v>1</v>
      </c>
      <c r="Z137" s="170">
        <f t="shared" ca="1" si="99"/>
        <v>0.19</v>
      </c>
      <c r="AA137" s="96">
        <f t="shared" ca="1" si="100"/>
        <v>0.55000000000000004</v>
      </c>
      <c r="AB137" s="77">
        <f t="shared" ca="1" si="78"/>
        <v>0</v>
      </c>
      <c r="AC137" s="94" t="e">
        <f t="shared" ca="1" si="101"/>
        <v>#DIV/0!</v>
      </c>
      <c r="AD137" s="182" t="e">
        <f t="shared" ca="1" si="79"/>
        <v>#DIV/0!</v>
      </c>
      <c r="AE137"/>
      <c r="AF137"/>
      <c r="AG137"/>
      <c r="AH137" s="93">
        <f t="shared" ca="1" si="80"/>
        <v>0.38</v>
      </c>
      <c r="AI137" s="96">
        <f t="shared" ca="1" si="81"/>
        <v>1</v>
      </c>
      <c r="AJ137" s="170">
        <f t="shared" ca="1" si="102"/>
        <v>0.19</v>
      </c>
      <c r="AK137" s="96">
        <f t="shared" ca="1" si="103"/>
        <v>0.95</v>
      </c>
      <c r="AL137" s="77">
        <f t="shared" ca="1" si="82"/>
        <v>0</v>
      </c>
      <c r="AM137" s="94" t="e">
        <f t="shared" ca="1" si="104"/>
        <v>#DIV/0!</v>
      </c>
      <c r="AN137" s="182" t="e">
        <f t="shared" ca="1" si="83"/>
        <v>#DIV/0!</v>
      </c>
      <c r="AO137"/>
      <c r="AP137"/>
      <c r="AQ137" s="204"/>
      <c r="AR137" s="204"/>
      <c r="AU137"/>
      <c r="AV137"/>
      <c r="AW137"/>
      <c r="AX137"/>
      <c r="AY137"/>
      <c r="AZ137"/>
      <c r="BA137"/>
      <c r="BC137" s="95"/>
      <c r="BD137" s="95"/>
      <c r="BE137" s="77">
        <f t="shared" ca="1" si="105"/>
        <v>0</v>
      </c>
      <c r="BF137" s="145">
        <f t="shared" si="84"/>
        <v>30</v>
      </c>
      <c r="BG137" s="196">
        <f t="shared" si="106"/>
        <v>40269</v>
      </c>
      <c r="BH137" s="196">
        <f t="shared" si="134"/>
        <v>40298</v>
      </c>
      <c r="BJ137" s="196">
        <f t="shared" ca="1" si="135"/>
        <v>40267</v>
      </c>
      <c r="BK137" s="79"/>
      <c r="BL137" s="79">
        <f t="shared" si="85"/>
        <v>0</v>
      </c>
      <c r="BM137" s="79" t="e">
        <f t="shared" ca="1" si="107"/>
        <v>#DIV/0!</v>
      </c>
      <c r="BN137" s="74">
        <f t="shared" ca="1" si="86"/>
        <v>0</v>
      </c>
      <c r="BO137" s="98">
        <f t="shared" ca="1" si="108"/>
        <v>0</v>
      </c>
      <c r="BP137" s="97">
        <f ca="1">IF($BL137=0,0,_xll.OSTRIP($BM137,$I137,$BJ137-$B$2,$BG137-$BJ137,$BH137-$BJ137,$B$10,$BE137,$F137,$G137,$B$23,$J137,$BQ$34,0))</f>
        <v>0</v>
      </c>
      <c r="BQ137" s="97">
        <f ca="1">IF($BL137=0,0,_xll.OSTRIP($BM137,$I137,$BJ137-$B$2,$BG137-$BJ137,$BH137-$BJ137,$B$10,$BE137,$F137,$G137,$B$23,$J137,$BQ$34,1))</f>
        <v>0</v>
      </c>
      <c r="BR137" s="97">
        <f ca="1">IF($BL137=0,0,_xll.OSTRIP($BM137,$I137,$BJ137-$B$2,$BG137-$BJ137,$BH137-$BJ137,$B$10,$BE137,$F137,$G137,$B$23,$J137,$BQ$34,BQ$35))</f>
        <v>0</v>
      </c>
      <c r="BS137" s="99">
        <f t="shared" ca="1" si="109"/>
        <v>0</v>
      </c>
      <c r="BT137" s="99">
        <f t="shared" ca="1" si="110"/>
        <v>0</v>
      </c>
      <c r="BU137" s="99">
        <f t="shared" ca="1" si="111"/>
        <v>0</v>
      </c>
      <c r="BV137" s="99">
        <f t="shared" si="112"/>
        <v>0</v>
      </c>
      <c r="BX137" s="79">
        <f t="shared" si="87"/>
        <v>0</v>
      </c>
      <c r="BY137" s="78" t="e">
        <f t="shared" ca="1" si="113"/>
        <v>#DIV/0!</v>
      </c>
      <c r="BZ137" s="74">
        <f t="shared" ca="1" si="114"/>
        <v>0</v>
      </c>
      <c r="CA137" s="98">
        <f t="shared" ca="1" si="115"/>
        <v>0</v>
      </c>
      <c r="CB137" s="97">
        <f ca="1">IF($BX137=0,0,_xll.OSTRIP($BY137,$S137,$BJ137-$B$2,$BG137-$BJ137,$BH137-$BJ137,$B$10,$BE137,$P137,$Q137,$D$23,$T137,$CC$34,0))</f>
        <v>0</v>
      </c>
      <c r="CC137" s="97">
        <f ca="1">IF($BX137=0,0,_xll.OSTRIP($BY137,$S137,$BJ137-$B$2,$BG137-$BJ137,$BH137-$BJ137,$B$10,$BE137,$P137,$Q137,$D$23,$T137,$CC$34,1))</f>
        <v>0</v>
      </c>
      <c r="CD137" s="97">
        <f ca="1">IF($BX137=0,0,_xll.OSTRIP($BY137,$S137,$BJ137-$B$2,$BG137-$BJ137,$BH137-$BJ137,$B$10,$BE137,$P137,$Q137,$D$23,$T137,$CC$34,CC$35))</f>
        <v>0</v>
      </c>
      <c r="CE137" s="99">
        <f t="shared" ca="1" si="116"/>
        <v>0</v>
      </c>
      <c r="CF137" s="99">
        <f t="shared" ca="1" si="117"/>
        <v>0</v>
      </c>
      <c r="CG137" s="99">
        <f t="shared" ca="1" si="118"/>
        <v>0</v>
      </c>
      <c r="CH137" s="99">
        <f t="shared" si="119"/>
        <v>0</v>
      </c>
      <c r="CJ137" s="79">
        <f t="shared" si="88"/>
        <v>0</v>
      </c>
      <c r="CK137" s="78" t="e">
        <f t="shared" ca="1" si="120"/>
        <v>#DIV/0!</v>
      </c>
      <c r="CL137" s="74">
        <f t="shared" ca="1" si="121"/>
        <v>0</v>
      </c>
      <c r="CM137" s="98">
        <f t="shared" ca="1" si="122"/>
        <v>0</v>
      </c>
      <c r="CN137" s="97">
        <f ca="1">IF($CJ137=0,0,_xll.OSTRIP($CK137,$AC137,$BJ137-$B$2,$BG137-$BJ137,$BH137-$BJ137,$B$10,$BE137,$Z137,$AA137,$F$23,$AD137,$CO$34,0))</f>
        <v>0</v>
      </c>
      <c r="CO137" s="97">
        <f ca="1">IF($CJ137=0,0,_xll.OSTRIP($CK137,$AC137,$BJ137-$B$2,$BG137-$BJ137,$BH137-$BJ137,$B$10,$BE137,$Z137,$AA137,$F$23,$AD137,$CO$34,1))</f>
        <v>0</v>
      </c>
      <c r="CP137" s="97">
        <f ca="1">IF($CJ137=0,0,_xll.OSTRIP($CK137,$AC137,$BJ137-$B$2,$BG137-$BJ137,$BH137-$BJ137,$B$10,$BE137,$Z137,$AA137,$F$23,$AD137,$CO$34,$CO$35))</f>
        <v>0</v>
      </c>
      <c r="CQ137" s="99">
        <f t="shared" ca="1" si="123"/>
        <v>0</v>
      </c>
      <c r="CR137" s="99">
        <f t="shared" ca="1" si="124"/>
        <v>0</v>
      </c>
      <c r="CS137" s="99">
        <f t="shared" ca="1" si="125"/>
        <v>0</v>
      </c>
      <c r="CT137" s="99">
        <f t="shared" si="126"/>
        <v>0</v>
      </c>
      <c r="CV137" s="79">
        <f t="shared" si="89"/>
        <v>0</v>
      </c>
      <c r="CW137" s="78" t="e">
        <f t="shared" ca="1" si="127"/>
        <v>#DIV/0!</v>
      </c>
      <c r="CX137" s="74">
        <f t="shared" ca="1" si="128"/>
        <v>0</v>
      </c>
      <c r="CY137" s="98">
        <f t="shared" ca="1" si="129"/>
        <v>0</v>
      </c>
      <c r="CZ137" s="97">
        <f ca="1">IF($CV137=0,0,_xll.OSTRIP($CW137,$AM137,$BJ137-$B$2,$BG137-$BJ137,$BH137-$BJ137,$B$10,$BE137,$AJ137,$AK137,$H$23,$AN137,$DA$34,0))</f>
        <v>0</v>
      </c>
      <c r="DA137" s="97">
        <f ca="1">IF($CV137=0,0,_xll.OSTRIP($CW137,$AM137,$BJ137-$B$2,$BG137-$BJ137,$BH137-$BJ137,$B$10,$BE137,$AJ137,$AK137,$H$23,$AN137,$DA$34,1))</f>
        <v>0</v>
      </c>
      <c r="DB137" s="97">
        <f ca="1">IF($CV137=0,0,_xll.OSTRIP($CW137,$AM137,$BJ137-$B$2,$BG137-$BJ137,$BH137-$BJ137,$B$10,$BE137,$AJ137,$AK137,$H$23,$AN137,$DA$34,DA$35))</f>
        <v>0</v>
      </c>
      <c r="DC137" s="99">
        <f t="shared" ca="1" si="130"/>
        <v>0</v>
      </c>
      <c r="DD137" s="99">
        <f t="shared" ca="1" si="131"/>
        <v>0</v>
      </c>
      <c r="DE137" s="99">
        <f t="shared" ca="1" si="132"/>
        <v>0</v>
      </c>
      <c r="DF137" s="99">
        <f t="shared" si="133"/>
        <v>0</v>
      </c>
    </row>
    <row r="138" spans="1:110" x14ac:dyDescent="0.2">
      <c r="A138" s="92">
        <f t="shared" si="90"/>
        <v>40299</v>
      </c>
      <c r="B138" s="93">
        <f t="shared" ca="1" si="91"/>
        <v>3.6724999999999999</v>
      </c>
      <c r="C138" s="77">
        <f t="shared" ca="1" si="92"/>
        <v>0.185</v>
      </c>
      <c r="D138" s="93">
        <f t="shared" ca="1" si="68"/>
        <v>0.32500000000000001</v>
      </c>
      <c r="E138" s="96">
        <f t="shared" ca="1" si="69"/>
        <v>0.98</v>
      </c>
      <c r="F138" s="77">
        <f t="shared" ca="1" si="93"/>
        <v>0.28129999999999999</v>
      </c>
      <c r="G138" s="96">
        <f t="shared" ca="1" si="94"/>
        <v>0.55000000000000004</v>
      </c>
      <c r="H138" s="77">
        <f t="shared" ca="1" si="70"/>
        <v>0</v>
      </c>
      <c r="I138" s="94" t="e">
        <f t="shared" ca="1" si="95"/>
        <v>#DIV/0!</v>
      </c>
      <c r="J138" s="182" t="e">
        <f t="shared" ca="1" si="71"/>
        <v>#DIV/0!</v>
      </c>
      <c r="K138" s="182"/>
      <c r="L138" s="204"/>
      <c r="M138" s="204"/>
      <c r="N138" s="93">
        <f t="shared" ca="1" si="72"/>
        <v>0.02</v>
      </c>
      <c r="O138" s="96">
        <f t="shared" ca="1" si="73"/>
        <v>1</v>
      </c>
      <c r="P138" s="170">
        <f t="shared" ca="1" si="96"/>
        <v>0.185</v>
      </c>
      <c r="Q138" s="96">
        <f t="shared" ca="1" si="97"/>
        <v>0.55000000000000004</v>
      </c>
      <c r="R138" s="77">
        <f t="shared" ca="1" si="74"/>
        <v>0</v>
      </c>
      <c r="S138" s="94" t="e">
        <f t="shared" ca="1" si="98"/>
        <v>#DIV/0!</v>
      </c>
      <c r="T138" s="182" t="e">
        <f t="shared" ca="1" si="75"/>
        <v>#DIV/0!</v>
      </c>
      <c r="U138"/>
      <c r="V138"/>
      <c r="W138"/>
      <c r="X138" s="93">
        <f t="shared" ca="1" si="76"/>
        <v>0.26</v>
      </c>
      <c r="Y138" s="96">
        <f t="shared" ca="1" si="77"/>
        <v>1</v>
      </c>
      <c r="Z138" s="170">
        <f t="shared" ca="1" si="99"/>
        <v>0.185</v>
      </c>
      <c r="AA138" s="96">
        <f t="shared" ca="1" si="100"/>
        <v>0.5</v>
      </c>
      <c r="AB138" s="77">
        <f t="shared" ca="1" si="78"/>
        <v>0</v>
      </c>
      <c r="AC138" s="94" t="e">
        <f t="shared" ca="1" si="101"/>
        <v>#DIV/0!</v>
      </c>
      <c r="AD138" s="182" t="e">
        <f t="shared" ca="1" si="79"/>
        <v>#DIV/0!</v>
      </c>
      <c r="AE138"/>
      <c r="AF138"/>
      <c r="AG138"/>
      <c r="AH138" s="93">
        <f t="shared" ca="1" si="80"/>
        <v>0.33</v>
      </c>
      <c r="AI138" s="96">
        <f t="shared" ca="1" si="81"/>
        <v>1</v>
      </c>
      <c r="AJ138" s="170">
        <f t="shared" ca="1" si="102"/>
        <v>0.185</v>
      </c>
      <c r="AK138" s="96">
        <f t="shared" ca="1" si="103"/>
        <v>1</v>
      </c>
      <c r="AL138" s="77">
        <f t="shared" ca="1" si="82"/>
        <v>0</v>
      </c>
      <c r="AM138" s="94" t="e">
        <f t="shared" ca="1" si="104"/>
        <v>#DIV/0!</v>
      </c>
      <c r="AN138" s="182" t="e">
        <f t="shared" ca="1" si="83"/>
        <v>#DIV/0!</v>
      </c>
      <c r="AO138"/>
      <c r="AP138"/>
      <c r="AQ138" s="204"/>
      <c r="AR138" s="204"/>
      <c r="AU138"/>
      <c r="AV138"/>
      <c r="AW138"/>
      <c r="AX138"/>
      <c r="AY138"/>
      <c r="AZ138"/>
      <c r="BA138"/>
      <c r="BC138" s="95"/>
      <c r="BD138" s="95"/>
      <c r="BE138" s="77">
        <f t="shared" ca="1" si="105"/>
        <v>0</v>
      </c>
      <c r="BF138" s="145">
        <f t="shared" si="84"/>
        <v>31</v>
      </c>
      <c r="BG138" s="196">
        <f t="shared" si="106"/>
        <v>40299</v>
      </c>
      <c r="BH138" s="196">
        <f t="shared" si="134"/>
        <v>40329</v>
      </c>
      <c r="BJ138" s="196">
        <f t="shared" ca="1" si="135"/>
        <v>40297</v>
      </c>
      <c r="BK138" s="79"/>
      <c r="BL138" s="79">
        <f t="shared" si="85"/>
        <v>0</v>
      </c>
      <c r="BM138" s="79" t="e">
        <f t="shared" ca="1" si="107"/>
        <v>#DIV/0!</v>
      </c>
      <c r="BN138" s="74">
        <f t="shared" ca="1" si="86"/>
        <v>0</v>
      </c>
      <c r="BO138" s="98">
        <f t="shared" ca="1" si="108"/>
        <v>0</v>
      </c>
      <c r="BP138" s="97">
        <f ca="1">IF($BL138=0,0,_xll.OSTRIP($BM138,$I138,$BJ138-$B$2,$BG138-$BJ138,$BH138-$BJ138,$B$10,$BE138,$F138,$G138,$B$23,$J138,$BQ$34,0))</f>
        <v>0</v>
      </c>
      <c r="BQ138" s="97">
        <f ca="1">IF($BL138=0,0,_xll.OSTRIP($BM138,$I138,$BJ138-$B$2,$BG138-$BJ138,$BH138-$BJ138,$B$10,$BE138,$F138,$G138,$B$23,$J138,$BQ$34,1))</f>
        <v>0</v>
      </c>
      <c r="BR138" s="97">
        <f ca="1">IF($BL138=0,0,_xll.OSTRIP($BM138,$I138,$BJ138-$B$2,$BG138-$BJ138,$BH138-$BJ138,$B$10,$BE138,$F138,$G138,$B$23,$J138,$BQ$34,BQ$35))</f>
        <v>0</v>
      </c>
      <c r="BS138" s="99">
        <f t="shared" ca="1" si="109"/>
        <v>0</v>
      </c>
      <c r="BT138" s="99">
        <f t="shared" ca="1" si="110"/>
        <v>0</v>
      </c>
      <c r="BU138" s="99">
        <f t="shared" ca="1" si="111"/>
        <v>0</v>
      </c>
      <c r="BV138" s="99">
        <f t="shared" si="112"/>
        <v>0</v>
      </c>
      <c r="BX138" s="79">
        <f t="shared" si="87"/>
        <v>0</v>
      </c>
      <c r="BY138" s="78" t="e">
        <f t="shared" ca="1" si="113"/>
        <v>#DIV/0!</v>
      </c>
      <c r="BZ138" s="74">
        <f t="shared" ca="1" si="114"/>
        <v>0</v>
      </c>
      <c r="CA138" s="98">
        <f t="shared" ca="1" si="115"/>
        <v>0</v>
      </c>
      <c r="CB138" s="97">
        <f ca="1">IF($BX138=0,0,_xll.OSTRIP($BY138,$S138,$BJ138-$B$2,$BG138-$BJ138,$BH138-$BJ138,$B$10,$BE138,$P138,$Q138,$D$23,$T138,$CC$34,0))</f>
        <v>0</v>
      </c>
      <c r="CC138" s="97">
        <f ca="1">IF($BX138=0,0,_xll.OSTRIP($BY138,$S138,$BJ138-$B$2,$BG138-$BJ138,$BH138-$BJ138,$B$10,$BE138,$P138,$Q138,$D$23,$T138,$CC$34,1))</f>
        <v>0</v>
      </c>
      <c r="CD138" s="97">
        <f ca="1">IF($BX138=0,0,_xll.OSTRIP($BY138,$S138,$BJ138-$B$2,$BG138-$BJ138,$BH138-$BJ138,$B$10,$BE138,$P138,$Q138,$D$23,$T138,$CC$34,CC$35))</f>
        <v>0</v>
      </c>
      <c r="CE138" s="99">
        <f t="shared" ca="1" si="116"/>
        <v>0</v>
      </c>
      <c r="CF138" s="99">
        <f t="shared" ca="1" si="117"/>
        <v>0</v>
      </c>
      <c r="CG138" s="99">
        <f t="shared" ca="1" si="118"/>
        <v>0</v>
      </c>
      <c r="CH138" s="99">
        <f t="shared" si="119"/>
        <v>0</v>
      </c>
      <c r="CJ138" s="79">
        <f t="shared" si="88"/>
        <v>0</v>
      </c>
      <c r="CK138" s="78" t="e">
        <f t="shared" ca="1" si="120"/>
        <v>#DIV/0!</v>
      </c>
      <c r="CL138" s="74">
        <f t="shared" ca="1" si="121"/>
        <v>0</v>
      </c>
      <c r="CM138" s="98">
        <f t="shared" ca="1" si="122"/>
        <v>0</v>
      </c>
      <c r="CN138" s="97">
        <f ca="1">IF($CJ138=0,0,_xll.OSTRIP($CK138,$AC138,$BJ138-$B$2,$BG138-$BJ138,$BH138-$BJ138,$B$10,$BE138,$Z138,$AA138,$F$23,$AD138,$CO$34,0))</f>
        <v>0</v>
      </c>
      <c r="CO138" s="97">
        <f ca="1">IF($CJ138=0,0,_xll.OSTRIP($CK138,$AC138,$BJ138-$B$2,$BG138-$BJ138,$BH138-$BJ138,$B$10,$BE138,$Z138,$AA138,$F$23,$AD138,$CO$34,1))</f>
        <v>0</v>
      </c>
      <c r="CP138" s="97">
        <f ca="1">IF($CJ138=0,0,_xll.OSTRIP($CK138,$AC138,$BJ138-$B$2,$BG138-$BJ138,$BH138-$BJ138,$B$10,$BE138,$Z138,$AA138,$F$23,$AD138,$CO$34,$CO$35))</f>
        <v>0</v>
      </c>
      <c r="CQ138" s="99">
        <f t="shared" ca="1" si="123"/>
        <v>0</v>
      </c>
      <c r="CR138" s="99">
        <f t="shared" ca="1" si="124"/>
        <v>0</v>
      </c>
      <c r="CS138" s="99">
        <f t="shared" ca="1" si="125"/>
        <v>0</v>
      </c>
      <c r="CT138" s="99">
        <f t="shared" si="126"/>
        <v>0</v>
      </c>
      <c r="CV138" s="79">
        <f t="shared" si="89"/>
        <v>0</v>
      </c>
      <c r="CW138" s="78" t="e">
        <f t="shared" ca="1" si="127"/>
        <v>#DIV/0!</v>
      </c>
      <c r="CX138" s="74">
        <f t="shared" ca="1" si="128"/>
        <v>0</v>
      </c>
      <c r="CY138" s="98">
        <f t="shared" ca="1" si="129"/>
        <v>0</v>
      </c>
      <c r="CZ138" s="97">
        <f ca="1">IF($CV138=0,0,_xll.OSTRIP($CW138,$AM138,$BJ138-$B$2,$BG138-$BJ138,$BH138-$BJ138,$B$10,$BE138,$AJ138,$AK138,$H$23,$AN138,$DA$34,0))</f>
        <v>0</v>
      </c>
      <c r="DA138" s="97">
        <f ca="1">IF($CV138=0,0,_xll.OSTRIP($CW138,$AM138,$BJ138-$B$2,$BG138-$BJ138,$BH138-$BJ138,$B$10,$BE138,$AJ138,$AK138,$H$23,$AN138,$DA$34,1))</f>
        <v>0</v>
      </c>
      <c r="DB138" s="97">
        <f ca="1">IF($CV138=0,0,_xll.OSTRIP($CW138,$AM138,$BJ138-$B$2,$BG138-$BJ138,$BH138-$BJ138,$B$10,$BE138,$AJ138,$AK138,$H$23,$AN138,$DA$34,DA$35))</f>
        <v>0</v>
      </c>
      <c r="DC138" s="99">
        <f t="shared" ca="1" si="130"/>
        <v>0</v>
      </c>
      <c r="DD138" s="99">
        <f t="shared" ca="1" si="131"/>
        <v>0</v>
      </c>
      <c r="DE138" s="99">
        <f t="shared" ca="1" si="132"/>
        <v>0</v>
      </c>
      <c r="DF138" s="99">
        <f t="shared" si="133"/>
        <v>0</v>
      </c>
    </row>
    <row r="139" spans="1:110" x14ac:dyDescent="0.2">
      <c r="A139" s="92">
        <f t="shared" si="90"/>
        <v>40330</v>
      </c>
      <c r="B139" s="93">
        <f t="shared" ca="1" si="91"/>
        <v>3.7075</v>
      </c>
      <c r="C139" s="77">
        <f t="shared" ca="1" si="92"/>
        <v>0.185</v>
      </c>
      <c r="D139" s="93">
        <f t="shared" ca="1" si="68"/>
        <v>0.33500000000000002</v>
      </c>
      <c r="E139" s="96">
        <f t="shared" ca="1" si="69"/>
        <v>0.98</v>
      </c>
      <c r="F139" s="77">
        <f t="shared" ca="1" si="93"/>
        <v>0.28129999999999999</v>
      </c>
      <c r="G139" s="96">
        <f t="shared" ca="1" si="94"/>
        <v>0.55000000000000004</v>
      </c>
      <c r="H139" s="77">
        <f t="shared" ca="1" si="70"/>
        <v>0</v>
      </c>
      <c r="I139" s="94" t="e">
        <f t="shared" ca="1" si="95"/>
        <v>#DIV/0!</v>
      </c>
      <c r="J139" s="182" t="e">
        <f t="shared" ca="1" si="71"/>
        <v>#DIV/0!</v>
      </c>
      <c r="K139" s="182"/>
      <c r="L139" s="204"/>
      <c r="M139" s="204"/>
      <c r="N139" s="93">
        <f t="shared" ca="1" si="72"/>
        <v>2.5000000000000001E-2</v>
      </c>
      <c r="O139" s="96">
        <f t="shared" ca="1" si="73"/>
        <v>1</v>
      </c>
      <c r="P139" s="170">
        <f t="shared" ca="1" si="96"/>
        <v>0.185</v>
      </c>
      <c r="Q139" s="96">
        <f t="shared" ca="1" si="97"/>
        <v>0.55000000000000004</v>
      </c>
      <c r="R139" s="77">
        <f t="shared" ca="1" si="74"/>
        <v>0</v>
      </c>
      <c r="S139" s="94" t="e">
        <f t="shared" ca="1" si="98"/>
        <v>#DIV/0!</v>
      </c>
      <c r="T139" s="182" t="e">
        <f t="shared" ca="1" si="75"/>
        <v>#DIV/0!</v>
      </c>
      <c r="U139"/>
      <c r="V139"/>
      <c r="W139"/>
      <c r="X139" s="93">
        <f t="shared" ca="1" si="76"/>
        <v>0.26</v>
      </c>
      <c r="Y139" s="96">
        <f t="shared" ca="1" si="77"/>
        <v>1</v>
      </c>
      <c r="Z139" s="170">
        <f t="shared" ca="1" si="99"/>
        <v>0.185</v>
      </c>
      <c r="AA139" s="96">
        <f t="shared" ca="1" si="100"/>
        <v>0.6</v>
      </c>
      <c r="AB139" s="77">
        <f t="shared" ca="1" si="78"/>
        <v>0</v>
      </c>
      <c r="AC139" s="94" t="e">
        <f t="shared" ca="1" si="101"/>
        <v>#DIV/0!</v>
      </c>
      <c r="AD139" s="182" t="e">
        <f t="shared" ca="1" si="79"/>
        <v>#DIV/0!</v>
      </c>
      <c r="AE139"/>
      <c r="AF139"/>
      <c r="AG139"/>
      <c r="AH139" s="93">
        <f t="shared" ca="1" si="80"/>
        <v>0.37</v>
      </c>
      <c r="AI139" s="96">
        <f t="shared" ca="1" si="81"/>
        <v>1</v>
      </c>
      <c r="AJ139" s="170">
        <f t="shared" ca="1" si="102"/>
        <v>0.185</v>
      </c>
      <c r="AK139" s="96">
        <f t="shared" ca="1" si="103"/>
        <v>1</v>
      </c>
      <c r="AL139" s="77">
        <f t="shared" ca="1" si="82"/>
        <v>0</v>
      </c>
      <c r="AM139" s="94" t="e">
        <f t="shared" ca="1" si="104"/>
        <v>#DIV/0!</v>
      </c>
      <c r="AN139" s="182" t="e">
        <f t="shared" ca="1" si="83"/>
        <v>#DIV/0!</v>
      </c>
      <c r="AO139"/>
      <c r="AP139"/>
      <c r="AQ139" s="204"/>
      <c r="AR139" s="204"/>
      <c r="AU139"/>
      <c r="AV139"/>
      <c r="AW139"/>
      <c r="AX139"/>
      <c r="AY139"/>
      <c r="AZ139"/>
      <c r="BA139"/>
      <c r="BC139" s="95"/>
      <c r="BD139" s="95"/>
      <c r="BE139" s="77">
        <f t="shared" ca="1" si="105"/>
        <v>0</v>
      </c>
      <c r="BF139" s="145">
        <f t="shared" si="84"/>
        <v>30</v>
      </c>
      <c r="BG139" s="196">
        <f t="shared" si="106"/>
        <v>40330</v>
      </c>
      <c r="BH139" s="196">
        <f t="shared" si="134"/>
        <v>40359</v>
      </c>
      <c r="BJ139" s="196">
        <f t="shared" ca="1" si="135"/>
        <v>40325</v>
      </c>
      <c r="BK139" s="79"/>
      <c r="BL139" s="79">
        <f t="shared" si="85"/>
        <v>0</v>
      </c>
      <c r="BM139" s="79" t="e">
        <f t="shared" ca="1" si="107"/>
        <v>#DIV/0!</v>
      </c>
      <c r="BN139" s="74">
        <f t="shared" ca="1" si="86"/>
        <v>0</v>
      </c>
      <c r="BO139" s="98">
        <f t="shared" ca="1" si="108"/>
        <v>0</v>
      </c>
      <c r="BP139" s="97">
        <f ca="1">IF($BL139=0,0,_xll.OSTRIP($BM139,$I139,$BJ139-$B$2,$BG139-$BJ139,$BH139-$BJ139,$B$10,$BE139,$F139,$G139,$B$23,$J139,$BQ$34,0))</f>
        <v>0</v>
      </c>
      <c r="BQ139" s="97">
        <f ca="1">IF($BL139=0,0,_xll.OSTRIP($BM139,$I139,$BJ139-$B$2,$BG139-$BJ139,$BH139-$BJ139,$B$10,$BE139,$F139,$G139,$B$23,$J139,$BQ$34,1))</f>
        <v>0</v>
      </c>
      <c r="BR139" s="97">
        <f ca="1">IF($BL139=0,0,_xll.OSTRIP($BM139,$I139,$BJ139-$B$2,$BG139-$BJ139,$BH139-$BJ139,$B$10,$BE139,$F139,$G139,$B$23,$J139,$BQ$34,BQ$35))</f>
        <v>0</v>
      </c>
      <c r="BS139" s="99">
        <f t="shared" ca="1" si="109"/>
        <v>0</v>
      </c>
      <c r="BT139" s="99">
        <f t="shared" ca="1" si="110"/>
        <v>0</v>
      </c>
      <c r="BU139" s="99">
        <f t="shared" ca="1" si="111"/>
        <v>0</v>
      </c>
      <c r="BV139" s="99">
        <f t="shared" si="112"/>
        <v>0</v>
      </c>
      <c r="BX139" s="79">
        <f t="shared" si="87"/>
        <v>0</v>
      </c>
      <c r="BY139" s="78" t="e">
        <f t="shared" ca="1" si="113"/>
        <v>#DIV/0!</v>
      </c>
      <c r="BZ139" s="74">
        <f t="shared" ca="1" si="114"/>
        <v>0</v>
      </c>
      <c r="CA139" s="98">
        <f t="shared" ca="1" si="115"/>
        <v>0</v>
      </c>
      <c r="CB139" s="97">
        <f ca="1">IF($BX139=0,0,_xll.OSTRIP($BY139,$S139,$BJ139-$B$2,$BG139-$BJ139,$BH139-$BJ139,$B$10,$BE139,$P139,$Q139,$D$23,$T139,$CC$34,0))</f>
        <v>0</v>
      </c>
      <c r="CC139" s="97">
        <f ca="1">IF($BX139=0,0,_xll.OSTRIP($BY139,$S139,$BJ139-$B$2,$BG139-$BJ139,$BH139-$BJ139,$B$10,$BE139,$P139,$Q139,$D$23,$T139,$CC$34,1))</f>
        <v>0</v>
      </c>
      <c r="CD139" s="97">
        <f ca="1">IF($BX139=0,0,_xll.OSTRIP($BY139,$S139,$BJ139-$B$2,$BG139-$BJ139,$BH139-$BJ139,$B$10,$BE139,$P139,$Q139,$D$23,$T139,$CC$34,CC$35))</f>
        <v>0</v>
      </c>
      <c r="CE139" s="99">
        <f t="shared" ca="1" si="116"/>
        <v>0</v>
      </c>
      <c r="CF139" s="99">
        <f t="shared" ca="1" si="117"/>
        <v>0</v>
      </c>
      <c r="CG139" s="99">
        <f t="shared" ca="1" si="118"/>
        <v>0</v>
      </c>
      <c r="CH139" s="99">
        <f t="shared" si="119"/>
        <v>0</v>
      </c>
      <c r="CJ139" s="79">
        <f t="shared" si="88"/>
        <v>0</v>
      </c>
      <c r="CK139" s="78" t="e">
        <f t="shared" ca="1" si="120"/>
        <v>#DIV/0!</v>
      </c>
      <c r="CL139" s="74">
        <f t="shared" ca="1" si="121"/>
        <v>0</v>
      </c>
      <c r="CM139" s="98">
        <f t="shared" ca="1" si="122"/>
        <v>0</v>
      </c>
      <c r="CN139" s="97">
        <f ca="1">IF($CJ139=0,0,_xll.OSTRIP($CK139,$AC139,$BJ139-$B$2,$BG139-$BJ139,$BH139-$BJ139,$B$10,$BE139,$Z139,$AA139,$F$23,$AD139,$CO$34,0))</f>
        <v>0</v>
      </c>
      <c r="CO139" s="97">
        <f ca="1">IF($CJ139=0,0,_xll.OSTRIP($CK139,$AC139,$BJ139-$B$2,$BG139-$BJ139,$BH139-$BJ139,$B$10,$BE139,$Z139,$AA139,$F$23,$AD139,$CO$34,1))</f>
        <v>0</v>
      </c>
      <c r="CP139" s="97">
        <f ca="1">IF($CJ139=0,0,_xll.OSTRIP($CK139,$AC139,$BJ139-$B$2,$BG139-$BJ139,$BH139-$BJ139,$B$10,$BE139,$Z139,$AA139,$F$23,$AD139,$CO$34,$CO$35))</f>
        <v>0</v>
      </c>
      <c r="CQ139" s="99">
        <f t="shared" ca="1" si="123"/>
        <v>0</v>
      </c>
      <c r="CR139" s="99">
        <f t="shared" ca="1" si="124"/>
        <v>0</v>
      </c>
      <c r="CS139" s="99">
        <f t="shared" ca="1" si="125"/>
        <v>0</v>
      </c>
      <c r="CT139" s="99">
        <f t="shared" si="126"/>
        <v>0</v>
      </c>
      <c r="CV139" s="79">
        <f t="shared" si="89"/>
        <v>0</v>
      </c>
      <c r="CW139" s="78" t="e">
        <f t="shared" ca="1" si="127"/>
        <v>#DIV/0!</v>
      </c>
      <c r="CX139" s="74">
        <f t="shared" ca="1" si="128"/>
        <v>0</v>
      </c>
      <c r="CY139" s="98">
        <f t="shared" ca="1" si="129"/>
        <v>0</v>
      </c>
      <c r="CZ139" s="97">
        <f ca="1">IF($CV139=0,0,_xll.OSTRIP($CW139,$AM139,$BJ139-$B$2,$BG139-$BJ139,$BH139-$BJ139,$B$10,$BE139,$AJ139,$AK139,$H$23,$AN139,$DA$34,0))</f>
        <v>0</v>
      </c>
      <c r="DA139" s="97">
        <f ca="1">IF($CV139=0,0,_xll.OSTRIP($CW139,$AM139,$BJ139-$B$2,$BG139-$BJ139,$BH139-$BJ139,$B$10,$BE139,$AJ139,$AK139,$H$23,$AN139,$DA$34,1))</f>
        <v>0</v>
      </c>
      <c r="DB139" s="97">
        <f ca="1">IF($CV139=0,0,_xll.OSTRIP($CW139,$AM139,$BJ139-$B$2,$BG139-$BJ139,$BH139-$BJ139,$B$10,$BE139,$AJ139,$AK139,$H$23,$AN139,$DA$34,DA$35))</f>
        <v>0</v>
      </c>
      <c r="DC139" s="99">
        <f t="shared" ca="1" si="130"/>
        <v>0</v>
      </c>
      <c r="DD139" s="99">
        <f t="shared" ca="1" si="131"/>
        <v>0</v>
      </c>
      <c r="DE139" s="99">
        <f t="shared" ca="1" si="132"/>
        <v>0</v>
      </c>
      <c r="DF139" s="99">
        <f t="shared" si="133"/>
        <v>0</v>
      </c>
    </row>
    <row r="140" spans="1:110" x14ac:dyDescent="0.2">
      <c r="A140" s="92">
        <f t="shared" si="90"/>
        <v>40360</v>
      </c>
      <c r="B140" s="93">
        <f t="shared" ca="1" si="91"/>
        <v>3.7475000000000001</v>
      </c>
      <c r="C140" s="77">
        <f t="shared" ca="1" si="92"/>
        <v>0.185</v>
      </c>
      <c r="D140" s="93">
        <f t="shared" ca="1" si="68"/>
        <v>0.35</v>
      </c>
      <c r="E140" s="96">
        <f t="shared" ca="1" si="69"/>
        <v>0.98</v>
      </c>
      <c r="F140" s="77">
        <f t="shared" ca="1" si="93"/>
        <v>0.28129999999999999</v>
      </c>
      <c r="G140" s="96">
        <f t="shared" ca="1" si="94"/>
        <v>0.6</v>
      </c>
      <c r="H140" s="77">
        <f t="shared" ca="1" si="70"/>
        <v>0</v>
      </c>
      <c r="I140" s="94" t="e">
        <f t="shared" ca="1" si="95"/>
        <v>#DIV/0!</v>
      </c>
      <c r="J140" s="182" t="e">
        <f t="shared" ca="1" si="71"/>
        <v>#DIV/0!</v>
      </c>
      <c r="K140" s="182"/>
      <c r="L140" s="204"/>
      <c r="M140" s="204"/>
      <c r="N140" s="93">
        <f t="shared" ca="1" si="72"/>
        <v>2.75E-2</v>
      </c>
      <c r="O140" s="96">
        <f t="shared" ca="1" si="73"/>
        <v>1</v>
      </c>
      <c r="P140" s="170">
        <f t="shared" ca="1" si="96"/>
        <v>0.185</v>
      </c>
      <c r="Q140" s="96">
        <f t="shared" ca="1" si="97"/>
        <v>0.6</v>
      </c>
      <c r="R140" s="77">
        <f t="shared" ca="1" si="74"/>
        <v>0</v>
      </c>
      <c r="S140" s="94" t="e">
        <f t="shared" ca="1" si="98"/>
        <v>#DIV/0!</v>
      </c>
      <c r="T140" s="182" t="e">
        <f t="shared" ca="1" si="75"/>
        <v>#DIV/0!</v>
      </c>
      <c r="U140"/>
      <c r="V140"/>
      <c r="W140"/>
      <c r="X140" s="93">
        <f t="shared" ca="1" si="76"/>
        <v>0.26</v>
      </c>
      <c r="Y140" s="96">
        <f t="shared" ca="1" si="77"/>
        <v>1</v>
      </c>
      <c r="Z140" s="170">
        <f t="shared" ca="1" si="99"/>
        <v>0.185</v>
      </c>
      <c r="AA140" s="96">
        <f t="shared" ca="1" si="100"/>
        <v>0.6</v>
      </c>
      <c r="AB140" s="77">
        <f t="shared" ca="1" si="78"/>
        <v>0</v>
      </c>
      <c r="AC140" s="94" t="e">
        <f t="shared" ca="1" si="101"/>
        <v>#DIV/0!</v>
      </c>
      <c r="AD140" s="182" t="e">
        <f t="shared" ca="1" si="79"/>
        <v>#DIV/0!</v>
      </c>
      <c r="AE140"/>
      <c r="AF140"/>
      <c r="AG140"/>
      <c r="AH140" s="93">
        <f t="shared" ca="1" si="80"/>
        <v>0.41</v>
      </c>
      <c r="AI140" s="96">
        <f t="shared" ca="1" si="81"/>
        <v>1</v>
      </c>
      <c r="AJ140" s="170">
        <f t="shared" ca="1" si="102"/>
        <v>0.185</v>
      </c>
      <c r="AK140" s="96">
        <f t="shared" ca="1" si="103"/>
        <v>1</v>
      </c>
      <c r="AL140" s="77">
        <f t="shared" ca="1" si="82"/>
        <v>0</v>
      </c>
      <c r="AM140" s="94" t="e">
        <f t="shared" ca="1" si="104"/>
        <v>#DIV/0!</v>
      </c>
      <c r="AN140" s="182" t="e">
        <f t="shared" ca="1" si="83"/>
        <v>#DIV/0!</v>
      </c>
      <c r="AO140"/>
      <c r="AP140"/>
      <c r="AQ140" s="204"/>
      <c r="AR140" s="204"/>
      <c r="AU140"/>
      <c r="AV140"/>
      <c r="AW140"/>
      <c r="AX140"/>
      <c r="AY140"/>
      <c r="AZ140"/>
      <c r="BA140"/>
      <c r="BC140" s="95"/>
      <c r="BD140" s="95"/>
      <c r="BE140" s="77">
        <f t="shared" ca="1" si="105"/>
        <v>0</v>
      </c>
      <c r="BF140" s="145">
        <f t="shared" si="84"/>
        <v>31</v>
      </c>
      <c r="BG140" s="196">
        <f t="shared" si="106"/>
        <v>40360</v>
      </c>
      <c r="BH140" s="196">
        <f t="shared" si="134"/>
        <v>40390</v>
      </c>
      <c r="BJ140" s="196">
        <f t="shared" ca="1" si="135"/>
        <v>40358</v>
      </c>
      <c r="BK140" s="79"/>
      <c r="BL140" s="79">
        <f t="shared" si="85"/>
        <v>0</v>
      </c>
      <c r="BM140" s="79" t="e">
        <f t="shared" ca="1" si="107"/>
        <v>#DIV/0!</v>
      </c>
      <c r="BN140" s="74">
        <f t="shared" ca="1" si="86"/>
        <v>0</v>
      </c>
      <c r="BO140" s="98">
        <f t="shared" ca="1" si="108"/>
        <v>0</v>
      </c>
      <c r="BP140" s="97">
        <f ca="1">IF($BL140=0,0,_xll.OSTRIP($BM140,$I140,$BJ140-$B$2,$BG140-$BJ140,$BH140-$BJ140,$B$10,$BE140,$F140,$G140,$B$23,$J140,$BQ$34,0))</f>
        <v>0</v>
      </c>
      <c r="BQ140" s="97">
        <f ca="1">IF($BL140=0,0,_xll.OSTRIP($BM140,$I140,$BJ140-$B$2,$BG140-$BJ140,$BH140-$BJ140,$B$10,$BE140,$F140,$G140,$B$23,$J140,$BQ$34,1))</f>
        <v>0</v>
      </c>
      <c r="BR140" s="97">
        <f ca="1">IF($BL140=0,0,_xll.OSTRIP($BM140,$I140,$BJ140-$B$2,$BG140-$BJ140,$BH140-$BJ140,$B$10,$BE140,$F140,$G140,$B$23,$J140,$BQ$34,BQ$35))</f>
        <v>0</v>
      </c>
      <c r="BS140" s="99">
        <f t="shared" ca="1" si="109"/>
        <v>0</v>
      </c>
      <c r="BT140" s="99">
        <f t="shared" ca="1" si="110"/>
        <v>0</v>
      </c>
      <c r="BU140" s="99">
        <f t="shared" ca="1" si="111"/>
        <v>0</v>
      </c>
      <c r="BV140" s="99">
        <f t="shared" si="112"/>
        <v>0</v>
      </c>
      <c r="BX140" s="79">
        <f t="shared" si="87"/>
        <v>0</v>
      </c>
      <c r="BY140" s="78" t="e">
        <f t="shared" ca="1" si="113"/>
        <v>#DIV/0!</v>
      </c>
      <c r="BZ140" s="74">
        <f t="shared" ca="1" si="114"/>
        <v>0</v>
      </c>
      <c r="CA140" s="98">
        <f t="shared" ca="1" si="115"/>
        <v>0</v>
      </c>
      <c r="CB140" s="97">
        <f ca="1">IF($BX140=0,0,_xll.OSTRIP($BY140,$S140,$BJ140-$B$2,$BG140-$BJ140,$BH140-$BJ140,$B$10,$BE140,$P140,$Q140,$D$23,$T140,$CC$34,0))</f>
        <v>0</v>
      </c>
      <c r="CC140" s="97">
        <f ca="1">IF($BX140=0,0,_xll.OSTRIP($BY140,$S140,$BJ140-$B$2,$BG140-$BJ140,$BH140-$BJ140,$B$10,$BE140,$P140,$Q140,$D$23,$T140,$CC$34,1))</f>
        <v>0</v>
      </c>
      <c r="CD140" s="97">
        <f ca="1">IF($BX140=0,0,_xll.OSTRIP($BY140,$S140,$BJ140-$B$2,$BG140-$BJ140,$BH140-$BJ140,$B$10,$BE140,$P140,$Q140,$D$23,$T140,$CC$34,CC$35))</f>
        <v>0</v>
      </c>
      <c r="CE140" s="99">
        <f t="shared" ca="1" si="116"/>
        <v>0</v>
      </c>
      <c r="CF140" s="99">
        <f t="shared" ca="1" si="117"/>
        <v>0</v>
      </c>
      <c r="CG140" s="99">
        <f t="shared" ca="1" si="118"/>
        <v>0</v>
      </c>
      <c r="CH140" s="99">
        <f t="shared" si="119"/>
        <v>0</v>
      </c>
      <c r="CJ140" s="79">
        <f t="shared" si="88"/>
        <v>0</v>
      </c>
      <c r="CK140" s="78" t="e">
        <f t="shared" ca="1" si="120"/>
        <v>#DIV/0!</v>
      </c>
      <c r="CL140" s="74">
        <f t="shared" ca="1" si="121"/>
        <v>0</v>
      </c>
      <c r="CM140" s="98">
        <f t="shared" ca="1" si="122"/>
        <v>0</v>
      </c>
      <c r="CN140" s="97">
        <f ca="1">IF($CJ140=0,0,_xll.OSTRIP($CK140,$AC140,$BJ140-$B$2,$BG140-$BJ140,$BH140-$BJ140,$B$10,$BE140,$Z140,$AA140,$F$23,$AD140,$CO$34,0))</f>
        <v>0</v>
      </c>
      <c r="CO140" s="97">
        <f ca="1">IF($CJ140=0,0,_xll.OSTRIP($CK140,$AC140,$BJ140-$B$2,$BG140-$BJ140,$BH140-$BJ140,$B$10,$BE140,$Z140,$AA140,$F$23,$AD140,$CO$34,1))</f>
        <v>0</v>
      </c>
      <c r="CP140" s="97">
        <f ca="1">IF($CJ140=0,0,_xll.OSTRIP($CK140,$AC140,$BJ140-$B$2,$BG140-$BJ140,$BH140-$BJ140,$B$10,$BE140,$Z140,$AA140,$F$23,$AD140,$CO$34,$CO$35))</f>
        <v>0</v>
      </c>
      <c r="CQ140" s="99">
        <f t="shared" ca="1" si="123"/>
        <v>0</v>
      </c>
      <c r="CR140" s="99">
        <f t="shared" ca="1" si="124"/>
        <v>0</v>
      </c>
      <c r="CS140" s="99">
        <f t="shared" ca="1" si="125"/>
        <v>0</v>
      </c>
      <c r="CT140" s="99">
        <f t="shared" si="126"/>
        <v>0</v>
      </c>
      <c r="CV140" s="79">
        <f t="shared" si="89"/>
        <v>0</v>
      </c>
      <c r="CW140" s="78" t="e">
        <f t="shared" ca="1" si="127"/>
        <v>#DIV/0!</v>
      </c>
      <c r="CX140" s="74">
        <f t="shared" ca="1" si="128"/>
        <v>0</v>
      </c>
      <c r="CY140" s="98">
        <f t="shared" ca="1" si="129"/>
        <v>0</v>
      </c>
      <c r="CZ140" s="97">
        <f ca="1">IF($CV140=0,0,_xll.OSTRIP($CW140,$AM140,$BJ140-$B$2,$BG140-$BJ140,$BH140-$BJ140,$B$10,$BE140,$AJ140,$AK140,$H$23,$AN140,$DA$34,0))</f>
        <v>0</v>
      </c>
      <c r="DA140" s="97">
        <f ca="1">IF($CV140=0,0,_xll.OSTRIP($CW140,$AM140,$BJ140-$B$2,$BG140-$BJ140,$BH140-$BJ140,$B$10,$BE140,$AJ140,$AK140,$H$23,$AN140,$DA$34,1))</f>
        <v>0</v>
      </c>
      <c r="DB140" s="97">
        <f ca="1">IF($CV140=0,0,_xll.OSTRIP($CW140,$AM140,$BJ140-$B$2,$BG140-$BJ140,$BH140-$BJ140,$B$10,$BE140,$AJ140,$AK140,$H$23,$AN140,$DA$34,DA$35))</f>
        <v>0</v>
      </c>
      <c r="DC140" s="99">
        <f t="shared" ca="1" si="130"/>
        <v>0</v>
      </c>
      <c r="DD140" s="99">
        <f t="shared" ca="1" si="131"/>
        <v>0</v>
      </c>
      <c r="DE140" s="99">
        <f t="shared" ca="1" si="132"/>
        <v>0</v>
      </c>
      <c r="DF140" s="99">
        <f t="shared" si="133"/>
        <v>0</v>
      </c>
    </row>
    <row r="141" spans="1:110" x14ac:dyDescent="0.2">
      <c r="A141" s="92">
        <f t="shared" si="90"/>
        <v>40391</v>
      </c>
      <c r="B141" s="93">
        <f t="shared" ca="1" si="91"/>
        <v>3.7875000000000001</v>
      </c>
      <c r="C141" s="77">
        <f t="shared" ca="1" si="92"/>
        <v>0.185</v>
      </c>
      <c r="D141" s="93">
        <f t="shared" ca="1" si="68"/>
        <v>0.35</v>
      </c>
      <c r="E141" s="96">
        <f t="shared" ca="1" si="69"/>
        <v>0.98</v>
      </c>
      <c r="F141" s="77">
        <f t="shared" ca="1" si="93"/>
        <v>0.28129999999999999</v>
      </c>
      <c r="G141" s="96">
        <f t="shared" ca="1" si="94"/>
        <v>0.65</v>
      </c>
      <c r="H141" s="77">
        <f t="shared" ca="1" si="70"/>
        <v>0</v>
      </c>
      <c r="I141" s="94" t="e">
        <f t="shared" ca="1" si="95"/>
        <v>#DIV/0!</v>
      </c>
      <c r="J141" s="182" t="e">
        <f t="shared" ca="1" si="71"/>
        <v>#DIV/0!</v>
      </c>
      <c r="K141" s="182"/>
      <c r="L141" s="204"/>
      <c r="M141" s="204"/>
      <c r="N141" s="93">
        <f t="shared" ca="1" si="72"/>
        <v>0.03</v>
      </c>
      <c r="O141" s="96">
        <f t="shared" ca="1" si="73"/>
        <v>1</v>
      </c>
      <c r="P141" s="170">
        <f t="shared" ca="1" si="96"/>
        <v>0.185</v>
      </c>
      <c r="Q141" s="96">
        <f t="shared" ca="1" si="97"/>
        <v>0.65</v>
      </c>
      <c r="R141" s="77">
        <f t="shared" ca="1" si="74"/>
        <v>0</v>
      </c>
      <c r="S141" s="94" t="e">
        <f t="shared" ca="1" si="98"/>
        <v>#DIV/0!</v>
      </c>
      <c r="T141" s="182" t="e">
        <f t="shared" ca="1" si="75"/>
        <v>#DIV/0!</v>
      </c>
      <c r="U141"/>
      <c r="V141"/>
      <c r="W141"/>
      <c r="X141" s="93">
        <f t="shared" ca="1" si="76"/>
        <v>0.26</v>
      </c>
      <c r="Y141" s="96">
        <f t="shared" ca="1" si="77"/>
        <v>1</v>
      </c>
      <c r="Z141" s="170">
        <f t="shared" ca="1" si="99"/>
        <v>0.185</v>
      </c>
      <c r="AA141" s="96">
        <f t="shared" ca="1" si="100"/>
        <v>0.7</v>
      </c>
      <c r="AB141" s="77">
        <f t="shared" ca="1" si="78"/>
        <v>0</v>
      </c>
      <c r="AC141" s="94" t="e">
        <f t="shared" ca="1" si="101"/>
        <v>#DIV/0!</v>
      </c>
      <c r="AD141" s="182" t="e">
        <f t="shared" ca="1" si="79"/>
        <v>#DIV/0!</v>
      </c>
      <c r="AE141"/>
      <c r="AF141"/>
      <c r="AG141"/>
      <c r="AH141" s="93">
        <f t="shared" ca="1" si="80"/>
        <v>0.41</v>
      </c>
      <c r="AI141" s="96">
        <f t="shared" ca="1" si="81"/>
        <v>1</v>
      </c>
      <c r="AJ141" s="170">
        <f t="shared" ca="1" si="102"/>
        <v>0.185</v>
      </c>
      <c r="AK141" s="96">
        <f t="shared" ca="1" si="103"/>
        <v>1.1000000000000001</v>
      </c>
      <c r="AL141" s="77">
        <f t="shared" ca="1" si="82"/>
        <v>0</v>
      </c>
      <c r="AM141" s="94" t="e">
        <f t="shared" ca="1" si="104"/>
        <v>#DIV/0!</v>
      </c>
      <c r="AN141" s="182" t="e">
        <f t="shared" ca="1" si="83"/>
        <v>#DIV/0!</v>
      </c>
      <c r="AO141"/>
      <c r="AP141"/>
      <c r="AQ141" s="204"/>
      <c r="AR141" s="204"/>
      <c r="AU141"/>
      <c r="AV141"/>
      <c r="AW141"/>
      <c r="AX141"/>
      <c r="AY141"/>
      <c r="AZ141"/>
      <c r="BA141"/>
      <c r="BC141" s="95"/>
      <c r="BD141" s="95"/>
      <c r="BE141" s="77">
        <f t="shared" ca="1" si="105"/>
        <v>0</v>
      </c>
      <c r="BF141" s="145">
        <f t="shared" si="84"/>
        <v>31</v>
      </c>
      <c r="BG141" s="196">
        <f t="shared" si="106"/>
        <v>40391</v>
      </c>
      <c r="BH141" s="196">
        <f t="shared" si="134"/>
        <v>40421</v>
      </c>
      <c r="BJ141" s="196">
        <f t="shared" ca="1" si="135"/>
        <v>40388</v>
      </c>
      <c r="BK141" s="79"/>
      <c r="BL141" s="79">
        <f t="shared" si="85"/>
        <v>0</v>
      </c>
      <c r="BM141" s="79" t="e">
        <f t="shared" ca="1" si="107"/>
        <v>#DIV/0!</v>
      </c>
      <c r="BN141" s="74">
        <f t="shared" ca="1" si="86"/>
        <v>0</v>
      </c>
      <c r="BO141" s="98">
        <f t="shared" ca="1" si="108"/>
        <v>0</v>
      </c>
      <c r="BP141" s="97">
        <f ca="1">IF($BL141=0,0,_xll.OSTRIP($BM141,$I141,$BJ141-$B$2,$BG141-$BJ141,$BH141-$BJ141,$B$10,$BE141,$F141,$G141,$B$23,$J141,$BQ$34,0))</f>
        <v>0</v>
      </c>
      <c r="BQ141" s="97">
        <f ca="1">IF($BL141=0,0,_xll.OSTRIP($BM141,$I141,$BJ141-$B$2,$BG141-$BJ141,$BH141-$BJ141,$B$10,$BE141,$F141,$G141,$B$23,$J141,$BQ$34,1))</f>
        <v>0</v>
      </c>
      <c r="BR141" s="97">
        <f ca="1">IF($BL141=0,0,_xll.OSTRIP($BM141,$I141,$BJ141-$B$2,$BG141-$BJ141,$BH141-$BJ141,$B$10,$BE141,$F141,$G141,$B$23,$J141,$BQ$34,BQ$35))</f>
        <v>0</v>
      </c>
      <c r="BS141" s="99">
        <f t="shared" ca="1" si="109"/>
        <v>0</v>
      </c>
      <c r="BT141" s="99">
        <f t="shared" ca="1" si="110"/>
        <v>0</v>
      </c>
      <c r="BU141" s="99">
        <f t="shared" ca="1" si="111"/>
        <v>0</v>
      </c>
      <c r="BV141" s="99">
        <f t="shared" si="112"/>
        <v>0</v>
      </c>
      <c r="BX141" s="79">
        <f t="shared" si="87"/>
        <v>0</v>
      </c>
      <c r="BY141" s="78" t="e">
        <f t="shared" ca="1" si="113"/>
        <v>#DIV/0!</v>
      </c>
      <c r="BZ141" s="74">
        <f t="shared" ca="1" si="114"/>
        <v>0</v>
      </c>
      <c r="CA141" s="98">
        <f t="shared" ca="1" si="115"/>
        <v>0</v>
      </c>
      <c r="CB141" s="97">
        <f ca="1">IF($BX141=0,0,_xll.OSTRIP($BY141,$S141,$BJ141-$B$2,$BG141-$BJ141,$BH141-$BJ141,$B$10,$BE141,$P141,$Q141,$D$23,$T141,$CC$34,0))</f>
        <v>0</v>
      </c>
      <c r="CC141" s="97">
        <f ca="1">IF($BX141=0,0,_xll.OSTRIP($BY141,$S141,$BJ141-$B$2,$BG141-$BJ141,$BH141-$BJ141,$B$10,$BE141,$P141,$Q141,$D$23,$T141,$CC$34,1))</f>
        <v>0</v>
      </c>
      <c r="CD141" s="97">
        <f ca="1">IF($BX141=0,0,_xll.OSTRIP($BY141,$S141,$BJ141-$B$2,$BG141-$BJ141,$BH141-$BJ141,$B$10,$BE141,$P141,$Q141,$D$23,$T141,$CC$34,CC$35))</f>
        <v>0</v>
      </c>
      <c r="CE141" s="99">
        <f t="shared" ca="1" si="116"/>
        <v>0</v>
      </c>
      <c r="CF141" s="99">
        <f t="shared" ca="1" si="117"/>
        <v>0</v>
      </c>
      <c r="CG141" s="99">
        <f t="shared" ca="1" si="118"/>
        <v>0</v>
      </c>
      <c r="CH141" s="99">
        <f t="shared" si="119"/>
        <v>0</v>
      </c>
      <c r="CJ141" s="79">
        <f t="shared" si="88"/>
        <v>0</v>
      </c>
      <c r="CK141" s="78" t="e">
        <f t="shared" ca="1" si="120"/>
        <v>#DIV/0!</v>
      </c>
      <c r="CL141" s="74">
        <f t="shared" ca="1" si="121"/>
        <v>0</v>
      </c>
      <c r="CM141" s="98">
        <f t="shared" ca="1" si="122"/>
        <v>0</v>
      </c>
      <c r="CN141" s="97">
        <f ca="1">IF($CJ141=0,0,_xll.OSTRIP($CK141,$AC141,$BJ141-$B$2,$BG141-$BJ141,$BH141-$BJ141,$B$10,$BE141,$Z141,$AA141,$F$23,$AD141,$CO$34,0))</f>
        <v>0</v>
      </c>
      <c r="CO141" s="97">
        <f ca="1">IF($CJ141=0,0,_xll.OSTRIP($CK141,$AC141,$BJ141-$B$2,$BG141-$BJ141,$BH141-$BJ141,$B$10,$BE141,$Z141,$AA141,$F$23,$AD141,$CO$34,1))</f>
        <v>0</v>
      </c>
      <c r="CP141" s="97">
        <f ca="1">IF($CJ141=0,0,_xll.OSTRIP($CK141,$AC141,$BJ141-$B$2,$BG141-$BJ141,$BH141-$BJ141,$B$10,$BE141,$Z141,$AA141,$F$23,$AD141,$CO$34,$CO$35))</f>
        <v>0</v>
      </c>
      <c r="CQ141" s="99">
        <f t="shared" ca="1" si="123"/>
        <v>0</v>
      </c>
      <c r="CR141" s="99">
        <f t="shared" ca="1" si="124"/>
        <v>0</v>
      </c>
      <c r="CS141" s="99">
        <f t="shared" ca="1" si="125"/>
        <v>0</v>
      </c>
      <c r="CT141" s="99">
        <f t="shared" si="126"/>
        <v>0</v>
      </c>
      <c r="CV141" s="79">
        <f t="shared" si="89"/>
        <v>0</v>
      </c>
      <c r="CW141" s="78" t="e">
        <f t="shared" ca="1" si="127"/>
        <v>#DIV/0!</v>
      </c>
      <c r="CX141" s="74">
        <f t="shared" ca="1" si="128"/>
        <v>0</v>
      </c>
      <c r="CY141" s="98">
        <f t="shared" ca="1" si="129"/>
        <v>0</v>
      </c>
      <c r="CZ141" s="97">
        <f ca="1">IF($CV141=0,0,_xll.OSTRIP($CW141,$AM141,$BJ141-$B$2,$BG141-$BJ141,$BH141-$BJ141,$B$10,$BE141,$AJ141,$AK141,$H$23,$AN141,$DA$34,0))</f>
        <v>0</v>
      </c>
      <c r="DA141" s="97">
        <f ca="1">IF($CV141=0,0,_xll.OSTRIP($CW141,$AM141,$BJ141-$B$2,$BG141-$BJ141,$BH141-$BJ141,$B$10,$BE141,$AJ141,$AK141,$H$23,$AN141,$DA$34,1))</f>
        <v>0</v>
      </c>
      <c r="DB141" s="97">
        <f ca="1">IF($CV141=0,0,_xll.OSTRIP($CW141,$AM141,$BJ141-$B$2,$BG141-$BJ141,$BH141-$BJ141,$B$10,$BE141,$AJ141,$AK141,$H$23,$AN141,$DA$34,DA$35))</f>
        <v>0</v>
      </c>
      <c r="DC141" s="99">
        <f t="shared" ca="1" si="130"/>
        <v>0</v>
      </c>
      <c r="DD141" s="99">
        <f t="shared" ca="1" si="131"/>
        <v>0</v>
      </c>
      <c r="DE141" s="99">
        <f t="shared" ca="1" si="132"/>
        <v>0</v>
      </c>
      <c r="DF141" s="99">
        <f t="shared" si="133"/>
        <v>0</v>
      </c>
    </row>
    <row r="142" spans="1:110" x14ac:dyDescent="0.2">
      <c r="A142" s="92">
        <f t="shared" si="90"/>
        <v>40422</v>
      </c>
      <c r="B142" s="93">
        <f t="shared" ca="1" si="91"/>
        <v>3.7705000000000002</v>
      </c>
      <c r="C142" s="77">
        <f t="shared" ca="1" si="92"/>
        <v>0.185</v>
      </c>
      <c r="D142" s="93">
        <f t="shared" ca="1" si="68"/>
        <v>0.315</v>
      </c>
      <c r="E142" s="96">
        <f t="shared" ca="1" si="69"/>
        <v>0.98</v>
      </c>
      <c r="F142" s="77">
        <f t="shared" ca="1" si="93"/>
        <v>0.28129999999999999</v>
      </c>
      <c r="G142" s="96">
        <f t="shared" ca="1" si="94"/>
        <v>0.65</v>
      </c>
      <c r="H142" s="77">
        <f t="shared" ca="1" si="70"/>
        <v>0</v>
      </c>
      <c r="I142" s="94" t="e">
        <f t="shared" ca="1" si="95"/>
        <v>#DIV/0!</v>
      </c>
      <c r="J142" s="182" t="e">
        <f t="shared" ca="1" si="71"/>
        <v>#DIV/0!</v>
      </c>
      <c r="K142" s="182"/>
      <c r="L142" s="204"/>
      <c r="M142" s="204"/>
      <c r="N142" s="93">
        <f t="shared" ca="1" si="72"/>
        <v>2.2499999999999999E-2</v>
      </c>
      <c r="O142" s="96">
        <f t="shared" ca="1" si="73"/>
        <v>1</v>
      </c>
      <c r="P142" s="170">
        <f t="shared" ca="1" si="96"/>
        <v>0.185</v>
      </c>
      <c r="Q142" s="96">
        <f t="shared" ca="1" si="97"/>
        <v>0.65</v>
      </c>
      <c r="R142" s="77">
        <f t="shared" ca="1" si="74"/>
        <v>0</v>
      </c>
      <c r="S142" s="94" t="e">
        <f t="shared" ca="1" si="98"/>
        <v>#DIV/0!</v>
      </c>
      <c r="T142" s="182" t="e">
        <f t="shared" ca="1" si="75"/>
        <v>#DIV/0!</v>
      </c>
      <c r="U142"/>
      <c r="V142"/>
      <c r="W142"/>
      <c r="X142" s="93">
        <f t="shared" ca="1" si="76"/>
        <v>0.26</v>
      </c>
      <c r="Y142" s="96">
        <f t="shared" ca="1" si="77"/>
        <v>1</v>
      </c>
      <c r="Z142" s="170">
        <f t="shared" ca="1" si="99"/>
        <v>0.185</v>
      </c>
      <c r="AA142" s="96">
        <f t="shared" ca="1" si="100"/>
        <v>0.65</v>
      </c>
      <c r="AB142" s="77">
        <f t="shared" ca="1" si="78"/>
        <v>0</v>
      </c>
      <c r="AC142" s="94" t="e">
        <f t="shared" ca="1" si="101"/>
        <v>#DIV/0!</v>
      </c>
      <c r="AD142" s="182" t="e">
        <f t="shared" ca="1" si="79"/>
        <v>#DIV/0!</v>
      </c>
      <c r="AE142"/>
      <c r="AF142"/>
      <c r="AG142"/>
      <c r="AH142" s="93">
        <f t="shared" ca="1" si="80"/>
        <v>0.36</v>
      </c>
      <c r="AI142" s="96">
        <f t="shared" ca="1" si="81"/>
        <v>1</v>
      </c>
      <c r="AJ142" s="170">
        <f t="shared" ca="1" si="102"/>
        <v>0.185</v>
      </c>
      <c r="AK142" s="96">
        <f t="shared" ca="1" si="103"/>
        <v>1.1000000000000001</v>
      </c>
      <c r="AL142" s="77">
        <f t="shared" ca="1" si="82"/>
        <v>0</v>
      </c>
      <c r="AM142" s="94" t="e">
        <f t="shared" ca="1" si="104"/>
        <v>#DIV/0!</v>
      </c>
      <c r="AN142" s="182" t="e">
        <f t="shared" ca="1" si="83"/>
        <v>#DIV/0!</v>
      </c>
      <c r="AO142"/>
      <c r="AP142"/>
      <c r="AQ142" s="204"/>
      <c r="AR142" s="204"/>
      <c r="AU142"/>
      <c r="AV142"/>
      <c r="AW142"/>
      <c r="AX142"/>
      <c r="AY142"/>
      <c r="AZ142"/>
      <c r="BA142"/>
      <c r="BC142" s="95"/>
      <c r="BD142" s="95"/>
      <c r="BE142" s="77">
        <f t="shared" ca="1" si="105"/>
        <v>0</v>
      </c>
      <c r="BF142" s="145">
        <f t="shared" si="84"/>
        <v>30</v>
      </c>
      <c r="BG142" s="196">
        <f t="shared" si="106"/>
        <v>40422</v>
      </c>
      <c r="BH142" s="196">
        <f t="shared" si="134"/>
        <v>40451</v>
      </c>
      <c r="BJ142" s="196">
        <f t="shared" ca="1" si="135"/>
        <v>40418</v>
      </c>
      <c r="BK142" s="79"/>
      <c r="BL142" s="79">
        <f t="shared" si="85"/>
        <v>0</v>
      </c>
      <c r="BM142" s="79" t="e">
        <f t="shared" ca="1" si="107"/>
        <v>#DIV/0!</v>
      </c>
      <c r="BN142" s="74">
        <f t="shared" ca="1" si="86"/>
        <v>0</v>
      </c>
      <c r="BO142" s="98">
        <f t="shared" ca="1" si="108"/>
        <v>0</v>
      </c>
      <c r="BP142" s="97">
        <f ca="1">IF($BL142=0,0,_xll.OSTRIP($BM142,$I142,$BJ142-$B$2,$BG142-$BJ142,$BH142-$BJ142,$B$10,$BE142,$F142,$G142,$B$23,$J142,$BQ$34,0))</f>
        <v>0</v>
      </c>
      <c r="BQ142" s="97">
        <f ca="1">IF($BL142=0,0,_xll.OSTRIP($BM142,$I142,$BJ142-$B$2,$BG142-$BJ142,$BH142-$BJ142,$B$10,$BE142,$F142,$G142,$B$23,$J142,$BQ$34,1))</f>
        <v>0</v>
      </c>
      <c r="BR142" s="97">
        <f ca="1">IF($BL142=0,0,_xll.OSTRIP($BM142,$I142,$BJ142-$B$2,$BG142-$BJ142,$BH142-$BJ142,$B$10,$BE142,$F142,$G142,$B$23,$J142,$BQ$34,BQ$35))</f>
        <v>0</v>
      </c>
      <c r="BS142" s="99">
        <f t="shared" ca="1" si="109"/>
        <v>0</v>
      </c>
      <c r="BT142" s="99">
        <f t="shared" ca="1" si="110"/>
        <v>0</v>
      </c>
      <c r="BU142" s="99">
        <f t="shared" ca="1" si="111"/>
        <v>0</v>
      </c>
      <c r="BV142" s="99">
        <f t="shared" si="112"/>
        <v>0</v>
      </c>
      <c r="BX142" s="79">
        <f t="shared" si="87"/>
        <v>0</v>
      </c>
      <c r="BY142" s="78" t="e">
        <f t="shared" ca="1" si="113"/>
        <v>#DIV/0!</v>
      </c>
      <c r="BZ142" s="74">
        <f t="shared" ca="1" si="114"/>
        <v>0</v>
      </c>
      <c r="CA142" s="98">
        <f t="shared" ca="1" si="115"/>
        <v>0</v>
      </c>
      <c r="CB142" s="97">
        <f ca="1">IF($BX142=0,0,_xll.OSTRIP($BY142,$S142,$BJ142-$B$2,$BG142-$BJ142,$BH142-$BJ142,$B$10,$BE142,$P142,$Q142,$D$23,$T142,$CC$34,0))</f>
        <v>0</v>
      </c>
      <c r="CC142" s="97">
        <f ca="1">IF($BX142=0,0,_xll.OSTRIP($BY142,$S142,$BJ142-$B$2,$BG142-$BJ142,$BH142-$BJ142,$B$10,$BE142,$P142,$Q142,$D$23,$T142,$CC$34,1))</f>
        <v>0</v>
      </c>
      <c r="CD142" s="97">
        <f ca="1">IF($BX142=0,0,_xll.OSTRIP($BY142,$S142,$BJ142-$B$2,$BG142-$BJ142,$BH142-$BJ142,$B$10,$BE142,$P142,$Q142,$D$23,$T142,$CC$34,CC$35))</f>
        <v>0</v>
      </c>
      <c r="CE142" s="99">
        <f t="shared" ca="1" si="116"/>
        <v>0</v>
      </c>
      <c r="CF142" s="99">
        <f t="shared" ca="1" si="117"/>
        <v>0</v>
      </c>
      <c r="CG142" s="99">
        <f t="shared" ca="1" si="118"/>
        <v>0</v>
      </c>
      <c r="CH142" s="99">
        <f t="shared" si="119"/>
        <v>0</v>
      </c>
      <c r="CJ142" s="79">
        <f t="shared" si="88"/>
        <v>0</v>
      </c>
      <c r="CK142" s="78" t="e">
        <f t="shared" ca="1" si="120"/>
        <v>#DIV/0!</v>
      </c>
      <c r="CL142" s="74">
        <f t="shared" ca="1" si="121"/>
        <v>0</v>
      </c>
      <c r="CM142" s="98">
        <f t="shared" ca="1" si="122"/>
        <v>0</v>
      </c>
      <c r="CN142" s="97">
        <f ca="1">IF($CJ142=0,0,_xll.OSTRIP($CK142,$AC142,$BJ142-$B$2,$BG142-$BJ142,$BH142-$BJ142,$B$10,$BE142,$Z142,$AA142,$F$23,$AD142,$CO$34,0))</f>
        <v>0</v>
      </c>
      <c r="CO142" s="97">
        <f ca="1">IF($CJ142=0,0,_xll.OSTRIP($CK142,$AC142,$BJ142-$B$2,$BG142-$BJ142,$BH142-$BJ142,$B$10,$BE142,$Z142,$AA142,$F$23,$AD142,$CO$34,1))</f>
        <v>0</v>
      </c>
      <c r="CP142" s="97">
        <f ca="1">IF($CJ142=0,0,_xll.OSTRIP($CK142,$AC142,$BJ142-$B$2,$BG142-$BJ142,$BH142-$BJ142,$B$10,$BE142,$Z142,$AA142,$F$23,$AD142,$CO$34,$CO$35))</f>
        <v>0</v>
      </c>
      <c r="CQ142" s="99">
        <f t="shared" ca="1" si="123"/>
        <v>0</v>
      </c>
      <c r="CR142" s="99">
        <f t="shared" ca="1" si="124"/>
        <v>0</v>
      </c>
      <c r="CS142" s="99">
        <f t="shared" ca="1" si="125"/>
        <v>0</v>
      </c>
      <c r="CT142" s="99">
        <f t="shared" si="126"/>
        <v>0</v>
      </c>
      <c r="CV142" s="79">
        <f t="shared" si="89"/>
        <v>0</v>
      </c>
      <c r="CW142" s="78" t="e">
        <f t="shared" ca="1" si="127"/>
        <v>#DIV/0!</v>
      </c>
      <c r="CX142" s="74">
        <f t="shared" ca="1" si="128"/>
        <v>0</v>
      </c>
      <c r="CY142" s="98">
        <f t="shared" ca="1" si="129"/>
        <v>0</v>
      </c>
      <c r="CZ142" s="97">
        <f ca="1">IF($CV142=0,0,_xll.OSTRIP($CW142,$AM142,$BJ142-$B$2,$BG142-$BJ142,$BH142-$BJ142,$B$10,$BE142,$AJ142,$AK142,$H$23,$AN142,$DA$34,0))</f>
        <v>0</v>
      </c>
      <c r="DA142" s="97">
        <f ca="1">IF($CV142=0,0,_xll.OSTRIP($CW142,$AM142,$BJ142-$B$2,$BG142-$BJ142,$BH142-$BJ142,$B$10,$BE142,$AJ142,$AK142,$H$23,$AN142,$DA$34,1))</f>
        <v>0</v>
      </c>
      <c r="DB142" s="97">
        <f ca="1">IF($CV142=0,0,_xll.OSTRIP($CW142,$AM142,$BJ142-$B$2,$BG142-$BJ142,$BH142-$BJ142,$B$10,$BE142,$AJ142,$AK142,$H$23,$AN142,$DA$34,DA$35))</f>
        <v>0</v>
      </c>
      <c r="DC142" s="99">
        <f t="shared" ca="1" si="130"/>
        <v>0</v>
      </c>
      <c r="DD142" s="99">
        <f t="shared" ca="1" si="131"/>
        <v>0</v>
      </c>
      <c r="DE142" s="99">
        <f t="shared" ca="1" si="132"/>
        <v>0</v>
      </c>
      <c r="DF142" s="99">
        <f t="shared" si="133"/>
        <v>0</v>
      </c>
    </row>
    <row r="143" spans="1:110" x14ac:dyDescent="0.2">
      <c r="A143" s="92">
        <f t="shared" si="90"/>
        <v>40452</v>
      </c>
      <c r="B143" s="93">
        <f t="shared" ca="1" si="91"/>
        <v>3.7955000000000001</v>
      </c>
      <c r="C143" s="77">
        <f t="shared" ca="1" si="92"/>
        <v>0.185</v>
      </c>
      <c r="D143" s="93">
        <f t="shared" ca="1" si="68"/>
        <v>0.36</v>
      </c>
      <c r="E143" s="96">
        <f t="shared" ca="1" si="69"/>
        <v>0.98</v>
      </c>
      <c r="F143" s="77">
        <f t="shared" ca="1" si="93"/>
        <v>0.28129999999999999</v>
      </c>
      <c r="G143" s="96">
        <f t="shared" ca="1" si="94"/>
        <v>0.7</v>
      </c>
      <c r="H143" s="77">
        <f t="shared" ca="1" si="70"/>
        <v>0</v>
      </c>
      <c r="I143" s="94" t="e">
        <f t="shared" ca="1" si="95"/>
        <v>#DIV/0!</v>
      </c>
      <c r="J143" s="182" t="e">
        <f t="shared" ca="1" si="71"/>
        <v>#DIV/0!</v>
      </c>
      <c r="K143" s="182"/>
      <c r="L143" s="204"/>
      <c r="M143" s="204"/>
      <c r="N143" s="93">
        <f t="shared" ca="1" si="72"/>
        <v>1.2500000000000001E-2</v>
      </c>
      <c r="O143" s="96">
        <f t="shared" ca="1" si="73"/>
        <v>1</v>
      </c>
      <c r="P143" s="170">
        <f t="shared" ca="1" si="96"/>
        <v>0.185</v>
      </c>
      <c r="Q143" s="96">
        <f t="shared" ca="1" si="97"/>
        <v>0.7</v>
      </c>
      <c r="R143" s="77">
        <f t="shared" ca="1" si="74"/>
        <v>0</v>
      </c>
      <c r="S143" s="94" t="e">
        <f t="shared" ca="1" si="98"/>
        <v>#DIV/0!</v>
      </c>
      <c r="T143" s="182" t="e">
        <f t="shared" ca="1" si="75"/>
        <v>#DIV/0!</v>
      </c>
      <c r="U143"/>
      <c r="V143"/>
      <c r="W143"/>
      <c r="X143" s="93">
        <f t="shared" ca="1" si="76"/>
        <v>0.26</v>
      </c>
      <c r="Y143" s="96">
        <f t="shared" ca="1" si="77"/>
        <v>1</v>
      </c>
      <c r="Z143" s="170">
        <f t="shared" ca="1" si="99"/>
        <v>0.185</v>
      </c>
      <c r="AA143" s="96">
        <f t="shared" ca="1" si="100"/>
        <v>0.7</v>
      </c>
      <c r="AB143" s="77">
        <f t="shared" ca="1" si="78"/>
        <v>0</v>
      </c>
      <c r="AC143" s="94" t="e">
        <f t="shared" ca="1" si="101"/>
        <v>#DIV/0!</v>
      </c>
      <c r="AD143" s="182" t="e">
        <f t="shared" ca="1" si="79"/>
        <v>#DIV/0!</v>
      </c>
      <c r="AE143"/>
      <c r="AF143"/>
      <c r="AG143"/>
      <c r="AH143" s="93">
        <f t="shared" ca="1" si="80"/>
        <v>0.4</v>
      </c>
      <c r="AI143" s="96">
        <f t="shared" ca="1" si="81"/>
        <v>1</v>
      </c>
      <c r="AJ143" s="170">
        <f t="shared" ca="1" si="102"/>
        <v>0.185</v>
      </c>
      <c r="AK143" s="96">
        <f t="shared" ca="1" si="103"/>
        <v>1.1499999999999999</v>
      </c>
      <c r="AL143" s="77">
        <f t="shared" ca="1" si="82"/>
        <v>0</v>
      </c>
      <c r="AM143" s="94" t="e">
        <f t="shared" ca="1" si="104"/>
        <v>#DIV/0!</v>
      </c>
      <c r="AN143" s="182" t="e">
        <f t="shared" ca="1" si="83"/>
        <v>#DIV/0!</v>
      </c>
      <c r="AO143"/>
      <c r="AP143"/>
      <c r="AQ143" s="204"/>
      <c r="AR143" s="204"/>
      <c r="AU143"/>
      <c r="AV143"/>
      <c r="AW143"/>
      <c r="AX143"/>
      <c r="AY143"/>
      <c r="AZ143"/>
      <c r="BA143"/>
      <c r="BC143" s="95"/>
      <c r="BD143" s="95"/>
      <c r="BE143" s="77">
        <f t="shared" ca="1" si="105"/>
        <v>0</v>
      </c>
      <c r="BF143" s="145">
        <f t="shared" si="84"/>
        <v>31</v>
      </c>
      <c r="BG143" s="196">
        <f t="shared" si="106"/>
        <v>40452</v>
      </c>
      <c r="BH143" s="196">
        <f t="shared" si="134"/>
        <v>40482</v>
      </c>
      <c r="BJ143" s="196">
        <f t="shared" ca="1" si="135"/>
        <v>40450</v>
      </c>
      <c r="BK143" s="79"/>
      <c r="BL143" s="79">
        <f t="shared" si="85"/>
        <v>0</v>
      </c>
      <c r="BM143" s="79" t="e">
        <f t="shared" ca="1" si="107"/>
        <v>#DIV/0!</v>
      </c>
      <c r="BN143" s="74">
        <f t="shared" ca="1" si="86"/>
        <v>0</v>
      </c>
      <c r="BO143" s="98">
        <f t="shared" ca="1" si="108"/>
        <v>0</v>
      </c>
      <c r="BP143" s="97">
        <f ca="1">IF($BL143=0,0,_xll.OSTRIP($BM143,$I143,$BJ143-$B$2,$BG143-$BJ143,$BH143-$BJ143,$B$10,$BE143,$F143,$G143,$B$23,$J143,$BQ$34,0))</f>
        <v>0</v>
      </c>
      <c r="BQ143" s="97">
        <f ca="1">IF($BL143=0,0,_xll.OSTRIP($BM143,$I143,$BJ143-$B$2,$BG143-$BJ143,$BH143-$BJ143,$B$10,$BE143,$F143,$G143,$B$23,$J143,$BQ$34,1))</f>
        <v>0</v>
      </c>
      <c r="BR143" s="97">
        <f ca="1">IF($BL143=0,0,_xll.OSTRIP($BM143,$I143,$BJ143-$B$2,$BG143-$BJ143,$BH143-$BJ143,$B$10,$BE143,$F143,$G143,$B$23,$J143,$BQ$34,BQ$35))</f>
        <v>0</v>
      </c>
      <c r="BS143" s="99">
        <f t="shared" ca="1" si="109"/>
        <v>0</v>
      </c>
      <c r="BT143" s="99">
        <f t="shared" ca="1" si="110"/>
        <v>0</v>
      </c>
      <c r="BU143" s="99">
        <f t="shared" ca="1" si="111"/>
        <v>0</v>
      </c>
      <c r="BV143" s="99">
        <f t="shared" si="112"/>
        <v>0</v>
      </c>
      <c r="BX143" s="79">
        <f t="shared" si="87"/>
        <v>0</v>
      </c>
      <c r="BY143" s="78" t="e">
        <f t="shared" ca="1" si="113"/>
        <v>#DIV/0!</v>
      </c>
      <c r="BZ143" s="74">
        <f t="shared" ca="1" si="114"/>
        <v>0</v>
      </c>
      <c r="CA143" s="98">
        <f t="shared" ca="1" si="115"/>
        <v>0</v>
      </c>
      <c r="CB143" s="97">
        <f ca="1">IF($BX143=0,0,_xll.OSTRIP($BY143,$S143,$BJ143-$B$2,$BG143-$BJ143,$BH143-$BJ143,$B$10,$BE143,$P143,$Q143,$D$23,$T143,$CC$34,0))</f>
        <v>0</v>
      </c>
      <c r="CC143" s="97">
        <f ca="1">IF($BX143=0,0,_xll.OSTRIP($BY143,$S143,$BJ143-$B$2,$BG143-$BJ143,$BH143-$BJ143,$B$10,$BE143,$P143,$Q143,$D$23,$T143,$CC$34,1))</f>
        <v>0</v>
      </c>
      <c r="CD143" s="97">
        <f ca="1">IF($BX143=0,0,_xll.OSTRIP($BY143,$S143,$BJ143-$B$2,$BG143-$BJ143,$BH143-$BJ143,$B$10,$BE143,$P143,$Q143,$D$23,$T143,$CC$34,CC$35))</f>
        <v>0</v>
      </c>
      <c r="CE143" s="99">
        <f t="shared" ca="1" si="116"/>
        <v>0</v>
      </c>
      <c r="CF143" s="99">
        <f t="shared" ca="1" si="117"/>
        <v>0</v>
      </c>
      <c r="CG143" s="99">
        <f t="shared" ca="1" si="118"/>
        <v>0</v>
      </c>
      <c r="CH143" s="99">
        <f t="shared" si="119"/>
        <v>0</v>
      </c>
      <c r="CJ143" s="79">
        <f t="shared" si="88"/>
        <v>0</v>
      </c>
      <c r="CK143" s="78" t="e">
        <f t="shared" ca="1" si="120"/>
        <v>#DIV/0!</v>
      </c>
      <c r="CL143" s="74">
        <f t="shared" ca="1" si="121"/>
        <v>0</v>
      </c>
      <c r="CM143" s="98">
        <f t="shared" ca="1" si="122"/>
        <v>0</v>
      </c>
      <c r="CN143" s="97">
        <f ca="1">IF($CJ143=0,0,_xll.OSTRIP($CK143,$AC143,$BJ143-$B$2,$BG143-$BJ143,$BH143-$BJ143,$B$10,$BE143,$Z143,$AA143,$F$23,$AD143,$CO$34,0))</f>
        <v>0</v>
      </c>
      <c r="CO143" s="97">
        <f ca="1">IF($CJ143=0,0,_xll.OSTRIP($CK143,$AC143,$BJ143-$B$2,$BG143-$BJ143,$BH143-$BJ143,$B$10,$BE143,$Z143,$AA143,$F$23,$AD143,$CO$34,1))</f>
        <v>0</v>
      </c>
      <c r="CP143" s="97">
        <f ca="1">IF($CJ143=0,0,_xll.OSTRIP($CK143,$AC143,$BJ143-$B$2,$BG143-$BJ143,$BH143-$BJ143,$B$10,$BE143,$Z143,$AA143,$F$23,$AD143,$CO$34,$CO$35))</f>
        <v>0</v>
      </c>
      <c r="CQ143" s="99">
        <f t="shared" ca="1" si="123"/>
        <v>0</v>
      </c>
      <c r="CR143" s="99">
        <f t="shared" ca="1" si="124"/>
        <v>0</v>
      </c>
      <c r="CS143" s="99">
        <f t="shared" ca="1" si="125"/>
        <v>0</v>
      </c>
      <c r="CT143" s="99">
        <f t="shared" si="126"/>
        <v>0</v>
      </c>
      <c r="CV143" s="79">
        <f t="shared" si="89"/>
        <v>0</v>
      </c>
      <c r="CW143" s="78" t="e">
        <f t="shared" ca="1" si="127"/>
        <v>#DIV/0!</v>
      </c>
      <c r="CX143" s="74">
        <f t="shared" ca="1" si="128"/>
        <v>0</v>
      </c>
      <c r="CY143" s="98">
        <f t="shared" ca="1" si="129"/>
        <v>0</v>
      </c>
      <c r="CZ143" s="97">
        <f ca="1">IF($CV143=0,0,_xll.OSTRIP($CW143,$AM143,$BJ143-$B$2,$BG143-$BJ143,$BH143-$BJ143,$B$10,$BE143,$AJ143,$AK143,$H$23,$AN143,$DA$34,0))</f>
        <v>0</v>
      </c>
      <c r="DA143" s="97">
        <f ca="1">IF($CV143=0,0,_xll.OSTRIP($CW143,$AM143,$BJ143-$B$2,$BG143-$BJ143,$BH143-$BJ143,$B$10,$BE143,$AJ143,$AK143,$H$23,$AN143,$DA$34,1))</f>
        <v>0</v>
      </c>
      <c r="DB143" s="97">
        <f ca="1">IF($CV143=0,0,_xll.OSTRIP($CW143,$AM143,$BJ143-$B$2,$BG143-$BJ143,$BH143-$BJ143,$B$10,$BE143,$AJ143,$AK143,$H$23,$AN143,$DA$34,DA$35))</f>
        <v>0</v>
      </c>
      <c r="DC143" s="99">
        <f t="shared" ca="1" si="130"/>
        <v>0</v>
      </c>
      <c r="DD143" s="99">
        <f t="shared" ca="1" si="131"/>
        <v>0</v>
      </c>
      <c r="DE143" s="99">
        <f t="shared" ca="1" si="132"/>
        <v>0</v>
      </c>
      <c r="DF143" s="99">
        <f t="shared" si="133"/>
        <v>0</v>
      </c>
    </row>
    <row r="144" spans="1:110" x14ac:dyDescent="0.2">
      <c r="A144" s="92">
        <f t="shared" si="90"/>
        <v>40483</v>
      </c>
      <c r="B144" s="93">
        <f t="shared" ca="1" si="91"/>
        <v>3.9474999999999998</v>
      </c>
      <c r="C144" s="77">
        <f t="shared" ca="1" si="92"/>
        <v>0.185</v>
      </c>
      <c r="D144" s="93">
        <f t="shared" ca="1" si="68"/>
        <v>0.46</v>
      </c>
      <c r="E144" s="96">
        <f t="shared" ca="1" si="69"/>
        <v>1.1000000000000001</v>
      </c>
      <c r="F144" s="77">
        <f t="shared" ca="1" si="93"/>
        <v>0.30349999999999999</v>
      </c>
      <c r="G144" s="96">
        <f t="shared" ca="1" si="94"/>
        <v>0.9</v>
      </c>
      <c r="H144" s="77">
        <f t="shared" ca="1" si="70"/>
        <v>0</v>
      </c>
      <c r="I144" s="94" t="e">
        <f t="shared" ca="1" si="95"/>
        <v>#DIV/0!</v>
      </c>
      <c r="J144" s="182" t="e">
        <f t="shared" ca="1" si="71"/>
        <v>#DIV/0!</v>
      </c>
      <c r="K144" s="182"/>
      <c r="L144" s="204"/>
      <c r="M144" s="204"/>
      <c r="N144" s="93">
        <f t="shared" ca="1" si="72"/>
        <v>-2.2499999999999999E-2</v>
      </c>
      <c r="O144" s="96">
        <f t="shared" ca="1" si="73"/>
        <v>1</v>
      </c>
      <c r="P144" s="170">
        <f t="shared" ca="1" si="96"/>
        <v>0.185</v>
      </c>
      <c r="Q144" s="96">
        <f t="shared" ca="1" si="97"/>
        <v>0.9</v>
      </c>
      <c r="R144" s="77">
        <f t="shared" ca="1" si="74"/>
        <v>0</v>
      </c>
      <c r="S144" s="94" t="e">
        <f t="shared" ca="1" si="98"/>
        <v>#DIV/0!</v>
      </c>
      <c r="T144" s="182" t="e">
        <f t="shared" ca="1" si="75"/>
        <v>#DIV/0!</v>
      </c>
      <c r="U144"/>
      <c r="V144"/>
      <c r="W144"/>
      <c r="X144" s="93">
        <f t="shared" ca="1" si="76"/>
        <v>0.35</v>
      </c>
      <c r="Y144" s="96">
        <f t="shared" ca="1" si="77"/>
        <v>1</v>
      </c>
      <c r="Z144" s="170">
        <f t="shared" ca="1" si="99"/>
        <v>0.185</v>
      </c>
      <c r="AA144" s="96">
        <f t="shared" ca="1" si="100"/>
        <v>0.9</v>
      </c>
      <c r="AB144" s="77">
        <f t="shared" ca="1" si="78"/>
        <v>0</v>
      </c>
      <c r="AC144" s="94" t="e">
        <f t="shared" ca="1" si="101"/>
        <v>#DIV/0!</v>
      </c>
      <c r="AD144" s="182" t="e">
        <f t="shared" ca="1" si="79"/>
        <v>#DIV/0!</v>
      </c>
      <c r="AE144"/>
      <c r="AF144"/>
      <c r="AG144"/>
      <c r="AH144" s="93">
        <f t="shared" ca="1" si="80"/>
        <v>0.7</v>
      </c>
      <c r="AI144" s="96">
        <f t="shared" ca="1" si="81"/>
        <v>1.1000000000000001</v>
      </c>
      <c r="AJ144" s="170">
        <f t="shared" ca="1" si="102"/>
        <v>0.20350000000000001</v>
      </c>
      <c r="AK144" s="96">
        <f t="shared" ca="1" si="103"/>
        <v>1.45</v>
      </c>
      <c r="AL144" s="77">
        <f t="shared" ca="1" si="82"/>
        <v>0</v>
      </c>
      <c r="AM144" s="94" t="e">
        <f t="shared" ca="1" si="104"/>
        <v>#DIV/0!</v>
      </c>
      <c r="AN144" s="182" t="e">
        <f t="shared" ca="1" si="83"/>
        <v>#DIV/0!</v>
      </c>
      <c r="AO144"/>
      <c r="AP144"/>
      <c r="AQ144" s="204"/>
      <c r="AR144" s="204"/>
      <c r="AU144"/>
      <c r="AV144"/>
      <c r="AW144"/>
      <c r="AX144"/>
      <c r="AY144"/>
      <c r="AZ144"/>
      <c r="BA144"/>
      <c r="BC144" s="95"/>
      <c r="BD144" s="95"/>
      <c r="BE144" s="77">
        <f t="shared" ca="1" si="105"/>
        <v>0</v>
      </c>
      <c r="BF144" s="145">
        <f t="shared" si="84"/>
        <v>30</v>
      </c>
      <c r="BG144" s="196">
        <f t="shared" si="106"/>
        <v>40483</v>
      </c>
      <c r="BH144" s="196">
        <f t="shared" si="134"/>
        <v>40512</v>
      </c>
      <c r="BJ144" s="196">
        <f t="shared" ca="1" si="135"/>
        <v>40479</v>
      </c>
      <c r="BK144" s="79"/>
      <c r="BL144" s="79">
        <f t="shared" si="85"/>
        <v>0</v>
      </c>
      <c r="BM144" s="79" t="e">
        <f t="shared" ca="1" si="107"/>
        <v>#DIV/0!</v>
      </c>
      <c r="BN144" s="74">
        <f t="shared" ca="1" si="86"/>
        <v>0</v>
      </c>
      <c r="BO144" s="98">
        <f t="shared" ca="1" si="108"/>
        <v>0</v>
      </c>
      <c r="BP144" s="97">
        <f ca="1">IF($BL144=0,0,_xll.OSTRIP($BM144,$I144,$BJ144-$B$2,$BG144-$BJ144,$BH144-$BJ144,$B$10,$BE144,$F144,$G144,$B$23,$J144,$BQ$34,0))</f>
        <v>0</v>
      </c>
      <c r="BQ144" s="97">
        <f ca="1">IF($BL144=0,0,_xll.OSTRIP($BM144,$I144,$BJ144-$B$2,$BG144-$BJ144,$BH144-$BJ144,$B$10,$BE144,$F144,$G144,$B$23,$J144,$BQ$34,1))</f>
        <v>0</v>
      </c>
      <c r="BR144" s="97">
        <f ca="1">IF($BL144=0,0,_xll.OSTRIP($BM144,$I144,$BJ144-$B$2,$BG144-$BJ144,$BH144-$BJ144,$B$10,$BE144,$F144,$G144,$B$23,$J144,$BQ$34,BQ$35))</f>
        <v>0</v>
      </c>
      <c r="BS144" s="99">
        <f t="shared" ca="1" si="109"/>
        <v>0</v>
      </c>
      <c r="BT144" s="99">
        <f t="shared" ca="1" si="110"/>
        <v>0</v>
      </c>
      <c r="BU144" s="99">
        <f t="shared" ca="1" si="111"/>
        <v>0</v>
      </c>
      <c r="BV144" s="99">
        <f t="shared" si="112"/>
        <v>0</v>
      </c>
      <c r="BX144" s="79">
        <f t="shared" si="87"/>
        <v>0</v>
      </c>
      <c r="BY144" s="78" t="e">
        <f t="shared" ca="1" si="113"/>
        <v>#DIV/0!</v>
      </c>
      <c r="BZ144" s="74">
        <f t="shared" ca="1" si="114"/>
        <v>0</v>
      </c>
      <c r="CA144" s="98">
        <f t="shared" ca="1" si="115"/>
        <v>0</v>
      </c>
      <c r="CB144" s="97">
        <f ca="1">IF($BX144=0,0,_xll.OSTRIP($BY144,$S144,$BJ144-$B$2,$BG144-$BJ144,$BH144-$BJ144,$B$10,$BE144,$P144,$Q144,$D$23,$T144,$CC$34,0))</f>
        <v>0</v>
      </c>
      <c r="CC144" s="97">
        <f ca="1">IF($BX144=0,0,_xll.OSTRIP($BY144,$S144,$BJ144-$B$2,$BG144-$BJ144,$BH144-$BJ144,$B$10,$BE144,$P144,$Q144,$D$23,$T144,$CC$34,1))</f>
        <v>0</v>
      </c>
      <c r="CD144" s="97">
        <f ca="1">IF($BX144=0,0,_xll.OSTRIP($BY144,$S144,$BJ144-$B$2,$BG144-$BJ144,$BH144-$BJ144,$B$10,$BE144,$P144,$Q144,$D$23,$T144,$CC$34,CC$35))</f>
        <v>0</v>
      </c>
      <c r="CE144" s="99">
        <f t="shared" ca="1" si="116"/>
        <v>0</v>
      </c>
      <c r="CF144" s="99">
        <f t="shared" ca="1" si="117"/>
        <v>0</v>
      </c>
      <c r="CG144" s="99">
        <f t="shared" ca="1" si="118"/>
        <v>0</v>
      </c>
      <c r="CH144" s="99">
        <f t="shared" si="119"/>
        <v>0</v>
      </c>
      <c r="CJ144" s="79">
        <f t="shared" si="88"/>
        <v>0</v>
      </c>
      <c r="CK144" s="78" t="e">
        <f t="shared" ca="1" si="120"/>
        <v>#DIV/0!</v>
      </c>
      <c r="CL144" s="74">
        <f t="shared" ca="1" si="121"/>
        <v>0</v>
      </c>
      <c r="CM144" s="98">
        <f t="shared" ca="1" si="122"/>
        <v>0</v>
      </c>
      <c r="CN144" s="97">
        <f ca="1">IF($CJ144=0,0,_xll.OSTRIP($CK144,$AC144,$BJ144-$B$2,$BG144-$BJ144,$BH144-$BJ144,$B$10,$BE144,$Z144,$AA144,$F$23,$AD144,$CO$34,0))</f>
        <v>0</v>
      </c>
      <c r="CO144" s="97">
        <f ca="1">IF($CJ144=0,0,_xll.OSTRIP($CK144,$AC144,$BJ144-$B$2,$BG144-$BJ144,$BH144-$BJ144,$B$10,$BE144,$Z144,$AA144,$F$23,$AD144,$CO$34,1))</f>
        <v>0</v>
      </c>
      <c r="CP144" s="97">
        <f ca="1">IF($CJ144=0,0,_xll.OSTRIP($CK144,$AC144,$BJ144-$B$2,$BG144-$BJ144,$BH144-$BJ144,$B$10,$BE144,$Z144,$AA144,$F$23,$AD144,$CO$34,$CO$35))</f>
        <v>0</v>
      </c>
      <c r="CQ144" s="99">
        <f t="shared" ca="1" si="123"/>
        <v>0</v>
      </c>
      <c r="CR144" s="99">
        <f t="shared" ca="1" si="124"/>
        <v>0</v>
      </c>
      <c r="CS144" s="99">
        <f t="shared" ca="1" si="125"/>
        <v>0</v>
      </c>
      <c r="CT144" s="99">
        <f t="shared" si="126"/>
        <v>0</v>
      </c>
      <c r="CV144" s="79">
        <f t="shared" si="89"/>
        <v>0</v>
      </c>
      <c r="CW144" s="78" t="e">
        <f t="shared" ca="1" si="127"/>
        <v>#DIV/0!</v>
      </c>
      <c r="CX144" s="74">
        <f t="shared" ca="1" si="128"/>
        <v>0</v>
      </c>
      <c r="CY144" s="98">
        <f t="shared" ca="1" si="129"/>
        <v>0</v>
      </c>
      <c r="CZ144" s="97">
        <f ca="1">IF($CV144=0,0,_xll.OSTRIP($CW144,$AM144,$BJ144-$B$2,$BG144-$BJ144,$BH144-$BJ144,$B$10,$BE144,$AJ144,$AK144,$H$23,$AN144,$DA$34,0))</f>
        <v>0</v>
      </c>
      <c r="DA144" s="97">
        <f ca="1">IF($CV144=0,0,_xll.OSTRIP($CW144,$AM144,$BJ144-$B$2,$BG144-$BJ144,$BH144-$BJ144,$B$10,$BE144,$AJ144,$AK144,$H$23,$AN144,$DA$34,1))</f>
        <v>0</v>
      </c>
      <c r="DB144" s="97">
        <f ca="1">IF($CV144=0,0,_xll.OSTRIP($CW144,$AM144,$BJ144-$B$2,$BG144-$BJ144,$BH144-$BJ144,$B$10,$BE144,$AJ144,$AK144,$H$23,$AN144,$DA$34,DA$35))</f>
        <v>0</v>
      </c>
      <c r="DC144" s="99">
        <f t="shared" ca="1" si="130"/>
        <v>0</v>
      </c>
      <c r="DD144" s="99">
        <f t="shared" ca="1" si="131"/>
        <v>0</v>
      </c>
      <c r="DE144" s="99">
        <f t="shared" ca="1" si="132"/>
        <v>0</v>
      </c>
      <c r="DF144" s="99">
        <f t="shared" si="133"/>
        <v>0</v>
      </c>
    </row>
    <row r="145" spans="1:110" x14ac:dyDescent="0.2">
      <c r="A145" s="92">
        <f t="shared" si="90"/>
        <v>40513</v>
      </c>
      <c r="B145" s="93">
        <f t="shared" ca="1" si="91"/>
        <v>4.0904999999999996</v>
      </c>
      <c r="C145" s="77">
        <f t="shared" ca="1" si="92"/>
        <v>0.185</v>
      </c>
      <c r="D145" s="93">
        <f t="shared" ca="1" si="68"/>
        <v>0.77</v>
      </c>
      <c r="E145" s="96">
        <f t="shared" ca="1" si="69"/>
        <v>1.1000000000000001</v>
      </c>
      <c r="F145" s="77">
        <f t="shared" ca="1" si="93"/>
        <v>0.30349999999999999</v>
      </c>
      <c r="G145" s="96">
        <f t="shared" ca="1" si="94"/>
        <v>1.1000000000000001</v>
      </c>
      <c r="H145" s="77">
        <f t="shared" ca="1" si="70"/>
        <v>0</v>
      </c>
      <c r="I145" s="94" t="e">
        <f t="shared" ca="1" si="95"/>
        <v>#DIV/0!</v>
      </c>
      <c r="J145" s="182" t="e">
        <f t="shared" ca="1" si="71"/>
        <v>#DIV/0!</v>
      </c>
      <c r="K145" s="182"/>
      <c r="L145" s="204"/>
      <c r="M145" s="204"/>
      <c r="N145" s="93">
        <f t="shared" ca="1" si="72"/>
        <v>-4.4999999999999998E-2</v>
      </c>
      <c r="O145" s="96">
        <f t="shared" ca="1" si="73"/>
        <v>1</v>
      </c>
      <c r="P145" s="170">
        <f t="shared" ca="1" si="96"/>
        <v>0.185</v>
      </c>
      <c r="Q145" s="96">
        <f t="shared" ca="1" si="97"/>
        <v>1.1000000000000001</v>
      </c>
      <c r="R145" s="77">
        <f t="shared" ca="1" si="74"/>
        <v>0</v>
      </c>
      <c r="S145" s="94" t="e">
        <f t="shared" ca="1" si="98"/>
        <v>#DIV/0!</v>
      </c>
      <c r="T145" s="182" t="e">
        <f t="shared" ca="1" si="75"/>
        <v>#DIV/0!</v>
      </c>
      <c r="U145"/>
      <c r="V145"/>
      <c r="W145"/>
      <c r="X145" s="93">
        <f t="shared" ca="1" si="76"/>
        <v>0.35</v>
      </c>
      <c r="Y145" s="96">
        <f t="shared" ca="1" si="77"/>
        <v>1</v>
      </c>
      <c r="Z145" s="170">
        <f t="shared" ca="1" si="99"/>
        <v>0.185</v>
      </c>
      <c r="AA145" s="96">
        <f t="shared" ca="1" si="100"/>
        <v>1.1000000000000001</v>
      </c>
      <c r="AB145" s="77">
        <f t="shared" ca="1" si="78"/>
        <v>0</v>
      </c>
      <c r="AC145" s="94" t="e">
        <f t="shared" ca="1" si="101"/>
        <v>#DIV/0!</v>
      </c>
      <c r="AD145" s="182" t="e">
        <f t="shared" ca="1" si="79"/>
        <v>#DIV/0!</v>
      </c>
      <c r="AE145"/>
      <c r="AF145"/>
      <c r="AG145"/>
      <c r="AH145" s="93">
        <f t="shared" ca="1" si="80"/>
        <v>0.98</v>
      </c>
      <c r="AI145" s="96">
        <f t="shared" ca="1" si="81"/>
        <v>1.02</v>
      </c>
      <c r="AJ145" s="170">
        <f t="shared" ca="1" si="102"/>
        <v>0.18870000000000001</v>
      </c>
      <c r="AK145" s="96">
        <f t="shared" ca="1" si="103"/>
        <v>1.75</v>
      </c>
      <c r="AL145" s="77">
        <f t="shared" ca="1" si="82"/>
        <v>0</v>
      </c>
      <c r="AM145" s="94" t="e">
        <f t="shared" ca="1" si="104"/>
        <v>#DIV/0!</v>
      </c>
      <c r="AN145" s="182" t="e">
        <f t="shared" ca="1" si="83"/>
        <v>#DIV/0!</v>
      </c>
      <c r="AO145"/>
      <c r="AP145"/>
      <c r="AQ145" s="204"/>
      <c r="AR145" s="204"/>
      <c r="AU145"/>
      <c r="AV145"/>
      <c r="AW145"/>
      <c r="AX145"/>
      <c r="AY145"/>
      <c r="AZ145"/>
      <c r="BA145"/>
      <c r="BC145" s="95"/>
      <c r="BD145" s="95"/>
      <c r="BE145" s="77">
        <f t="shared" ca="1" si="105"/>
        <v>0</v>
      </c>
      <c r="BF145" s="145">
        <f t="shared" si="84"/>
        <v>31</v>
      </c>
      <c r="BG145" s="196">
        <f t="shared" si="106"/>
        <v>40513</v>
      </c>
      <c r="BH145" s="196">
        <f t="shared" si="134"/>
        <v>40543</v>
      </c>
      <c r="BJ145" s="196">
        <f t="shared" ca="1" si="135"/>
        <v>40509</v>
      </c>
      <c r="BK145" s="79"/>
      <c r="BL145" s="79">
        <f t="shared" si="85"/>
        <v>0</v>
      </c>
      <c r="BM145" s="79" t="e">
        <f t="shared" ca="1" si="107"/>
        <v>#DIV/0!</v>
      </c>
      <c r="BN145" s="74">
        <f t="shared" ca="1" si="86"/>
        <v>0</v>
      </c>
      <c r="BO145" s="98">
        <f t="shared" ca="1" si="108"/>
        <v>0</v>
      </c>
      <c r="BP145" s="97">
        <f ca="1">IF($BL145=0,0,_xll.OSTRIP($BM145,$I145,$BJ145-$B$2,$BG145-$BJ145,$BH145-$BJ145,$B$10,$BE145,$F145,$G145,$B$23,$J145,$BQ$34,0))</f>
        <v>0</v>
      </c>
      <c r="BQ145" s="97">
        <f ca="1">IF($BL145=0,0,_xll.OSTRIP($BM145,$I145,$BJ145-$B$2,$BG145-$BJ145,$BH145-$BJ145,$B$10,$BE145,$F145,$G145,$B$23,$J145,$BQ$34,1))</f>
        <v>0</v>
      </c>
      <c r="BR145" s="97">
        <f ca="1">IF($BL145=0,0,_xll.OSTRIP($BM145,$I145,$BJ145-$B$2,$BG145-$BJ145,$BH145-$BJ145,$B$10,$BE145,$F145,$G145,$B$23,$J145,$BQ$34,BQ$35))</f>
        <v>0</v>
      </c>
      <c r="BS145" s="99">
        <f t="shared" ca="1" si="109"/>
        <v>0</v>
      </c>
      <c r="BT145" s="99">
        <f t="shared" ca="1" si="110"/>
        <v>0</v>
      </c>
      <c r="BU145" s="99">
        <f t="shared" ca="1" si="111"/>
        <v>0</v>
      </c>
      <c r="BV145" s="99">
        <f t="shared" si="112"/>
        <v>0</v>
      </c>
      <c r="BX145" s="79">
        <f t="shared" si="87"/>
        <v>0</v>
      </c>
      <c r="BY145" s="78" t="e">
        <f t="shared" ca="1" si="113"/>
        <v>#DIV/0!</v>
      </c>
      <c r="BZ145" s="74">
        <f t="shared" ca="1" si="114"/>
        <v>0</v>
      </c>
      <c r="CA145" s="98">
        <f t="shared" ca="1" si="115"/>
        <v>0</v>
      </c>
      <c r="CB145" s="97">
        <f ca="1">IF($BX145=0,0,_xll.OSTRIP($BY145,$S145,$BJ145-$B$2,$BG145-$BJ145,$BH145-$BJ145,$B$10,$BE145,$P145,$Q145,$D$23,$T145,$CC$34,0))</f>
        <v>0</v>
      </c>
      <c r="CC145" s="97">
        <f ca="1">IF($BX145=0,0,_xll.OSTRIP($BY145,$S145,$BJ145-$B$2,$BG145-$BJ145,$BH145-$BJ145,$B$10,$BE145,$P145,$Q145,$D$23,$T145,$CC$34,1))</f>
        <v>0</v>
      </c>
      <c r="CD145" s="97">
        <f ca="1">IF($BX145=0,0,_xll.OSTRIP($BY145,$S145,$BJ145-$B$2,$BG145-$BJ145,$BH145-$BJ145,$B$10,$BE145,$P145,$Q145,$D$23,$T145,$CC$34,CC$35))</f>
        <v>0</v>
      </c>
      <c r="CE145" s="99">
        <f t="shared" ca="1" si="116"/>
        <v>0</v>
      </c>
      <c r="CF145" s="99">
        <f t="shared" ca="1" si="117"/>
        <v>0</v>
      </c>
      <c r="CG145" s="99">
        <f t="shared" ca="1" si="118"/>
        <v>0</v>
      </c>
      <c r="CH145" s="99">
        <f t="shared" si="119"/>
        <v>0</v>
      </c>
      <c r="CJ145" s="79">
        <f t="shared" si="88"/>
        <v>0</v>
      </c>
      <c r="CK145" s="78" t="e">
        <f t="shared" ca="1" si="120"/>
        <v>#DIV/0!</v>
      </c>
      <c r="CL145" s="74">
        <f t="shared" ca="1" si="121"/>
        <v>0</v>
      </c>
      <c r="CM145" s="98">
        <f t="shared" ca="1" si="122"/>
        <v>0</v>
      </c>
      <c r="CN145" s="97">
        <f ca="1">IF($CJ145=0,0,_xll.OSTRIP($CK145,$AC145,$BJ145-$B$2,$BG145-$BJ145,$BH145-$BJ145,$B$10,$BE145,$Z145,$AA145,$F$23,$AD145,$CO$34,0))</f>
        <v>0</v>
      </c>
      <c r="CO145" s="97">
        <f ca="1">IF($CJ145=0,0,_xll.OSTRIP($CK145,$AC145,$BJ145-$B$2,$BG145-$BJ145,$BH145-$BJ145,$B$10,$BE145,$Z145,$AA145,$F$23,$AD145,$CO$34,1))</f>
        <v>0</v>
      </c>
      <c r="CP145" s="97">
        <f ca="1">IF($CJ145=0,0,_xll.OSTRIP($CK145,$AC145,$BJ145-$B$2,$BG145-$BJ145,$BH145-$BJ145,$B$10,$BE145,$Z145,$AA145,$F$23,$AD145,$CO$34,$CO$35))</f>
        <v>0</v>
      </c>
      <c r="CQ145" s="99">
        <f t="shared" ca="1" si="123"/>
        <v>0</v>
      </c>
      <c r="CR145" s="99">
        <f t="shared" ca="1" si="124"/>
        <v>0</v>
      </c>
      <c r="CS145" s="99">
        <f t="shared" ca="1" si="125"/>
        <v>0</v>
      </c>
      <c r="CT145" s="99">
        <f t="shared" si="126"/>
        <v>0</v>
      </c>
      <c r="CV145" s="79">
        <f t="shared" si="89"/>
        <v>0</v>
      </c>
      <c r="CW145" s="78" t="e">
        <f t="shared" ca="1" si="127"/>
        <v>#DIV/0!</v>
      </c>
      <c r="CX145" s="74">
        <f t="shared" ca="1" si="128"/>
        <v>0</v>
      </c>
      <c r="CY145" s="98">
        <f t="shared" ca="1" si="129"/>
        <v>0</v>
      </c>
      <c r="CZ145" s="97">
        <f ca="1">IF($CV145=0,0,_xll.OSTRIP($CW145,$AM145,$BJ145-$B$2,$BG145-$BJ145,$BH145-$BJ145,$B$10,$BE145,$AJ145,$AK145,$H$23,$AN145,$DA$34,0))</f>
        <v>0</v>
      </c>
      <c r="DA145" s="97">
        <f ca="1">IF($CV145=0,0,_xll.OSTRIP($CW145,$AM145,$BJ145-$B$2,$BG145-$BJ145,$BH145-$BJ145,$B$10,$BE145,$AJ145,$AK145,$H$23,$AN145,$DA$34,1))</f>
        <v>0</v>
      </c>
      <c r="DB145" s="97">
        <f ca="1">IF($CV145=0,0,_xll.OSTRIP($CW145,$AM145,$BJ145-$B$2,$BG145-$BJ145,$BH145-$BJ145,$B$10,$BE145,$AJ145,$AK145,$H$23,$AN145,$DA$34,DA$35))</f>
        <v>0</v>
      </c>
      <c r="DC145" s="99">
        <f t="shared" ca="1" si="130"/>
        <v>0</v>
      </c>
      <c r="DD145" s="99">
        <f t="shared" ca="1" si="131"/>
        <v>0</v>
      </c>
      <c r="DE145" s="99">
        <f t="shared" ca="1" si="132"/>
        <v>0</v>
      </c>
      <c r="DF145" s="99">
        <f t="shared" si="133"/>
        <v>0</v>
      </c>
    </row>
    <row r="146" spans="1:110" x14ac:dyDescent="0.2">
      <c r="A146" s="92">
        <f t="shared" si="90"/>
        <v>40544</v>
      </c>
      <c r="B146" s="93">
        <f t="shared" ca="1" si="91"/>
        <v>4.1284999999999998</v>
      </c>
      <c r="C146" s="77">
        <f t="shared" ca="1" si="92"/>
        <v>0.185</v>
      </c>
      <c r="D146" s="93">
        <f t="shared" ca="1" si="68"/>
        <v>1.04</v>
      </c>
      <c r="E146" s="96">
        <f t="shared" ca="1" si="69"/>
        <v>1.1000000000000001</v>
      </c>
      <c r="F146" s="77">
        <f t="shared" ca="1" si="93"/>
        <v>0.30349999999999999</v>
      </c>
      <c r="G146" s="96">
        <f t="shared" ca="1" si="94"/>
        <v>1.1000000000000001</v>
      </c>
      <c r="H146" s="77">
        <f t="shared" ca="1" si="70"/>
        <v>0</v>
      </c>
      <c r="I146" s="94" t="e">
        <f t="shared" ca="1" si="95"/>
        <v>#DIV/0!</v>
      </c>
      <c r="J146" s="182" t="e">
        <f t="shared" ca="1" si="71"/>
        <v>#DIV/0!</v>
      </c>
      <c r="K146" s="182"/>
      <c r="L146" s="204"/>
      <c r="M146" s="204"/>
      <c r="N146" s="93">
        <f t="shared" ca="1" si="72"/>
        <v>-4.7500000000000001E-2</v>
      </c>
      <c r="O146" s="96">
        <f t="shared" ca="1" si="73"/>
        <v>1</v>
      </c>
      <c r="P146" s="170">
        <f t="shared" ca="1" si="96"/>
        <v>0.185</v>
      </c>
      <c r="Q146" s="96">
        <f t="shared" ca="1" si="97"/>
        <v>1.1000000000000001</v>
      </c>
      <c r="R146" s="77">
        <f t="shared" ca="1" si="74"/>
        <v>0</v>
      </c>
      <c r="S146" s="94" t="e">
        <f t="shared" ca="1" si="98"/>
        <v>#DIV/0!</v>
      </c>
      <c r="T146" s="182" t="e">
        <f t="shared" ca="1" si="75"/>
        <v>#DIV/0!</v>
      </c>
      <c r="U146"/>
      <c r="V146"/>
      <c r="W146"/>
      <c r="X146" s="93">
        <f t="shared" ca="1" si="76"/>
        <v>0.35</v>
      </c>
      <c r="Y146" s="96">
        <f t="shared" ca="1" si="77"/>
        <v>1</v>
      </c>
      <c r="Z146" s="170">
        <f t="shared" ca="1" si="99"/>
        <v>0.185</v>
      </c>
      <c r="AA146" s="96">
        <f t="shared" ca="1" si="100"/>
        <v>1.1000000000000001</v>
      </c>
      <c r="AB146" s="77">
        <f t="shared" ca="1" si="78"/>
        <v>0</v>
      </c>
      <c r="AC146" s="94" t="e">
        <f t="shared" ca="1" si="101"/>
        <v>#DIV/0!</v>
      </c>
      <c r="AD146" s="182" t="e">
        <f t="shared" ca="1" si="79"/>
        <v>#DIV/0!</v>
      </c>
      <c r="AE146"/>
      <c r="AF146"/>
      <c r="AG146"/>
      <c r="AH146" s="93">
        <f t="shared" ca="1" si="80"/>
        <v>1.6</v>
      </c>
      <c r="AI146" s="96">
        <f t="shared" ca="1" si="81"/>
        <v>1.04</v>
      </c>
      <c r="AJ146" s="170">
        <f t="shared" ca="1" si="102"/>
        <v>0.19240000000000002</v>
      </c>
      <c r="AK146" s="96">
        <f t="shared" ca="1" si="103"/>
        <v>1.95</v>
      </c>
      <c r="AL146" s="77">
        <f t="shared" ca="1" si="82"/>
        <v>0</v>
      </c>
      <c r="AM146" s="94" t="e">
        <f t="shared" ca="1" si="104"/>
        <v>#DIV/0!</v>
      </c>
      <c r="AN146" s="182" t="e">
        <f t="shared" ca="1" si="83"/>
        <v>#DIV/0!</v>
      </c>
      <c r="AO146"/>
      <c r="AP146"/>
      <c r="AQ146" s="204"/>
      <c r="AR146" s="204"/>
      <c r="AU146"/>
      <c r="AV146"/>
      <c r="AW146"/>
      <c r="AX146"/>
      <c r="AY146"/>
      <c r="AZ146"/>
      <c r="BA146"/>
      <c r="BC146" s="95"/>
      <c r="BD146" s="95"/>
      <c r="BE146" s="77">
        <f t="shared" ca="1" si="105"/>
        <v>0</v>
      </c>
      <c r="BF146" s="145">
        <f t="shared" si="84"/>
        <v>31</v>
      </c>
      <c r="BG146" s="196">
        <f t="shared" si="106"/>
        <v>40544</v>
      </c>
      <c r="BH146" s="196">
        <f t="shared" si="134"/>
        <v>40574</v>
      </c>
      <c r="BJ146" s="196">
        <f t="shared" ca="1" si="135"/>
        <v>40541</v>
      </c>
      <c r="BK146" s="79"/>
      <c r="BL146" s="79">
        <f t="shared" si="85"/>
        <v>0</v>
      </c>
      <c r="BM146" s="79" t="e">
        <f t="shared" ca="1" si="107"/>
        <v>#DIV/0!</v>
      </c>
      <c r="BN146" s="74">
        <f t="shared" ca="1" si="86"/>
        <v>0</v>
      </c>
      <c r="BO146" s="98">
        <f t="shared" ca="1" si="108"/>
        <v>0</v>
      </c>
      <c r="BP146" s="97">
        <f ca="1">IF($BL146=0,0,_xll.OSTRIP($BM146,$I146,$BJ146-$B$2,$BG146-$BJ146,$BH146-$BJ146,$B$10,$BE146,$F146,$G146,$B$23,$J146,$BQ$34,0))</f>
        <v>0</v>
      </c>
      <c r="BQ146" s="97">
        <f ca="1">IF($BL146=0,0,_xll.OSTRIP($BM146,$I146,$BJ146-$B$2,$BG146-$BJ146,$BH146-$BJ146,$B$10,$BE146,$F146,$G146,$B$23,$J146,$BQ$34,1))</f>
        <v>0</v>
      </c>
      <c r="BR146" s="97">
        <f ca="1">IF($BL146=0,0,_xll.OSTRIP($BM146,$I146,$BJ146-$B$2,$BG146-$BJ146,$BH146-$BJ146,$B$10,$BE146,$F146,$G146,$B$23,$J146,$BQ$34,BQ$35))</f>
        <v>0</v>
      </c>
      <c r="BS146" s="99">
        <f t="shared" ca="1" si="109"/>
        <v>0</v>
      </c>
      <c r="BT146" s="99">
        <f t="shared" ca="1" si="110"/>
        <v>0</v>
      </c>
      <c r="BU146" s="99">
        <f t="shared" ca="1" si="111"/>
        <v>0</v>
      </c>
      <c r="BV146" s="99">
        <f t="shared" si="112"/>
        <v>0</v>
      </c>
      <c r="BX146" s="79">
        <f t="shared" si="87"/>
        <v>0</v>
      </c>
      <c r="BY146" s="78" t="e">
        <f t="shared" ca="1" si="113"/>
        <v>#DIV/0!</v>
      </c>
      <c r="BZ146" s="74">
        <f t="shared" ca="1" si="114"/>
        <v>0</v>
      </c>
      <c r="CA146" s="98">
        <f t="shared" ca="1" si="115"/>
        <v>0</v>
      </c>
      <c r="CB146" s="97">
        <f ca="1">IF($BX146=0,0,_xll.OSTRIP($BY146,$S146,$BJ146-$B$2,$BG146-$BJ146,$BH146-$BJ146,$B$10,$BE146,$P146,$Q146,$D$23,$T146,$CC$34,0))</f>
        <v>0</v>
      </c>
      <c r="CC146" s="97">
        <f ca="1">IF($BX146=0,0,_xll.OSTRIP($BY146,$S146,$BJ146-$B$2,$BG146-$BJ146,$BH146-$BJ146,$B$10,$BE146,$P146,$Q146,$D$23,$T146,$CC$34,1))</f>
        <v>0</v>
      </c>
      <c r="CD146" s="97">
        <f ca="1">IF($BX146=0,0,_xll.OSTRIP($BY146,$S146,$BJ146-$B$2,$BG146-$BJ146,$BH146-$BJ146,$B$10,$BE146,$P146,$Q146,$D$23,$T146,$CC$34,CC$35))</f>
        <v>0</v>
      </c>
      <c r="CE146" s="99">
        <f t="shared" ca="1" si="116"/>
        <v>0</v>
      </c>
      <c r="CF146" s="99">
        <f t="shared" ca="1" si="117"/>
        <v>0</v>
      </c>
      <c r="CG146" s="99">
        <f t="shared" ca="1" si="118"/>
        <v>0</v>
      </c>
      <c r="CH146" s="99">
        <f t="shared" si="119"/>
        <v>0</v>
      </c>
      <c r="CJ146" s="79">
        <f t="shared" si="88"/>
        <v>0</v>
      </c>
      <c r="CK146" s="78" t="e">
        <f t="shared" ca="1" si="120"/>
        <v>#DIV/0!</v>
      </c>
      <c r="CL146" s="74">
        <f t="shared" ca="1" si="121"/>
        <v>0</v>
      </c>
      <c r="CM146" s="98">
        <f t="shared" ca="1" si="122"/>
        <v>0</v>
      </c>
      <c r="CN146" s="97">
        <f ca="1">IF($CJ146=0,0,_xll.OSTRIP($CK146,$AC146,$BJ146-$B$2,$BG146-$BJ146,$BH146-$BJ146,$B$10,$BE146,$Z146,$AA146,$F$23,$AD146,$CO$34,0))</f>
        <v>0</v>
      </c>
      <c r="CO146" s="97">
        <f ca="1">IF($CJ146=0,0,_xll.OSTRIP($CK146,$AC146,$BJ146-$B$2,$BG146-$BJ146,$BH146-$BJ146,$B$10,$BE146,$Z146,$AA146,$F$23,$AD146,$CO$34,1))</f>
        <v>0</v>
      </c>
      <c r="CP146" s="97">
        <f ca="1">IF($CJ146=0,0,_xll.OSTRIP($CK146,$AC146,$BJ146-$B$2,$BG146-$BJ146,$BH146-$BJ146,$B$10,$BE146,$Z146,$AA146,$F$23,$AD146,$CO$34,$CO$35))</f>
        <v>0</v>
      </c>
      <c r="CQ146" s="99">
        <f t="shared" ca="1" si="123"/>
        <v>0</v>
      </c>
      <c r="CR146" s="99">
        <f t="shared" ca="1" si="124"/>
        <v>0</v>
      </c>
      <c r="CS146" s="99">
        <f t="shared" ca="1" si="125"/>
        <v>0</v>
      </c>
      <c r="CT146" s="99">
        <f t="shared" si="126"/>
        <v>0</v>
      </c>
      <c r="CV146" s="79">
        <f t="shared" si="89"/>
        <v>0</v>
      </c>
      <c r="CW146" s="78" t="e">
        <f t="shared" ca="1" si="127"/>
        <v>#DIV/0!</v>
      </c>
      <c r="CX146" s="74">
        <f t="shared" ca="1" si="128"/>
        <v>0</v>
      </c>
      <c r="CY146" s="98">
        <f t="shared" ca="1" si="129"/>
        <v>0</v>
      </c>
      <c r="CZ146" s="97">
        <f ca="1">IF($CV146=0,0,_xll.OSTRIP($CW146,$AM146,$BJ146-$B$2,$BG146-$BJ146,$BH146-$BJ146,$B$10,$BE146,$AJ146,$AK146,$H$23,$AN146,$DA$34,0))</f>
        <v>0</v>
      </c>
      <c r="DA146" s="97">
        <f ca="1">IF($CV146=0,0,_xll.OSTRIP($CW146,$AM146,$BJ146-$B$2,$BG146-$BJ146,$BH146-$BJ146,$B$10,$BE146,$AJ146,$AK146,$H$23,$AN146,$DA$34,1))</f>
        <v>0</v>
      </c>
      <c r="DB146" s="97">
        <f ca="1">IF($CV146=0,0,_xll.OSTRIP($CW146,$AM146,$BJ146-$B$2,$BG146-$BJ146,$BH146-$BJ146,$B$10,$BE146,$AJ146,$AK146,$H$23,$AN146,$DA$34,DA$35))</f>
        <v>0</v>
      </c>
      <c r="DC146" s="99">
        <f t="shared" ca="1" si="130"/>
        <v>0</v>
      </c>
      <c r="DD146" s="99">
        <f t="shared" ca="1" si="131"/>
        <v>0</v>
      </c>
      <c r="DE146" s="99">
        <f t="shared" ca="1" si="132"/>
        <v>0</v>
      </c>
      <c r="DF146" s="99">
        <f t="shared" si="133"/>
        <v>0</v>
      </c>
    </row>
    <row r="147" spans="1:110" x14ac:dyDescent="0.2">
      <c r="A147" s="92">
        <f t="shared" si="90"/>
        <v>40575</v>
      </c>
      <c r="B147" s="93">
        <f t="shared" ca="1" si="91"/>
        <v>4.0724999999999998</v>
      </c>
      <c r="C147" s="77">
        <f t="shared" ca="1" si="92"/>
        <v>0.185</v>
      </c>
      <c r="D147" s="93">
        <f t="shared" ca="1" si="68"/>
        <v>1.04</v>
      </c>
      <c r="E147" s="96">
        <f t="shared" ca="1" si="69"/>
        <v>1.1000000000000001</v>
      </c>
      <c r="F147" s="77">
        <f t="shared" ca="1" si="93"/>
        <v>0.30349999999999999</v>
      </c>
      <c r="G147" s="96">
        <f t="shared" ca="1" si="94"/>
        <v>1.1000000000000001</v>
      </c>
      <c r="H147" s="77">
        <f t="shared" ca="1" si="70"/>
        <v>0</v>
      </c>
      <c r="I147" s="94" t="e">
        <f t="shared" ca="1" si="95"/>
        <v>#DIV/0!</v>
      </c>
      <c r="J147" s="182" t="e">
        <f t="shared" ca="1" si="71"/>
        <v>#DIV/0!</v>
      </c>
      <c r="K147" s="182"/>
      <c r="L147" s="204"/>
      <c r="M147" s="204"/>
      <c r="N147" s="93">
        <f t="shared" ca="1" si="72"/>
        <v>-0.03</v>
      </c>
      <c r="O147" s="96">
        <f t="shared" ca="1" si="73"/>
        <v>1</v>
      </c>
      <c r="P147" s="170">
        <f t="shared" ca="1" si="96"/>
        <v>0.185</v>
      </c>
      <c r="Q147" s="96">
        <f t="shared" ca="1" si="97"/>
        <v>1.1000000000000001</v>
      </c>
      <c r="R147" s="77">
        <f t="shared" ca="1" si="74"/>
        <v>0</v>
      </c>
      <c r="S147" s="94" t="e">
        <f t="shared" ca="1" si="98"/>
        <v>#DIV/0!</v>
      </c>
      <c r="T147" s="182" t="e">
        <f t="shared" ca="1" si="75"/>
        <v>#DIV/0!</v>
      </c>
      <c r="U147"/>
      <c r="V147"/>
      <c r="W147"/>
      <c r="X147" s="93">
        <f t="shared" ca="1" si="76"/>
        <v>0.35</v>
      </c>
      <c r="Y147" s="96">
        <f t="shared" ca="1" si="77"/>
        <v>1</v>
      </c>
      <c r="Z147" s="170">
        <f t="shared" ca="1" si="99"/>
        <v>0.185</v>
      </c>
      <c r="AA147" s="96">
        <f t="shared" ca="1" si="100"/>
        <v>1.1000000000000001</v>
      </c>
      <c r="AB147" s="77">
        <f t="shared" ca="1" si="78"/>
        <v>0</v>
      </c>
      <c r="AC147" s="94" t="e">
        <f t="shared" ca="1" si="101"/>
        <v>#DIV/0!</v>
      </c>
      <c r="AD147" s="182" t="e">
        <f t="shared" ca="1" si="79"/>
        <v>#DIV/0!</v>
      </c>
      <c r="AE147"/>
      <c r="AF147"/>
      <c r="AG147"/>
      <c r="AH147" s="93">
        <f t="shared" ca="1" si="80"/>
        <v>1.6</v>
      </c>
      <c r="AI147" s="96">
        <f t="shared" ca="1" si="81"/>
        <v>1.04</v>
      </c>
      <c r="AJ147" s="170">
        <f t="shared" ca="1" si="102"/>
        <v>0.19240000000000002</v>
      </c>
      <c r="AK147" s="96">
        <f t="shared" ca="1" si="103"/>
        <v>1.95</v>
      </c>
      <c r="AL147" s="77">
        <f t="shared" ca="1" si="82"/>
        <v>0</v>
      </c>
      <c r="AM147" s="94" t="e">
        <f t="shared" ca="1" si="104"/>
        <v>#DIV/0!</v>
      </c>
      <c r="AN147" s="182" t="e">
        <f t="shared" ca="1" si="83"/>
        <v>#DIV/0!</v>
      </c>
      <c r="AO147"/>
      <c r="AP147"/>
      <c r="AQ147" s="204"/>
      <c r="AR147" s="204"/>
      <c r="AU147"/>
      <c r="AV147"/>
      <c r="AW147"/>
      <c r="AX147"/>
      <c r="AY147"/>
      <c r="AZ147"/>
      <c r="BA147"/>
      <c r="BC147" s="95"/>
      <c r="BD147" s="95"/>
      <c r="BE147" s="77">
        <f t="shared" ca="1" si="105"/>
        <v>0</v>
      </c>
      <c r="BF147" s="145">
        <f t="shared" si="84"/>
        <v>28</v>
      </c>
      <c r="BG147" s="196">
        <f t="shared" si="106"/>
        <v>40575</v>
      </c>
      <c r="BH147" s="196">
        <f t="shared" si="134"/>
        <v>40602</v>
      </c>
      <c r="BJ147" s="196">
        <f t="shared" ca="1" si="135"/>
        <v>40571</v>
      </c>
      <c r="BK147" s="79"/>
      <c r="BL147" s="79">
        <f t="shared" si="85"/>
        <v>0</v>
      </c>
      <c r="BM147" s="79" t="e">
        <f t="shared" ca="1" si="107"/>
        <v>#DIV/0!</v>
      </c>
      <c r="BN147" s="74">
        <f t="shared" ca="1" si="86"/>
        <v>0</v>
      </c>
      <c r="BO147" s="98">
        <f t="shared" ca="1" si="108"/>
        <v>0</v>
      </c>
      <c r="BP147" s="97">
        <f ca="1">IF($BL147=0,0,_xll.OSTRIP($BM147,$I147,$BJ147-$B$2,$BG147-$BJ147,$BH147-$BJ147,$B$10,$BE147,$F147,$G147,$B$23,$J147,$BQ$34,0))</f>
        <v>0</v>
      </c>
      <c r="BQ147" s="97">
        <f ca="1">IF($BL147=0,0,_xll.OSTRIP($BM147,$I147,$BJ147-$B$2,$BG147-$BJ147,$BH147-$BJ147,$B$10,$BE147,$F147,$G147,$B$23,$J147,$BQ$34,1))</f>
        <v>0</v>
      </c>
      <c r="BR147" s="97">
        <f ca="1">IF($BL147=0,0,_xll.OSTRIP($BM147,$I147,$BJ147-$B$2,$BG147-$BJ147,$BH147-$BJ147,$B$10,$BE147,$F147,$G147,$B$23,$J147,$BQ$34,BQ$35))</f>
        <v>0</v>
      </c>
      <c r="BS147" s="99">
        <f t="shared" ca="1" si="109"/>
        <v>0</v>
      </c>
      <c r="BT147" s="99">
        <f t="shared" ca="1" si="110"/>
        <v>0</v>
      </c>
      <c r="BU147" s="99">
        <f t="shared" ca="1" si="111"/>
        <v>0</v>
      </c>
      <c r="BV147" s="99">
        <f t="shared" si="112"/>
        <v>0</v>
      </c>
      <c r="BX147" s="79">
        <f t="shared" si="87"/>
        <v>0</v>
      </c>
      <c r="BY147" s="78" t="e">
        <f t="shared" ca="1" si="113"/>
        <v>#DIV/0!</v>
      </c>
      <c r="BZ147" s="74">
        <f t="shared" ca="1" si="114"/>
        <v>0</v>
      </c>
      <c r="CA147" s="98">
        <f t="shared" ca="1" si="115"/>
        <v>0</v>
      </c>
      <c r="CB147" s="97">
        <f ca="1">IF($BX147=0,0,_xll.OSTRIP($BY147,$S147,$BJ147-$B$2,$BG147-$BJ147,$BH147-$BJ147,$B$10,$BE147,$P147,$Q147,$D$23,$T147,$CC$34,0))</f>
        <v>0</v>
      </c>
      <c r="CC147" s="97">
        <f ca="1">IF($BX147=0,0,_xll.OSTRIP($BY147,$S147,$BJ147-$B$2,$BG147-$BJ147,$BH147-$BJ147,$B$10,$BE147,$P147,$Q147,$D$23,$T147,$CC$34,1))</f>
        <v>0</v>
      </c>
      <c r="CD147" s="97">
        <f ca="1">IF($BX147=0,0,_xll.OSTRIP($BY147,$S147,$BJ147-$B$2,$BG147-$BJ147,$BH147-$BJ147,$B$10,$BE147,$P147,$Q147,$D$23,$T147,$CC$34,CC$35))</f>
        <v>0</v>
      </c>
      <c r="CE147" s="99">
        <f t="shared" ca="1" si="116"/>
        <v>0</v>
      </c>
      <c r="CF147" s="99">
        <f t="shared" ca="1" si="117"/>
        <v>0</v>
      </c>
      <c r="CG147" s="99">
        <f t="shared" ca="1" si="118"/>
        <v>0</v>
      </c>
      <c r="CH147" s="99">
        <f t="shared" si="119"/>
        <v>0</v>
      </c>
      <c r="CJ147" s="79">
        <f t="shared" si="88"/>
        <v>0</v>
      </c>
      <c r="CK147" s="78" t="e">
        <f t="shared" ca="1" si="120"/>
        <v>#DIV/0!</v>
      </c>
      <c r="CL147" s="74">
        <f t="shared" ca="1" si="121"/>
        <v>0</v>
      </c>
      <c r="CM147" s="98">
        <f t="shared" ca="1" si="122"/>
        <v>0</v>
      </c>
      <c r="CN147" s="97">
        <f ca="1">IF($CJ147=0,0,_xll.OSTRIP($CK147,$AC147,$BJ147-$B$2,$BG147-$BJ147,$BH147-$BJ147,$B$10,$BE147,$Z147,$AA147,$F$23,$AD147,$CO$34,0))</f>
        <v>0</v>
      </c>
      <c r="CO147" s="97">
        <f ca="1">IF($CJ147=0,0,_xll.OSTRIP($CK147,$AC147,$BJ147-$B$2,$BG147-$BJ147,$BH147-$BJ147,$B$10,$BE147,$Z147,$AA147,$F$23,$AD147,$CO$34,1))</f>
        <v>0</v>
      </c>
      <c r="CP147" s="97">
        <f ca="1">IF($CJ147=0,0,_xll.OSTRIP($CK147,$AC147,$BJ147-$B$2,$BG147-$BJ147,$BH147-$BJ147,$B$10,$BE147,$Z147,$AA147,$F$23,$AD147,$CO$34,$CO$35))</f>
        <v>0</v>
      </c>
      <c r="CQ147" s="99">
        <f t="shared" ca="1" si="123"/>
        <v>0</v>
      </c>
      <c r="CR147" s="99">
        <f t="shared" ca="1" si="124"/>
        <v>0</v>
      </c>
      <c r="CS147" s="99">
        <f t="shared" ca="1" si="125"/>
        <v>0</v>
      </c>
      <c r="CT147" s="99">
        <f t="shared" si="126"/>
        <v>0</v>
      </c>
      <c r="CV147" s="79">
        <f t="shared" si="89"/>
        <v>0</v>
      </c>
      <c r="CW147" s="78" t="e">
        <f t="shared" ca="1" si="127"/>
        <v>#DIV/0!</v>
      </c>
      <c r="CX147" s="74">
        <f t="shared" ca="1" si="128"/>
        <v>0</v>
      </c>
      <c r="CY147" s="98">
        <f t="shared" ca="1" si="129"/>
        <v>0</v>
      </c>
      <c r="CZ147" s="97">
        <f ca="1">IF($CV147=0,0,_xll.OSTRIP($CW147,$AM147,$BJ147-$B$2,$BG147-$BJ147,$BH147-$BJ147,$B$10,$BE147,$AJ147,$AK147,$H$23,$AN147,$DA$34,0))</f>
        <v>0</v>
      </c>
      <c r="DA147" s="97">
        <f ca="1">IF($CV147=0,0,_xll.OSTRIP($CW147,$AM147,$BJ147-$B$2,$BG147-$BJ147,$BH147-$BJ147,$B$10,$BE147,$AJ147,$AK147,$H$23,$AN147,$DA$34,1))</f>
        <v>0</v>
      </c>
      <c r="DB147" s="97">
        <f ca="1">IF($CV147=0,0,_xll.OSTRIP($CW147,$AM147,$BJ147-$B$2,$BG147-$BJ147,$BH147-$BJ147,$B$10,$BE147,$AJ147,$AK147,$H$23,$AN147,$DA$34,DA$35))</f>
        <v>0</v>
      </c>
      <c r="DC147" s="99">
        <f t="shared" ca="1" si="130"/>
        <v>0</v>
      </c>
      <c r="DD147" s="99">
        <f t="shared" ca="1" si="131"/>
        <v>0</v>
      </c>
      <c r="DE147" s="99">
        <f t="shared" ca="1" si="132"/>
        <v>0</v>
      </c>
      <c r="DF147" s="99">
        <f t="shared" si="133"/>
        <v>0</v>
      </c>
    </row>
    <row r="148" spans="1:110" x14ac:dyDescent="0.2">
      <c r="A148" s="92">
        <f t="shared" si="90"/>
        <v>40603</v>
      </c>
      <c r="B148" s="93">
        <f t="shared" ca="1" si="91"/>
        <v>3.9424999999999999</v>
      </c>
      <c r="C148" s="77">
        <f t="shared" ca="1" si="92"/>
        <v>0.18</v>
      </c>
      <c r="D148" s="93">
        <f t="shared" ca="1" si="68"/>
        <v>0.54</v>
      </c>
      <c r="E148" s="96">
        <f t="shared" ca="1" si="69"/>
        <v>1.1000000000000001</v>
      </c>
      <c r="F148" s="77">
        <f t="shared" ca="1" si="93"/>
        <v>0.29800000000000004</v>
      </c>
      <c r="G148" s="96">
        <f t="shared" ca="1" si="94"/>
        <v>0.85</v>
      </c>
      <c r="H148" s="77">
        <f t="shared" ca="1" si="70"/>
        <v>0</v>
      </c>
      <c r="I148" s="94" t="e">
        <f t="shared" ca="1" si="95"/>
        <v>#DIV/0!</v>
      </c>
      <c r="J148" s="182" t="e">
        <f t="shared" ca="1" si="71"/>
        <v>#DIV/0!</v>
      </c>
      <c r="K148" s="182"/>
      <c r="L148" s="204"/>
      <c r="M148" s="204"/>
      <c r="N148" s="93">
        <f t="shared" ca="1" si="72"/>
        <v>-1.7500000000000002E-2</v>
      </c>
      <c r="O148" s="96">
        <f t="shared" ca="1" si="73"/>
        <v>1</v>
      </c>
      <c r="P148" s="170">
        <f t="shared" ca="1" si="96"/>
        <v>0.18</v>
      </c>
      <c r="Q148" s="96">
        <f t="shared" ca="1" si="97"/>
        <v>0.85</v>
      </c>
      <c r="R148" s="77">
        <f t="shared" ca="1" si="74"/>
        <v>0</v>
      </c>
      <c r="S148" s="94" t="e">
        <f t="shared" ca="1" si="98"/>
        <v>#DIV/0!</v>
      </c>
      <c r="T148" s="182" t="e">
        <f t="shared" ca="1" si="75"/>
        <v>#DIV/0!</v>
      </c>
      <c r="U148"/>
      <c r="V148"/>
      <c r="W148"/>
      <c r="X148" s="93">
        <f t="shared" ca="1" si="76"/>
        <v>0.35</v>
      </c>
      <c r="Y148" s="96">
        <f t="shared" ca="1" si="77"/>
        <v>1</v>
      </c>
      <c r="Z148" s="170">
        <f t="shared" ca="1" si="99"/>
        <v>0.18</v>
      </c>
      <c r="AA148" s="96">
        <f t="shared" ca="1" si="100"/>
        <v>0.85</v>
      </c>
      <c r="AB148" s="77">
        <f t="shared" ca="1" si="78"/>
        <v>0</v>
      </c>
      <c r="AC148" s="94" t="e">
        <f t="shared" ca="1" si="101"/>
        <v>#DIV/0!</v>
      </c>
      <c r="AD148" s="182" t="e">
        <f t="shared" ca="1" si="79"/>
        <v>#DIV/0!</v>
      </c>
      <c r="AE148"/>
      <c r="AF148"/>
      <c r="AG148"/>
      <c r="AH148" s="93">
        <f t="shared" ca="1" si="80"/>
        <v>0.69</v>
      </c>
      <c r="AI148" s="96">
        <f t="shared" ca="1" si="81"/>
        <v>1.04</v>
      </c>
      <c r="AJ148" s="170">
        <f t="shared" ca="1" si="102"/>
        <v>0.18720000000000001</v>
      </c>
      <c r="AK148" s="96">
        <f t="shared" ca="1" si="103"/>
        <v>1.5</v>
      </c>
      <c r="AL148" s="77">
        <f t="shared" ca="1" si="82"/>
        <v>0</v>
      </c>
      <c r="AM148" s="94" t="e">
        <f t="shared" ca="1" si="104"/>
        <v>#DIV/0!</v>
      </c>
      <c r="AN148" s="182" t="e">
        <f t="shared" ca="1" si="83"/>
        <v>#DIV/0!</v>
      </c>
      <c r="AO148"/>
      <c r="AP148"/>
      <c r="AQ148" s="204"/>
      <c r="AR148" s="204"/>
      <c r="AU148"/>
      <c r="AV148"/>
      <c r="AW148"/>
      <c r="AX148"/>
      <c r="AY148"/>
      <c r="AZ148"/>
      <c r="BA148"/>
      <c r="BC148" s="95"/>
      <c r="BD148" s="95"/>
      <c r="BE148" s="77">
        <f t="shared" ca="1" si="105"/>
        <v>0</v>
      </c>
      <c r="BF148" s="145">
        <f t="shared" si="84"/>
        <v>31</v>
      </c>
      <c r="BG148" s="196">
        <f t="shared" si="106"/>
        <v>40603</v>
      </c>
      <c r="BH148" s="196">
        <f t="shared" si="134"/>
        <v>40633</v>
      </c>
      <c r="BJ148" s="196">
        <f t="shared" ca="1" si="135"/>
        <v>40599</v>
      </c>
      <c r="BK148" s="79"/>
      <c r="BL148" s="79">
        <f t="shared" si="85"/>
        <v>0</v>
      </c>
      <c r="BM148" s="79" t="e">
        <f t="shared" ca="1" si="107"/>
        <v>#DIV/0!</v>
      </c>
      <c r="BN148" s="74">
        <f t="shared" ca="1" si="86"/>
        <v>0</v>
      </c>
      <c r="BO148" s="98">
        <f t="shared" ca="1" si="108"/>
        <v>0</v>
      </c>
      <c r="BP148" s="97">
        <f ca="1">IF($BL148=0,0,_xll.OSTRIP($BM148,$I148,$BJ148-$B$2,$BG148-$BJ148,$BH148-$BJ148,$B$10,$BE148,$F148,$G148,$B$23,$J148,$BQ$34,0))</f>
        <v>0</v>
      </c>
      <c r="BQ148" s="97">
        <f ca="1">IF($BL148=0,0,_xll.OSTRIP($BM148,$I148,$BJ148-$B$2,$BG148-$BJ148,$BH148-$BJ148,$B$10,$BE148,$F148,$G148,$B$23,$J148,$BQ$34,1))</f>
        <v>0</v>
      </c>
      <c r="BR148" s="97">
        <f ca="1">IF($BL148=0,0,_xll.OSTRIP($BM148,$I148,$BJ148-$B$2,$BG148-$BJ148,$BH148-$BJ148,$B$10,$BE148,$F148,$G148,$B$23,$J148,$BQ$34,BQ$35))</f>
        <v>0</v>
      </c>
      <c r="BS148" s="99">
        <f t="shared" ca="1" si="109"/>
        <v>0</v>
      </c>
      <c r="BT148" s="99">
        <f t="shared" ca="1" si="110"/>
        <v>0</v>
      </c>
      <c r="BU148" s="99">
        <f t="shared" ca="1" si="111"/>
        <v>0</v>
      </c>
      <c r="BV148" s="99">
        <f t="shared" si="112"/>
        <v>0</v>
      </c>
      <c r="BX148" s="79">
        <f t="shared" si="87"/>
        <v>0</v>
      </c>
      <c r="BY148" s="78" t="e">
        <f t="shared" ca="1" si="113"/>
        <v>#DIV/0!</v>
      </c>
      <c r="BZ148" s="74">
        <f t="shared" ca="1" si="114"/>
        <v>0</v>
      </c>
      <c r="CA148" s="98">
        <f t="shared" ca="1" si="115"/>
        <v>0</v>
      </c>
      <c r="CB148" s="97">
        <f ca="1">IF($BX148=0,0,_xll.OSTRIP($BY148,$S148,$BJ148-$B$2,$BG148-$BJ148,$BH148-$BJ148,$B$10,$BE148,$P148,$Q148,$D$23,$T148,$CC$34,0))</f>
        <v>0</v>
      </c>
      <c r="CC148" s="97">
        <f ca="1">IF($BX148=0,0,_xll.OSTRIP($BY148,$S148,$BJ148-$B$2,$BG148-$BJ148,$BH148-$BJ148,$B$10,$BE148,$P148,$Q148,$D$23,$T148,$CC$34,1))</f>
        <v>0</v>
      </c>
      <c r="CD148" s="97">
        <f ca="1">IF($BX148=0,0,_xll.OSTRIP($BY148,$S148,$BJ148-$B$2,$BG148-$BJ148,$BH148-$BJ148,$B$10,$BE148,$P148,$Q148,$D$23,$T148,$CC$34,CC$35))</f>
        <v>0</v>
      </c>
      <c r="CE148" s="99">
        <f t="shared" ca="1" si="116"/>
        <v>0</v>
      </c>
      <c r="CF148" s="99">
        <f t="shared" ca="1" si="117"/>
        <v>0</v>
      </c>
      <c r="CG148" s="99">
        <f t="shared" ca="1" si="118"/>
        <v>0</v>
      </c>
      <c r="CH148" s="99">
        <f t="shared" si="119"/>
        <v>0</v>
      </c>
      <c r="CJ148" s="79">
        <f t="shared" si="88"/>
        <v>0</v>
      </c>
      <c r="CK148" s="78" t="e">
        <f t="shared" ca="1" si="120"/>
        <v>#DIV/0!</v>
      </c>
      <c r="CL148" s="74">
        <f t="shared" ca="1" si="121"/>
        <v>0</v>
      </c>
      <c r="CM148" s="98">
        <f t="shared" ca="1" si="122"/>
        <v>0</v>
      </c>
      <c r="CN148" s="97">
        <f ca="1">IF($CJ148=0,0,_xll.OSTRIP($CK148,$AC148,$BJ148-$B$2,$BG148-$BJ148,$BH148-$BJ148,$B$10,$BE148,$Z148,$AA148,$F$23,$AD148,$CO$34,0))</f>
        <v>0</v>
      </c>
      <c r="CO148" s="97">
        <f ca="1">IF($CJ148=0,0,_xll.OSTRIP($CK148,$AC148,$BJ148-$B$2,$BG148-$BJ148,$BH148-$BJ148,$B$10,$BE148,$Z148,$AA148,$F$23,$AD148,$CO$34,1))</f>
        <v>0</v>
      </c>
      <c r="CP148" s="97">
        <f ca="1">IF($CJ148=0,0,_xll.OSTRIP($CK148,$AC148,$BJ148-$B$2,$BG148-$BJ148,$BH148-$BJ148,$B$10,$BE148,$Z148,$AA148,$F$23,$AD148,$CO$34,$CO$35))</f>
        <v>0</v>
      </c>
      <c r="CQ148" s="99">
        <f t="shared" ca="1" si="123"/>
        <v>0</v>
      </c>
      <c r="CR148" s="99">
        <f t="shared" ca="1" si="124"/>
        <v>0</v>
      </c>
      <c r="CS148" s="99">
        <f t="shared" ca="1" si="125"/>
        <v>0</v>
      </c>
      <c r="CT148" s="99">
        <f t="shared" si="126"/>
        <v>0</v>
      </c>
      <c r="CV148" s="79">
        <f t="shared" si="89"/>
        <v>0</v>
      </c>
      <c r="CW148" s="78" t="e">
        <f t="shared" ca="1" si="127"/>
        <v>#DIV/0!</v>
      </c>
      <c r="CX148" s="74">
        <f t="shared" ca="1" si="128"/>
        <v>0</v>
      </c>
      <c r="CY148" s="98">
        <f t="shared" ca="1" si="129"/>
        <v>0</v>
      </c>
      <c r="CZ148" s="97">
        <f ca="1">IF($CV148=0,0,_xll.OSTRIP($CW148,$AM148,$BJ148-$B$2,$BG148-$BJ148,$BH148-$BJ148,$B$10,$BE148,$AJ148,$AK148,$H$23,$AN148,$DA$34,0))</f>
        <v>0</v>
      </c>
      <c r="DA148" s="97">
        <f ca="1">IF($CV148=0,0,_xll.OSTRIP($CW148,$AM148,$BJ148-$B$2,$BG148-$BJ148,$BH148-$BJ148,$B$10,$BE148,$AJ148,$AK148,$H$23,$AN148,$DA$34,1))</f>
        <v>0</v>
      </c>
      <c r="DB148" s="97">
        <f ca="1">IF($CV148=0,0,_xll.OSTRIP($CW148,$AM148,$BJ148-$B$2,$BG148-$BJ148,$BH148-$BJ148,$B$10,$BE148,$AJ148,$AK148,$H$23,$AN148,$DA$34,DA$35))</f>
        <v>0</v>
      </c>
      <c r="DC148" s="99">
        <f t="shared" ca="1" si="130"/>
        <v>0</v>
      </c>
      <c r="DD148" s="99">
        <f t="shared" ca="1" si="131"/>
        <v>0</v>
      </c>
      <c r="DE148" s="99">
        <f t="shared" ca="1" si="132"/>
        <v>0</v>
      </c>
      <c r="DF148" s="99">
        <f t="shared" si="133"/>
        <v>0</v>
      </c>
    </row>
    <row r="149" spans="1:110" x14ac:dyDescent="0.2">
      <c r="A149" s="92">
        <f t="shared" si="90"/>
        <v>40634</v>
      </c>
      <c r="B149" s="93">
        <f t="shared" ca="1" si="91"/>
        <v>3.7574999999999998</v>
      </c>
      <c r="C149" s="77">
        <f t="shared" ca="1" si="92"/>
        <v>0.18</v>
      </c>
      <c r="D149" s="93">
        <f t="shared" ca="1" si="68"/>
        <v>0.36</v>
      </c>
      <c r="E149" s="96">
        <f t="shared" ca="1" si="69"/>
        <v>0.98</v>
      </c>
      <c r="F149" s="77">
        <f t="shared" ca="1" si="93"/>
        <v>0.27639999999999998</v>
      </c>
      <c r="G149" s="96">
        <f t="shared" ca="1" si="94"/>
        <v>0.5</v>
      </c>
      <c r="H149" s="77">
        <f t="shared" ca="1" si="70"/>
        <v>0</v>
      </c>
      <c r="I149" s="94" t="e">
        <f t="shared" ca="1" si="95"/>
        <v>#DIV/0!</v>
      </c>
      <c r="J149" s="182" t="e">
        <f t="shared" ca="1" si="71"/>
        <v>#DIV/0!</v>
      </c>
      <c r="K149" s="182"/>
      <c r="L149" s="204"/>
      <c r="M149" s="204"/>
      <c r="N149" s="93">
        <f t="shared" ca="1" si="72"/>
        <v>0.02</v>
      </c>
      <c r="O149" s="96">
        <f t="shared" ca="1" si="73"/>
        <v>1</v>
      </c>
      <c r="P149" s="170">
        <f t="shared" ca="1" si="96"/>
        <v>0.18</v>
      </c>
      <c r="Q149" s="96">
        <f t="shared" ca="1" si="97"/>
        <v>0.5</v>
      </c>
      <c r="R149" s="77">
        <f t="shared" ca="1" si="74"/>
        <v>0</v>
      </c>
      <c r="S149" s="94" t="e">
        <f t="shared" ca="1" si="98"/>
        <v>#DIV/0!</v>
      </c>
      <c r="T149" s="182" t="e">
        <f t="shared" ca="1" si="75"/>
        <v>#DIV/0!</v>
      </c>
      <c r="U149"/>
      <c r="V149"/>
      <c r="W149"/>
      <c r="X149" s="93">
        <f t="shared" ca="1" si="76"/>
        <v>0.43</v>
      </c>
      <c r="Y149" s="96">
        <f t="shared" ca="1" si="77"/>
        <v>1</v>
      </c>
      <c r="Z149" s="170">
        <f t="shared" ca="1" si="99"/>
        <v>0.18</v>
      </c>
      <c r="AA149" s="96">
        <f t="shared" ca="1" si="100"/>
        <v>0.55000000000000004</v>
      </c>
      <c r="AB149" s="77">
        <f t="shared" ca="1" si="78"/>
        <v>0</v>
      </c>
      <c r="AC149" s="94" t="e">
        <f t="shared" ca="1" si="101"/>
        <v>#DIV/0!</v>
      </c>
      <c r="AD149" s="182" t="e">
        <f t="shared" ca="1" si="79"/>
        <v>#DIV/0!</v>
      </c>
      <c r="AE149"/>
      <c r="AF149"/>
      <c r="AG149"/>
      <c r="AH149" s="93">
        <f t="shared" ca="1" si="80"/>
        <v>0.38</v>
      </c>
      <c r="AI149" s="96">
        <f t="shared" ca="1" si="81"/>
        <v>1</v>
      </c>
      <c r="AJ149" s="170">
        <f t="shared" ca="1" si="102"/>
        <v>0.18</v>
      </c>
      <c r="AK149" s="96">
        <f t="shared" ca="1" si="103"/>
        <v>0.95</v>
      </c>
      <c r="AL149" s="77">
        <f t="shared" ca="1" si="82"/>
        <v>0</v>
      </c>
      <c r="AM149" s="94" t="e">
        <f t="shared" ca="1" si="104"/>
        <v>#DIV/0!</v>
      </c>
      <c r="AN149" s="182" t="e">
        <f t="shared" ca="1" si="83"/>
        <v>#DIV/0!</v>
      </c>
      <c r="AO149"/>
      <c r="AP149"/>
      <c r="AQ149" s="204"/>
      <c r="AR149" s="204"/>
      <c r="AU149"/>
      <c r="AV149"/>
      <c r="AW149"/>
      <c r="AX149"/>
      <c r="AY149"/>
      <c r="AZ149"/>
      <c r="BA149"/>
      <c r="BC149" s="95"/>
      <c r="BD149" s="95"/>
      <c r="BE149" s="77">
        <f t="shared" ca="1" si="105"/>
        <v>0</v>
      </c>
      <c r="BF149" s="145">
        <f t="shared" si="84"/>
        <v>30</v>
      </c>
      <c r="BG149" s="196">
        <f t="shared" si="106"/>
        <v>40634</v>
      </c>
      <c r="BH149" s="196">
        <f t="shared" si="134"/>
        <v>40663</v>
      </c>
      <c r="BJ149" s="196">
        <f t="shared" ca="1" si="135"/>
        <v>40632</v>
      </c>
      <c r="BK149" s="79"/>
      <c r="BL149" s="79">
        <f t="shared" si="85"/>
        <v>0</v>
      </c>
      <c r="BM149" s="79" t="e">
        <f t="shared" ca="1" si="107"/>
        <v>#DIV/0!</v>
      </c>
      <c r="BN149" s="74">
        <f t="shared" ca="1" si="86"/>
        <v>0</v>
      </c>
      <c r="BO149" s="98">
        <f t="shared" ca="1" si="108"/>
        <v>0</v>
      </c>
      <c r="BP149" s="97">
        <f ca="1">IF($BL149=0,0,_xll.OSTRIP($BM149,$I149,$BJ149-$B$2,$BG149-$BJ149,$BH149-$BJ149,$B$10,$BE149,$F149,$G149,$B$23,$J149,$BQ$34,0))</f>
        <v>0</v>
      </c>
      <c r="BQ149" s="97">
        <f ca="1">IF($BL149=0,0,_xll.OSTRIP($BM149,$I149,$BJ149-$B$2,$BG149-$BJ149,$BH149-$BJ149,$B$10,$BE149,$F149,$G149,$B$23,$J149,$BQ$34,1))</f>
        <v>0</v>
      </c>
      <c r="BR149" s="97">
        <f ca="1">IF($BL149=0,0,_xll.OSTRIP($BM149,$I149,$BJ149-$B$2,$BG149-$BJ149,$BH149-$BJ149,$B$10,$BE149,$F149,$G149,$B$23,$J149,$BQ$34,BQ$35))</f>
        <v>0</v>
      </c>
      <c r="BS149" s="99">
        <f t="shared" ca="1" si="109"/>
        <v>0</v>
      </c>
      <c r="BT149" s="99">
        <f t="shared" ca="1" si="110"/>
        <v>0</v>
      </c>
      <c r="BU149" s="99">
        <f t="shared" ca="1" si="111"/>
        <v>0</v>
      </c>
      <c r="BV149" s="99">
        <f t="shared" si="112"/>
        <v>0</v>
      </c>
      <c r="BX149" s="79">
        <f t="shared" si="87"/>
        <v>0</v>
      </c>
      <c r="BY149" s="78" t="e">
        <f t="shared" ca="1" si="113"/>
        <v>#DIV/0!</v>
      </c>
      <c r="BZ149" s="74">
        <f t="shared" ca="1" si="114"/>
        <v>0</v>
      </c>
      <c r="CA149" s="98">
        <f t="shared" ca="1" si="115"/>
        <v>0</v>
      </c>
      <c r="CB149" s="97">
        <f ca="1">IF($BX149=0,0,_xll.OSTRIP($BY149,$S149,$BJ149-$B$2,$BG149-$BJ149,$BH149-$BJ149,$B$10,$BE149,$P149,$Q149,$D$23,$T149,$CC$34,0))</f>
        <v>0</v>
      </c>
      <c r="CC149" s="97">
        <f ca="1">IF($BX149=0,0,_xll.OSTRIP($BY149,$S149,$BJ149-$B$2,$BG149-$BJ149,$BH149-$BJ149,$B$10,$BE149,$P149,$Q149,$D$23,$T149,$CC$34,1))</f>
        <v>0</v>
      </c>
      <c r="CD149" s="97">
        <f ca="1">IF($BX149=0,0,_xll.OSTRIP($BY149,$S149,$BJ149-$B$2,$BG149-$BJ149,$BH149-$BJ149,$B$10,$BE149,$P149,$Q149,$D$23,$T149,$CC$34,CC$35))</f>
        <v>0</v>
      </c>
      <c r="CE149" s="99">
        <f t="shared" ca="1" si="116"/>
        <v>0</v>
      </c>
      <c r="CF149" s="99">
        <f t="shared" ca="1" si="117"/>
        <v>0</v>
      </c>
      <c r="CG149" s="99">
        <f t="shared" ca="1" si="118"/>
        <v>0</v>
      </c>
      <c r="CH149" s="99">
        <f t="shared" si="119"/>
        <v>0</v>
      </c>
      <c r="CJ149" s="79">
        <f t="shared" si="88"/>
        <v>0</v>
      </c>
      <c r="CK149" s="78" t="e">
        <f t="shared" ca="1" si="120"/>
        <v>#DIV/0!</v>
      </c>
      <c r="CL149" s="74">
        <f t="shared" ca="1" si="121"/>
        <v>0</v>
      </c>
      <c r="CM149" s="98">
        <f t="shared" ca="1" si="122"/>
        <v>0</v>
      </c>
      <c r="CN149" s="97">
        <f ca="1">IF($CJ149=0,0,_xll.OSTRIP($CK149,$AC149,$BJ149-$B$2,$BG149-$BJ149,$BH149-$BJ149,$B$10,$BE149,$Z149,$AA149,$F$23,$AD149,$CO$34,0))</f>
        <v>0</v>
      </c>
      <c r="CO149" s="97">
        <f ca="1">IF($CJ149=0,0,_xll.OSTRIP($CK149,$AC149,$BJ149-$B$2,$BG149-$BJ149,$BH149-$BJ149,$B$10,$BE149,$Z149,$AA149,$F$23,$AD149,$CO$34,1))</f>
        <v>0</v>
      </c>
      <c r="CP149" s="97">
        <f ca="1">IF($CJ149=0,0,_xll.OSTRIP($CK149,$AC149,$BJ149-$B$2,$BG149-$BJ149,$BH149-$BJ149,$B$10,$BE149,$Z149,$AA149,$F$23,$AD149,$CO$34,$CO$35))</f>
        <v>0</v>
      </c>
      <c r="CQ149" s="99">
        <f t="shared" ca="1" si="123"/>
        <v>0</v>
      </c>
      <c r="CR149" s="99">
        <f t="shared" ca="1" si="124"/>
        <v>0</v>
      </c>
      <c r="CS149" s="99">
        <f t="shared" ca="1" si="125"/>
        <v>0</v>
      </c>
      <c r="CT149" s="99">
        <f t="shared" si="126"/>
        <v>0</v>
      </c>
      <c r="CV149" s="79">
        <f t="shared" si="89"/>
        <v>0</v>
      </c>
      <c r="CW149" s="78" t="e">
        <f t="shared" ca="1" si="127"/>
        <v>#DIV/0!</v>
      </c>
      <c r="CX149" s="74">
        <f t="shared" ca="1" si="128"/>
        <v>0</v>
      </c>
      <c r="CY149" s="98">
        <f t="shared" ca="1" si="129"/>
        <v>0</v>
      </c>
      <c r="CZ149" s="97">
        <f ca="1">IF($CV149=0,0,_xll.OSTRIP($CW149,$AM149,$BJ149-$B$2,$BG149-$BJ149,$BH149-$BJ149,$B$10,$BE149,$AJ149,$AK149,$H$23,$AN149,$DA$34,0))</f>
        <v>0</v>
      </c>
      <c r="DA149" s="97">
        <f ca="1">IF($CV149=0,0,_xll.OSTRIP($CW149,$AM149,$BJ149-$B$2,$BG149-$BJ149,$BH149-$BJ149,$B$10,$BE149,$AJ149,$AK149,$H$23,$AN149,$DA$34,1))</f>
        <v>0</v>
      </c>
      <c r="DB149" s="97">
        <f ca="1">IF($CV149=0,0,_xll.OSTRIP($CW149,$AM149,$BJ149-$B$2,$BG149-$BJ149,$BH149-$BJ149,$B$10,$BE149,$AJ149,$AK149,$H$23,$AN149,$DA$34,DA$35))</f>
        <v>0</v>
      </c>
      <c r="DC149" s="99">
        <f t="shared" ca="1" si="130"/>
        <v>0</v>
      </c>
      <c r="DD149" s="99">
        <f t="shared" ca="1" si="131"/>
        <v>0</v>
      </c>
      <c r="DE149" s="99">
        <f t="shared" ca="1" si="132"/>
        <v>0</v>
      </c>
      <c r="DF149" s="99">
        <f t="shared" si="133"/>
        <v>0</v>
      </c>
    </row>
    <row r="150" spans="1:110" x14ac:dyDescent="0.2">
      <c r="A150" s="92">
        <f t="shared" si="90"/>
        <v>40664</v>
      </c>
      <c r="B150" s="93">
        <f t="shared" ca="1" si="91"/>
        <v>3.7574999999999998</v>
      </c>
      <c r="C150" s="77">
        <f t="shared" ca="1" si="92"/>
        <v>0.18</v>
      </c>
      <c r="D150" s="93">
        <f t="shared" ca="1" si="68"/>
        <v>0.32500000000000001</v>
      </c>
      <c r="E150" s="96">
        <f t="shared" ca="1" si="69"/>
        <v>0.98</v>
      </c>
      <c r="F150" s="77">
        <f t="shared" ca="1" si="93"/>
        <v>0.27639999999999998</v>
      </c>
      <c r="G150" s="96">
        <f t="shared" ca="1" si="94"/>
        <v>0.55000000000000004</v>
      </c>
      <c r="H150" s="77">
        <f t="shared" ca="1" si="70"/>
        <v>0</v>
      </c>
      <c r="I150" s="94" t="e">
        <f t="shared" ca="1" si="95"/>
        <v>#DIV/0!</v>
      </c>
      <c r="J150" s="182" t="e">
        <f t="shared" ca="1" si="71"/>
        <v>#DIV/0!</v>
      </c>
      <c r="K150" s="182"/>
      <c r="L150" s="204"/>
      <c r="M150" s="204"/>
      <c r="N150" s="93">
        <f t="shared" ca="1" si="72"/>
        <v>0.02</v>
      </c>
      <c r="O150" s="96">
        <f t="shared" ca="1" si="73"/>
        <v>1</v>
      </c>
      <c r="P150" s="170">
        <f t="shared" ca="1" si="96"/>
        <v>0.18</v>
      </c>
      <c r="Q150" s="96">
        <f t="shared" ca="1" si="97"/>
        <v>0.55000000000000004</v>
      </c>
      <c r="R150" s="77">
        <f t="shared" ca="1" si="74"/>
        <v>0</v>
      </c>
      <c r="S150" s="94" t="e">
        <f t="shared" ca="1" si="98"/>
        <v>#DIV/0!</v>
      </c>
      <c r="T150" s="182" t="e">
        <f t="shared" ca="1" si="75"/>
        <v>#DIV/0!</v>
      </c>
      <c r="U150"/>
      <c r="V150"/>
      <c r="W150"/>
      <c r="X150" s="93">
        <f t="shared" ca="1" si="76"/>
        <v>0.43</v>
      </c>
      <c r="Y150" s="96">
        <f t="shared" ca="1" si="77"/>
        <v>1</v>
      </c>
      <c r="Z150" s="170">
        <f t="shared" ca="1" si="99"/>
        <v>0.18</v>
      </c>
      <c r="AA150" s="96">
        <f t="shared" ca="1" si="100"/>
        <v>0.5</v>
      </c>
      <c r="AB150" s="77">
        <f t="shared" ca="1" si="78"/>
        <v>0</v>
      </c>
      <c r="AC150" s="94" t="e">
        <f t="shared" ca="1" si="101"/>
        <v>#DIV/0!</v>
      </c>
      <c r="AD150" s="182" t="e">
        <f t="shared" ca="1" si="79"/>
        <v>#DIV/0!</v>
      </c>
      <c r="AE150"/>
      <c r="AF150"/>
      <c r="AG150"/>
      <c r="AH150" s="93">
        <f t="shared" ca="1" si="80"/>
        <v>0.33</v>
      </c>
      <c r="AI150" s="96">
        <f t="shared" ca="1" si="81"/>
        <v>1</v>
      </c>
      <c r="AJ150" s="170">
        <f t="shared" ca="1" si="102"/>
        <v>0.18</v>
      </c>
      <c r="AK150" s="96">
        <f t="shared" ca="1" si="103"/>
        <v>1</v>
      </c>
      <c r="AL150" s="77">
        <f t="shared" ca="1" si="82"/>
        <v>0</v>
      </c>
      <c r="AM150" s="94" t="e">
        <f t="shared" ca="1" si="104"/>
        <v>#DIV/0!</v>
      </c>
      <c r="AN150" s="182" t="e">
        <f t="shared" ca="1" si="83"/>
        <v>#DIV/0!</v>
      </c>
      <c r="AO150"/>
      <c r="AP150"/>
      <c r="AQ150" s="204"/>
      <c r="AR150" s="204"/>
      <c r="AU150"/>
      <c r="AV150"/>
      <c r="AW150"/>
      <c r="AX150"/>
      <c r="AY150"/>
      <c r="AZ150"/>
      <c r="BA150"/>
      <c r="BC150" s="95"/>
      <c r="BD150" s="95"/>
      <c r="BE150" s="77">
        <f t="shared" ca="1" si="105"/>
        <v>0</v>
      </c>
      <c r="BF150" s="145">
        <f t="shared" si="84"/>
        <v>31</v>
      </c>
      <c r="BG150" s="196">
        <f t="shared" si="106"/>
        <v>40664</v>
      </c>
      <c r="BH150" s="196">
        <f t="shared" si="134"/>
        <v>40694</v>
      </c>
      <c r="BJ150" s="196">
        <f t="shared" ca="1" si="135"/>
        <v>40661</v>
      </c>
      <c r="BK150" s="79"/>
      <c r="BL150" s="79">
        <f t="shared" si="85"/>
        <v>0</v>
      </c>
      <c r="BM150" s="79" t="e">
        <f t="shared" ca="1" si="107"/>
        <v>#DIV/0!</v>
      </c>
      <c r="BN150" s="74">
        <f t="shared" ca="1" si="86"/>
        <v>0</v>
      </c>
      <c r="BO150" s="98">
        <f t="shared" ca="1" si="108"/>
        <v>0</v>
      </c>
      <c r="BP150" s="97">
        <f ca="1">IF($BL150=0,0,_xll.OSTRIP($BM150,$I150,$BJ150-$B$2,$BG150-$BJ150,$BH150-$BJ150,$B$10,$BE150,$F150,$G150,$B$23,$J150,$BQ$34,0))</f>
        <v>0</v>
      </c>
      <c r="BQ150" s="97">
        <f ca="1">IF($BL150=0,0,_xll.OSTRIP($BM150,$I150,$BJ150-$B$2,$BG150-$BJ150,$BH150-$BJ150,$B$10,$BE150,$F150,$G150,$B$23,$J150,$BQ$34,1))</f>
        <v>0</v>
      </c>
      <c r="BR150" s="97">
        <f ca="1">IF($BL150=0,0,_xll.OSTRIP($BM150,$I150,$BJ150-$B$2,$BG150-$BJ150,$BH150-$BJ150,$B$10,$BE150,$F150,$G150,$B$23,$J150,$BQ$34,BQ$35))</f>
        <v>0</v>
      </c>
      <c r="BS150" s="99">
        <f t="shared" ca="1" si="109"/>
        <v>0</v>
      </c>
      <c r="BT150" s="99">
        <f t="shared" ca="1" si="110"/>
        <v>0</v>
      </c>
      <c r="BU150" s="99">
        <f t="shared" ca="1" si="111"/>
        <v>0</v>
      </c>
      <c r="BV150" s="99">
        <f t="shared" si="112"/>
        <v>0</v>
      </c>
      <c r="BX150" s="79">
        <f t="shared" si="87"/>
        <v>0</v>
      </c>
      <c r="BY150" s="78" t="e">
        <f t="shared" ca="1" si="113"/>
        <v>#DIV/0!</v>
      </c>
      <c r="BZ150" s="74">
        <f t="shared" ca="1" si="114"/>
        <v>0</v>
      </c>
      <c r="CA150" s="98">
        <f t="shared" ca="1" si="115"/>
        <v>0</v>
      </c>
      <c r="CB150" s="97">
        <f ca="1">IF($BX150=0,0,_xll.OSTRIP($BY150,$S150,$BJ150-$B$2,$BG150-$BJ150,$BH150-$BJ150,$B$10,$BE150,$P150,$Q150,$D$23,$T150,$CC$34,0))</f>
        <v>0</v>
      </c>
      <c r="CC150" s="97">
        <f ca="1">IF($BX150=0,0,_xll.OSTRIP($BY150,$S150,$BJ150-$B$2,$BG150-$BJ150,$BH150-$BJ150,$B$10,$BE150,$P150,$Q150,$D$23,$T150,$CC$34,1))</f>
        <v>0</v>
      </c>
      <c r="CD150" s="97">
        <f ca="1">IF($BX150=0,0,_xll.OSTRIP($BY150,$S150,$BJ150-$B$2,$BG150-$BJ150,$BH150-$BJ150,$B$10,$BE150,$P150,$Q150,$D$23,$T150,$CC$34,CC$35))</f>
        <v>0</v>
      </c>
      <c r="CE150" s="99">
        <f t="shared" ca="1" si="116"/>
        <v>0</v>
      </c>
      <c r="CF150" s="99">
        <f t="shared" ca="1" si="117"/>
        <v>0</v>
      </c>
      <c r="CG150" s="99">
        <f t="shared" ca="1" si="118"/>
        <v>0</v>
      </c>
      <c r="CH150" s="99">
        <f t="shared" si="119"/>
        <v>0</v>
      </c>
      <c r="CJ150" s="79">
        <f t="shared" si="88"/>
        <v>0</v>
      </c>
      <c r="CK150" s="78" t="e">
        <f t="shared" ca="1" si="120"/>
        <v>#DIV/0!</v>
      </c>
      <c r="CL150" s="74">
        <f t="shared" ca="1" si="121"/>
        <v>0</v>
      </c>
      <c r="CM150" s="98">
        <f t="shared" ca="1" si="122"/>
        <v>0</v>
      </c>
      <c r="CN150" s="97">
        <f ca="1">IF($CJ150=0,0,_xll.OSTRIP($CK150,$AC150,$BJ150-$B$2,$BG150-$BJ150,$BH150-$BJ150,$B$10,$BE150,$Z150,$AA150,$F$23,$AD150,$CO$34,0))</f>
        <v>0</v>
      </c>
      <c r="CO150" s="97">
        <f ca="1">IF($CJ150=0,0,_xll.OSTRIP($CK150,$AC150,$BJ150-$B$2,$BG150-$BJ150,$BH150-$BJ150,$B$10,$BE150,$Z150,$AA150,$F$23,$AD150,$CO$34,1))</f>
        <v>0</v>
      </c>
      <c r="CP150" s="97">
        <f ca="1">IF($CJ150=0,0,_xll.OSTRIP($CK150,$AC150,$BJ150-$B$2,$BG150-$BJ150,$BH150-$BJ150,$B$10,$BE150,$Z150,$AA150,$F$23,$AD150,$CO$34,$CO$35))</f>
        <v>0</v>
      </c>
      <c r="CQ150" s="99">
        <f t="shared" ca="1" si="123"/>
        <v>0</v>
      </c>
      <c r="CR150" s="99">
        <f t="shared" ca="1" si="124"/>
        <v>0</v>
      </c>
      <c r="CS150" s="99">
        <f t="shared" ca="1" si="125"/>
        <v>0</v>
      </c>
      <c r="CT150" s="99">
        <f t="shared" si="126"/>
        <v>0</v>
      </c>
      <c r="CV150" s="79">
        <f t="shared" si="89"/>
        <v>0</v>
      </c>
      <c r="CW150" s="78" t="e">
        <f t="shared" ca="1" si="127"/>
        <v>#DIV/0!</v>
      </c>
      <c r="CX150" s="74">
        <f t="shared" ca="1" si="128"/>
        <v>0</v>
      </c>
      <c r="CY150" s="98">
        <f t="shared" ca="1" si="129"/>
        <v>0</v>
      </c>
      <c r="CZ150" s="97">
        <f ca="1">IF($CV150=0,0,_xll.OSTRIP($CW150,$AM150,$BJ150-$B$2,$BG150-$BJ150,$BH150-$BJ150,$B$10,$BE150,$AJ150,$AK150,$H$23,$AN150,$DA$34,0))</f>
        <v>0</v>
      </c>
      <c r="DA150" s="97">
        <f ca="1">IF($CV150=0,0,_xll.OSTRIP($CW150,$AM150,$BJ150-$B$2,$BG150-$BJ150,$BH150-$BJ150,$B$10,$BE150,$AJ150,$AK150,$H$23,$AN150,$DA$34,1))</f>
        <v>0</v>
      </c>
      <c r="DB150" s="97">
        <f ca="1">IF($CV150=0,0,_xll.OSTRIP($CW150,$AM150,$BJ150-$B$2,$BG150-$BJ150,$BH150-$BJ150,$B$10,$BE150,$AJ150,$AK150,$H$23,$AN150,$DA$34,DA$35))</f>
        <v>0</v>
      </c>
      <c r="DC150" s="99">
        <f t="shared" ca="1" si="130"/>
        <v>0</v>
      </c>
      <c r="DD150" s="99">
        <f t="shared" ca="1" si="131"/>
        <v>0</v>
      </c>
      <c r="DE150" s="99">
        <f t="shared" ca="1" si="132"/>
        <v>0</v>
      </c>
      <c r="DF150" s="99">
        <f t="shared" si="133"/>
        <v>0</v>
      </c>
    </row>
    <row r="151" spans="1:110" x14ac:dyDescent="0.2">
      <c r="A151" s="92">
        <f t="shared" si="90"/>
        <v>40695</v>
      </c>
      <c r="B151" s="93">
        <f t="shared" ca="1" si="91"/>
        <v>3.7925</v>
      </c>
      <c r="C151" s="77">
        <f t="shared" ca="1" si="92"/>
        <v>0.18</v>
      </c>
      <c r="D151" s="93">
        <f t="shared" ca="1" si="68"/>
        <v>0.33500000000000002</v>
      </c>
      <c r="E151" s="96">
        <f t="shared" ca="1" si="69"/>
        <v>0.98</v>
      </c>
      <c r="F151" s="77">
        <f t="shared" ca="1" si="93"/>
        <v>0.27639999999999998</v>
      </c>
      <c r="G151" s="96">
        <f t="shared" ca="1" si="94"/>
        <v>0.55000000000000004</v>
      </c>
      <c r="H151" s="77">
        <f t="shared" ca="1" si="70"/>
        <v>0</v>
      </c>
      <c r="I151" s="94" t="e">
        <f t="shared" ca="1" si="95"/>
        <v>#DIV/0!</v>
      </c>
      <c r="J151" s="182" t="e">
        <f t="shared" ca="1" si="71"/>
        <v>#DIV/0!</v>
      </c>
      <c r="K151" s="182"/>
      <c r="L151" s="204"/>
      <c r="M151" s="204"/>
      <c r="N151" s="93">
        <f t="shared" ca="1" si="72"/>
        <v>2.5000000000000001E-2</v>
      </c>
      <c r="O151" s="96">
        <f t="shared" ca="1" si="73"/>
        <v>1</v>
      </c>
      <c r="P151" s="170">
        <f t="shared" ca="1" si="96"/>
        <v>0.18</v>
      </c>
      <c r="Q151" s="96">
        <f t="shared" ca="1" si="97"/>
        <v>0.55000000000000004</v>
      </c>
      <c r="R151" s="77">
        <f t="shared" ca="1" si="74"/>
        <v>0</v>
      </c>
      <c r="S151" s="94" t="e">
        <f t="shared" ca="1" si="98"/>
        <v>#DIV/0!</v>
      </c>
      <c r="T151" s="182" t="e">
        <f t="shared" ca="1" si="75"/>
        <v>#DIV/0!</v>
      </c>
      <c r="U151"/>
      <c r="V151"/>
      <c r="W151"/>
      <c r="X151" s="93">
        <f t="shared" ca="1" si="76"/>
        <v>0.43</v>
      </c>
      <c r="Y151" s="96">
        <f t="shared" ca="1" si="77"/>
        <v>1</v>
      </c>
      <c r="Z151" s="170">
        <f t="shared" ca="1" si="99"/>
        <v>0.18</v>
      </c>
      <c r="AA151" s="96">
        <f t="shared" ca="1" si="100"/>
        <v>0.6</v>
      </c>
      <c r="AB151" s="77">
        <f t="shared" ca="1" si="78"/>
        <v>0</v>
      </c>
      <c r="AC151" s="94" t="e">
        <f t="shared" ca="1" si="101"/>
        <v>#DIV/0!</v>
      </c>
      <c r="AD151" s="182" t="e">
        <f t="shared" ca="1" si="79"/>
        <v>#DIV/0!</v>
      </c>
      <c r="AE151"/>
      <c r="AF151"/>
      <c r="AG151"/>
      <c r="AH151" s="93">
        <f t="shared" ca="1" si="80"/>
        <v>0.37</v>
      </c>
      <c r="AI151" s="96">
        <f t="shared" ca="1" si="81"/>
        <v>1</v>
      </c>
      <c r="AJ151" s="170">
        <f t="shared" ca="1" si="102"/>
        <v>0.18</v>
      </c>
      <c r="AK151" s="96">
        <f t="shared" ca="1" si="103"/>
        <v>1</v>
      </c>
      <c r="AL151" s="77">
        <f t="shared" ca="1" si="82"/>
        <v>0</v>
      </c>
      <c r="AM151" s="94" t="e">
        <f t="shared" ca="1" si="104"/>
        <v>#DIV/0!</v>
      </c>
      <c r="AN151" s="182" t="e">
        <f t="shared" ca="1" si="83"/>
        <v>#DIV/0!</v>
      </c>
      <c r="AO151"/>
      <c r="AP151"/>
      <c r="AQ151" s="204"/>
      <c r="AR151" s="204"/>
      <c r="AU151"/>
      <c r="AV151"/>
      <c r="AW151"/>
      <c r="AX151"/>
      <c r="AY151"/>
      <c r="AZ151"/>
      <c r="BA151"/>
      <c r="BC151" s="95"/>
      <c r="BD151" s="95"/>
      <c r="BE151" s="77">
        <f t="shared" ca="1" si="105"/>
        <v>0</v>
      </c>
      <c r="BF151" s="145">
        <f t="shared" si="84"/>
        <v>30</v>
      </c>
      <c r="BG151" s="196">
        <f t="shared" si="106"/>
        <v>40695</v>
      </c>
      <c r="BH151" s="196">
        <f t="shared" si="134"/>
        <v>40724</v>
      </c>
      <c r="BJ151" s="196">
        <f t="shared" ca="1" si="135"/>
        <v>40690</v>
      </c>
      <c r="BK151" s="79"/>
      <c r="BL151" s="79">
        <f t="shared" si="85"/>
        <v>0</v>
      </c>
      <c r="BM151" s="79" t="e">
        <f t="shared" ca="1" si="107"/>
        <v>#DIV/0!</v>
      </c>
      <c r="BN151" s="74">
        <f t="shared" ca="1" si="86"/>
        <v>0</v>
      </c>
      <c r="BO151" s="98">
        <f t="shared" ca="1" si="108"/>
        <v>0</v>
      </c>
      <c r="BP151" s="97">
        <f ca="1">IF($BL151=0,0,_xll.OSTRIP($BM151,$I151,$BJ151-$B$2,$BG151-$BJ151,$BH151-$BJ151,$B$10,$BE151,$F151,$G151,$B$23,$J151,$BQ$34,0))</f>
        <v>0</v>
      </c>
      <c r="BQ151" s="97">
        <f ca="1">IF($BL151=0,0,_xll.OSTRIP($BM151,$I151,$BJ151-$B$2,$BG151-$BJ151,$BH151-$BJ151,$B$10,$BE151,$F151,$G151,$B$23,$J151,$BQ$34,1))</f>
        <v>0</v>
      </c>
      <c r="BR151" s="97">
        <f ca="1">IF($BL151=0,0,_xll.OSTRIP($BM151,$I151,$BJ151-$B$2,$BG151-$BJ151,$BH151-$BJ151,$B$10,$BE151,$F151,$G151,$B$23,$J151,$BQ$34,BQ$35))</f>
        <v>0</v>
      </c>
      <c r="BS151" s="99">
        <f t="shared" ca="1" si="109"/>
        <v>0</v>
      </c>
      <c r="BT151" s="99">
        <f t="shared" ca="1" si="110"/>
        <v>0</v>
      </c>
      <c r="BU151" s="99">
        <f t="shared" ca="1" si="111"/>
        <v>0</v>
      </c>
      <c r="BV151" s="99">
        <f t="shared" si="112"/>
        <v>0</v>
      </c>
      <c r="BX151" s="79">
        <f t="shared" si="87"/>
        <v>0</v>
      </c>
      <c r="BY151" s="78" t="e">
        <f t="shared" ca="1" si="113"/>
        <v>#DIV/0!</v>
      </c>
      <c r="BZ151" s="74">
        <f t="shared" ca="1" si="114"/>
        <v>0</v>
      </c>
      <c r="CA151" s="98">
        <f t="shared" ca="1" si="115"/>
        <v>0</v>
      </c>
      <c r="CB151" s="97">
        <f ca="1">IF($BX151=0,0,_xll.OSTRIP($BY151,$S151,$BJ151-$B$2,$BG151-$BJ151,$BH151-$BJ151,$B$10,$BE151,$P151,$Q151,$D$23,$T151,$CC$34,0))</f>
        <v>0</v>
      </c>
      <c r="CC151" s="97">
        <f ca="1">IF($BX151=0,0,_xll.OSTRIP($BY151,$S151,$BJ151-$B$2,$BG151-$BJ151,$BH151-$BJ151,$B$10,$BE151,$P151,$Q151,$D$23,$T151,$CC$34,1))</f>
        <v>0</v>
      </c>
      <c r="CD151" s="97">
        <f ca="1">IF($BX151=0,0,_xll.OSTRIP($BY151,$S151,$BJ151-$B$2,$BG151-$BJ151,$BH151-$BJ151,$B$10,$BE151,$P151,$Q151,$D$23,$T151,$CC$34,CC$35))</f>
        <v>0</v>
      </c>
      <c r="CE151" s="99">
        <f t="shared" ca="1" si="116"/>
        <v>0</v>
      </c>
      <c r="CF151" s="99">
        <f t="shared" ca="1" si="117"/>
        <v>0</v>
      </c>
      <c r="CG151" s="99">
        <f t="shared" ca="1" si="118"/>
        <v>0</v>
      </c>
      <c r="CH151" s="99">
        <f t="shared" si="119"/>
        <v>0</v>
      </c>
      <c r="CJ151" s="79">
        <f t="shared" si="88"/>
        <v>0</v>
      </c>
      <c r="CK151" s="78" t="e">
        <f t="shared" ca="1" si="120"/>
        <v>#DIV/0!</v>
      </c>
      <c r="CL151" s="74">
        <f t="shared" ca="1" si="121"/>
        <v>0</v>
      </c>
      <c r="CM151" s="98">
        <f t="shared" ca="1" si="122"/>
        <v>0</v>
      </c>
      <c r="CN151" s="97">
        <f ca="1">IF($CJ151=0,0,_xll.OSTRIP($CK151,$AC151,$BJ151-$B$2,$BG151-$BJ151,$BH151-$BJ151,$B$10,$BE151,$Z151,$AA151,$F$23,$AD151,$CO$34,0))</f>
        <v>0</v>
      </c>
      <c r="CO151" s="97">
        <f ca="1">IF($CJ151=0,0,_xll.OSTRIP($CK151,$AC151,$BJ151-$B$2,$BG151-$BJ151,$BH151-$BJ151,$B$10,$BE151,$Z151,$AA151,$F$23,$AD151,$CO$34,1))</f>
        <v>0</v>
      </c>
      <c r="CP151" s="97">
        <f ca="1">IF($CJ151=0,0,_xll.OSTRIP($CK151,$AC151,$BJ151-$B$2,$BG151-$BJ151,$BH151-$BJ151,$B$10,$BE151,$Z151,$AA151,$F$23,$AD151,$CO$34,$CO$35))</f>
        <v>0</v>
      </c>
      <c r="CQ151" s="99">
        <f t="shared" ca="1" si="123"/>
        <v>0</v>
      </c>
      <c r="CR151" s="99">
        <f t="shared" ca="1" si="124"/>
        <v>0</v>
      </c>
      <c r="CS151" s="99">
        <f t="shared" ca="1" si="125"/>
        <v>0</v>
      </c>
      <c r="CT151" s="99">
        <f t="shared" si="126"/>
        <v>0</v>
      </c>
      <c r="CV151" s="79">
        <f t="shared" si="89"/>
        <v>0</v>
      </c>
      <c r="CW151" s="78" t="e">
        <f t="shared" ca="1" si="127"/>
        <v>#DIV/0!</v>
      </c>
      <c r="CX151" s="74">
        <f t="shared" ca="1" si="128"/>
        <v>0</v>
      </c>
      <c r="CY151" s="98">
        <f t="shared" ca="1" si="129"/>
        <v>0</v>
      </c>
      <c r="CZ151" s="97">
        <f ca="1">IF($CV151=0,0,_xll.OSTRIP($CW151,$AM151,$BJ151-$B$2,$BG151-$BJ151,$BH151-$BJ151,$B$10,$BE151,$AJ151,$AK151,$H$23,$AN151,$DA$34,0))</f>
        <v>0</v>
      </c>
      <c r="DA151" s="97">
        <f ca="1">IF($CV151=0,0,_xll.OSTRIP($CW151,$AM151,$BJ151-$B$2,$BG151-$BJ151,$BH151-$BJ151,$B$10,$BE151,$AJ151,$AK151,$H$23,$AN151,$DA$34,1))</f>
        <v>0</v>
      </c>
      <c r="DB151" s="97">
        <f ca="1">IF($CV151=0,0,_xll.OSTRIP($CW151,$AM151,$BJ151-$B$2,$BG151-$BJ151,$BH151-$BJ151,$B$10,$BE151,$AJ151,$AK151,$H$23,$AN151,$DA$34,DA$35))</f>
        <v>0</v>
      </c>
      <c r="DC151" s="99">
        <f t="shared" ca="1" si="130"/>
        <v>0</v>
      </c>
      <c r="DD151" s="99">
        <f t="shared" ca="1" si="131"/>
        <v>0</v>
      </c>
      <c r="DE151" s="99">
        <f t="shared" ca="1" si="132"/>
        <v>0</v>
      </c>
      <c r="DF151" s="99">
        <f t="shared" si="133"/>
        <v>0</v>
      </c>
    </row>
    <row r="152" spans="1:110" x14ac:dyDescent="0.2">
      <c r="A152" s="92">
        <f t="shared" si="90"/>
        <v>40725</v>
      </c>
      <c r="B152" s="93">
        <f t="shared" ca="1" si="91"/>
        <v>3.8325</v>
      </c>
      <c r="C152" s="77">
        <f t="shared" ca="1" si="92"/>
        <v>0.18</v>
      </c>
      <c r="D152" s="93">
        <f t="shared" ca="1" si="68"/>
        <v>0.35</v>
      </c>
      <c r="E152" s="96">
        <f t="shared" ca="1" si="69"/>
        <v>0.98</v>
      </c>
      <c r="F152" s="77">
        <f t="shared" ca="1" si="93"/>
        <v>0.27639999999999998</v>
      </c>
      <c r="G152" s="96">
        <f t="shared" ca="1" si="94"/>
        <v>0.6</v>
      </c>
      <c r="H152" s="77">
        <f t="shared" ca="1" si="70"/>
        <v>0</v>
      </c>
      <c r="I152" s="94" t="e">
        <f t="shared" ca="1" si="95"/>
        <v>#DIV/0!</v>
      </c>
      <c r="J152" s="182" t="e">
        <f t="shared" ca="1" si="71"/>
        <v>#DIV/0!</v>
      </c>
      <c r="K152" s="182"/>
      <c r="L152" s="204"/>
      <c r="M152" s="204"/>
      <c r="N152" s="93">
        <f t="shared" ca="1" si="72"/>
        <v>2.75E-2</v>
      </c>
      <c r="O152" s="96">
        <f t="shared" ca="1" si="73"/>
        <v>1</v>
      </c>
      <c r="P152" s="170">
        <f t="shared" ca="1" si="96"/>
        <v>0.18</v>
      </c>
      <c r="Q152" s="96">
        <f t="shared" ca="1" si="97"/>
        <v>0.6</v>
      </c>
      <c r="R152" s="77">
        <f t="shared" ca="1" si="74"/>
        <v>0</v>
      </c>
      <c r="S152" s="94" t="e">
        <f t="shared" ca="1" si="98"/>
        <v>#DIV/0!</v>
      </c>
      <c r="T152" s="182" t="e">
        <f t="shared" ca="1" si="75"/>
        <v>#DIV/0!</v>
      </c>
      <c r="U152"/>
      <c r="V152"/>
      <c r="W152"/>
      <c r="X152" s="93">
        <f t="shared" ca="1" si="76"/>
        <v>0.43</v>
      </c>
      <c r="Y152" s="96">
        <f t="shared" ca="1" si="77"/>
        <v>1</v>
      </c>
      <c r="Z152" s="170">
        <f t="shared" ca="1" si="99"/>
        <v>0.18</v>
      </c>
      <c r="AA152" s="96">
        <f t="shared" ca="1" si="100"/>
        <v>0.6</v>
      </c>
      <c r="AB152" s="77">
        <f t="shared" ca="1" si="78"/>
        <v>0</v>
      </c>
      <c r="AC152" s="94" t="e">
        <f t="shared" ca="1" si="101"/>
        <v>#DIV/0!</v>
      </c>
      <c r="AD152" s="182" t="e">
        <f t="shared" ca="1" si="79"/>
        <v>#DIV/0!</v>
      </c>
      <c r="AE152"/>
      <c r="AF152"/>
      <c r="AG152"/>
      <c r="AH152" s="93">
        <f t="shared" ca="1" si="80"/>
        <v>0.41</v>
      </c>
      <c r="AI152" s="96">
        <f t="shared" ca="1" si="81"/>
        <v>1</v>
      </c>
      <c r="AJ152" s="170">
        <f t="shared" ca="1" si="102"/>
        <v>0.18</v>
      </c>
      <c r="AK152" s="96">
        <f t="shared" ca="1" si="103"/>
        <v>1</v>
      </c>
      <c r="AL152" s="77">
        <f t="shared" ca="1" si="82"/>
        <v>0</v>
      </c>
      <c r="AM152" s="94" t="e">
        <f t="shared" ca="1" si="104"/>
        <v>#DIV/0!</v>
      </c>
      <c r="AN152" s="182" t="e">
        <f t="shared" ca="1" si="83"/>
        <v>#DIV/0!</v>
      </c>
      <c r="AO152"/>
      <c r="AP152"/>
      <c r="AQ152" s="204"/>
      <c r="AR152" s="204"/>
      <c r="AU152"/>
      <c r="AV152"/>
      <c r="AW152"/>
      <c r="AX152"/>
      <c r="AY152"/>
      <c r="AZ152"/>
      <c r="BA152"/>
      <c r="BC152" s="95"/>
      <c r="BD152" s="95"/>
      <c r="BE152" s="77">
        <f t="shared" ca="1" si="105"/>
        <v>0</v>
      </c>
      <c r="BF152" s="145">
        <f t="shared" si="84"/>
        <v>31</v>
      </c>
      <c r="BG152" s="196">
        <f t="shared" si="106"/>
        <v>40725</v>
      </c>
      <c r="BH152" s="196">
        <f t="shared" si="134"/>
        <v>40755</v>
      </c>
      <c r="BJ152" s="196">
        <f t="shared" ca="1" si="135"/>
        <v>40723</v>
      </c>
      <c r="BK152" s="79"/>
      <c r="BL152" s="79">
        <f t="shared" si="85"/>
        <v>0</v>
      </c>
      <c r="BM152" s="79" t="e">
        <f t="shared" ca="1" si="107"/>
        <v>#DIV/0!</v>
      </c>
      <c r="BN152" s="74">
        <f t="shared" ca="1" si="86"/>
        <v>0</v>
      </c>
      <c r="BO152" s="98">
        <f t="shared" ca="1" si="108"/>
        <v>0</v>
      </c>
      <c r="BP152" s="97">
        <f ca="1">IF($BL152=0,0,_xll.OSTRIP($BM152,$I152,$BJ152-$B$2,$BG152-$BJ152,$BH152-$BJ152,$B$10,$BE152,$F152,$G152,$B$23,$J152,$BQ$34,0))</f>
        <v>0</v>
      </c>
      <c r="BQ152" s="97">
        <f ca="1">IF($BL152=0,0,_xll.OSTRIP($BM152,$I152,$BJ152-$B$2,$BG152-$BJ152,$BH152-$BJ152,$B$10,$BE152,$F152,$G152,$B$23,$J152,$BQ$34,1))</f>
        <v>0</v>
      </c>
      <c r="BR152" s="97">
        <f ca="1">IF($BL152=0,0,_xll.OSTRIP($BM152,$I152,$BJ152-$B$2,$BG152-$BJ152,$BH152-$BJ152,$B$10,$BE152,$F152,$G152,$B$23,$J152,$BQ$34,BQ$35))</f>
        <v>0</v>
      </c>
      <c r="BS152" s="99">
        <f t="shared" ca="1" si="109"/>
        <v>0</v>
      </c>
      <c r="BT152" s="99">
        <f t="shared" ca="1" si="110"/>
        <v>0</v>
      </c>
      <c r="BU152" s="99">
        <f t="shared" ca="1" si="111"/>
        <v>0</v>
      </c>
      <c r="BV152" s="99">
        <f t="shared" si="112"/>
        <v>0</v>
      </c>
      <c r="BX152" s="79">
        <f t="shared" si="87"/>
        <v>0</v>
      </c>
      <c r="BY152" s="78" t="e">
        <f t="shared" ca="1" si="113"/>
        <v>#DIV/0!</v>
      </c>
      <c r="BZ152" s="74">
        <f t="shared" ca="1" si="114"/>
        <v>0</v>
      </c>
      <c r="CA152" s="98">
        <f t="shared" ca="1" si="115"/>
        <v>0</v>
      </c>
      <c r="CB152" s="97">
        <f ca="1">IF($BX152=0,0,_xll.OSTRIP($BY152,$S152,$BJ152-$B$2,$BG152-$BJ152,$BH152-$BJ152,$B$10,$BE152,$P152,$Q152,$D$23,$T152,$CC$34,0))</f>
        <v>0</v>
      </c>
      <c r="CC152" s="97">
        <f ca="1">IF($BX152=0,0,_xll.OSTRIP($BY152,$S152,$BJ152-$B$2,$BG152-$BJ152,$BH152-$BJ152,$B$10,$BE152,$P152,$Q152,$D$23,$T152,$CC$34,1))</f>
        <v>0</v>
      </c>
      <c r="CD152" s="97">
        <f ca="1">IF($BX152=0,0,_xll.OSTRIP($BY152,$S152,$BJ152-$B$2,$BG152-$BJ152,$BH152-$BJ152,$B$10,$BE152,$P152,$Q152,$D$23,$T152,$CC$34,CC$35))</f>
        <v>0</v>
      </c>
      <c r="CE152" s="99">
        <f t="shared" ca="1" si="116"/>
        <v>0</v>
      </c>
      <c r="CF152" s="99">
        <f t="shared" ca="1" si="117"/>
        <v>0</v>
      </c>
      <c r="CG152" s="99">
        <f t="shared" ca="1" si="118"/>
        <v>0</v>
      </c>
      <c r="CH152" s="99">
        <f t="shared" si="119"/>
        <v>0</v>
      </c>
      <c r="CJ152" s="79">
        <f t="shared" si="88"/>
        <v>0</v>
      </c>
      <c r="CK152" s="78" t="e">
        <f t="shared" ca="1" si="120"/>
        <v>#DIV/0!</v>
      </c>
      <c r="CL152" s="74">
        <f t="shared" ca="1" si="121"/>
        <v>0</v>
      </c>
      <c r="CM152" s="98">
        <f t="shared" ca="1" si="122"/>
        <v>0</v>
      </c>
      <c r="CN152" s="97">
        <f ca="1">IF($CJ152=0,0,_xll.OSTRIP($CK152,$AC152,$BJ152-$B$2,$BG152-$BJ152,$BH152-$BJ152,$B$10,$BE152,$Z152,$AA152,$F$23,$AD152,$CO$34,0))</f>
        <v>0</v>
      </c>
      <c r="CO152" s="97">
        <f ca="1">IF($CJ152=0,0,_xll.OSTRIP($CK152,$AC152,$BJ152-$B$2,$BG152-$BJ152,$BH152-$BJ152,$B$10,$BE152,$Z152,$AA152,$F$23,$AD152,$CO$34,1))</f>
        <v>0</v>
      </c>
      <c r="CP152" s="97">
        <f ca="1">IF($CJ152=0,0,_xll.OSTRIP($CK152,$AC152,$BJ152-$B$2,$BG152-$BJ152,$BH152-$BJ152,$B$10,$BE152,$Z152,$AA152,$F$23,$AD152,$CO$34,$CO$35))</f>
        <v>0</v>
      </c>
      <c r="CQ152" s="99">
        <f t="shared" ca="1" si="123"/>
        <v>0</v>
      </c>
      <c r="CR152" s="99">
        <f t="shared" ca="1" si="124"/>
        <v>0</v>
      </c>
      <c r="CS152" s="99">
        <f t="shared" ca="1" si="125"/>
        <v>0</v>
      </c>
      <c r="CT152" s="99">
        <f t="shared" si="126"/>
        <v>0</v>
      </c>
      <c r="CV152" s="79">
        <f t="shared" si="89"/>
        <v>0</v>
      </c>
      <c r="CW152" s="78" t="e">
        <f t="shared" ca="1" si="127"/>
        <v>#DIV/0!</v>
      </c>
      <c r="CX152" s="74">
        <f t="shared" ca="1" si="128"/>
        <v>0</v>
      </c>
      <c r="CY152" s="98">
        <f t="shared" ca="1" si="129"/>
        <v>0</v>
      </c>
      <c r="CZ152" s="97">
        <f ca="1">IF($CV152=0,0,_xll.OSTRIP($CW152,$AM152,$BJ152-$B$2,$BG152-$BJ152,$BH152-$BJ152,$B$10,$BE152,$AJ152,$AK152,$H$23,$AN152,$DA$34,0))</f>
        <v>0</v>
      </c>
      <c r="DA152" s="97">
        <f ca="1">IF($CV152=0,0,_xll.OSTRIP($CW152,$AM152,$BJ152-$B$2,$BG152-$BJ152,$BH152-$BJ152,$B$10,$BE152,$AJ152,$AK152,$H$23,$AN152,$DA$34,1))</f>
        <v>0</v>
      </c>
      <c r="DB152" s="97">
        <f ca="1">IF($CV152=0,0,_xll.OSTRIP($CW152,$AM152,$BJ152-$B$2,$BG152-$BJ152,$BH152-$BJ152,$B$10,$BE152,$AJ152,$AK152,$H$23,$AN152,$DA$34,DA$35))</f>
        <v>0</v>
      </c>
      <c r="DC152" s="99">
        <f t="shared" ca="1" si="130"/>
        <v>0</v>
      </c>
      <c r="DD152" s="99">
        <f t="shared" ca="1" si="131"/>
        <v>0</v>
      </c>
      <c r="DE152" s="99">
        <f t="shared" ca="1" si="132"/>
        <v>0</v>
      </c>
      <c r="DF152" s="99">
        <f t="shared" si="133"/>
        <v>0</v>
      </c>
    </row>
    <row r="153" spans="1:110" x14ac:dyDescent="0.2">
      <c r="A153" s="92">
        <f t="shared" si="90"/>
        <v>40756</v>
      </c>
      <c r="B153" s="93">
        <f t="shared" ca="1" si="91"/>
        <v>3.8725000000000001</v>
      </c>
      <c r="C153" s="77">
        <f t="shared" ca="1" si="92"/>
        <v>0.18</v>
      </c>
      <c r="D153" s="93">
        <f t="shared" ca="1" si="68"/>
        <v>0.35</v>
      </c>
      <c r="E153" s="96">
        <f t="shared" ca="1" si="69"/>
        <v>0.98</v>
      </c>
      <c r="F153" s="77">
        <f t="shared" ca="1" si="93"/>
        <v>0.27639999999999998</v>
      </c>
      <c r="G153" s="96">
        <f t="shared" ca="1" si="94"/>
        <v>0.65</v>
      </c>
      <c r="H153" s="77">
        <f t="shared" ca="1" si="70"/>
        <v>0</v>
      </c>
      <c r="I153" s="94" t="e">
        <f t="shared" ca="1" si="95"/>
        <v>#DIV/0!</v>
      </c>
      <c r="J153" s="182" t="e">
        <f t="shared" ca="1" si="71"/>
        <v>#DIV/0!</v>
      </c>
      <c r="K153" s="182"/>
      <c r="L153" s="204"/>
      <c r="M153" s="204"/>
      <c r="N153" s="93">
        <f t="shared" ca="1" si="72"/>
        <v>0.03</v>
      </c>
      <c r="O153" s="96">
        <f t="shared" ca="1" si="73"/>
        <v>1</v>
      </c>
      <c r="P153" s="170">
        <f t="shared" ca="1" si="96"/>
        <v>0.18</v>
      </c>
      <c r="Q153" s="96">
        <f t="shared" ca="1" si="97"/>
        <v>0.65</v>
      </c>
      <c r="R153" s="77">
        <f t="shared" ca="1" si="74"/>
        <v>0</v>
      </c>
      <c r="S153" s="94" t="e">
        <f t="shared" ca="1" si="98"/>
        <v>#DIV/0!</v>
      </c>
      <c r="T153" s="182" t="e">
        <f t="shared" ca="1" si="75"/>
        <v>#DIV/0!</v>
      </c>
      <c r="U153"/>
      <c r="V153"/>
      <c r="W153"/>
      <c r="X153" s="93">
        <f t="shared" ca="1" si="76"/>
        <v>0.43</v>
      </c>
      <c r="Y153" s="96">
        <f t="shared" ca="1" si="77"/>
        <v>1</v>
      </c>
      <c r="Z153" s="170">
        <f t="shared" ca="1" si="99"/>
        <v>0.18</v>
      </c>
      <c r="AA153" s="96">
        <f t="shared" ca="1" si="100"/>
        <v>0.7</v>
      </c>
      <c r="AB153" s="77">
        <f t="shared" ca="1" si="78"/>
        <v>0</v>
      </c>
      <c r="AC153" s="94" t="e">
        <f t="shared" ca="1" si="101"/>
        <v>#DIV/0!</v>
      </c>
      <c r="AD153" s="182" t="e">
        <f t="shared" ca="1" si="79"/>
        <v>#DIV/0!</v>
      </c>
      <c r="AE153"/>
      <c r="AF153"/>
      <c r="AG153"/>
      <c r="AH153" s="93">
        <f t="shared" ca="1" si="80"/>
        <v>0.41</v>
      </c>
      <c r="AI153" s="96">
        <f t="shared" ca="1" si="81"/>
        <v>1</v>
      </c>
      <c r="AJ153" s="170">
        <f t="shared" ca="1" si="102"/>
        <v>0.18</v>
      </c>
      <c r="AK153" s="96">
        <f t="shared" ca="1" si="103"/>
        <v>1.1000000000000001</v>
      </c>
      <c r="AL153" s="77">
        <f t="shared" ca="1" si="82"/>
        <v>0</v>
      </c>
      <c r="AM153" s="94" t="e">
        <f t="shared" ca="1" si="104"/>
        <v>#DIV/0!</v>
      </c>
      <c r="AN153" s="182" t="e">
        <f t="shared" ca="1" si="83"/>
        <v>#DIV/0!</v>
      </c>
      <c r="AO153"/>
      <c r="AP153"/>
      <c r="AQ153" s="204"/>
      <c r="AR153" s="204"/>
      <c r="AU153"/>
      <c r="AV153"/>
      <c r="AW153"/>
      <c r="AX153"/>
      <c r="AY153"/>
      <c r="AZ153"/>
      <c r="BA153"/>
      <c r="BC153" s="95"/>
      <c r="BD153" s="95"/>
      <c r="BE153" s="77">
        <f t="shared" ca="1" si="105"/>
        <v>0</v>
      </c>
      <c r="BF153" s="145">
        <f t="shared" si="84"/>
        <v>31</v>
      </c>
      <c r="BG153" s="196">
        <f t="shared" si="106"/>
        <v>40756</v>
      </c>
      <c r="BH153" s="196">
        <f t="shared" si="134"/>
        <v>40786</v>
      </c>
      <c r="BJ153" s="196">
        <f t="shared" ca="1" si="135"/>
        <v>40752</v>
      </c>
      <c r="BK153" s="79"/>
      <c r="BL153" s="79">
        <f t="shared" si="85"/>
        <v>0</v>
      </c>
      <c r="BM153" s="79" t="e">
        <f t="shared" ca="1" si="107"/>
        <v>#DIV/0!</v>
      </c>
      <c r="BN153" s="74">
        <f t="shared" ca="1" si="86"/>
        <v>0</v>
      </c>
      <c r="BO153" s="98">
        <f t="shared" ca="1" si="108"/>
        <v>0</v>
      </c>
      <c r="BP153" s="97">
        <f ca="1">IF($BL153=0,0,_xll.OSTRIP($BM153,$I153,$BJ153-$B$2,$BG153-$BJ153,$BH153-$BJ153,$B$10,$BE153,$F153,$G153,$B$23,$J153,$BQ$34,0))</f>
        <v>0</v>
      </c>
      <c r="BQ153" s="97">
        <f ca="1">IF($BL153=0,0,_xll.OSTRIP($BM153,$I153,$BJ153-$B$2,$BG153-$BJ153,$BH153-$BJ153,$B$10,$BE153,$F153,$G153,$B$23,$J153,$BQ$34,1))</f>
        <v>0</v>
      </c>
      <c r="BR153" s="97">
        <f ca="1">IF($BL153=0,0,_xll.OSTRIP($BM153,$I153,$BJ153-$B$2,$BG153-$BJ153,$BH153-$BJ153,$B$10,$BE153,$F153,$G153,$B$23,$J153,$BQ$34,BQ$35))</f>
        <v>0</v>
      </c>
      <c r="BS153" s="99">
        <f t="shared" ca="1" si="109"/>
        <v>0</v>
      </c>
      <c r="BT153" s="99">
        <f t="shared" ca="1" si="110"/>
        <v>0</v>
      </c>
      <c r="BU153" s="99">
        <f t="shared" ca="1" si="111"/>
        <v>0</v>
      </c>
      <c r="BV153" s="99">
        <f t="shared" si="112"/>
        <v>0</v>
      </c>
      <c r="BX153" s="79">
        <f t="shared" si="87"/>
        <v>0</v>
      </c>
      <c r="BY153" s="78" t="e">
        <f t="shared" ca="1" si="113"/>
        <v>#DIV/0!</v>
      </c>
      <c r="BZ153" s="74">
        <f t="shared" ca="1" si="114"/>
        <v>0</v>
      </c>
      <c r="CA153" s="98">
        <f t="shared" ca="1" si="115"/>
        <v>0</v>
      </c>
      <c r="CB153" s="97">
        <f ca="1">IF($BX153=0,0,_xll.OSTRIP($BY153,$S153,$BJ153-$B$2,$BG153-$BJ153,$BH153-$BJ153,$B$10,$BE153,$P153,$Q153,$D$23,$T153,$CC$34,0))</f>
        <v>0</v>
      </c>
      <c r="CC153" s="97">
        <f ca="1">IF($BX153=0,0,_xll.OSTRIP($BY153,$S153,$BJ153-$B$2,$BG153-$BJ153,$BH153-$BJ153,$B$10,$BE153,$P153,$Q153,$D$23,$T153,$CC$34,1))</f>
        <v>0</v>
      </c>
      <c r="CD153" s="97">
        <f ca="1">IF($BX153=0,0,_xll.OSTRIP($BY153,$S153,$BJ153-$B$2,$BG153-$BJ153,$BH153-$BJ153,$B$10,$BE153,$P153,$Q153,$D$23,$T153,$CC$34,CC$35))</f>
        <v>0</v>
      </c>
      <c r="CE153" s="99">
        <f t="shared" ca="1" si="116"/>
        <v>0</v>
      </c>
      <c r="CF153" s="99">
        <f t="shared" ca="1" si="117"/>
        <v>0</v>
      </c>
      <c r="CG153" s="99">
        <f t="shared" ca="1" si="118"/>
        <v>0</v>
      </c>
      <c r="CH153" s="99">
        <f t="shared" si="119"/>
        <v>0</v>
      </c>
      <c r="CJ153" s="79">
        <f t="shared" si="88"/>
        <v>0</v>
      </c>
      <c r="CK153" s="78" t="e">
        <f t="shared" ca="1" si="120"/>
        <v>#DIV/0!</v>
      </c>
      <c r="CL153" s="74">
        <f t="shared" ca="1" si="121"/>
        <v>0</v>
      </c>
      <c r="CM153" s="98">
        <f t="shared" ca="1" si="122"/>
        <v>0</v>
      </c>
      <c r="CN153" s="97">
        <f ca="1">IF($CJ153=0,0,_xll.OSTRIP($CK153,$AC153,$BJ153-$B$2,$BG153-$BJ153,$BH153-$BJ153,$B$10,$BE153,$Z153,$AA153,$F$23,$AD153,$CO$34,0))</f>
        <v>0</v>
      </c>
      <c r="CO153" s="97">
        <f ca="1">IF($CJ153=0,0,_xll.OSTRIP($CK153,$AC153,$BJ153-$B$2,$BG153-$BJ153,$BH153-$BJ153,$B$10,$BE153,$Z153,$AA153,$F$23,$AD153,$CO$34,1))</f>
        <v>0</v>
      </c>
      <c r="CP153" s="97">
        <f ca="1">IF($CJ153=0,0,_xll.OSTRIP($CK153,$AC153,$BJ153-$B$2,$BG153-$BJ153,$BH153-$BJ153,$B$10,$BE153,$Z153,$AA153,$F$23,$AD153,$CO$34,$CO$35))</f>
        <v>0</v>
      </c>
      <c r="CQ153" s="99">
        <f t="shared" ca="1" si="123"/>
        <v>0</v>
      </c>
      <c r="CR153" s="99">
        <f t="shared" ca="1" si="124"/>
        <v>0</v>
      </c>
      <c r="CS153" s="99">
        <f t="shared" ca="1" si="125"/>
        <v>0</v>
      </c>
      <c r="CT153" s="99">
        <f t="shared" si="126"/>
        <v>0</v>
      </c>
      <c r="CV153" s="79">
        <f t="shared" si="89"/>
        <v>0</v>
      </c>
      <c r="CW153" s="78" t="e">
        <f t="shared" ca="1" si="127"/>
        <v>#DIV/0!</v>
      </c>
      <c r="CX153" s="74">
        <f t="shared" ca="1" si="128"/>
        <v>0</v>
      </c>
      <c r="CY153" s="98">
        <f t="shared" ca="1" si="129"/>
        <v>0</v>
      </c>
      <c r="CZ153" s="97">
        <f ca="1">IF($CV153=0,0,_xll.OSTRIP($CW153,$AM153,$BJ153-$B$2,$BG153-$BJ153,$BH153-$BJ153,$B$10,$BE153,$AJ153,$AK153,$H$23,$AN153,$DA$34,0))</f>
        <v>0</v>
      </c>
      <c r="DA153" s="97">
        <f ca="1">IF($CV153=0,0,_xll.OSTRIP($CW153,$AM153,$BJ153-$B$2,$BG153-$BJ153,$BH153-$BJ153,$B$10,$BE153,$AJ153,$AK153,$H$23,$AN153,$DA$34,1))</f>
        <v>0</v>
      </c>
      <c r="DB153" s="97">
        <f ca="1">IF($CV153=0,0,_xll.OSTRIP($CW153,$AM153,$BJ153-$B$2,$BG153-$BJ153,$BH153-$BJ153,$B$10,$BE153,$AJ153,$AK153,$H$23,$AN153,$DA$34,DA$35))</f>
        <v>0</v>
      </c>
      <c r="DC153" s="99">
        <f t="shared" ca="1" si="130"/>
        <v>0</v>
      </c>
      <c r="DD153" s="99">
        <f t="shared" ca="1" si="131"/>
        <v>0</v>
      </c>
      <c r="DE153" s="99">
        <f t="shared" ca="1" si="132"/>
        <v>0</v>
      </c>
      <c r="DF153" s="99">
        <f t="shared" si="133"/>
        <v>0</v>
      </c>
    </row>
    <row r="154" spans="1:110" x14ac:dyDescent="0.2">
      <c r="A154" s="92">
        <f t="shared" si="90"/>
        <v>40787</v>
      </c>
      <c r="B154" s="93">
        <f t="shared" ca="1" si="91"/>
        <v>3.8555000000000001</v>
      </c>
      <c r="C154" s="77">
        <f t="shared" ca="1" si="92"/>
        <v>0.18</v>
      </c>
      <c r="D154" s="93">
        <f t="shared" ca="1" si="68"/>
        <v>0.315</v>
      </c>
      <c r="E154" s="96">
        <f t="shared" ca="1" si="69"/>
        <v>0.98</v>
      </c>
      <c r="F154" s="77">
        <f t="shared" ca="1" si="93"/>
        <v>0.27639999999999998</v>
      </c>
      <c r="G154" s="96">
        <f t="shared" ca="1" si="94"/>
        <v>0.65</v>
      </c>
      <c r="H154" s="77">
        <f t="shared" ca="1" si="70"/>
        <v>0</v>
      </c>
      <c r="I154" s="94" t="e">
        <f t="shared" ca="1" si="95"/>
        <v>#DIV/0!</v>
      </c>
      <c r="J154" s="182" t="e">
        <f t="shared" ca="1" si="71"/>
        <v>#DIV/0!</v>
      </c>
      <c r="K154" s="182"/>
      <c r="L154" s="204"/>
      <c r="M154" s="204"/>
      <c r="N154" s="93">
        <f t="shared" ca="1" si="72"/>
        <v>2.2499999999999999E-2</v>
      </c>
      <c r="O154" s="96">
        <f t="shared" ca="1" si="73"/>
        <v>1</v>
      </c>
      <c r="P154" s="170">
        <f t="shared" ca="1" si="96"/>
        <v>0.18</v>
      </c>
      <c r="Q154" s="96">
        <f t="shared" ca="1" si="97"/>
        <v>0.65</v>
      </c>
      <c r="R154" s="77">
        <f t="shared" ca="1" si="74"/>
        <v>0</v>
      </c>
      <c r="S154" s="94" t="e">
        <f t="shared" ca="1" si="98"/>
        <v>#DIV/0!</v>
      </c>
      <c r="T154" s="182" t="e">
        <f t="shared" ca="1" si="75"/>
        <v>#DIV/0!</v>
      </c>
      <c r="U154"/>
      <c r="V154"/>
      <c r="W154"/>
      <c r="X154" s="93">
        <f t="shared" ca="1" si="76"/>
        <v>0.43</v>
      </c>
      <c r="Y154" s="96">
        <f t="shared" ca="1" si="77"/>
        <v>1</v>
      </c>
      <c r="Z154" s="170">
        <f t="shared" ca="1" si="99"/>
        <v>0.18</v>
      </c>
      <c r="AA154" s="96">
        <f t="shared" ca="1" si="100"/>
        <v>0.65</v>
      </c>
      <c r="AB154" s="77">
        <f t="shared" ca="1" si="78"/>
        <v>0</v>
      </c>
      <c r="AC154" s="94" t="e">
        <f t="shared" ca="1" si="101"/>
        <v>#DIV/0!</v>
      </c>
      <c r="AD154" s="182" t="e">
        <f t="shared" ca="1" si="79"/>
        <v>#DIV/0!</v>
      </c>
      <c r="AE154"/>
      <c r="AF154"/>
      <c r="AG154"/>
      <c r="AH154" s="93">
        <f t="shared" ca="1" si="80"/>
        <v>0.36</v>
      </c>
      <c r="AI154" s="96">
        <f t="shared" ca="1" si="81"/>
        <v>1</v>
      </c>
      <c r="AJ154" s="170">
        <f t="shared" ca="1" si="102"/>
        <v>0.18</v>
      </c>
      <c r="AK154" s="96">
        <f t="shared" ca="1" si="103"/>
        <v>1.1000000000000001</v>
      </c>
      <c r="AL154" s="77">
        <f t="shared" ca="1" si="82"/>
        <v>0</v>
      </c>
      <c r="AM154" s="94" t="e">
        <f t="shared" ca="1" si="104"/>
        <v>#DIV/0!</v>
      </c>
      <c r="AN154" s="182" t="e">
        <f t="shared" ca="1" si="83"/>
        <v>#DIV/0!</v>
      </c>
      <c r="AO154"/>
      <c r="AP154"/>
      <c r="AQ154" s="204"/>
      <c r="AR154" s="204"/>
      <c r="AU154"/>
      <c r="AV154"/>
      <c r="AW154"/>
      <c r="AX154"/>
      <c r="AY154"/>
      <c r="AZ154"/>
      <c r="BA154"/>
      <c r="BC154" s="95"/>
      <c r="BD154" s="95"/>
      <c r="BE154" s="77">
        <f t="shared" ca="1" si="105"/>
        <v>0</v>
      </c>
      <c r="BF154" s="145">
        <f t="shared" si="84"/>
        <v>30</v>
      </c>
      <c r="BG154" s="196">
        <f t="shared" si="106"/>
        <v>40787</v>
      </c>
      <c r="BH154" s="196">
        <f t="shared" si="134"/>
        <v>40816</v>
      </c>
      <c r="BJ154" s="196">
        <f t="shared" ca="1" si="135"/>
        <v>40785</v>
      </c>
      <c r="BK154" s="79"/>
      <c r="BL154" s="79">
        <f t="shared" si="85"/>
        <v>0</v>
      </c>
      <c r="BM154" s="79" t="e">
        <f t="shared" ca="1" si="107"/>
        <v>#DIV/0!</v>
      </c>
      <c r="BN154" s="74">
        <f t="shared" ca="1" si="86"/>
        <v>0</v>
      </c>
      <c r="BO154" s="98">
        <f t="shared" ca="1" si="108"/>
        <v>0</v>
      </c>
      <c r="BP154" s="97">
        <f ca="1">IF($BL154=0,0,_xll.OSTRIP($BM154,$I154,$BJ154-$B$2,$BG154-$BJ154,$BH154-$BJ154,$B$10,$BE154,$F154,$G154,$B$23,$J154,$BQ$34,0))</f>
        <v>0</v>
      </c>
      <c r="BQ154" s="97">
        <f ca="1">IF($BL154=0,0,_xll.OSTRIP($BM154,$I154,$BJ154-$B$2,$BG154-$BJ154,$BH154-$BJ154,$B$10,$BE154,$F154,$G154,$B$23,$J154,$BQ$34,1))</f>
        <v>0</v>
      </c>
      <c r="BR154" s="97">
        <f ca="1">IF($BL154=0,0,_xll.OSTRIP($BM154,$I154,$BJ154-$B$2,$BG154-$BJ154,$BH154-$BJ154,$B$10,$BE154,$F154,$G154,$B$23,$J154,$BQ$34,BQ$35))</f>
        <v>0</v>
      </c>
      <c r="BS154" s="99">
        <f t="shared" ca="1" si="109"/>
        <v>0</v>
      </c>
      <c r="BT154" s="99">
        <f t="shared" ca="1" si="110"/>
        <v>0</v>
      </c>
      <c r="BU154" s="99">
        <f t="shared" ca="1" si="111"/>
        <v>0</v>
      </c>
      <c r="BV154" s="99">
        <f t="shared" si="112"/>
        <v>0</v>
      </c>
      <c r="BX154" s="79">
        <f t="shared" si="87"/>
        <v>0</v>
      </c>
      <c r="BY154" s="78" t="e">
        <f t="shared" ca="1" si="113"/>
        <v>#DIV/0!</v>
      </c>
      <c r="BZ154" s="74">
        <f t="shared" ca="1" si="114"/>
        <v>0</v>
      </c>
      <c r="CA154" s="98">
        <f t="shared" ca="1" si="115"/>
        <v>0</v>
      </c>
      <c r="CB154" s="97">
        <f ca="1">IF($BX154=0,0,_xll.OSTRIP($BY154,$S154,$BJ154-$B$2,$BG154-$BJ154,$BH154-$BJ154,$B$10,$BE154,$P154,$Q154,$D$23,$T154,$CC$34,0))</f>
        <v>0</v>
      </c>
      <c r="CC154" s="97">
        <f ca="1">IF($BX154=0,0,_xll.OSTRIP($BY154,$S154,$BJ154-$B$2,$BG154-$BJ154,$BH154-$BJ154,$B$10,$BE154,$P154,$Q154,$D$23,$T154,$CC$34,1))</f>
        <v>0</v>
      </c>
      <c r="CD154" s="97">
        <f ca="1">IF($BX154=0,0,_xll.OSTRIP($BY154,$S154,$BJ154-$B$2,$BG154-$BJ154,$BH154-$BJ154,$B$10,$BE154,$P154,$Q154,$D$23,$T154,$CC$34,CC$35))</f>
        <v>0</v>
      </c>
      <c r="CE154" s="99">
        <f t="shared" ca="1" si="116"/>
        <v>0</v>
      </c>
      <c r="CF154" s="99">
        <f t="shared" ca="1" si="117"/>
        <v>0</v>
      </c>
      <c r="CG154" s="99">
        <f t="shared" ca="1" si="118"/>
        <v>0</v>
      </c>
      <c r="CH154" s="99">
        <f t="shared" si="119"/>
        <v>0</v>
      </c>
      <c r="CJ154" s="79">
        <f t="shared" si="88"/>
        <v>0</v>
      </c>
      <c r="CK154" s="78" t="e">
        <f t="shared" ca="1" si="120"/>
        <v>#DIV/0!</v>
      </c>
      <c r="CL154" s="74">
        <f t="shared" ca="1" si="121"/>
        <v>0</v>
      </c>
      <c r="CM154" s="98">
        <f t="shared" ca="1" si="122"/>
        <v>0</v>
      </c>
      <c r="CN154" s="97">
        <f ca="1">IF($CJ154=0,0,_xll.OSTRIP($CK154,$AC154,$BJ154-$B$2,$BG154-$BJ154,$BH154-$BJ154,$B$10,$BE154,$Z154,$AA154,$F$23,$AD154,$CO$34,0))</f>
        <v>0</v>
      </c>
      <c r="CO154" s="97">
        <f ca="1">IF($CJ154=0,0,_xll.OSTRIP($CK154,$AC154,$BJ154-$B$2,$BG154-$BJ154,$BH154-$BJ154,$B$10,$BE154,$Z154,$AA154,$F$23,$AD154,$CO$34,1))</f>
        <v>0</v>
      </c>
      <c r="CP154" s="97">
        <f ca="1">IF($CJ154=0,0,_xll.OSTRIP($CK154,$AC154,$BJ154-$B$2,$BG154-$BJ154,$BH154-$BJ154,$B$10,$BE154,$Z154,$AA154,$F$23,$AD154,$CO$34,$CO$35))</f>
        <v>0</v>
      </c>
      <c r="CQ154" s="99">
        <f t="shared" ca="1" si="123"/>
        <v>0</v>
      </c>
      <c r="CR154" s="99">
        <f t="shared" ca="1" si="124"/>
        <v>0</v>
      </c>
      <c r="CS154" s="99">
        <f t="shared" ca="1" si="125"/>
        <v>0</v>
      </c>
      <c r="CT154" s="99">
        <f t="shared" si="126"/>
        <v>0</v>
      </c>
      <c r="CV154" s="79">
        <f t="shared" si="89"/>
        <v>0</v>
      </c>
      <c r="CW154" s="78" t="e">
        <f t="shared" ca="1" si="127"/>
        <v>#DIV/0!</v>
      </c>
      <c r="CX154" s="74">
        <f t="shared" ca="1" si="128"/>
        <v>0</v>
      </c>
      <c r="CY154" s="98">
        <f t="shared" ca="1" si="129"/>
        <v>0</v>
      </c>
      <c r="CZ154" s="97">
        <f ca="1">IF($CV154=0,0,_xll.OSTRIP($CW154,$AM154,$BJ154-$B$2,$BG154-$BJ154,$BH154-$BJ154,$B$10,$BE154,$AJ154,$AK154,$H$23,$AN154,$DA$34,0))</f>
        <v>0</v>
      </c>
      <c r="DA154" s="97">
        <f ca="1">IF($CV154=0,0,_xll.OSTRIP($CW154,$AM154,$BJ154-$B$2,$BG154-$BJ154,$BH154-$BJ154,$B$10,$BE154,$AJ154,$AK154,$H$23,$AN154,$DA$34,1))</f>
        <v>0</v>
      </c>
      <c r="DB154" s="97">
        <f ca="1">IF($CV154=0,0,_xll.OSTRIP($CW154,$AM154,$BJ154-$B$2,$BG154-$BJ154,$BH154-$BJ154,$B$10,$BE154,$AJ154,$AK154,$H$23,$AN154,$DA$34,DA$35))</f>
        <v>0</v>
      </c>
      <c r="DC154" s="99">
        <f t="shared" ca="1" si="130"/>
        <v>0</v>
      </c>
      <c r="DD154" s="99">
        <f t="shared" ca="1" si="131"/>
        <v>0</v>
      </c>
      <c r="DE154" s="99">
        <f t="shared" ca="1" si="132"/>
        <v>0</v>
      </c>
      <c r="DF154" s="99">
        <f t="shared" si="133"/>
        <v>0</v>
      </c>
    </row>
    <row r="155" spans="1:110" x14ac:dyDescent="0.2">
      <c r="A155" s="92">
        <f t="shared" si="90"/>
        <v>40817</v>
      </c>
      <c r="B155" s="93">
        <f t="shared" ca="1" si="91"/>
        <v>3.8805000000000001</v>
      </c>
      <c r="C155" s="77">
        <f t="shared" ca="1" si="92"/>
        <v>0.18</v>
      </c>
      <c r="D155" s="93">
        <f t="shared" ca="1" si="68"/>
        <v>0.36</v>
      </c>
      <c r="E155" s="96">
        <f t="shared" ca="1" si="69"/>
        <v>0.98</v>
      </c>
      <c r="F155" s="77">
        <f t="shared" ca="1" si="93"/>
        <v>0.27639999999999998</v>
      </c>
      <c r="G155" s="96">
        <f t="shared" ca="1" si="94"/>
        <v>0.7</v>
      </c>
      <c r="H155" s="77">
        <f t="shared" ca="1" si="70"/>
        <v>0</v>
      </c>
      <c r="I155" s="94" t="e">
        <f t="shared" ca="1" si="95"/>
        <v>#DIV/0!</v>
      </c>
      <c r="J155" s="182" t="e">
        <f t="shared" ca="1" si="71"/>
        <v>#DIV/0!</v>
      </c>
      <c r="K155" s="182"/>
      <c r="L155" s="204"/>
      <c r="M155" s="204"/>
      <c r="N155" s="93">
        <f t="shared" ca="1" si="72"/>
        <v>1.2500000000000001E-2</v>
      </c>
      <c r="O155" s="96">
        <f t="shared" ca="1" si="73"/>
        <v>1</v>
      </c>
      <c r="P155" s="170">
        <f t="shared" ca="1" si="96"/>
        <v>0.18</v>
      </c>
      <c r="Q155" s="96">
        <f t="shared" ca="1" si="97"/>
        <v>0.7</v>
      </c>
      <c r="R155" s="77">
        <f t="shared" ca="1" si="74"/>
        <v>0</v>
      </c>
      <c r="S155" s="94" t="e">
        <f t="shared" ca="1" si="98"/>
        <v>#DIV/0!</v>
      </c>
      <c r="T155" s="182" t="e">
        <f t="shared" ca="1" si="75"/>
        <v>#DIV/0!</v>
      </c>
      <c r="U155"/>
      <c r="V155"/>
      <c r="W155"/>
      <c r="X155" s="93">
        <f t="shared" ca="1" si="76"/>
        <v>0.43</v>
      </c>
      <c r="Y155" s="96">
        <f t="shared" ca="1" si="77"/>
        <v>1</v>
      </c>
      <c r="Z155" s="170">
        <f t="shared" ca="1" si="99"/>
        <v>0.18</v>
      </c>
      <c r="AA155" s="96">
        <f t="shared" ca="1" si="100"/>
        <v>0.7</v>
      </c>
      <c r="AB155" s="77">
        <f t="shared" ca="1" si="78"/>
        <v>0</v>
      </c>
      <c r="AC155" s="94" t="e">
        <f t="shared" ca="1" si="101"/>
        <v>#DIV/0!</v>
      </c>
      <c r="AD155" s="182" t="e">
        <f t="shared" ca="1" si="79"/>
        <v>#DIV/0!</v>
      </c>
      <c r="AE155"/>
      <c r="AF155"/>
      <c r="AG155"/>
      <c r="AH155" s="93">
        <f t="shared" ca="1" si="80"/>
        <v>0.4</v>
      </c>
      <c r="AI155" s="96">
        <f t="shared" ca="1" si="81"/>
        <v>1</v>
      </c>
      <c r="AJ155" s="170">
        <f t="shared" ca="1" si="102"/>
        <v>0.18</v>
      </c>
      <c r="AK155" s="96">
        <f t="shared" ca="1" si="103"/>
        <v>1.1499999999999999</v>
      </c>
      <c r="AL155" s="77">
        <f t="shared" ca="1" si="82"/>
        <v>0</v>
      </c>
      <c r="AM155" s="94" t="e">
        <f t="shared" ca="1" si="104"/>
        <v>#DIV/0!</v>
      </c>
      <c r="AN155" s="182" t="e">
        <f t="shared" ca="1" si="83"/>
        <v>#DIV/0!</v>
      </c>
      <c r="AO155"/>
      <c r="AP155"/>
      <c r="AQ155" s="204"/>
      <c r="AR155" s="204"/>
      <c r="AU155"/>
      <c r="AV155"/>
      <c r="AW155"/>
      <c r="AX155"/>
      <c r="AY155"/>
      <c r="AZ155"/>
      <c r="BA155"/>
      <c r="BC155" s="95"/>
      <c r="BD155" s="95"/>
      <c r="BE155" s="77">
        <f t="shared" ca="1" si="105"/>
        <v>0</v>
      </c>
      <c r="BF155" s="145">
        <f t="shared" si="84"/>
        <v>31</v>
      </c>
      <c r="BG155" s="196">
        <f t="shared" si="106"/>
        <v>40817</v>
      </c>
      <c r="BH155" s="196">
        <f t="shared" si="134"/>
        <v>40847</v>
      </c>
      <c r="BJ155" s="196">
        <f t="shared" ca="1" si="135"/>
        <v>40815</v>
      </c>
      <c r="BK155" s="79"/>
      <c r="BL155" s="79">
        <f t="shared" si="85"/>
        <v>0</v>
      </c>
      <c r="BM155" s="79" t="e">
        <f t="shared" ca="1" si="107"/>
        <v>#DIV/0!</v>
      </c>
      <c r="BN155" s="74">
        <f t="shared" ca="1" si="86"/>
        <v>0</v>
      </c>
      <c r="BO155" s="98">
        <f t="shared" ca="1" si="108"/>
        <v>0</v>
      </c>
      <c r="BP155" s="97">
        <f ca="1">IF($BL155=0,0,_xll.OSTRIP($BM155,$I155,$BJ155-$B$2,$BG155-$BJ155,$BH155-$BJ155,$B$10,$BE155,$F155,$G155,$B$23,$J155,$BQ$34,0))</f>
        <v>0</v>
      </c>
      <c r="BQ155" s="97">
        <f ca="1">IF($BL155=0,0,_xll.OSTRIP($BM155,$I155,$BJ155-$B$2,$BG155-$BJ155,$BH155-$BJ155,$B$10,$BE155,$F155,$G155,$B$23,$J155,$BQ$34,1))</f>
        <v>0</v>
      </c>
      <c r="BR155" s="97">
        <f ca="1">IF($BL155=0,0,_xll.OSTRIP($BM155,$I155,$BJ155-$B$2,$BG155-$BJ155,$BH155-$BJ155,$B$10,$BE155,$F155,$G155,$B$23,$J155,$BQ$34,BQ$35))</f>
        <v>0</v>
      </c>
      <c r="BS155" s="99">
        <f t="shared" ca="1" si="109"/>
        <v>0</v>
      </c>
      <c r="BT155" s="99">
        <f t="shared" ca="1" si="110"/>
        <v>0</v>
      </c>
      <c r="BU155" s="99">
        <f t="shared" ca="1" si="111"/>
        <v>0</v>
      </c>
      <c r="BV155" s="99">
        <f t="shared" si="112"/>
        <v>0</v>
      </c>
      <c r="BX155" s="79">
        <f t="shared" si="87"/>
        <v>0</v>
      </c>
      <c r="BY155" s="78" t="e">
        <f t="shared" ca="1" si="113"/>
        <v>#DIV/0!</v>
      </c>
      <c r="BZ155" s="74">
        <f t="shared" ca="1" si="114"/>
        <v>0</v>
      </c>
      <c r="CA155" s="98">
        <f t="shared" ca="1" si="115"/>
        <v>0</v>
      </c>
      <c r="CB155" s="97">
        <f ca="1">IF($BX155=0,0,_xll.OSTRIP($BY155,$S155,$BJ155-$B$2,$BG155-$BJ155,$BH155-$BJ155,$B$10,$BE155,$P155,$Q155,$D$23,$T155,$CC$34,0))</f>
        <v>0</v>
      </c>
      <c r="CC155" s="97">
        <f ca="1">IF($BX155=0,0,_xll.OSTRIP($BY155,$S155,$BJ155-$B$2,$BG155-$BJ155,$BH155-$BJ155,$B$10,$BE155,$P155,$Q155,$D$23,$T155,$CC$34,1))</f>
        <v>0</v>
      </c>
      <c r="CD155" s="97">
        <f ca="1">IF($BX155=0,0,_xll.OSTRIP($BY155,$S155,$BJ155-$B$2,$BG155-$BJ155,$BH155-$BJ155,$B$10,$BE155,$P155,$Q155,$D$23,$T155,$CC$34,CC$35))</f>
        <v>0</v>
      </c>
      <c r="CE155" s="99">
        <f t="shared" ca="1" si="116"/>
        <v>0</v>
      </c>
      <c r="CF155" s="99">
        <f t="shared" ca="1" si="117"/>
        <v>0</v>
      </c>
      <c r="CG155" s="99">
        <f t="shared" ca="1" si="118"/>
        <v>0</v>
      </c>
      <c r="CH155" s="99">
        <f t="shared" si="119"/>
        <v>0</v>
      </c>
      <c r="CJ155" s="79">
        <f t="shared" si="88"/>
        <v>0</v>
      </c>
      <c r="CK155" s="78" t="e">
        <f t="shared" ca="1" si="120"/>
        <v>#DIV/0!</v>
      </c>
      <c r="CL155" s="74">
        <f t="shared" ca="1" si="121"/>
        <v>0</v>
      </c>
      <c r="CM155" s="98">
        <f t="shared" ca="1" si="122"/>
        <v>0</v>
      </c>
      <c r="CN155" s="97">
        <f ca="1">IF($CJ155=0,0,_xll.OSTRIP($CK155,$AC155,$BJ155-$B$2,$BG155-$BJ155,$BH155-$BJ155,$B$10,$BE155,$Z155,$AA155,$F$23,$AD155,$CO$34,0))</f>
        <v>0</v>
      </c>
      <c r="CO155" s="97">
        <f ca="1">IF($CJ155=0,0,_xll.OSTRIP($CK155,$AC155,$BJ155-$B$2,$BG155-$BJ155,$BH155-$BJ155,$B$10,$BE155,$Z155,$AA155,$F$23,$AD155,$CO$34,1))</f>
        <v>0</v>
      </c>
      <c r="CP155" s="97">
        <f ca="1">IF($CJ155=0,0,_xll.OSTRIP($CK155,$AC155,$BJ155-$B$2,$BG155-$BJ155,$BH155-$BJ155,$B$10,$BE155,$Z155,$AA155,$F$23,$AD155,$CO$34,$CO$35))</f>
        <v>0</v>
      </c>
      <c r="CQ155" s="99">
        <f t="shared" ca="1" si="123"/>
        <v>0</v>
      </c>
      <c r="CR155" s="99">
        <f t="shared" ca="1" si="124"/>
        <v>0</v>
      </c>
      <c r="CS155" s="99">
        <f t="shared" ca="1" si="125"/>
        <v>0</v>
      </c>
      <c r="CT155" s="99">
        <f t="shared" si="126"/>
        <v>0</v>
      </c>
      <c r="CV155" s="79">
        <f t="shared" si="89"/>
        <v>0</v>
      </c>
      <c r="CW155" s="78" t="e">
        <f t="shared" ca="1" si="127"/>
        <v>#DIV/0!</v>
      </c>
      <c r="CX155" s="74">
        <f t="shared" ca="1" si="128"/>
        <v>0</v>
      </c>
      <c r="CY155" s="98">
        <f t="shared" ca="1" si="129"/>
        <v>0</v>
      </c>
      <c r="CZ155" s="97">
        <f ca="1">IF($CV155=0,0,_xll.OSTRIP($CW155,$AM155,$BJ155-$B$2,$BG155-$BJ155,$BH155-$BJ155,$B$10,$BE155,$AJ155,$AK155,$H$23,$AN155,$DA$34,0))</f>
        <v>0</v>
      </c>
      <c r="DA155" s="97">
        <f ca="1">IF($CV155=0,0,_xll.OSTRIP($CW155,$AM155,$BJ155-$B$2,$BG155-$BJ155,$BH155-$BJ155,$B$10,$BE155,$AJ155,$AK155,$H$23,$AN155,$DA$34,1))</f>
        <v>0</v>
      </c>
      <c r="DB155" s="97">
        <f ca="1">IF($CV155=0,0,_xll.OSTRIP($CW155,$AM155,$BJ155-$B$2,$BG155-$BJ155,$BH155-$BJ155,$B$10,$BE155,$AJ155,$AK155,$H$23,$AN155,$DA$34,DA$35))</f>
        <v>0</v>
      </c>
      <c r="DC155" s="99">
        <f t="shared" ca="1" si="130"/>
        <v>0</v>
      </c>
      <c r="DD155" s="99">
        <f t="shared" ca="1" si="131"/>
        <v>0</v>
      </c>
      <c r="DE155" s="99">
        <f t="shared" ca="1" si="132"/>
        <v>0</v>
      </c>
      <c r="DF155" s="99">
        <f t="shared" si="133"/>
        <v>0</v>
      </c>
    </row>
    <row r="156" spans="1:110" x14ac:dyDescent="0.2">
      <c r="A156" s="92">
        <f t="shared" si="90"/>
        <v>40848</v>
      </c>
      <c r="B156" s="93">
        <f t="shared" ca="1" si="91"/>
        <v>4.0324999999999998</v>
      </c>
      <c r="C156" s="77">
        <f t="shared" ca="1" si="92"/>
        <v>0.18</v>
      </c>
      <c r="D156" s="93">
        <f t="shared" ca="1" si="68"/>
        <v>0.46</v>
      </c>
      <c r="E156" s="96">
        <f t="shared" ca="1" si="69"/>
        <v>1.1000000000000001</v>
      </c>
      <c r="F156" s="77">
        <f t="shared" ca="1" si="93"/>
        <v>0.29800000000000004</v>
      </c>
      <c r="G156" s="96">
        <f t="shared" ca="1" si="94"/>
        <v>0.9</v>
      </c>
      <c r="H156" s="77">
        <f t="shared" ca="1" si="70"/>
        <v>0</v>
      </c>
      <c r="I156" s="94" t="e">
        <f t="shared" ca="1" si="95"/>
        <v>#DIV/0!</v>
      </c>
      <c r="J156" s="182" t="e">
        <f t="shared" ca="1" si="71"/>
        <v>#DIV/0!</v>
      </c>
      <c r="K156" s="182"/>
      <c r="L156" s="204"/>
      <c r="M156" s="204"/>
      <c r="N156" s="93">
        <f t="shared" ca="1" si="72"/>
        <v>-2.2499999999999999E-2</v>
      </c>
      <c r="O156" s="96">
        <f t="shared" ca="1" si="73"/>
        <v>1</v>
      </c>
      <c r="P156" s="170">
        <f t="shared" ca="1" si="96"/>
        <v>0.18</v>
      </c>
      <c r="Q156" s="96">
        <f t="shared" ca="1" si="97"/>
        <v>0.9</v>
      </c>
      <c r="R156" s="77">
        <f t="shared" ca="1" si="74"/>
        <v>0</v>
      </c>
      <c r="S156" s="94" t="e">
        <f t="shared" ca="1" si="98"/>
        <v>#DIV/0!</v>
      </c>
      <c r="T156" s="182" t="e">
        <f t="shared" ca="1" si="75"/>
        <v>#DIV/0!</v>
      </c>
      <c r="U156"/>
      <c r="V156"/>
      <c r="W156"/>
      <c r="X156" s="93">
        <f t="shared" ca="1" si="76"/>
        <v>0.35</v>
      </c>
      <c r="Y156" s="96">
        <f t="shared" ca="1" si="77"/>
        <v>1</v>
      </c>
      <c r="Z156" s="170">
        <f t="shared" ca="1" si="99"/>
        <v>0.18</v>
      </c>
      <c r="AA156" s="96">
        <f t="shared" ca="1" si="100"/>
        <v>0.9</v>
      </c>
      <c r="AB156" s="77">
        <f t="shared" ca="1" si="78"/>
        <v>0</v>
      </c>
      <c r="AC156" s="94" t="e">
        <f t="shared" ca="1" si="101"/>
        <v>#DIV/0!</v>
      </c>
      <c r="AD156" s="182" t="e">
        <f t="shared" ca="1" si="79"/>
        <v>#DIV/0!</v>
      </c>
      <c r="AE156"/>
      <c r="AF156"/>
      <c r="AG156"/>
      <c r="AH156" s="93">
        <f t="shared" ca="1" si="80"/>
        <v>0.7</v>
      </c>
      <c r="AI156" s="96">
        <f t="shared" ca="1" si="81"/>
        <v>1.1000000000000001</v>
      </c>
      <c r="AJ156" s="170">
        <f t="shared" ca="1" si="102"/>
        <v>0.19800000000000001</v>
      </c>
      <c r="AK156" s="96">
        <f t="shared" ca="1" si="103"/>
        <v>1.45</v>
      </c>
      <c r="AL156" s="77">
        <f t="shared" ca="1" si="82"/>
        <v>0</v>
      </c>
      <c r="AM156" s="94" t="e">
        <f t="shared" ca="1" si="104"/>
        <v>#DIV/0!</v>
      </c>
      <c r="AN156" s="182" t="e">
        <f t="shared" ca="1" si="83"/>
        <v>#DIV/0!</v>
      </c>
      <c r="AO156"/>
      <c r="AP156"/>
      <c r="AQ156" s="204"/>
      <c r="AR156" s="204"/>
      <c r="AU156"/>
      <c r="AV156"/>
      <c r="AW156"/>
      <c r="AX156"/>
      <c r="AY156"/>
      <c r="AZ156"/>
      <c r="BA156"/>
      <c r="BC156" s="95"/>
      <c r="BD156" s="95"/>
      <c r="BE156" s="77">
        <f t="shared" ca="1" si="105"/>
        <v>0</v>
      </c>
      <c r="BF156" s="145">
        <f t="shared" si="84"/>
        <v>30</v>
      </c>
      <c r="BG156" s="196">
        <f t="shared" si="106"/>
        <v>40848</v>
      </c>
      <c r="BH156" s="196">
        <f t="shared" si="134"/>
        <v>40877</v>
      </c>
      <c r="BJ156" s="196">
        <f t="shared" ca="1" si="135"/>
        <v>40844</v>
      </c>
      <c r="BK156" s="79"/>
      <c r="BL156" s="79">
        <f t="shared" si="85"/>
        <v>0</v>
      </c>
      <c r="BM156" s="79" t="e">
        <f t="shared" ca="1" si="107"/>
        <v>#DIV/0!</v>
      </c>
      <c r="BN156" s="74">
        <f t="shared" ca="1" si="86"/>
        <v>0</v>
      </c>
      <c r="BO156" s="98">
        <f t="shared" ca="1" si="108"/>
        <v>0</v>
      </c>
      <c r="BP156" s="97">
        <f ca="1">IF($BL156=0,0,_xll.OSTRIP($BM156,$I156,$BJ156-$B$2,$BG156-$BJ156,$BH156-$BJ156,$B$10,$BE156,$F156,$G156,$B$23,$J156,$BQ$34,0))</f>
        <v>0</v>
      </c>
      <c r="BQ156" s="97">
        <f ca="1">IF($BL156=0,0,_xll.OSTRIP($BM156,$I156,$BJ156-$B$2,$BG156-$BJ156,$BH156-$BJ156,$B$10,$BE156,$F156,$G156,$B$23,$J156,$BQ$34,1))</f>
        <v>0</v>
      </c>
      <c r="BR156" s="97">
        <f ca="1">IF($BL156=0,0,_xll.OSTRIP($BM156,$I156,$BJ156-$B$2,$BG156-$BJ156,$BH156-$BJ156,$B$10,$BE156,$F156,$G156,$B$23,$J156,$BQ$34,BQ$35))</f>
        <v>0</v>
      </c>
      <c r="BS156" s="99">
        <f t="shared" ca="1" si="109"/>
        <v>0</v>
      </c>
      <c r="BT156" s="99">
        <f t="shared" ca="1" si="110"/>
        <v>0</v>
      </c>
      <c r="BU156" s="99">
        <f t="shared" ca="1" si="111"/>
        <v>0</v>
      </c>
      <c r="BV156" s="99">
        <f t="shared" si="112"/>
        <v>0</v>
      </c>
      <c r="BX156" s="79">
        <f t="shared" si="87"/>
        <v>0</v>
      </c>
      <c r="BY156" s="78" t="e">
        <f t="shared" ca="1" si="113"/>
        <v>#DIV/0!</v>
      </c>
      <c r="BZ156" s="74">
        <f t="shared" ca="1" si="114"/>
        <v>0</v>
      </c>
      <c r="CA156" s="98">
        <f t="shared" ca="1" si="115"/>
        <v>0</v>
      </c>
      <c r="CB156" s="97">
        <f ca="1">IF($BX156=0,0,_xll.OSTRIP($BY156,$S156,$BJ156-$B$2,$BG156-$BJ156,$BH156-$BJ156,$B$10,$BE156,$P156,$Q156,$D$23,$T156,$CC$34,0))</f>
        <v>0</v>
      </c>
      <c r="CC156" s="97">
        <f ca="1">IF($BX156=0,0,_xll.OSTRIP($BY156,$S156,$BJ156-$B$2,$BG156-$BJ156,$BH156-$BJ156,$B$10,$BE156,$P156,$Q156,$D$23,$T156,$CC$34,1))</f>
        <v>0</v>
      </c>
      <c r="CD156" s="97">
        <f ca="1">IF($BX156=0,0,_xll.OSTRIP($BY156,$S156,$BJ156-$B$2,$BG156-$BJ156,$BH156-$BJ156,$B$10,$BE156,$P156,$Q156,$D$23,$T156,$CC$34,CC$35))</f>
        <v>0</v>
      </c>
      <c r="CE156" s="99">
        <f t="shared" ca="1" si="116"/>
        <v>0</v>
      </c>
      <c r="CF156" s="99">
        <f t="shared" ca="1" si="117"/>
        <v>0</v>
      </c>
      <c r="CG156" s="99">
        <f t="shared" ca="1" si="118"/>
        <v>0</v>
      </c>
      <c r="CH156" s="99">
        <f t="shared" si="119"/>
        <v>0</v>
      </c>
      <c r="CJ156" s="79">
        <f t="shared" si="88"/>
        <v>0</v>
      </c>
      <c r="CK156" s="78" t="e">
        <f t="shared" ca="1" si="120"/>
        <v>#DIV/0!</v>
      </c>
      <c r="CL156" s="74">
        <f t="shared" ca="1" si="121"/>
        <v>0</v>
      </c>
      <c r="CM156" s="98">
        <f t="shared" ca="1" si="122"/>
        <v>0</v>
      </c>
      <c r="CN156" s="97">
        <f ca="1">IF($CJ156=0,0,_xll.OSTRIP($CK156,$AC156,$BJ156-$B$2,$BG156-$BJ156,$BH156-$BJ156,$B$10,$BE156,$Z156,$AA156,$F$23,$AD156,$CO$34,0))</f>
        <v>0</v>
      </c>
      <c r="CO156" s="97">
        <f ca="1">IF($CJ156=0,0,_xll.OSTRIP($CK156,$AC156,$BJ156-$B$2,$BG156-$BJ156,$BH156-$BJ156,$B$10,$BE156,$Z156,$AA156,$F$23,$AD156,$CO$34,1))</f>
        <v>0</v>
      </c>
      <c r="CP156" s="97">
        <f ca="1">IF($CJ156=0,0,_xll.OSTRIP($CK156,$AC156,$BJ156-$B$2,$BG156-$BJ156,$BH156-$BJ156,$B$10,$BE156,$Z156,$AA156,$F$23,$AD156,$CO$34,$CO$35))</f>
        <v>0</v>
      </c>
      <c r="CQ156" s="99">
        <f t="shared" ca="1" si="123"/>
        <v>0</v>
      </c>
      <c r="CR156" s="99">
        <f t="shared" ca="1" si="124"/>
        <v>0</v>
      </c>
      <c r="CS156" s="99">
        <f t="shared" ca="1" si="125"/>
        <v>0</v>
      </c>
      <c r="CT156" s="99">
        <f t="shared" si="126"/>
        <v>0</v>
      </c>
      <c r="CV156" s="79">
        <f t="shared" si="89"/>
        <v>0</v>
      </c>
      <c r="CW156" s="78" t="e">
        <f t="shared" ca="1" si="127"/>
        <v>#DIV/0!</v>
      </c>
      <c r="CX156" s="74">
        <f t="shared" ca="1" si="128"/>
        <v>0</v>
      </c>
      <c r="CY156" s="98">
        <f t="shared" ca="1" si="129"/>
        <v>0</v>
      </c>
      <c r="CZ156" s="97">
        <f ca="1">IF($CV156=0,0,_xll.OSTRIP($CW156,$AM156,$BJ156-$B$2,$BG156-$BJ156,$BH156-$BJ156,$B$10,$BE156,$AJ156,$AK156,$H$23,$AN156,$DA$34,0))</f>
        <v>0</v>
      </c>
      <c r="DA156" s="97">
        <f ca="1">IF($CV156=0,0,_xll.OSTRIP($CW156,$AM156,$BJ156-$B$2,$BG156-$BJ156,$BH156-$BJ156,$B$10,$BE156,$AJ156,$AK156,$H$23,$AN156,$DA$34,1))</f>
        <v>0</v>
      </c>
      <c r="DB156" s="97">
        <f ca="1">IF($CV156=0,0,_xll.OSTRIP($CW156,$AM156,$BJ156-$B$2,$BG156-$BJ156,$BH156-$BJ156,$B$10,$BE156,$AJ156,$AK156,$H$23,$AN156,$DA$34,DA$35))</f>
        <v>0</v>
      </c>
      <c r="DC156" s="99">
        <f t="shared" ca="1" si="130"/>
        <v>0</v>
      </c>
      <c r="DD156" s="99">
        <f t="shared" ca="1" si="131"/>
        <v>0</v>
      </c>
      <c r="DE156" s="99">
        <f t="shared" ca="1" si="132"/>
        <v>0</v>
      </c>
      <c r="DF156" s="99">
        <f t="shared" si="133"/>
        <v>0</v>
      </c>
    </row>
    <row r="157" spans="1:110" x14ac:dyDescent="0.2">
      <c r="A157" s="92">
        <f t="shared" si="90"/>
        <v>40878</v>
      </c>
      <c r="B157" s="93">
        <f t="shared" ca="1" si="91"/>
        <v>4.1755000000000004</v>
      </c>
      <c r="C157" s="77">
        <f t="shared" ca="1" si="92"/>
        <v>0.18</v>
      </c>
      <c r="D157" s="93">
        <f t="shared" ca="1" si="68"/>
        <v>0.77</v>
      </c>
      <c r="E157" s="96">
        <f t="shared" ca="1" si="69"/>
        <v>1.1000000000000001</v>
      </c>
      <c r="F157" s="77">
        <f t="shared" ca="1" si="93"/>
        <v>0.29800000000000004</v>
      </c>
      <c r="G157" s="96">
        <f t="shared" ca="1" si="94"/>
        <v>0.1</v>
      </c>
      <c r="H157" s="77">
        <f t="shared" ca="1" si="70"/>
        <v>0</v>
      </c>
      <c r="I157" s="94" t="e">
        <f t="shared" ca="1" si="95"/>
        <v>#DIV/0!</v>
      </c>
      <c r="J157" s="182" t="e">
        <f t="shared" ca="1" si="71"/>
        <v>#DIV/0!</v>
      </c>
      <c r="K157" s="182"/>
      <c r="L157" s="204"/>
      <c r="M157" s="204"/>
      <c r="N157" s="93">
        <f t="shared" ca="1" si="72"/>
        <v>-4.4999999999999998E-2</v>
      </c>
      <c r="O157" s="96">
        <f t="shared" ca="1" si="73"/>
        <v>1</v>
      </c>
      <c r="P157" s="170">
        <f t="shared" ca="1" si="96"/>
        <v>0.18</v>
      </c>
      <c r="Q157" s="96">
        <f t="shared" ca="1" si="97"/>
        <v>0.1</v>
      </c>
      <c r="R157" s="77">
        <f t="shared" ca="1" si="74"/>
        <v>0</v>
      </c>
      <c r="S157" s="94" t="e">
        <f t="shared" ca="1" si="98"/>
        <v>#DIV/0!</v>
      </c>
      <c r="T157" s="182" t="e">
        <f t="shared" ca="1" si="75"/>
        <v>#DIV/0!</v>
      </c>
      <c r="U157"/>
      <c r="V157"/>
      <c r="W157"/>
      <c r="X157" s="93">
        <f t="shared" ca="1" si="76"/>
        <v>0.35</v>
      </c>
      <c r="Y157" s="96">
        <f t="shared" ca="1" si="77"/>
        <v>1</v>
      </c>
      <c r="Z157" s="170">
        <f t="shared" ca="1" si="99"/>
        <v>0.18</v>
      </c>
      <c r="AA157" s="96">
        <f t="shared" ca="1" si="100"/>
        <v>0.10000000000000009</v>
      </c>
      <c r="AB157" s="77">
        <f t="shared" ca="1" si="78"/>
        <v>0</v>
      </c>
      <c r="AC157" s="94" t="e">
        <f t="shared" ca="1" si="101"/>
        <v>#DIV/0!</v>
      </c>
      <c r="AD157" s="182" t="e">
        <f t="shared" ca="1" si="79"/>
        <v>#DIV/0!</v>
      </c>
      <c r="AE157"/>
      <c r="AF157"/>
      <c r="AG157"/>
      <c r="AH157" s="93">
        <f t="shared" ca="1" si="80"/>
        <v>0.98</v>
      </c>
      <c r="AI157" s="96">
        <f t="shared" ca="1" si="81"/>
        <v>1.02</v>
      </c>
      <c r="AJ157" s="170">
        <f t="shared" ca="1" si="102"/>
        <v>0.18359999999999999</v>
      </c>
      <c r="AK157" s="96">
        <f t="shared" ca="1" si="103"/>
        <v>0.75</v>
      </c>
      <c r="AL157" s="77">
        <f t="shared" ca="1" si="82"/>
        <v>0</v>
      </c>
      <c r="AM157" s="94" t="e">
        <f t="shared" ca="1" si="104"/>
        <v>#DIV/0!</v>
      </c>
      <c r="AN157" s="182" t="e">
        <f t="shared" ca="1" si="83"/>
        <v>#DIV/0!</v>
      </c>
      <c r="AO157"/>
      <c r="AP157"/>
      <c r="AQ157" s="204"/>
      <c r="AR157" s="204"/>
      <c r="AU157"/>
      <c r="AV157"/>
      <c r="AW157"/>
      <c r="AX157"/>
      <c r="AY157"/>
      <c r="AZ157"/>
      <c r="BA157"/>
      <c r="BC157" s="95"/>
      <c r="BD157" s="95"/>
      <c r="BE157" s="77">
        <f t="shared" ca="1" si="105"/>
        <v>0</v>
      </c>
      <c r="BF157" s="145">
        <f t="shared" si="84"/>
        <v>31</v>
      </c>
      <c r="BG157" s="196">
        <f t="shared" si="106"/>
        <v>40878</v>
      </c>
      <c r="BH157" s="196">
        <f t="shared" si="134"/>
        <v>40908</v>
      </c>
      <c r="BJ157" s="196">
        <f t="shared" ca="1" si="135"/>
        <v>40876</v>
      </c>
      <c r="BK157" s="79"/>
      <c r="BL157" s="79">
        <f t="shared" si="85"/>
        <v>0</v>
      </c>
      <c r="BM157" s="79" t="e">
        <f t="shared" ca="1" si="107"/>
        <v>#DIV/0!</v>
      </c>
      <c r="BN157" s="74">
        <f t="shared" ca="1" si="86"/>
        <v>0</v>
      </c>
      <c r="BO157" s="98">
        <f t="shared" ca="1" si="108"/>
        <v>0</v>
      </c>
      <c r="BP157" s="97">
        <f ca="1">IF($BL157=0,0,_xll.OSTRIP($BM157,$I157,$BJ157-$B$2,$BG157-$BJ157,$BH157-$BJ157,$B$10,$BE157,$F157,$G157,$B$23,$J157,$BQ$34,0))</f>
        <v>0</v>
      </c>
      <c r="BQ157" s="97">
        <f ca="1">IF($BL157=0,0,_xll.OSTRIP($BM157,$I157,$BJ157-$B$2,$BG157-$BJ157,$BH157-$BJ157,$B$10,$BE157,$F157,$G157,$B$23,$J157,$BQ$34,1))</f>
        <v>0</v>
      </c>
      <c r="BR157" s="97">
        <f ca="1">IF($BL157=0,0,_xll.OSTRIP($BM157,$I157,$BJ157-$B$2,$BG157-$BJ157,$BH157-$BJ157,$B$10,$BE157,$F157,$G157,$B$23,$J157,$BQ$34,BQ$35))</f>
        <v>0</v>
      </c>
      <c r="BS157" s="99">
        <f t="shared" ca="1" si="109"/>
        <v>0</v>
      </c>
      <c r="BT157" s="99">
        <f t="shared" ca="1" si="110"/>
        <v>0</v>
      </c>
      <c r="BU157" s="99">
        <f t="shared" ca="1" si="111"/>
        <v>0</v>
      </c>
      <c r="BV157" s="99">
        <f t="shared" si="112"/>
        <v>0</v>
      </c>
      <c r="BX157" s="79">
        <f t="shared" si="87"/>
        <v>0</v>
      </c>
      <c r="BY157" s="78" t="e">
        <f t="shared" ca="1" si="113"/>
        <v>#DIV/0!</v>
      </c>
      <c r="BZ157" s="74">
        <f t="shared" ca="1" si="114"/>
        <v>0</v>
      </c>
      <c r="CA157" s="98">
        <f t="shared" ca="1" si="115"/>
        <v>0</v>
      </c>
      <c r="CB157" s="97">
        <f ca="1">IF($BX157=0,0,_xll.OSTRIP($BY157,$S157,$BJ157-$B$2,$BG157-$BJ157,$BH157-$BJ157,$B$10,$BE157,$P157,$Q157,$D$23,$T157,$CC$34,0))</f>
        <v>0</v>
      </c>
      <c r="CC157" s="97">
        <f ca="1">IF($BX157=0,0,_xll.OSTRIP($BY157,$S157,$BJ157-$B$2,$BG157-$BJ157,$BH157-$BJ157,$B$10,$BE157,$P157,$Q157,$D$23,$T157,$CC$34,1))</f>
        <v>0</v>
      </c>
      <c r="CD157" s="97">
        <f ca="1">IF($BX157=0,0,_xll.OSTRIP($BY157,$S157,$BJ157-$B$2,$BG157-$BJ157,$BH157-$BJ157,$B$10,$BE157,$P157,$Q157,$D$23,$T157,$CC$34,CC$35))</f>
        <v>0</v>
      </c>
      <c r="CE157" s="99">
        <f t="shared" ca="1" si="116"/>
        <v>0</v>
      </c>
      <c r="CF157" s="99">
        <f t="shared" ca="1" si="117"/>
        <v>0</v>
      </c>
      <c r="CG157" s="99">
        <f t="shared" ca="1" si="118"/>
        <v>0</v>
      </c>
      <c r="CH157" s="99">
        <f t="shared" si="119"/>
        <v>0</v>
      </c>
      <c r="CJ157" s="79">
        <f t="shared" si="88"/>
        <v>0</v>
      </c>
      <c r="CK157" s="78" t="e">
        <f t="shared" ca="1" si="120"/>
        <v>#DIV/0!</v>
      </c>
      <c r="CL157" s="74">
        <f t="shared" ca="1" si="121"/>
        <v>0</v>
      </c>
      <c r="CM157" s="98">
        <f t="shared" ca="1" si="122"/>
        <v>0</v>
      </c>
      <c r="CN157" s="97">
        <f ca="1">IF($CJ157=0,0,_xll.OSTRIP($CK157,$AC157,$BJ157-$B$2,$BG157-$BJ157,$BH157-$BJ157,$B$10,$BE157,$Z157,$AA157,$F$23,$AD157,$CO$34,0))</f>
        <v>0</v>
      </c>
      <c r="CO157" s="97">
        <f ca="1">IF($CJ157=0,0,_xll.OSTRIP($CK157,$AC157,$BJ157-$B$2,$BG157-$BJ157,$BH157-$BJ157,$B$10,$BE157,$Z157,$AA157,$F$23,$AD157,$CO$34,1))</f>
        <v>0</v>
      </c>
      <c r="CP157" s="97">
        <f ca="1">IF($CJ157=0,0,_xll.OSTRIP($CK157,$AC157,$BJ157-$B$2,$BG157-$BJ157,$BH157-$BJ157,$B$10,$BE157,$Z157,$AA157,$F$23,$AD157,$CO$34,$CO$35))</f>
        <v>0</v>
      </c>
      <c r="CQ157" s="99">
        <f t="shared" ca="1" si="123"/>
        <v>0</v>
      </c>
      <c r="CR157" s="99">
        <f t="shared" ca="1" si="124"/>
        <v>0</v>
      </c>
      <c r="CS157" s="99">
        <f t="shared" ca="1" si="125"/>
        <v>0</v>
      </c>
      <c r="CT157" s="99">
        <f t="shared" si="126"/>
        <v>0</v>
      </c>
      <c r="CV157" s="79">
        <f t="shared" si="89"/>
        <v>0</v>
      </c>
      <c r="CW157" s="78" t="e">
        <f t="shared" ca="1" si="127"/>
        <v>#DIV/0!</v>
      </c>
      <c r="CX157" s="74">
        <f t="shared" ca="1" si="128"/>
        <v>0</v>
      </c>
      <c r="CY157" s="98">
        <f t="shared" ca="1" si="129"/>
        <v>0</v>
      </c>
      <c r="CZ157" s="97">
        <f ca="1">IF($CV157=0,0,_xll.OSTRIP($CW157,$AM157,$BJ157-$B$2,$BG157-$BJ157,$BH157-$BJ157,$B$10,$BE157,$AJ157,$AK157,$H$23,$AN157,$DA$34,0))</f>
        <v>0</v>
      </c>
      <c r="DA157" s="97">
        <f ca="1">IF($CV157=0,0,_xll.OSTRIP($CW157,$AM157,$BJ157-$B$2,$BG157-$BJ157,$BH157-$BJ157,$B$10,$BE157,$AJ157,$AK157,$H$23,$AN157,$DA$34,1))</f>
        <v>0</v>
      </c>
      <c r="DB157" s="97">
        <f ca="1">IF($CV157=0,0,_xll.OSTRIP($CW157,$AM157,$BJ157-$B$2,$BG157-$BJ157,$BH157-$BJ157,$B$10,$BE157,$AJ157,$AK157,$H$23,$AN157,$DA$34,DA$35))</f>
        <v>0</v>
      </c>
      <c r="DC157" s="99">
        <f t="shared" ca="1" si="130"/>
        <v>0</v>
      </c>
      <c r="DD157" s="99">
        <f t="shared" ca="1" si="131"/>
        <v>0</v>
      </c>
      <c r="DE157" s="99">
        <f t="shared" ca="1" si="132"/>
        <v>0</v>
      </c>
      <c r="DF157" s="99">
        <f t="shared" si="133"/>
        <v>0</v>
      </c>
    </row>
    <row r="158" spans="1:110" x14ac:dyDescent="0.2">
      <c r="A158" s="92">
        <f t="shared" si="90"/>
        <v>40909</v>
      </c>
      <c r="B158" s="105"/>
      <c r="C158" s="123"/>
      <c r="E158" s="102"/>
      <c r="F158" s="102"/>
      <c r="G158" s="102"/>
      <c r="H158" s="103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4"/>
      <c r="BA158" s="104"/>
      <c r="BB158" s="104"/>
      <c r="BC158" s="104"/>
      <c r="BD158" s="104"/>
      <c r="BE158" s="104"/>
      <c r="BF158" s="104"/>
      <c r="BG158" s="104"/>
      <c r="BH158" s="104"/>
      <c r="BI158" s="80"/>
      <c r="BJ158" s="80"/>
      <c r="BK158" s="81"/>
      <c r="BL158" s="80"/>
      <c r="BM158" s="81"/>
      <c r="BX158" s="80"/>
      <c r="BY158" s="81"/>
      <c r="CJ158" s="80"/>
      <c r="CK158" s="81"/>
      <c r="CV158" s="80"/>
      <c r="CW158" s="81"/>
    </row>
    <row r="159" spans="1:110" x14ac:dyDescent="0.2">
      <c r="A159" s="100"/>
      <c r="B159" s="105"/>
      <c r="C159" s="123"/>
      <c r="E159" s="102"/>
      <c r="F159" s="102"/>
      <c r="G159" s="102"/>
      <c r="H159" s="103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  <c r="AZ159" s="104"/>
      <c r="BA159" s="104"/>
      <c r="BB159" s="104"/>
      <c r="BC159" s="104"/>
      <c r="BD159" s="104"/>
      <c r="BE159" s="104"/>
      <c r="BF159" s="104"/>
      <c r="BG159" s="104"/>
      <c r="BH159" s="104"/>
      <c r="BI159" s="80"/>
      <c r="BJ159" s="80"/>
      <c r="BK159" s="81"/>
      <c r="BL159" s="80"/>
      <c r="BM159" s="81"/>
      <c r="BX159" s="80"/>
      <c r="BY159" s="81"/>
      <c r="CJ159" s="80"/>
      <c r="CK159" s="81"/>
      <c r="CV159" s="80"/>
      <c r="CW159" s="81"/>
    </row>
    <row r="160" spans="1:110" x14ac:dyDescent="0.2">
      <c r="A160" s="100"/>
      <c r="B160" s="105"/>
      <c r="C160" s="123"/>
      <c r="E160" s="102"/>
      <c r="F160" s="102"/>
      <c r="G160" s="102"/>
      <c r="H160" s="103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4"/>
      <c r="BA160" s="104"/>
      <c r="BB160" s="104"/>
      <c r="BC160" s="104"/>
      <c r="BD160" s="104"/>
      <c r="BE160" s="104"/>
      <c r="BF160" s="104"/>
      <c r="BG160" s="104"/>
      <c r="BH160" s="104"/>
      <c r="BI160" s="80"/>
      <c r="BJ160" s="80"/>
      <c r="BK160" s="81"/>
      <c r="BL160" s="80"/>
      <c r="BM160" s="81"/>
      <c r="BX160" s="80"/>
      <c r="BY160" s="81"/>
      <c r="CJ160" s="80"/>
      <c r="CK160" s="81"/>
      <c r="CV160" s="80"/>
      <c r="CW160" s="81"/>
    </row>
    <row r="161" spans="1:101" x14ac:dyDescent="0.2">
      <c r="A161" s="100"/>
      <c r="B161" s="105"/>
      <c r="C161" s="123"/>
      <c r="E161" s="102"/>
      <c r="F161" s="102"/>
      <c r="G161" s="102"/>
      <c r="H161" s="103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  <c r="BD161" s="104"/>
      <c r="BE161" s="104"/>
      <c r="BF161" s="104"/>
      <c r="BG161" s="104"/>
      <c r="BH161" s="104"/>
      <c r="BI161" s="80"/>
      <c r="BJ161" s="80"/>
      <c r="BK161" s="81"/>
      <c r="BL161" s="80"/>
      <c r="BM161" s="81"/>
      <c r="BX161" s="80"/>
      <c r="BY161" s="81"/>
      <c r="CJ161" s="80"/>
      <c r="CK161" s="81"/>
      <c r="CV161" s="80"/>
      <c r="CW161" s="81"/>
    </row>
    <row r="162" spans="1:101" x14ac:dyDescent="0.2">
      <c r="A162" s="100"/>
      <c r="B162" s="105"/>
      <c r="C162" s="123"/>
      <c r="E162" s="102"/>
      <c r="F162" s="102"/>
      <c r="G162" s="102"/>
      <c r="H162" s="103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4"/>
      <c r="BA162" s="104"/>
      <c r="BB162" s="104"/>
      <c r="BC162" s="104"/>
      <c r="BD162" s="104"/>
      <c r="BE162" s="104"/>
      <c r="BF162" s="104"/>
      <c r="BG162" s="104"/>
      <c r="BH162" s="104"/>
      <c r="BI162" s="80"/>
      <c r="BJ162" s="80"/>
      <c r="BK162" s="81"/>
      <c r="BL162" s="80"/>
      <c r="BM162" s="81"/>
      <c r="BX162" s="80"/>
      <c r="BY162" s="81"/>
      <c r="CJ162" s="80"/>
      <c r="CK162" s="81"/>
      <c r="CV162" s="80"/>
      <c r="CW162" s="81"/>
    </row>
    <row r="163" spans="1:101" x14ac:dyDescent="0.2">
      <c r="A163" s="100"/>
      <c r="B163" s="105"/>
      <c r="C163" s="123"/>
      <c r="E163" s="102"/>
      <c r="F163" s="102"/>
      <c r="G163" s="102"/>
      <c r="H163" s="103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80"/>
      <c r="BJ163" s="80"/>
      <c r="BK163" s="81"/>
      <c r="BL163" s="80"/>
      <c r="BM163" s="81"/>
      <c r="BX163" s="80"/>
      <c r="BY163" s="81"/>
      <c r="CJ163" s="80"/>
      <c r="CK163" s="81"/>
      <c r="CV163" s="80"/>
      <c r="CW163" s="81"/>
    </row>
    <row r="164" spans="1:101" x14ac:dyDescent="0.2">
      <c r="A164" s="100"/>
      <c r="B164" s="105"/>
      <c r="C164" s="123"/>
      <c r="E164" s="102"/>
      <c r="F164" s="102"/>
      <c r="G164" s="102"/>
      <c r="H164" s="103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  <c r="BD164" s="104"/>
      <c r="BE164" s="104"/>
      <c r="BF164" s="104"/>
      <c r="BG164" s="104"/>
      <c r="BH164" s="104"/>
      <c r="BI164" s="80"/>
      <c r="BJ164" s="80"/>
      <c r="BK164" s="81"/>
      <c r="BL164" s="80"/>
      <c r="BM164" s="81"/>
      <c r="BX164" s="80"/>
      <c r="BY164" s="81"/>
      <c r="CJ164" s="80"/>
      <c r="CK164" s="81"/>
      <c r="CV164" s="80"/>
      <c r="CW164" s="81"/>
    </row>
    <row r="165" spans="1:101" x14ac:dyDescent="0.2">
      <c r="A165" s="100"/>
      <c r="B165" s="105"/>
      <c r="C165" s="123"/>
      <c r="E165" s="102"/>
      <c r="F165" s="102"/>
      <c r="G165" s="102"/>
      <c r="H165" s="103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  <c r="BD165" s="104"/>
      <c r="BE165" s="104"/>
      <c r="BF165" s="104"/>
      <c r="BG165" s="104"/>
      <c r="BH165" s="104"/>
      <c r="BI165" s="80"/>
      <c r="BJ165" s="80"/>
      <c r="BK165" s="81"/>
      <c r="BL165" s="80"/>
      <c r="BM165" s="81"/>
      <c r="BX165" s="80"/>
      <c r="BY165" s="81"/>
      <c r="CJ165" s="80"/>
      <c r="CK165" s="81"/>
      <c r="CV165" s="80"/>
      <c r="CW165" s="81"/>
    </row>
    <row r="166" spans="1:101" x14ac:dyDescent="0.2">
      <c r="A166" s="100"/>
      <c r="B166" s="105"/>
      <c r="C166" s="123"/>
      <c r="E166" s="102"/>
      <c r="F166" s="102"/>
      <c r="G166" s="102"/>
      <c r="H166" s="103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  <c r="BD166" s="104"/>
      <c r="BE166" s="104"/>
      <c r="BF166" s="104"/>
      <c r="BG166" s="104"/>
      <c r="BH166" s="104"/>
      <c r="BI166" s="80"/>
      <c r="BJ166" s="80"/>
      <c r="BK166" s="81"/>
      <c r="BL166" s="80"/>
      <c r="BM166" s="81"/>
      <c r="BX166" s="80"/>
      <c r="BY166" s="81"/>
      <c r="CJ166" s="80"/>
      <c r="CK166" s="81"/>
      <c r="CV166" s="80"/>
      <c r="CW166" s="81"/>
    </row>
    <row r="167" spans="1:101" x14ac:dyDescent="0.2">
      <c r="A167" s="100"/>
      <c r="B167" s="105"/>
      <c r="C167" s="123"/>
      <c r="E167" s="102"/>
      <c r="F167" s="102"/>
      <c r="G167" s="102"/>
      <c r="H167" s="103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  <c r="AZ167" s="104"/>
      <c r="BA167" s="104"/>
      <c r="BB167" s="104"/>
      <c r="BC167" s="104"/>
      <c r="BD167" s="104"/>
      <c r="BE167" s="104"/>
      <c r="BF167" s="104"/>
      <c r="BG167" s="104"/>
      <c r="BH167" s="104"/>
      <c r="BI167" s="80"/>
      <c r="BJ167" s="80"/>
      <c r="BK167" s="81"/>
      <c r="BL167" s="80"/>
      <c r="BM167" s="81"/>
      <c r="BX167" s="80"/>
      <c r="BY167" s="81"/>
      <c r="CJ167" s="80"/>
      <c r="CK167" s="81"/>
      <c r="CV167" s="80"/>
      <c r="CW167" s="81"/>
    </row>
    <row r="168" spans="1:101" x14ac:dyDescent="0.2">
      <c r="A168" s="100"/>
      <c r="B168" s="105"/>
      <c r="C168" s="123"/>
      <c r="E168" s="102"/>
      <c r="F168" s="102"/>
      <c r="G168" s="102"/>
      <c r="H168" s="103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  <c r="AX168" s="104"/>
      <c r="AY168" s="104"/>
      <c r="AZ168" s="104"/>
      <c r="BA168" s="104"/>
      <c r="BB168" s="104"/>
      <c r="BC168" s="104"/>
      <c r="BD168" s="104"/>
      <c r="BE168" s="104"/>
      <c r="BF168" s="104"/>
      <c r="BG168" s="104"/>
      <c r="BH168" s="104"/>
      <c r="BI168" s="80"/>
      <c r="BJ168" s="80"/>
      <c r="BK168" s="81"/>
      <c r="BL168" s="80"/>
      <c r="BM168" s="81"/>
      <c r="BX168" s="80"/>
      <c r="BY168" s="81"/>
      <c r="CJ168" s="80"/>
      <c r="CK168" s="81"/>
      <c r="CV168" s="80"/>
      <c r="CW168" s="81"/>
    </row>
    <row r="169" spans="1:101" x14ac:dyDescent="0.2">
      <c r="A169" s="106"/>
      <c r="E169" s="76"/>
      <c r="F169" s="76"/>
      <c r="G169" s="76"/>
      <c r="H169" s="103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  <c r="AZ169" s="104"/>
      <c r="BA169" s="104"/>
      <c r="BB169" s="104"/>
      <c r="BC169" s="104"/>
      <c r="BD169" s="104"/>
      <c r="BE169" s="104"/>
      <c r="BF169" s="104"/>
      <c r="BG169" s="104"/>
      <c r="BH169" s="104"/>
      <c r="BI169" s="80"/>
      <c r="BJ169" s="80"/>
      <c r="BK169" s="81"/>
      <c r="BL169" s="80"/>
      <c r="BM169" s="81"/>
      <c r="BX169" s="80"/>
      <c r="BY169" s="81"/>
      <c r="CJ169" s="80"/>
      <c r="CK169" s="81"/>
      <c r="CV169" s="80"/>
      <c r="CW169" s="81"/>
    </row>
    <row r="170" spans="1:101" x14ac:dyDescent="0.2">
      <c r="A170" s="100"/>
      <c r="B170" s="105"/>
      <c r="C170" s="123"/>
      <c r="E170" s="102"/>
      <c r="F170" s="102"/>
      <c r="G170" s="102"/>
      <c r="H170" s="103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  <c r="AX170" s="104"/>
      <c r="AY170" s="104"/>
      <c r="AZ170" s="104"/>
      <c r="BA170" s="104"/>
      <c r="BB170" s="104"/>
      <c r="BC170" s="104"/>
      <c r="BD170" s="104"/>
      <c r="BE170" s="104"/>
      <c r="BF170" s="104"/>
      <c r="BG170" s="104"/>
      <c r="BH170" s="104"/>
      <c r="BI170" s="80"/>
      <c r="BJ170" s="80"/>
      <c r="BK170" s="81"/>
      <c r="BL170" s="80"/>
      <c r="BM170" s="81"/>
      <c r="BX170" s="80"/>
      <c r="BY170" s="81"/>
      <c r="CJ170" s="80"/>
      <c r="CK170" s="81"/>
      <c r="CV170" s="80"/>
      <c r="CW170" s="81"/>
    </row>
    <row r="171" spans="1:101" x14ac:dyDescent="0.2">
      <c r="B171" s="107"/>
      <c r="C171" s="110"/>
      <c r="D171" s="108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109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09"/>
      <c r="AX171" s="109"/>
      <c r="AY171" s="109"/>
      <c r="AZ171" s="109"/>
      <c r="BA171" s="109"/>
      <c r="BB171" s="109"/>
      <c r="BC171" s="109"/>
      <c r="BD171" s="109"/>
      <c r="BE171" s="104"/>
      <c r="BF171" s="101"/>
      <c r="BG171" s="101"/>
      <c r="BH171" s="101"/>
      <c r="BI171" s="80"/>
      <c r="BJ171" s="80"/>
      <c r="BK171" s="81"/>
      <c r="BL171" s="80"/>
      <c r="BM171" s="81"/>
      <c r="BX171" s="80"/>
      <c r="BY171" s="81"/>
      <c r="CJ171" s="80"/>
      <c r="CK171" s="81"/>
      <c r="CV171" s="80"/>
      <c r="CW171" s="81"/>
    </row>
    <row r="172" spans="1:101" x14ac:dyDescent="0.2">
      <c r="B172" s="107"/>
      <c r="C172" s="110"/>
      <c r="D172" s="108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09"/>
      <c r="AX172" s="109"/>
      <c r="AY172" s="109"/>
      <c r="AZ172" s="109"/>
      <c r="BA172" s="109"/>
      <c r="BB172" s="109"/>
      <c r="BC172" s="109"/>
      <c r="BD172" s="109"/>
      <c r="BE172" s="104"/>
      <c r="BF172" s="101"/>
      <c r="BG172" s="101"/>
      <c r="BH172" s="101"/>
      <c r="BI172" s="80"/>
      <c r="BJ172" s="80"/>
      <c r="BK172" s="81"/>
      <c r="BL172" s="80"/>
      <c r="BM172" s="81"/>
      <c r="BX172" s="80"/>
      <c r="BY172" s="81"/>
      <c r="CJ172" s="80"/>
      <c r="CK172" s="81"/>
      <c r="CV172" s="80"/>
      <c r="CW172" s="81"/>
    </row>
    <row r="173" spans="1:101" x14ac:dyDescent="0.2">
      <c r="B173" s="107"/>
      <c r="C173" s="110"/>
      <c r="D173" s="108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09"/>
      <c r="AX173" s="109"/>
      <c r="AY173" s="109"/>
      <c r="AZ173" s="109"/>
      <c r="BA173" s="109"/>
      <c r="BB173" s="109"/>
      <c r="BC173" s="109"/>
      <c r="BD173" s="109"/>
      <c r="BE173" s="104"/>
      <c r="BF173" s="101"/>
      <c r="BG173" s="101"/>
      <c r="BH173" s="101"/>
      <c r="BI173" s="80"/>
      <c r="BJ173" s="80"/>
      <c r="BK173" s="81"/>
      <c r="BL173" s="80"/>
      <c r="BM173" s="81"/>
      <c r="BX173" s="80"/>
      <c r="BY173" s="81"/>
      <c r="CJ173" s="80"/>
      <c r="CK173" s="81"/>
      <c r="CV173" s="80"/>
      <c r="CW173" s="81"/>
    </row>
    <row r="174" spans="1:101" x14ac:dyDescent="0.2">
      <c r="B174" s="107"/>
      <c r="C174" s="110"/>
      <c r="D174" s="108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9"/>
      <c r="AX174" s="109"/>
      <c r="AY174" s="109"/>
      <c r="AZ174" s="109"/>
      <c r="BA174" s="109"/>
      <c r="BB174" s="109"/>
      <c r="BC174" s="109"/>
      <c r="BD174" s="109"/>
      <c r="BE174" s="104"/>
      <c r="BF174" s="101"/>
      <c r="BG174" s="101"/>
      <c r="BH174" s="101"/>
      <c r="BI174" s="80"/>
      <c r="BJ174" s="80"/>
      <c r="BK174" s="81"/>
      <c r="BL174" s="80"/>
      <c r="BM174" s="81"/>
      <c r="BX174" s="80"/>
      <c r="BY174" s="81"/>
      <c r="CJ174" s="80"/>
      <c r="CK174" s="81"/>
      <c r="CV174" s="80"/>
      <c r="CW174" s="81"/>
    </row>
    <row r="175" spans="1:101" x14ac:dyDescent="0.2">
      <c r="B175" s="107"/>
      <c r="C175" s="110"/>
      <c r="D175" s="108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09"/>
      <c r="AX175" s="109"/>
      <c r="AY175" s="109"/>
      <c r="AZ175" s="109"/>
      <c r="BA175" s="109"/>
      <c r="BB175" s="109"/>
      <c r="BC175" s="109"/>
      <c r="BD175" s="109"/>
      <c r="BE175" s="104"/>
      <c r="BF175" s="101"/>
      <c r="BG175" s="101"/>
      <c r="BH175" s="101"/>
      <c r="BI175" s="80"/>
      <c r="BJ175" s="80"/>
      <c r="BK175" s="81"/>
      <c r="BL175" s="80"/>
      <c r="BM175" s="81"/>
      <c r="BX175" s="80"/>
      <c r="BY175" s="81"/>
      <c r="CJ175" s="80"/>
      <c r="CK175" s="81"/>
      <c r="CV175" s="80"/>
      <c r="CW175" s="81"/>
    </row>
    <row r="176" spans="1:101" x14ac:dyDescent="0.2">
      <c r="B176" s="107"/>
      <c r="C176" s="110"/>
      <c r="D176" s="108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4"/>
      <c r="BF176" s="101"/>
      <c r="BG176" s="101"/>
      <c r="BH176" s="101"/>
      <c r="BI176" s="80"/>
      <c r="BJ176" s="80"/>
      <c r="BK176" s="81"/>
      <c r="BL176" s="80"/>
      <c r="BM176" s="81"/>
      <c r="BX176" s="80"/>
      <c r="BY176" s="81"/>
      <c r="CJ176" s="80"/>
      <c r="CK176" s="81"/>
      <c r="CV176" s="80"/>
      <c r="CW176" s="81"/>
    </row>
    <row r="177" spans="2:101" x14ac:dyDescent="0.2">
      <c r="B177" s="107"/>
      <c r="C177" s="110"/>
      <c r="D177" s="108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09"/>
      <c r="AX177" s="109"/>
      <c r="AY177" s="109"/>
      <c r="AZ177" s="109"/>
      <c r="BA177" s="109"/>
      <c r="BB177" s="109"/>
      <c r="BC177" s="109"/>
      <c r="BD177" s="109"/>
      <c r="BE177" s="104"/>
      <c r="BF177" s="101"/>
      <c r="BG177" s="101"/>
      <c r="BH177" s="101"/>
      <c r="BI177" s="80"/>
      <c r="BJ177" s="80"/>
      <c r="BK177" s="81"/>
      <c r="BL177" s="80"/>
      <c r="BM177" s="81"/>
      <c r="BX177" s="80"/>
      <c r="BY177" s="81"/>
      <c r="CJ177" s="80"/>
      <c r="CK177" s="81"/>
      <c r="CV177" s="80"/>
      <c r="CW177" s="81"/>
    </row>
    <row r="178" spans="2:101" x14ac:dyDescent="0.2">
      <c r="B178" s="107"/>
      <c r="C178" s="110"/>
      <c r="D178" s="108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09"/>
      <c r="AU178" s="109"/>
      <c r="AV178" s="109"/>
      <c r="AW178" s="109"/>
      <c r="AX178" s="109"/>
      <c r="AY178" s="109"/>
      <c r="AZ178" s="109"/>
      <c r="BA178" s="109"/>
      <c r="BB178" s="109"/>
      <c r="BC178" s="109"/>
      <c r="BD178" s="109"/>
      <c r="BE178" s="104"/>
      <c r="BF178" s="101"/>
      <c r="BG178" s="101"/>
      <c r="BH178" s="101"/>
      <c r="BI178" s="80"/>
      <c r="BJ178" s="80"/>
      <c r="BK178" s="81"/>
      <c r="BL178" s="80"/>
      <c r="BM178" s="81"/>
      <c r="BX178" s="80"/>
      <c r="BY178" s="81"/>
      <c r="CJ178" s="80"/>
      <c r="CK178" s="81"/>
      <c r="CV178" s="80"/>
      <c r="CW178" s="81"/>
    </row>
    <row r="179" spans="2:101" x14ac:dyDescent="0.2">
      <c r="B179" s="107"/>
      <c r="C179" s="110"/>
      <c r="D179" s="108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09"/>
      <c r="AQ179" s="109"/>
      <c r="AR179" s="109"/>
      <c r="AS179" s="109"/>
      <c r="AT179" s="109"/>
      <c r="AU179" s="109"/>
      <c r="AV179" s="109"/>
      <c r="AW179" s="109"/>
      <c r="AX179" s="109"/>
      <c r="AY179" s="109"/>
      <c r="AZ179" s="109"/>
      <c r="BA179" s="109"/>
      <c r="BB179" s="109"/>
      <c r="BC179" s="109"/>
      <c r="BD179" s="109"/>
      <c r="BE179" s="104"/>
      <c r="BF179" s="101"/>
      <c r="BG179" s="101"/>
      <c r="BH179" s="101"/>
      <c r="BI179" s="80"/>
      <c r="BJ179" s="80"/>
      <c r="BK179" s="81"/>
      <c r="BL179" s="80"/>
      <c r="BM179" s="81"/>
      <c r="BX179" s="80"/>
      <c r="BY179" s="81"/>
      <c r="CJ179" s="80"/>
      <c r="CK179" s="81"/>
      <c r="CV179" s="80"/>
      <c r="CW179" s="81"/>
    </row>
    <row r="180" spans="2:101" x14ac:dyDescent="0.2">
      <c r="B180" s="107"/>
      <c r="C180" s="110"/>
      <c r="D180" s="108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09"/>
      <c r="AX180" s="109"/>
      <c r="AY180" s="109"/>
      <c r="AZ180" s="109"/>
      <c r="BA180" s="109"/>
      <c r="BB180" s="109"/>
      <c r="BC180" s="109"/>
      <c r="BD180" s="109"/>
      <c r="BE180" s="104"/>
      <c r="BF180" s="101"/>
      <c r="BG180" s="101"/>
      <c r="BH180" s="101"/>
      <c r="BI180" s="80"/>
      <c r="BJ180" s="80"/>
      <c r="BK180" s="81"/>
      <c r="BL180" s="80"/>
      <c r="BM180" s="81"/>
      <c r="BX180" s="80"/>
      <c r="BY180" s="81"/>
      <c r="CJ180" s="80"/>
      <c r="CK180" s="81"/>
      <c r="CV180" s="80"/>
      <c r="CW180" s="81"/>
    </row>
    <row r="181" spans="2:101" x14ac:dyDescent="0.2">
      <c r="B181" s="107"/>
      <c r="C181" s="110"/>
      <c r="D181" s="108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09"/>
      <c r="AQ181" s="109"/>
      <c r="AR181" s="109"/>
      <c r="AS181" s="109"/>
      <c r="AT181" s="109"/>
      <c r="AU181" s="109"/>
      <c r="AV181" s="109"/>
      <c r="AW181" s="109"/>
      <c r="AX181" s="109"/>
      <c r="AY181" s="109"/>
      <c r="AZ181" s="109"/>
      <c r="BA181" s="109"/>
      <c r="BB181" s="109"/>
      <c r="BC181" s="109"/>
      <c r="BD181" s="109"/>
      <c r="BE181" s="104"/>
      <c r="BF181" s="101"/>
      <c r="BG181" s="101"/>
      <c r="BH181" s="101"/>
      <c r="BI181" s="80"/>
      <c r="BJ181" s="80"/>
      <c r="BK181" s="81"/>
      <c r="BL181" s="80"/>
      <c r="BM181" s="81"/>
      <c r="BX181" s="80"/>
      <c r="BY181" s="81"/>
      <c r="CJ181" s="80"/>
      <c r="CK181" s="81"/>
      <c r="CV181" s="80"/>
      <c r="CW181" s="81"/>
    </row>
    <row r="182" spans="2:101" x14ac:dyDescent="0.2">
      <c r="B182" s="107"/>
      <c r="C182" s="110"/>
      <c r="D182" s="108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  <c r="AN182" s="109"/>
      <c r="AO182" s="109"/>
      <c r="AP182" s="109"/>
      <c r="AQ182" s="109"/>
      <c r="AR182" s="109"/>
      <c r="AS182" s="109"/>
      <c r="AT182" s="109"/>
      <c r="AU182" s="109"/>
      <c r="AV182" s="109"/>
      <c r="AW182" s="109"/>
      <c r="AX182" s="109"/>
      <c r="AY182" s="109"/>
      <c r="AZ182" s="109"/>
      <c r="BA182" s="109"/>
      <c r="BB182" s="109"/>
      <c r="BC182" s="109"/>
      <c r="BD182" s="109"/>
      <c r="BE182" s="104"/>
      <c r="BF182" s="101"/>
      <c r="BG182" s="101"/>
      <c r="BH182" s="101"/>
      <c r="BI182" s="80"/>
      <c r="BJ182" s="80"/>
      <c r="BK182" s="81"/>
      <c r="BL182" s="80"/>
      <c r="BM182" s="81"/>
      <c r="BX182" s="80"/>
      <c r="BY182" s="81"/>
      <c r="CJ182" s="80"/>
      <c r="CK182" s="81"/>
      <c r="CV182" s="80"/>
      <c r="CW182" s="81"/>
    </row>
    <row r="183" spans="2:101" ht="13.5" thickBot="1" x14ac:dyDescent="0.25">
      <c r="B183" s="107"/>
      <c r="C183" s="110"/>
      <c r="D183" s="111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109"/>
      <c r="AN183" s="109"/>
      <c r="AO183" s="109"/>
      <c r="AP183" s="109"/>
      <c r="AQ183" s="109"/>
      <c r="AR183" s="109"/>
      <c r="AS183" s="109"/>
      <c r="AT183" s="109"/>
      <c r="AU183" s="109"/>
      <c r="AV183" s="109"/>
      <c r="AW183" s="109"/>
      <c r="AX183" s="109"/>
      <c r="AY183" s="109"/>
      <c r="AZ183" s="109"/>
      <c r="BA183" s="109"/>
      <c r="BB183" s="109"/>
      <c r="BC183" s="109"/>
      <c r="BD183" s="109"/>
      <c r="BE183" s="104"/>
      <c r="BF183" s="104"/>
      <c r="BG183" s="104"/>
      <c r="BH183" s="104"/>
      <c r="BI183" s="80"/>
      <c r="BJ183" s="80"/>
      <c r="BK183" s="81"/>
      <c r="BL183" s="80"/>
      <c r="BM183" s="81"/>
      <c r="BX183" s="80"/>
      <c r="BY183" s="81"/>
      <c r="CJ183" s="80"/>
      <c r="CK183" s="81"/>
      <c r="CV183" s="80"/>
      <c r="CW183" s="81"/>
    </row>
    <row r="184" spans="2:101" x14ac:dyDescent="0.2">
      <c r="B184" s="107"/>
      <c r="C184" s="110"/>
      <c r="D184" s="112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  <c r="AV184" s="109"/>
      <c r="AW184" s="109"/>
      <c r="AX184" s="109"/>
      <c r="AY184" s="109"/>
      <c r="AZ184" s="109"/>
      <c r="BA184" s="109"/>
      <c r="BB184" s="109"/>
      <c r="BC184" s="109"/>
      <c r="BD184" s="109"/>
      <c r="BE184" s="104"/>
      <c r="BF184" s="104"/>
      <c r="BG184" s="104"/>
      <c r="BH184" s="104"/>
      <c r="BI184" s="80"/>
      <c r="BJ184" s="80"/>
      <c r="BK184" s="81"/>
      <c r="BL184" s="80"/>
      <c r="BM184" s="81"/>
      <c r="BX184" s="80"/>
      <c r="BY184" s="81"/>
      <c r="CJ184" s="80"/>
      <c r="CK184" s="81"/>
      <c r="CV184" s="80"/>
      <c r="CW184" s="81"/>
    </row>
    <row r="185" spans="2:101" ht="13.5" thickBot="1" x14ac:dyDescent="0.25">
      <c r="B185" s="107"/>
      <c r="C185" s="110"/>
      <c r="D185" s="113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109"/>
      <c r="AN185" s="109"/>
      <c r="AO185" s="109"/>
      <c r="AP185" s="109"/>
      <c r="AQ185" s="109"/>
      <c r="AR185" s="109"/>
      <c r="AS185" s="109"/>
      <c r="AT185" s="109"/>
      <c r="AU185" s="109"/>
      <c r="AV185" s="109"/>
      <c r="AW185" s="109"/>
      <c r="AX185" s="109"/>
      <c r="AY185" s="109"/>
      <c r="AZ185" s="109"/>
      <c r="BA185" s="109"/>
      <c r="BB185" s="109"/>
      <c r="BC185" s="109"/>
      <c r="BD185" s="109"/>
      <c r="BE185" s="104"/>
      <c r="BF185" s="104"/>
      <c r="BG185" s="104"/>
      <c r="BH185" s="104"/>
      <c r="BI185" s="80"/>
      <c r="BJ185" s="80"/>
      <c r="BK185" s="81"/>
      <c r="BL185" s="80"/>
      <c r="BM185" s="81"/>
      <c r="BX185" s="80"/>
      <c r="BY185" s="81"/>
      <c r="CJ185" s="80"/>
      <c r="CK185" s="81"/>
      <c r="CV185" s="80"/>
      <c r="CW185" s="81"/>
    </row>
    <row r="186" spans="2:101" ht="13.5" thickBot="1" x14ac:dyDescent="0.25">
      <c r="B186" s="114"/>
      <c r="C186" s="115"/>
      <c r="D186" s="113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  <c r="AV186" s="109"/>
      <c r="AW186" s="109"/>
      <c r="AX186" s="109"/>
      <c r="AY186" s="109"/>
      <c r="AZ186" s="109"/>
      <c r="BA186" s="109"/>
      <c r="BB186" s="109"/>
      <c r="BC186" s="109"/>
      <c r="BD186" s="109"/>
      <c r="BE186" s="104"/>
      <c r="BF186" s="104"/>
      <c r="BG186" s="104"/>
      <c r="BH186" s="104"/>
      <c r="BI186" s="80"/>
      <c r="BJ186" s="80"/>
      <c r="BK186" s="81"/>
      <c r="BL186" s="80"/>
      <c r="BM186" s="81"/>
      <c r="BX186" s="80"/>
      <c r="BY186" s="81"/>
      <c r="CJ186" s="80"/>
      <c r="CK186" s="81"/>
      <c r="CV186" s="80"/>
      <c r="CW186" s="81"/>
    </row>
    <row r="187" spans="2:101" x14ac:dyDescent="0.2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109"/>
      <c r="AX187" s="109"/>
      <c r="AY187" s="109"/>
      <c r="AZ187" s="109"/>
      <c r="BA187" s="109"/>
      <c r="BB187" s="109"/>
      <c r="BC187" s="109"/>
      <c r="BD187" s="109"/>
      <c r="BE187" s="104"/>
      <c r="BF187" s="80"/>
      <c r="BG187" s="80"/>
      <c r="BH187" s="80"/>
      <c r="BI187" s="80"/>
      <c r="BJ187" s="80"/>
      <c r="BK187" s="81"/>
      <c r="BL187" s="80"/>
      <c r="BM187" s="81"/>
      <c r="BX187" s="80"/>
      <c r="BY187" s="81"/>
      <c r="CJ187" s="80"/>
      <c r="CK187" s="81"/>
      <c r="CV187" s="80"/>
      <c r="CW187" s="81"/>
    </row>
    <row r="188" spans="2:101" x14ac:dyDescent="0.2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  <c r="AV188" s="109"/>
      <c r="AW188" s="109"/>
      <c r="AX188" s="109"/>
      <c r="AY188" s="109"/>
      <c r="AZ188" s="109"/>
      <c r="BA188" s="109"/>
      <c r="BB188" s="109"/>
      <c r="BC188" s="109"/>
      <c r="BD188" s="109"/>
      <c r="BE188" s="80"/>
      <c r="BF188" s="80"/>
      <c r="BG188" s="80"/>
      <c r="BH188" s="80"/>
      <c r="BI188" s="80"/>
      <c r="BJ188" s="80"/>
      <c r="BK188" s="81"/>
      <c r="BL188" s="80"/>
      <c r="BM188" s="81"/>
      <c r="BX188" s="80"/>
      <c r="BY188" s="81"/>
      <c r="CJ188" s="80"/>
      <c r="CK188" s="81"/>
      <c r="CV188" s="80"/>
      <c r="CW188" s="81"/>
    </row>
    <row r="189" spans="2:101" x14ac:dyDescent="0.2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109"/>
      <c r="AX189" s="109"/>
      <c r="AY189" s="109"/>
      <c r="AZ189" s="109"/>
      <c r="BA189" s="109"/>
      <c r="BB189" s="109"/>
      <c r="BC189" s="109"/>
      <c r="BD189" s="109"/>
      <c r="BE189" s="80"/>
      <c r="BF189" s="80"/>
      <c r="BG189" s="80"/>
      <c r="BH189" s="80"/>
      <c r="BI189" s="80"/>
      <c r="BJ189" s="80"/>
      <c r="BK189" s="81"/>
      <c r="BL189" s="80"/>
      <c r="BM189" s="81"/>
      <c r="BX189" s="80"/>
      <c r="BY189" s="81"/>
      <c r="CJ189" s="80"/>
      <c r="CK189" s="81"/>
      <c r="CV189" s="80"/>
      <c r="CW189" s="81"/>
    </row>
    <row r="190" spans="2:101" x14ac:dyDescent="0.2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  <c r="AN190" s="109"/>
      <c r="AO190" s="109"/>
      <c r="AP190" s="109"/>
      <c r="AQ190" s="109"/>
      <c r="AR190" s="109"/>
      <c r="AS190" s="109"/>
      <c r="AT190" s="109"/>
      <c r="AU190" s="109"/>
      <c r="AV190" s="109"/>
      <c r="AW190" s="109"/>
      <c r="AX190" s="109"/>
      <c r="AY190" s="109"/>
      <c r="AZ190" s="109"/>
      <c r="BA190" s="109"/>
      <c r="BB190" s="109"/>
      <c r="BC190" s="109"/>
      <c r="BD190" s="109"/>
      <c r="BE190" s="80"/>
      <c r="BF190" s="80"/>
      <c r="BG190" s="80"/>
      <c r="BH190" s="80"/>
      <c r="BI190" s="80"/>
      <c r="BJ190" s="80"/>
      <c r="BK190" s="81"/>
      <c r="BL190" s="80"/>
      <c r="BM190" s="81"/>
      <c r="BX190" s="80"/>
      <c r="BY190" s="81"/>
      <c r="CJ190" s="80"/>
      <c r="CK190" s="81"/>
      <c r="CV190" s="80"/>
      <c r="CW190" s="81"/>
    </row>
    <row r="191" spans="2:101" x14ac:dyDescent="0.2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09"/>
      <c r="AS191" s="109"/>
      <c r="AT191" s="109"/>
      <c r="AU191" s="109"/>
      <c r="AV191" s="109"/>
      <c r="AW191" s="109"/>
      <c r="AX191" s="109"/>
      <c r="AY191" s="109"/>
      <c r="AZ191" s="109"/>
      <c r="BA191" s="109"/>
      <c r="BB191" s="109"/>
      <c r="BC191" s="109"/>
      <c r="BD191" s="109"/>
      <c r="BE191" s="80"/>
      <c r="BF191" s="80"/>
      <c r="BG191" s="80"/>
      <c r="BH191" s="80"/>
      <c r="BI191" s="80"/>
      <c r="BJ191" s="80"/>
      <c r="BK191" s="81"/>
      <c r="BL191" s="80"/>
      <c r="BM191" s="81"/>
      <c r="BX191" s="80"/>
      <c r="BY191" s="81"/>
      <c r="CJ191" s="80"/>
      <c r="CK191" s="81"/>
      <c r="CV191" s="80"/>
      <c r="CW191" s="81"/>
    </row>
    <row r="192" spans="2:101" x14ac:dyDescent="0.2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  <c r="AV192" s="109"/>
      <c r="AW192" s="109"/>
      <c r="AX192" s="109"/>
      <c r="AY192" s="109"/>
      <c r="AZ192" s="109"/>
      <c r="BA192" s="109"/>
      <c r="BB192" s="109"/>
      <c r="BC192" s="109"/>
      <c r="BD192" s="109"/>
      <c r="BE192" s="80"/>
      <c r="BI192" s="80"/>
      <c r="BJ192" s="80"/>
      <c r="BK192" s="81"/>
      <c r="BL192" s="80"/>
      <c r="BM192" s="81"/>
      <c r="BX192" s="80"/>
      <c r="BY192" s="81"/>
      <c r="CJ192" s="80"/>
      <c r="CK192" s="81"/>
      <c r="CV192" s="80"/>
      <c r="CW192" s="81"/>
    </row>
    <row r="193" spans="2:101" x14ac:dyDescent="0.2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/>
      <c r="AS193" s="109"/>
      <c r="AT193" s="109"/>
      <c r="AU193" s="109"/>
      <c r="AV193" s="109"/>
      <c r="AW193" s="109"/>
      <c r="AX193" s="109"/>
      <c r="AY193" s="109"/>
      <c r="AZ193" s="109"/>
      <c r="BA193" s="109"/>
      <c r="BB193" s="109"/>
      <c r="BC193" s="109"/>
      <c r="BD193" s="109"/>
      <c r="BE193" s="80"/>
      <c r="BF193" s="80"/>
      <c r="BG193" s="80"/>
      <c r="BH193" s="80"/>
      <c r="BI193" s="80"/>
      <c r="BJ193" s="80"/>
      <c r="BK193" s="81"/>
      <c r="BL193" s="80"/>
      <c r="BM193" s="81"/>
      <c r="BX193" s="80"/>
      <c r="BY193" s="81"/>
      <c r="CJ193" s="80"/>
      <c r="CK193" s="81"/>
      <c r="CV193" s="80"/>
      <c r="CW193" s="81"/>
    </row>
    <row r="194" spans="2:101" x14ac:dyDescent="0.2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  <c r="AN194" s="109"/>
      <c r="AO194" s="109"/>
      <c r="AP194" s="109"/>
      <c r="AQ194" s="109"/>
      <c r="AR194" s="109"/>
      <c r="AS194" s="109"/>
      <c r="AT194" s="109"/>
      <c r="AU194" s="109"/>
      <c r="AV194" s="109"/>
      <c r="AW194" s="109"/>
      <c r="AX194" s="109"/>
      <c r="AY194" s="109"/>
      <c r="AZ194" s="109"/>
      <c r="BA194" s="109"/>
      <c r="BB194" s="109"/>
      <c r="BC194" s="109"/>
      <c r="BD194" s="109"/>
      <c r="BE194" s="80"/>
      <c r="BF194" s="80"/>
      <c r="BG194" s="80"/>
      <c r="BH194" s="80"/>
      <c r="BI194" s="80"/>
      <c r="BJ194" s="80"/>
      <c r="BK194" s="81"/>
      <c r="BL194" s="80"/>
      <c r="BM194" s="81"/>
      <c r="BX194" s="80"/>
      <c r="BY194" s="81"/>
      <c r="CJ194" s="80"/>
      <c r="CK194" s="81"/>
      <c r="CV194" s="80"/>
      <c r="CW194" s="81"/>
    </row>
    <row r="195" spans="2:101" x14ac:dyDescent="0.2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  <c r="AN195" s="109"/>
      <c r="AO195" s="109"/>
      <c r="AP195" s="109"/>
      <c r="AQ195" s="109"/>
      <c r="AR195" s="109"/>
      <c r="AS195" s="109"/>
      <c r="AT195" s="109"/>
      <c r="AU195" s="109"/>
      <c r="AV195" s="109"/>
      <c r="AW195" s="109"/>
      <c r="AX195" s="109"/>
      <c r="AY195" s="109"/>
      <c r="AZ195" s="109"/>
      <c r="BA195" s="109"/>
      <c r="BB195" s="109"/>
      <c r="BC195" s="109"/>
      <c r="BD195" s="109"/>
      <c r="BE195" s="80"/>
      <c r="BF195" s="80"/>
      <c r="BG195" s="80"/>
      <c r="BH195" s="80"/>
      <c r="BI195" s="80"/>
      <c r="BJ195" s="80"/>
      <c r="BK195" s="81"/>
      <c r="BL195" s="80"/>
      <c r="BM195" s="81"/>
      <c r="BX195" s="80"/>
      <c r="BY195" s="81"/>
      <c r="CJ195" s="80"/>
      <c r="CK195" s="81"/>
      <c r="CV195" s="80"/>
      <c r="CW195" s="81"/>
    </row>
    <row r="196" spans="2:101" x14ac:dyDescent="0.2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9"/>
      <c r="AX196" s="109"/>
      <c r="AY196" s="109"/>
      <c r="AZ196" s="109"/>
      <c r="BA196" s="109"/>
      <c r="BB196" s="109"/>
      <c r="BC196" s="109"/>
      <c r="BD196" s="109"/>
      <c r="BE196" s="80"/>
      <c r="BF196" s="80"/>
      <c r="BG196" s="80"/>
      <c r="BH196" s="80"/>
      <c r="BI196" s="80"/>
      <c r="BJ196" s="80"/>
      <c r="BK196" s="81"/>
      <c r="BL196" s="80"/>
      <c r="BM196" s="81"/>
      <c r="BX196" s="80"/>
      <c r="BY196" s="81"/>
      <c r="CJ196" s="80"/>
      <c r="CK196" s="81"/>
      <c r="CV196" s="80"/>
      <c r="CW196" s="81"/>
    </row>
    <row r="197" spans="2:101" x14ac:dyDescent="0.2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  <c r="AV197" s="109"/>
      <c r="AW197" s="109"/>
      <c r="AX197" s="109"/>
      <c r="AY197" s="109"/>
      <c r="AZ197" s="109"/>
      <c r="BA197" s="109"/>
      <c r="BB197" s="109"/>
      <c r="BC197" s="109"/>
      <c r="BD197" s="109"/>
      <c r="BE197" s="80"/>
      <c r="BF197" s="80"/>
      <c r="BG197" s="80"/>
      <c r="BH197" s="80"/>
      <c r="BI197" s="80"/>
      <c r="BJ197" s="80"/>
      <c r="BK197" s="81"/>
      <c r="BL197" s="80"/>
      <c r="BM197" s="81"/>
      <c r="BX197" s="80"/>
      <c r="BY197" s="81"/>
      <c r="CJ197" s="80"/>
      <c r="CK197" s="81"/>
      <c r="CV197" s="80"/>
      <c r="CW197" s="81"/>
    </row>
    <row r="198" spans="2:101" x14ac:dyDescent="0.2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80"/>
      <c r="BF198" s="80"/>
      <c r="BG198" s="80"/>
      <c r="BH198" s="80"/>
      <c r="BI198" s="80"/>
      <c r="BJ198" s="80"/>
      <c r="BK198" s="81"/>
      <c r="BL198" s="80"/>
      <c r="BM198" s="81"/>
      <c r="BX198" s="80"/>
      <c r="BY198" s="81"/>
      <c r="CJ198" s="80"/>
      <c r="CK198" s="81"/>
      <c r="CV198" s="80"/>
      <c r="CW198" s="81"/>
    </row>
    <row r="199" spans="2:101" x14ac:dyDescent="0.2">
      <c r="B199" s="114"/>
      <c r="C199" s="115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  <c r="AV199" s="109"/>
      <c r="AW199" s="109"/>
      <c r="AX199" s="109"/>
      <c r="AY199" s="109"/>
      <c r="AZ199" s="109"/>
      <c r="BA199" s="109"/>
      <c r="BB199" s="109"/>
      <c r="BC199" s="109"/>
      <c r="BD199" s="109"/>
      <c r="BE199" s="80"/>
      <c r="BF199" s="80"/>
      <c r="BG199" s="80"/>
      <c r="BH199" s="80"/>
      <c r="BI199" s="80"/>
      <c r="BJ199" s="80"/>
      <c r="BK199" s="81"/>
      <c r="BL199" s="80"/>
      <c r="BM199" s="81"/>
      <c r="BX199" s="80"/>
      <c r="BY199" s="81"/>
      <c r="CJ199" s="80"/>
      <c r="CK199" s="81"/>
      <c r="CV199" s="80"/>
      <c r="CW199" s="81"/>
    </row>
    <row r="200" spans="2:101" x14ac:dyDescent="0.2">
      <c r="B200" s="114"/>
      <c r="C200" s="115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9"/>
      <c r="AX200" s="109"/>
      <c r="AY200" s="109"/>
      <c r="AZ200" s="109"/>
      <c r="BA200" s="109"/>
      <c r="BB200" s="109"/>
      <c r="BC200" s="109"/>
      <c r="BD200" s="109"/>
      <c r="BE200" s="80"/>
      <c r="BF200" s="80"/>
      <c r="BG200" s="80"/>
      <c r="BH200" s="80"/>
      <c r="BI200" s="80"/>
      <c r="BJ200" s="80"/>
      <c r="BK200" s="81"/>
      <c r="BL200" s="80"/>
      <c r="BM200" s="81"/>
      <c r="BX200" s="80"/>
      <c r="BY200" s="81"/>
      <c r="CJ200" s="80"/>
      <c r="CK200" s="81"/>
      <c r="CV200" s="80"/>
      <c r="CW200" s="81"/>
    </row>
    <row r="201" spans="2:101" x14ac:dyDescent="0.2">
      <c r="B201" s="114"/>
      <c r="C201" s="115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09"/>
      <c r="AO201" s="109"/>
      <c r="AP201" s="109"/>
      <c r="AQ201" s="109"/>
      <c r="AR201" s="109"/>
      <c r="AS201" s="109"/>
      <c r="AT201" s="109"/>
      <c r="AU201" s="109"/>
      <c r="AV201" s="109"/>
      <c r="AW201" s="109"/>
      <c r="AX201" s="109"/>
      <c r="AY201" s="109"/>
      <c r="AZ201" s="109"/>
      <c r="BA201" s="109"/>
      <c r="BB201" s="109"/>
      <c r="BC201" s="109"/>
      <c r="BD201" s="109"/>
      <c r="BE201" s="80"/>
      <c r="BF201" s="80"/>
      <c r="BG201" s="80"/>
      <c r="BH201" s="80"/>
      <c r="BI201" s="80"/>
      <c r="BJ201" s="80"/>
      <c r="BK201" s="81"/>
      <c r="BL201" s="80"/>
      <c r="BM201" s="81"/>
      <c r="BX201" s="80"/>
      <c r="BY201" s="81"/>
      <c r="CJ201" s="80"/>
      <c r="CK201" s="81"/>
      <c r="CV201" s="80"/>
      <c r="CW201" s="81"/>
    </row>
    <row r="202" spans="2:101" x14ac:dyDescent="0.2">
      <c r="B202" s="114"/>
      <c r="C202" s="115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109"/>
      <c r="AN202" s="109"/>
      <c r="AO202" s="109"/>
      <c r="AP202" s="109"/>
      <c r="AQ202" s="109"/>
      <c r="AR202" s="109"/>
      <c r="AS202" s="109"/>
      <c r="AT202" s="109"/>
      <c r="AU202" s="109"/>
      <c r="AV202" s="109"/>
      <c r="AW202" s="109"/>
      <c r="AX202" s="109"/>
      <c r="AY202" s="109"/>
      <c r="AZ202" s="109"/>
      <c r="BA202" s="109"/>
      <c r="BB202" s="109"/>
      <c r="BC202" s="109"/>
      <c r="BD202" s="109"/>
      <c r="BE202" s="80"/>
      <c r="BF202" s="80"/>
      <c r="BG202" s="80"/>
      <c r="BH202" s="80"/>
      <c r="BI202" s="80"/>
      <c r="BJ202" s="80"/>
      <c r="BK202" s="81"/>
      <c r="BL202" s="80"/>
      <c r="BM202" s="81"/>
      <c r="BX202" s="80"/>
      <c r="BY202" s="81"/>
      <c r="CJ202" s="80"/>
      <c r="CK202" s="81"/>
      <c r="CV202" s="80"/>
      <c r="CW202" s="81"/>
    </row>
    <row r="203" spans="2:101" x14ac:dyDescent="0.2">
      <c r="B203" s="114"/>
      <c r="C203" s="115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109"/>
      <c r="AN203" s="109"/>
      <c r="AO203" s="109"/>
      <c r="AP203" s="109"/>
      <c r="AQ203" s="109"/>
      <c r="AR203" s="109"/>
      <c r="AS203" s="109"/>
      <c r="AT203" s="109"/>
      <c r="AU203" s="109"/>
      <c r="AV203" s="109"/>
      <c r="AW203" s="109"/>
      <c r="AX203" s="109"/>
      <c r="AY203" s="109"/>
      <c r="AZ203" s="109"/>
      <c r="BA203" s="109"/>
      <c r="BB203" s="109"/>
      <c r="BC203" s="109"/>
      <c r="BD203" s="109"/>
      <c r="BE203" s="80"/>
      <c r="BF203" s="80"/>
      <c r="BG203" s="80"/>
      <c r="BH203" s="80"/>
      <c r="BI203" s="80"/>
      <c r="BJ203" s="80"/>
      <c r="BK203" s="81"/>
      <c r="BL203" s="80"/>
      <c r="BM203" s="81"/>
      <c r="BX203" s="80"/>
      <c r="BY203" s="81"/>
      <c r="CJ203" s="80"/>
      <c r="CK203" s="81"/>
      <c r="CV203" s="80"/>
      <c r="CW203" s="81"/>
    </row>
    <row r="204" spans="2:101" x14ac:dyDescent="0.2">
      <c r="B204" s="114"/>
      <c r="C204" s="115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109"/>
      <c r="AN204" s="109"/>
      <c r="AO204" s="109"/>
      <c r="AP204" s="109"/>
      <c r="AQ204" s="109"/>
      <c r="AR204" s="109"/>
      <c r="AS204" s="109"/>
      <c r="AT204" s="109"/>
      <c r="AU204" s="109"/>
      <c r="AV204" s="109"/>
      <c r="AW204" s="109"/>
      <c r="AX204" s="109"/>
      <c r="AY204" s="109"/>
      <c r="AZ204" s="109"/>
      <c r="BA204" s="109"/>
      <c r="BB204" s="109"/>
      <c r="BC204" s="109"/>
      <c r="BD204" s="109"/>
      <c r="BE204" s="80"/>
      <c r="BF204" s="80"/>
      <c r="BG204" s="80"/>
      <c r="BH204" s="80"/>
      <c r="BI204" s="80"/>
      <c r="BJ204" s="80"/>
      <c r="BK204" s="81"/>
      <c r="BL204" s="80"/>
      <c r="BM204" s="81"/>
      <c r="BX204" s="80"/>
      <c r="BY204" s="81"/>
      <c r="CJ204" s="80"/>
      <c r="CK204" s="81"/>
      <c r="CV204" s="80"/>
      <c r="CW204" s="81"/>
    </row>
    <row r="205" spans="2:101" x14ac:dyDescent="0.2">
      <c r="B205" s="114"/>
      <c r="C205" s="115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  <c r="AV205" s="109"/>
      <c r="AW205" s="109"/>
      <c r="AX205" s="109"/>
      <c r="AY205" s="109"/>
      <c r="AZ205" s="109"/>
      <c r="BA205" s="109"/>
      <c r="BB205" s="109"/>
      <c r="BC205" s="109"/>
      <c r="BD205" s="109"/>
      <c r="BE205" s="80"/>
      <c r="BF205" s="80"/>
      <c r="BG205" s="80"/>
      <c r="BH205" s="80"/>
      <c r="BI205" s="80"/>
      <c r="BJ205" s="80"/>
      <c r="BK205" s="81"/>
      <c r="BL205" s="80"/>
      <c r="BM205" s="81"/>
      <c r="BX205" s="80"/>
      <c r="BY205" s="81"/>
      <c r="CJ205" s="80"/>
      <c r="CK205" s="81"/>
      <c r="CV205" s="80"/>
      <c r="CW205" s="81"/>
    </row>
    <row r="206" spans="2:101" x14ac:dyDescent="0.2">
      <c r="B206" s="114"/>
      <c r="C206" s="115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  <c r="AU206" s="109"/>
      <c r="AV206" s="109"/>
      <c r="AW206" s="109"/>
      <c r="AX206" s="109"/>
      <c r="AY206" s="109"/>
      <c r="AZ206" s="109"/>
      <c r="BA206" s="109"/>
      <c r="BB206" s="109"/>
      <c r="BC206" s="109"/>
      <c r="BD206" s="109"/>
      <c r="BE206" s="80"/>
      <c r="BF206" s="80"/>
      <c r="BG206" s="80"/>
      <c r="BH206" s="80"/>
      <c r="BI206" s="80"/>
      <c r="BJ206" s="80"/>
      <c r="BK206" s="81"/>
      <c r="BL206" s="80"/>
      <c r="BM206" s="81"/>
      <c r="BX206" s="80"/>
      <c r="BY206" s="81"/>
      <c r="CJ206" s="80"/>
      <c r="CK206" s="81"/>
      <c r="CV206" s="80"/>
      <c r="CW206" s="81"/>
    </row>
    <row r="207" spans="2:101" x14ac:dyDescent="0.2">
      <c r="B207" s="114"/>
      <c r="C207" s="115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  <c r="AU207" s="109"/>
      <c r="AV207" s="109"/>
      <c r="AW207" s="109"/>
      <c r="AX207" s="109"/>
      <c r="AY207" s="109"/>
      <c r="AZ207" s="109"/>
      <c r="BA207" s="109"/>
      <c r="BB207" s="109"/>
      <c r="BC207" s="109"/>
      <c r="BD207" s="109"/>
      <c r="BE207" s="80"/>
      <c r="BF207" s="80"/>
      <c r="BG207" s="80"/>
      <c r="BH207" s="80"/>
      <c r="BI207" s="80"/>
      <c r="BJ207" s="80"/>
      <c r="BK207" s="81"/>
      <c r="BL207" s="80"/>
      <c r="BM207" s="81"/>
      <c r="BX207" s="80"/>
      <c r="BY207" s="81"/>
      <c r="CJ207" s="80"/>
      <c r="CK207" s="81"/>
      <c r="CV207" s="80"/>
      <c r="CW207" s="81"/>
    </row>
    <row r="208" spans="2:101" x14ac:dyDescent="0.2">
      <c r="B208" s="114"/>
      <c r="C208" s="115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80"/>
      <c r="BF208" s="80"/>
      <c r="BG208" s="80"/>
      <c r="BH208" s="80"/>
      <c r="BI208" s="80"/>
      <c r="BJ208" s="80"/>
      <c r="BK208" s="81"/>
      <c r="BL208" s="80"/>
      <c r="BM208" s="81"/>
      <c r="BX208" s="80"/>
      <c r="BY208" s="81"/>
      <c r="CJ208" s="80"/>
      <c r="CK208" s="81"/>
      <c r="CV208" s="80"/>
      <c r="CW208" s="81"/>
    </row>
    <row r="209" spans="2:101" x14ac:dyDescent="0.2">
      <c r="B209" s="114"/>
      <c r="C209" s="115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  <c r="AN209" s="109"/>
      <c r="AO209" s="109"/>
      <c r="AP209" s="109"/>
      <c r="AQ209" s="109"/>
      <c r="AR209" s="109"/>
      <c r="AS209" s="109"/>
      <c r="AT209" s="109"/>
      <c r="AU209" s="109"/>
      <c r="AV209" s="109"/>
      <c r="AW209" s="109"/>
      <c r="AX209" s="109"/>
      <c r="AY209" s="109"/>
      <c r="AZ209" s="109"/>
      <c r="BA209" s="109"/>
      <c r="BB209" s="109"/>
      <c r="BC209" s="109"/>
      <c r="BD209" s="109"/>
      <c r="BE209" s="80"/>
      <c r="BF209" s="80"/>
      <c r="BG209" s="80"/>
      <c r="BH209" s="80"/>
      <c r="BI209" s="80"/>
      <c r="BJ209" s="80"/>
      <c r="BK209" s="81"/>
      <c r="BL209" s="80"/>
      <c r="BM209" s="81"/>
      <c r="BX209" s="80"/>
      <c r="BY209" s="81"/>
      <c r="CJ209" s="80"/>
      <c r="CK209" s="81"/>
      <c r="CV209" s="80"/>
      <c r="CW209" s="81"/>
    </row>
    <row r="210" spans="2:101" x14ac:dyDescent="0.2">
      <c r="B210" s="114"/>
      <c r="C210" s="115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  <c r="AU210" s="109"/>
      <c r="AV210" s="109"/>
      <c r="AW210" s="109"/>
      <c r="AX210" s="109"/>
      <c r="AY210" s="109"/>
      <c r="AZ210" s="109"/>
      <c r="BA210" s="109"/>
      <c r="BB210" s="109"/>
      <c r="BC210" s="109"/>
      <c r="BD210" s="109"/>
      <c r="BE210" s="80"/>
      <c r="BF210" s="80"/>
      <c r="BG210" s="80"/>
      <c r="BH210" s="80"/>
      <c r="BI210" s="80"/>
      <c r="BJ210" s="80"/>
      <c r="BK210" s="81"/>
      <c r="BL210" s="80"/>
      <c r="BM210" s="81"/>
      <c r="BX210" s="80"/>
      <c r="BY210" s="81"/>
      <c r="CJ210" s="80"/>
      <c r="CK210" s="81"/>
      <c r="CV210" s="80"/>
      <c r="CW210" s="81"/>
    </row>
    <row r="211" spans="2:101" x14ac:dyDescent="0.2">
      <c r="B211" s="114"/>
      <c r="C211" s="115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109"/>
      <c r="AS211" s="109"/>
      <c r="AT211" s="109"/>
      <c r="AU211" s="109"/>
      <c r="AV211" s="109"/>
      <c r="AW211" s="109"/>
      <c r="AX211" s="109"/>
      <c r="AY211" s="109"/>
      <c r="AZ211" s="109"/>
      <c r="BA211" s="109"/>
      <c r="BB211" s="109"/>
      <c r="BC211" s="109"/>
      <c r="BD211" s="109"/>
      <c r="BE211" s="80"/>
      <c r="BF211" s="80"/>
      <c r="BG211" s="80"/>
      <c r="BH211" s="80"/>
      <c r="BI211" s="80"/>
      <c r="BJ211" s="80"/>
      <c r="BK211" s="81"/>
      <c r="BL211" s="80"/>
      <c r="BM211" s="81"/>
      <c r="BX211" s="80"/>
      <c r="BY211" s="81"/>
      <c r="CJ211" s="80"/>
      <c r="CK211" s="81"/>
      <c r="CV211" s="80"/>
      <c r="CW211" s="81"/>
    </row>
    <row r="212" spans="2:101" x14ac:dyDescent="0.2">
      <c r="B212" s="114"/>
      <c r="C212" s="115"/>
      <c r="D212" s="116"/>
      <c r="E212" s="101"/>
      <c r="F212" s="101"/>
      <c r="G212" s="101"/>
      <c r="H212" s="102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  <c r="AU212" s="109"/>
      <c r="AV212" s="109"/>
      <c r="AW212" s="109"/>
      <c r="AX212" s="109"/>
      <c r="AY212" s="109"/>
      <c r="AZ212" s="109"/>
      <c r="BA212" s="109"/>
      <c r="BB212" s="109"/>
      <c r="BC212" s="109"/>
      <c r="BD212" s="109"/>
      <c r="BE212" s="80"/>
      <c r="BF212" s="80"/>
      <c r="BG212" s="80"/>
      <c r="BH212" s="80"/>
      <c r="BI212" s="80"/>
      <c r="BJ212" s="80"/>
      <c r="BK212" s="81"/>
      <c r="BL212" s="80"/>
      <c r="BM212" s="81"/>
      <c r="BX212" s="80"/>
      <c r="BY212" s="81"/>
      <c r="CJ212" s="80"/>
      <c r="CK212" s="81"/>
      <c r="CV212" s="80"/>
      <c r="CW212" s="81"/>
    </row>
    <row r="213" spans="2:101" x14ac:dyDescent="0.2">
      <c r="B213" s="114"/>
      <c r="C213" s="115"/>
      <c r="D213" s="116"/>
      <c r="E213" s="101"/>
      <c r="F213" s="101"/>
      <c r="G213" s="101"/>
      <c r="H213" s="102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  <c r="AV213" s="109"/>
      <c r="AW213" s="109"/>
      <c r="AX213" s="109"/>
      <c r="AY213" s="109"/>
      <c r="AZ213" s="109"/>
      <c r="BA213" s="109"/>
      <c r="BB213" s="109"/>
      <c r="BC213" s="109"/>
      <c r="BD213" s="109"/>
      <c r="BE213" s="80"/>
      <c r="BF213" s="80"/>
      <c r="BG213" s="80"/>
      <c r="BH213" s="80"/>
      <c r="BI213" s="80"/>
      <c r="BJ213" s="80"/>
      <c r="BK213" s="81"/>
      <c r="BL213" s="80"/>
      <c r="BM213" s="81"/>
      <c r="BX213" s="80"/>
      <c r="BY213" s="81"/>
      <c r="CJ213" s="80"/>
      <c r="CK213" s="81"/>
      <c r="CV213" s="80"/>
      <c r="CW213" s="81"/>
    </row>
    <row r="214" spans="2:101" x14ac:dyDescent="0.2">
      <c r="B214" s="114"/>
      <c r="C214" s="115"/>
      <c r="D214" s="116"/>
      <c r="E214" s="101"/>
      <c r="F214" s="101"/>
      <c r="G214" s="101"/>
      <c r="H214" s="102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  <c r="AN214" s="109"/>
      <c r="AO214" s="109"/>
      <c r="AP214" s="109"/>
      <c r="AQ214" s="109"/>
      <c r="AR214" s="109"/>
      <c r="AS214" s="109"/>
      <c r="AT214" s="109"/>
      <c r="AU214" s="109"/>
      <c r="AV214" s="109"/>
      <c r="AW214" s="109"/>
      <c r="AX214" s="109"/>
      <c r="AY214" s="109"/>
      <c r="AZ214" s="109"/>
      <c r="BA214" s="109"/>
      <c r="BB214" s="109"/>
      <c r="BC214" s="109"/>
      <c r="BD214" s="109"/>
      <c r="BE214" s="80"/>
      <c r="BF214" s="80"/>
      <c r="BG214" s="80"/>
      <c r="BH214" s="80"/>
      <c r="BI214" s="80"/>
      <c r="BJ214" s="80"/>
      <c r="BK214" s="81"/>
      <c r="BL214" s="80"/>
      <c r="BM214" s="81"/>
      <c r="BX214" s="80"/>
      <c r="BY214" s="81"/>
      <c r="CJ214" s="80"/>
      <c r="CK214" s="81"/>
      <c r="CV214" s="80"/>
      <c r="CW214" s="81"/>
    </row>
    <row r="215" spans="2:101" x14ac:dyDescent="0.2">
      <c r="B215" s="114"/>
      <c r="C215" s="115"/>
      <c r="D215" s="116"/>
      <c r="E215" s="101"/>
      <c r="F215" s="101"/>
      <c r="G215" s="101"/>
      <c r="H215" s="102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09"/>
      <c r="AQ215" s="109"/>
      <c r="AR215" s="109"/>
      <c r="AS215" s="109"/>
      <c r="AT215" s="109"/>
      <c r="AU215" s="109"/>
      <c r="AV215" s="109"/>
      <c r="AW215" s="109"/>
      <c r="AX215" s="109"/>
      <c r="AY215" s="109"/>
      <c r="AZ215" s="109"/>
      <c r="BA215" s="109"/>
      <c r="BB215" s="109"/>
      <c r="BC215" s="109"/>
      <c r="BD215" s="109"/>
      <c r="BE215" s="80"/>
      <c r="BF215" s="80"/>
      <c r="BG215" s="80"/>
      <c r="BH215" s="80"/>
      <c r="BI215" s="80"/>
      <c r="BJ215" s="80"/>
      <c r="BK215" s="81"/>
      <c r="BL215" s="80"/>
      <c r="BM215" s="81"/>
      <c r="BX215" s="80"/>
      <c r="BY215" s="81"/>
      <c r="CJ215" s="80"/>
      <c r="CK215" s="81"/>
      <c r="CV215" s="80"/>
      <c r="CW215" s="81"/>
    </row>
    <row r="216" spans="2:101" x14ac:dyDescent="0.2">
      <c r="B216" s="114"/>
      <c r="C216" s="115"/>
      <c r="D216" s="116"/>
      <c r="E216" s="101"/>
      <c r="F216" s="101"/>
      <c r="G216" s="101"/>
      <c r="H216" s="102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  <c r="AN216" s="109"/>
      <c r="AO216" s="109"/>
      <c r="AP216" s="109"/>
      <c r="AQ216" s="109"/>
      <c r="AR216" s="109"/>
      <c r="AS216" s="109"/>
      <c r="AT216" s="109"/>
      <c r="AU216" s="109"/>
      <c r="AV216" s="109"/>
      <c r="AW216" s="109"/>
      <c r="AX216" s="109"/>
      <c r="AY216" s="109"/>
      <c r="AZ216" s="109"/>
      <c r="BA216" s="109"/>
      <c r="BB216" s="109"/>
      <c r="BC216" s="109"/>
      <c r="BD216" s="109"/>
      <c r="BE216" s="80"/>
      <c r="BF216" s="80"/>
      <c r="BG216" s="80"/>
      <c r="BH216" s="80"/>
      <c r="BI216" s="80"/>
      <c r="BJ216" s="80"/>
      <c r="BK216" s="81"/>
      <c r="BL216" s="80"/>
      <c r="BM216" s="81"/>
      <c r="BX216" s="80"/>
      <c r="BY216" s="81"/>
      <c r="CJ216" s="80"/>
      <c r="CK216" s="81"/>
      <c r="CV216" s="80"/>
      <c r="CW216" s="81"/>
    </row>
    <row r="217" spans="2:101" x14ac:dyDescent="0.2">
      <c r="B217" s="117"/>
      <c r="C217" s="124"/>
      <c r="D217" s="116"/>
      <c r="E217" s="101"/>
      <c r="F217" s="101"/>
      <c r="G217" s="101"/>
      <c r="H217" s="102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  <c r="AN217" s="109"/>
      <c r="AO217" s="109"/>
      <c r="AP217" s="109"/>
      <c r="AQ217" s="109"/>
      <c r="AR217" s="109"/>
      <c r="AS217" s="109"/>
      <c r="AT217" s="109"/>
      <c r="AU217" s="109"/>
      <c r="AV217" s="109"/>
      <c r="AW217" s="109"/>
      <c r="AX217" s="109"/>
      <c r="AY217" s="109"/>
      <c r="AZ217" s="109"/>
      <c r="BA217" s="109"/>
      <c r="BB217" s="109"/>
      <c r="BC217" s="109"/>
      <c r="BD217" s="109"/>
      <c r="BE217" s="80"/>
      <c r="BF217" s="80"/>
      <c r="BG217" s="80"/>
      <c r="BH217" s="80"/>
      <c r="BI217" s="80"/>
      <c r="BJ217" s="80"/>
      <c r="BK217" s="81"/>
      <c r="BL217" s="80"/>
      <c r="BM217" s="81"/>
      <c r="BX217" s="80"/>
      <c r="BY217" s="81"/>
      <c r="CJ217" s="80"/>
      <c r="CK217" s="81"/>
      <c r="CV217" s="80"/>
      <c r="CW217" s="81"/>
    </row>
    <row r="218" spans="2:101" x14ac:dyDescent="0.2">
      <c r="B218" s="117"/>
      <c r="C218" s="124"/>
      <c r="D218" s="116"/>
      <c r="E218" s="101"/>
      <c r="F218" s="101"/>
      <c r="G218" s="101"/>
      <c r="H218" s="102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  <c r="AU218" s="109"/>
      <c r="AV218" s="109"/>
      <c r="AW218" s="109"/>
      <c r="AX218" s="109"/>
      <c r="AY218" s="109"/>
      <c r="AZ218" s="109"/>
      <c r="BA218" s="109"/>
      <c r="BB218" s="109"/>
      <c r="BC218" s="109"/>
      <c r="BD218" s="109"/>
      <c r="BE218" s="80"/>
      <c r="BF218" s="80"/>
      <c r="BG218" s="80"/>
      <c r="BH218" s="80"/>
      <c r="BI218" s="80"/>
      <c r="BJ218" s="80"/>
      <c r="BK218" s="81"/>
      <c r="BL218" s="80"/>
      <c r="BM218" s="81"/>
      <c r="BX218" s="80"/>
      <c r="BY218" s="81"/>
      <c r="CJ218" s="80"/>
      <c r="CK218" s="81"/>
      <c r="CV218" s="80"/>
      <c r="CW218" s="81"/>
    </row>
    <row r="219" spans="2:101" x14ac:dyDescent="0.2">
      <c r="B219" s="117"/>
      <c r="C219" s="124"/>
      <c r="D219" s="116"/>
      <c r="E219" s="101"/>
      <c r="F219" s="101"/>
      <c r="G219" s="101"/>
      <c r="H219" s="102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  <c r="AN219" s="109"/>
      <c r="AO219" s="109"/>
      <c r="AP219" s="109"/>
      <c r="AQ219" s="109"/>
      <c r="AR219" s="109"/>
      <c r="AS219" s="109"/>
      <c r="AT219" s="109"/>
      <c r="AU219" s="109"/>
      <c r="AV219" s="109"/>
      <c r="AW219" s="109"/>
      <c r="AX219" s="109"/>
      <c r="AY219" s="109"/>
      <c r="AZ219" s="109"/>
      <c r="BA219" s="109"/>
      <c r="BB219" s="109"/>
      <c r="BC219" s="109"/>
      <c r="BD219" s="109"/>
      <c r="BE219" s="80"/>
      <c r="BF219" s="80"/>
      <c r="BG219" s="80"/>
      <c r="BH219" s="80"/>
      <c r="BI219" s="80"/>
      <c r="BJ219" s="80"/>
      <c r="BK219" s="81"/>
      <c r="BL219" s="80"/>
      <c r="BM219" s="81"/>
      <c r="BX219" s="80"/>
      <c r="BY219" s="81"/>
      <c r="CJ219" s="80"/>
      <c r="CK219" s="81"/>
      <c r="CV219" s="80"/>
      <c r="CW219" s="81"/>
    </row>
    <row r="220" spans="2:101" x14ac:dyDescent="0.2">
      <c r="B220" s="117"/>
      <c r="C220" s="124"/>
      <c r="D220" s="116"/>
      <c r="E220" s="101"/>
      <c r="F220" s="101"/>
      <c r="G220" s="101"/>
      <c r="H220" s="102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  <c r="AU220" s="109"/>
      <c r="AV220" s="109"/>
      <c r="AW220" s="109"/>
      <c r="AX220" s="109"/>
      <c r="AY220" s="109"/>
      <c r="AZ220" s="109"/>
      <c r="BA220" s="109"/>
      <c r="BB220" s="109"/>
      <c r="BC220" s="109"/>
      <c r="BD220" s="109"/>
      <c r="BE220" s="80"/>
      <c r="BF220" s="80"/>
      <c r="BG220" s="80"/>
      <c r="BH220" s="80"/>
      <c r="BI220" s="80"/>
      <c r="BJ220" s="80"/>
      <c r="BK220" s="81"/>
      <c r="BL220" s="80"/>
      <c r="BM220" s="81"/>
      <c r="BX220" s="80"/>
      <c r="BY220" s="81"/>
      <c r="CJ220" s="80"/>
      <c r="CK220" s="81"/>
      <c r="CV220" s="80"/>
      <c r="CW220" s="81"/>
    </row>
    <row r="221" spans="2:101" x14ac:dyDescent="0.2">
      <c r="B221" s="117"/>
      <c r="C221" s="124"/>
      <c r="D221" s="116"/>
      <c r="E221" s="101"/>
      <c r="F221" s="101"/>
      <c r="G221" s="101"/>
      <c r="H221" s="102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109"/>
      <c r="AP221" s="109"/>
      <c r="AQ221" s="109"/>
      <c r="AR221" s="109"/>
      <c r="AS221" s="109"/>
      <c r="AT221" s="109"/>
      <c r="AU221" s="109"/>
      <c r="AV221" s="109"/>
      <c r="AW221" s="109"/>
      <c r="AX221" s="109"/>
      <c r="AY221" s="109"/>
      <c r="AZ221" s="109"/>
      <c r="BA221" s="109"/>
      <c r="BB221" s="109"/>
      <c r="BC221" s="109"/>
      <c r="BD221" s="109"/>
      <c r="BE221" s="80"/>
      <c r="BF221" s="80"/>
      <c r="BG221" s="80"/>
      <c r="BH221" s="80"/>
      <c r="BI221" s="80"/>
      <c r="BJ221" s="80"/>
      <c r="BK221" s="81"/>
      <c r="BL221" s="80"/>
      <c r="BM221" s="81"/>
      <c r="BX221" s="80"/>
      <c r="BY221" s="81"/>
      <c r="CJ221" s="80"/>
      <c r="CK221" s="81"/>
      <c r="CV221" s="80"/>
      <c r="CW221" s="81"/>
    </row>
    <row r="222" spans="2:101" x14ac:dyDescent="0.2">
      <c r="B222" s="117"/>
      <c r="C222" s="124"/>
      <c r="D222" s="116"/>
      <c r="E222" s="101"/>
      <c r="F222" s="101"/>
      <c r="G222" s="101"/>
      <c r="H222" s="102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109"/>
      <c r="AV222" s="109"/>
      <c r="AW222" s="109"/>
      <c r="AX222" s="109"/>
      <c r="AY222" s="109"/>
      <c r="AZ222" s="109"/>
      <c r="BA222" s="109"/>
      <c r="BB222" s="109"/>
      <c r="BC222" s="109"/>
      <c r="BD222" s="109"/>
      <c r="BE222" s="80"/>
      <c r="BF222" s="80"/>
      <c r="BG222" s="80"/>
      <c r="BH222" s="80"/>
      <c r="BI222" s="80"/>
      <c r="BJ222" s="80"/>
      <c r="BK222" s="81"/>
      <c r="BL222" s="80"/>
      <c r="BM222" s="81"/>
      <c r="BX222" s="80"/>
      <c r="BY222" s="81"/>
      <c r="CJ222" s="80"/>
      <c r="CK222" s="81"/>
      <c r="CV222" s="80"/>
      <c r="CW222" s="81"/>
    </row>
    <row r="223" spans="2:101" x14ac:dyDescent="0.2">
      <c r="B223" s="117"/>
      <c r="C223" s="124"/>
      <c r="D223" s="116"/>
      <c r="E223" s="101"/>
      <c r="F223" s="101"/>
      <c r="G223" s="101"/>
      <c r="H223" s="102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  <c r="AV223" s="109"/>
      <c r="AW223" s="109"/>
      <c r="AX223" s="109"/>
      <c r="AY223" s="109"/>
      <c r="AZ223" s="109"/>
      <c r="BA223" s="109"/>
      <c r="BB223" s="109"/>
      <c r="BC223" s="109"/>
      <c r="BD223" s="109"/>
      <c r="BE223" s="80"/>
      <c r="BF223" s="80"/>
      <c r="BG223" s="80"/>
      <c r="BH223" s="80"/>
      <c r="BI223" s="80"/>
      <c r="BJ223" s="80"/>
      <c r="BK223" s="81"/>
      <c r="BL223" s="80"/>
      <c r="BM223" s="81"/>
      <c r="BX223" s="80"/>
      <c r="BY223" s="81"/>
      <c r="CJ223" s="80"/>
      <c r="CK223" s="81"/>
      <c r="CV223" s="80"/>
      <c r="CW223" s="81"/>
    </row>
    <row r="224" spans="2:101" x14ac:dyDescent="0.2">
      <c r="B224" s="117"/>
      <c r="C224" s="124"/>
      <c r="D224" s="116"/>
      <c r="E224" s="101"/>
      <c r="F224" s="101"/>
      <c r="G224" s="101"/>
      <c r="H224" s="102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  <c r="AV224" s="109"/>
      <c r="AW224" s="109"/>
      <c r="AX224" s="109"/>
      <c r="AY224" s="109"/>
      <c r="AZ224" s="109"/>
      <c r="BA224" s="109"/>
      <c r="BB224" s="109"/>
      <c r="BC224" s="109"/>
      <c r="BD224" s="109"/>
      <c r="BE224" s="80"/>
      <c r="BF224" s="80"/>
      <c r="BG224" s="80"/>
      <c r="BH224" s="80"/>
      <c r="BI224" s="80"/>
      <c r="BJ224" s="80"/>
      <c r="BK224" s="81"/>
      <c r="BL224" s="80"/>
      <c r="BM224" s="81"/>
      <c r="BX224" s="80"/>
      <c r="BY224" s="81"/>
      <c r="CJ224" s="80"/>
      <c r="CK224" s="81"/>
      <c r="CV224" s="80"/>
      <c r="CW224" s="81"/>
    </row>
    <row r="225" spans="2:101" x14ac:dyDescent="0.2">
      <c r="B225" s="117"/>
      <c r="C225" s="124"/>
      <c r="D225" s="116"/>
      <c r="E225" s="101"/>
      <c r="F225" s="101"/>
      <c r="G225" s="101"/>
      <c r="H225" s="102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  <c r="AQ225" s="109"/>
      <c r="AR225" s="109"/>
      <c r="AS225" s="109"/>
      <c r="AT225" s="109"/>
      <c r="AU225" s="109"/>
      <c r="AV225" s="109"/>
      <c r="AW225" s="109"/>
      <c r="AX225" s="109"/>
      <c r="AY225" s="109"/>
      <c r="AZ225" s="109"/>
      <c r="BA225" s="109"/>
      <c r="BB225" s="109"/>
      <c r="BC225" s="109"/>
      <c r="BD225" s="109"/>
      <c r="BE225" s="80"/>
      <c r="BF225" s="80"/>
      <c r="BG225" s="80"/>
      <c r="BH225" s="80"/>
      <c r="BI225" s="80"/>
      <c r="BJ225" s="80"/>
      <c r="BK225" s="81"/>
      <c r="BL225" s="80"/>
      <c r="BM225" s="81"/>
      <c r="BX225" s="80"/>
      <c r="BY225" s="81"/>
      <c r="CJ225" s="80"/>
      <c r="CK225" s="81"/>
      <c r="CV225" s="80"/>
      <c r="CW225" s="81"/>
    </row>
    <row r="226" spans="2:101" x14ac:dyDescent="0.2">
      <c r="B226" s="117"/>
      <c r="C226" s="124"/>
      <c r="D226" s="116"/>
      <c r="E226" s="101"/>
      <c r="F226" s="101"/>
      <c r="G226" s="101"/>
      <c r="H226" s="102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  <c r="AV226" s="109"/>
      <c r="AW226" s="109"/>
      <c r="AX226" s="109"/>
      <c r="AY226" s="109"/>
      <c r="AZ226" s="109"/>
      <c r="BA226" s="109"/>
      <c r="BB226" s="109"/>
      <c r="BC226" s="109"/>
      <c r="BD226" s="109"/>
      <c r="BE226" s="80"/>
      <c r="BF226" s="80"/>
      <c r="BG226" s="80"/>
      <c r="BH226" s="80"/>
      <c r="BI226" s="80"/>
      <c r="BJ226" s="80"/>
      <c r="BK226" s="81"/>
      <c r="BL226" s="80"/>
      <c r="BM226" s="81"/>
      <c r="BX226" s="80"/>
      <c r="BY226" s="81"/>
      <c r="CJ226" s="80"/>
      <c r="CK226" s="81"/>
      <c r="CV226" s="80"/>
      <c r="CW226" s="81"/>
    </row>
    <row r="227" spans="2:101" x14ac:dyDescent="0.2">
      <c r="B227" s="117"/>
      <c r="C227" s="124"/>
      <c r="D227" s="116"/>
      <c r="E227" s="101"/>
      <c r="F227" s="101"/>
      <c r="G227" s="101"/>
      <c r="H227" s="102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  <c r="AI227" s="109"/>
      <c r="AJ227" s="109"/>
      <c r="AK227" s="109"/>
      <c r="AL227" s="109"/>
      <c r="AM227" s="109"/>
      <c r="AN227" s="109"/>
      <c r="AO227" s="109"/>
      <c r="AP227" s="109"/>
      <c r="AQ227" s="109"/>
      <c r="AR227" s="109"/>
      <c r="AS227" s="109"/>
      <c r="AT227" s="109"/>
      <c r="AU227" s="109"/>
      <c r="AV227" s="109"/>
      <c r="AW227" s="109"/>
      <c r="AX227" s="109"/>
      <c r="AY227" s="109"/>
      <c r="AZ227" s="109"/>
      <c r="BA227" s="109"/>
      <c r="BB227" s="109"/>
      <c r="BC227" s="109"/>
      <c r="BD227" s="109"/>
      <c r="BE227" s="80"/>
      <c r="BF227" s="80"/>
      <c r="BG227" s="80"/>
      <c r="BH227" s="80"/>
      <c r="BI227" s="80"/>
      <c r="BJ227" s="80"/>
      <c r="BK227" s="81"/>
      <c r="BL227" s="80"/>
      <c r="BM227" s="81"/>
      <c r="BX227" s="80"/>
      <c r="BY227" s="81"/>
      <c r="CJ227" s="80"/>
      <c r="CK227" s="81"/>
      <c r="CV227" s="80"/>
      <c r="CW227" s="81"/>
    </row>
    <row r="228" spans="2:101" x14ac:dyDescent="0.2">
      <c r="B228" s="117"/>
      <c r="C228" s="124"/>
      <c r="D228" s="116"/>
      <c r="E228" s="101"/>
      <c r="F228" s="101"/>
      <c r="G228" s="101"/>
      <c r="H228" s="102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  <c r="AV228" s="109"/>
      <c r="AW228" s="109"/>
      <c r="AX228" s="109"/>
      <c r="AY228" s="109"/>
      <c r="AZ228" s="109"/>
      <c r="BA228" s="109"/>
      <c r="BB228" s="109"/>
      <c r="BC228" s="109"/>
      <c r="BD228" s="109"/>
      <c r="BE228" s="80"/>
      <c r="BF228" s="80"/>
      <c r="BG228" s="80"/>
      <c r="BH228" s="80"/>
      <c r="BI228" s="80"/>
      <c r="BJ228" s="80"/>
      <c r="BK228" s="81"/>
      <c r="BL228" s="80"/>
      <c r="BM228" s="81"/>
      <c r="BX228" s="80"/>
      <c r="BY228" s="81"/>
      <c r="CJ228" s="80"/>
      <c r="CK228" s="81"/>
      <c r="CV228" s="80"/>
      <c r="CW228" s="81"/>
    </row>
    <row r="229" spans="2:101" x14ac:dyDescent="0.2">
      <c r="B229" s="117"/>
      <c r="C229" s="124"/>
      <c r="D229" s="116"/>
      <c r="E229" s="101"/>
      <c r="F229" s="101"/>
      <c r="G229" s="101"/>
      <c r="H229" s="102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  <c r="AS229" s="109"/>
      <c r="AT229" s="109"/>
      <c r="AU229" s="109"/>
      <c r="AV229" s="109"/>
      <c r="AW229" s="109"/>
      <c r="AX229" s="109"/>
      <c r="AY229" s="109"/>
      <c r="AZ229" s="109"/>
      <c r="BA229" s="109"/>
      <c r="BB229" s="109"/>
      <c r="BC229" s="109"/>
      <c r="BD229" s="109"/>
      <c r="BE229" s="80"/>
      <c r="BF229" s="80"/>
      <c r="BG229" s="80"/>
      <c r="BH229" s="80"/>
      <c r="BI229" s="80"/>
      <c r="BJ229" s="80"/>
      <c r="BK229" s="81"/>
      <c r="BL229" s="80"/>
      <c r="BM229" s="81"/>
      <c r="BX229" s="80"/>
      <c r="BY229" s="81"/>
      <c r="CJ229" s="80"/>
      <c r="CK229" s="81"/>
      <c r="CV229" s="80"/>
      <c r="CW229" s="81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36"/>
      <c r="B1" s="136"/>
      <c r="C1" s="136"/>
      <c r="D1" s="136"/>
    </row>
    <row r="2" spans="1:16" ht="15" x14ac:dyDescent="0.2">
      <c r="A2" s="292"/>
      <c r="B2" s="292"/>
      <c r="C2" s="292"/>
      <c r="D2" s="292"/>
    </row>
    <row r="3" spans="1:16" ht="15.75" thickBot="1" x14ac:dyDescent="0.25">
      <c r="A3" s="292"/>
      <c r="B3" s="292"/>
      <c r="C3" s="292"/>
      <c r="D3" s="292"/>
      <c r="G3" t="e">
        <f ca="1">STRADDLES!AC31</f>
        <v>#REF!</v>
      </c>
      <c r="I3" t="s">
        <v>276</v>
      </c>
      <c r="K3" t="s">
        <v>270</v>
      </c>
      <c r="L3" t="s">
        <v>272</v>
      </c>
      <c r="M3" t="s">
        <v>274</v>
      </c>
      <c r="N3" s="97"/>
      <c r="O3" s="97"/>
      <c r="P3" s="97"/>
    </row>
    <row r="4" spans="1:16" ht="13.5" thickTop="1" x14ac:dyDescent="0.2">
      <c r="A4" s="191"/>
      <c r="B4" s="191"/>
      <c r="C4" s="191"/>
      <c r="D4" s="191"/>
      <c r="H4" t="s">
        <v>269</v>
      </c>
      <c r="I4" t="s">
        <v>277</v>
      </c>
      <c r="K4" t="s">
        <v>271</v>
      </c>
      <c r="L4" t="s">
        <v>273</v>
      </c>
      <c r="M4" t="s">
        <v>275</v>
      </c>
      <c r="N4" s="97"/>
      <c r="O4" s="97"/>
      <c r="P4" s="97"/>
    </row>
    <row r="5" spans="1:16" x14ac:dyDescent="0.2">
      <c r="A5" s="188"/>
      <c r="B5" s="188"/>
      <c r="C5" s="188"/>
      <c r="D5" s="188"/>
      <c r="E5" s="307"/>
      <c r="F5" t="s">
        <v>267</v>
      </c>
      <c r="G5">
        <v>-0.84</v>
      </c>
      <c r="H5" s="318" t="e">
        <f>G5+G$3</f>
        <v>#REF!</v>
      </c>
      <c r="I5">
        <f>((K5*(1-M5))+(L5*M5))</f>
        <v>2.266</v>
      </c>
      <c r="J5" s="318" t="e">
        <f>H5-I5</f>
        <v>#REF!</v>
      </c>
      <c r="K5">
        <v>2.27</v>
      </c>
      <c r="L5">
        <v>2.266</v>
      </c>
      <c r="M5">
        <v>1</v>
      </c>
      <c r="N5" s="97"/>
      <c r="O5" s="97"/>
      <c r="P5" s="97"/>
    </row>
    <row r="6" spans="1:16" x14ac:dyDescent="0.2">
      <c r="A6" s="188"/>
      <c r="B6" s="188"/>
      <c r="C6" s="188"/>
      <c r="D6" s="188"/>
      <c r="E6" s="307"/>
      <c r="F6" t="s">
        <v>268</v>
      </c>
      <c r="G6">
        <v>-0.65500000000000003</v>
      </c>
      <c r="H6" s="318" t="e">
        <f>G6+G$3</f>
        <v>#REF!</v>
      </c>
      <c r="I6">
        <f>((K6*(1-M6))+(L6*M6))</f>
        <v>2.419</v>
      </c>
      <c r="J6" s="318" t="e">
        <f>H6-I6</f>
        <v>#REF!</v>
      </c>
      <c r="K6">
        <v>2.5099999999999998</v>
      </c>
      <c r="L6">
        <v>2.419</v>
      </c>
      <c r="M6">
        <v>1</v>
      </c>
      <c r="N6" s="97"/>
      <c r="O6" s="97"/>
      <c r="P6" s="97"/>
    </row>
    <row r="7" spans="1:16" x14ac:dyDescent="0.2">
      <c r="A7" s="118"/>
      <c r="B7" s="118"/>
      <c r="C7" s="118"/>
      <c r="D7" s="118"/>
      <c r="E7" s="189"/>
      <c r="F7" t="s">
        <v>236</v>
      </c>
      <c r="G7">
        <v>0.55000000000000004</v>
      </c>
      <c r="H7" s="318" t="e">
        <f>G7+G$3</f>
        <v>#REF!</v>
      </c>
      <c r="I7">
        <f>((K7*(1-M7))+(L7*M7))</f>
        <v>3.7</v>
      </c>
      <c r="J7" s="318" t="e">
        <f>H7-I7</f>
        <v>#REF!</v>
      </c>
      <c r="K7">
        <v>3.73</v>
      </c>
      <c r="L7">
        <v>3.7</v>
      </c>
      <c r="M7">
        <v>1</v>
      </c>
      <c r="N7" s="97"/>
      <c r="O7" s="97"/>
      <c r="P7" s="97"/>
    </row>
    <row r="8" spans="1:16" x14ac:dyDescent="0.2">
      <c r="A8" s="118"/>
      <c r="B8" s="118"/>
      <c r="C8" s="118"/>
      <c r="D8" s="118"/>
      <c r="E8" s="308"/>
      <c r="F8" t="s">
        <v>278</v>
      </c>
      <c r="G8">
        <v>-0.03</v>
      </c>
      <c r="H8" s="318" t="e">
        <f>G8+G$3</f>
        <v>#REF!</v>
      </c>
      <c r="I8">
        <f>((K8*(1-M8))+(L8*M8))</f>
        <v>3.097</v>
      </c>
      <c r="J8" s="318" t="e">
        <f>H8-I8</f>
        <v>#REF!</v>
      </c>
      <c r="K8">
        <v>3.09</v>
      </c>
      <c r="L8">
        <v>3.097</v>
      </c>
      <c r="M8">
        <v>1</v>
      </c>
      <c r="N8" s="97"/>
      <c r="O8" s="97"/>
      <c r="P8" s="97"/>
    </row>
    <row r="9" spans="1:16" x14ac:dyDescent="0.2">
      <c r="A9" s="118"/>
      <c r="B9" s="118"/>
      <c r="C9" s="118"/>
      <c r="D9" s="118"/>
      <c r="E9" s="308"/>
      <c r="N9" s="97"/>
      <c r="O9" s="97"/>
      <c r="P9" s="97"/>
    </row>
    <row r="10" spans="1:16" x14ac:dyDescent="0.2">
      <c r="A10" s="55"/>
      <c r="B10" s="55"/>
      <c r="C10" s="55"/>
      <c r="D10" s="55"/>
      <c r="E10" s="308"/>
      <c r="N10" s="97"/>
      <c r="O10" s="97"/>
      <c r="P10" s="97"/>
    </row>
    <row r="11" spans="1:16" x14ac:dyDescent="0.2">
      <c r="A11" s="55"/>
      <c r="B11" s="55"/>
      <c r="C11" s="55"/>
      <c r="D11" s="55"/>
      <c r="E11" s="308"/>
      <c r="N11" s="97"/>
      <c r="O11" s="97"/>
      <c r="P11" s="97"/>
    </row>
    <row r="12" spans="1:16" ht="13.5" thickBot="1" x14ac:dyDescent="0.25">
      <c r="A12" s="55"/>
      <c r="B12" s="55"/>
      <c r="C12" s="55"/>
      <c r="D12" s="55"/>
      <c r="E12" s="308"/>
      <c r="N12" s="97"/>
      <c r="O12" s="97"/>
      <c r="P12" s="97"/>
    </row>
    <row r="13" spans="1:16" ht="13.5" thickTop="1" x14ac:dyDescent="0.2">
      <c r="A13" s="191"/>
      <c r="B13" s="222"/>
      <c r="C13" s="222"/>
      <c r="D13" s="234"/>
      <c r="E13" s="308"/>
      <c r="N13" s="97"/>
      <c r="O13" s="97"/>
      <c r="P13" s="97"/>
    </row>
    <row r="14" spans="1:16" x14ac:dyDescent="0.2">
      <c r="A14" s="189"/>
      <c r="B14" s="189"/>
      <c r="C14" s="189"/>
      <c r="D14" s="189"/>
      <c r="E14" s="308"/>
      <c r="N14" s="97"/>
      <c r="O14" s="97"/>
      <c r="P14" s="97"/>
    </row>
    <row r="15" spans="1:16" x14ac:dyDescent="0.2">
      <c r="A15" s="133"/>
      <c r="B15" s="133"/>
      <c r="C15" s="133"/>
      <c r="D15" s="133"/>
      <c r="E15" s="308"/>
    </row>
    <row r="16" spans="1:16" x14ac:dyDescent="0.2">
      <c r="A16" s="133"/>
      <c r="B16" s="133"/>
      <c r="C16" s="133"/>
      <c r="D16" s="133"/>
    </row>
    <row r="20" spans="8:8" x14ac:dyDescent="0.2">
      <c r="H20" s="306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A32" sqref="A32"/>
    </sheetView>
  </sheetViews>
  <sheetFormatPr defaultRowHeight="12.75" x14ac:dyDescent="0.2"/>
  <cols>
    <col min="1" max="1" width="12.7109375" style="74" customWidth="1"/>
    <col min="2" max="2" width="9.5703125" style="74" customWidth="1"/>
    <col min="3" max="4" width="9.140625" style="74"/>
    <col min="5" max="5" width="10.140625" style="74" customWidth="1"/>
    <col min="6" max="10" width="9.140625" style="74"/>
    <col min="11" max="11" width="10.42578125" style="74" customWidth="1"/>
    <col min="12" max="13" width="9.140625" style="74"/>
    <col min="14" max="14" width="10.140625" style="74" customWidth="1"/>
    <col min="15" max="30" width="10" style="74" customWidth="1"/>
    <col min="31" max="40" width="9.140625" style="74"/>
    <col min="41" max="41" width="9.140625" style="335"/>
    <col min="42" max="49" width="9.140625" style="74"/>
    <col min="51" max="51" width="9.140625" style="74"/>
    <col min="52" max="52" width="9.140625" style="335"/>
    <col min="53" max="60" width="9.140625" style="74"/>
    <col min="62" max="62" width="9.140625" style="74"/>
    <col min="63" max="63" width="9.140625" style="335"/>
    <col min="64" max="71" width="9.140625" style="74"/>
    <col min="73" max="73" width="9.140625" style="74"/>
    <col min="74" max="74" width="9.140625" style="335"/>
    <col min="75" max="82" width="9.140625" style="74"/>
  </cols>
  <sheetData>
    <row r="1" spans="1:74" x14ac:dyDescent="0.2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/>
      <c r="K1" t="s">
        <v>160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J2"/>
      <c r="L2" t="s">
        <v>154</v>
      </c>
      <c r="M2" t="s">
        <v>155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80"/>
      <c r="AL2" s="80"/>
      <c r="AM2" s="81"/>
      <c r="AN2" s="80"/>
      <c r="AO2" s="336"/>
      <c r="AY2" s="80"/>
      <c r="AZ2" s="336"/>
      <c r="BJ2" s="80"/>
      <c r="BK2" s="336"/>
      <c r="BU2" s="80"/>
      <c r="BV2" s="336"/>
    </row>
    <row r="3" spans="1:74" x14ac:dyDescent="0.2">
      <c r="A3" s="73"/>
      <c r="B3" s="134"/>
      <c r="D3" s="55"/>
      <c r="E3" s="55"/>
      <c r="F3" s="136" t="s">
        <v>84</v>
      </c>
      <c r="G3" s="55"/>
      <c r="I3"/>
      <c r="J3"/>
      <c r="K3" s="74">
        <v>1</v>
      </c>
      <c r="L3" s="181">
        <f ca="1">B21</f>
        <v>0.21876288313551739</v>
      </c>
      <c r="M3" s="181">
        <f ca="1">B22</f>
        <v>0.27160845770023023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80"/>
      <c r="AL3" s="80"/>
      <c r="AM3" s="81"/>
      <c r="AN3" s="80"/>
      <c r="AO3" s="336"/>
      <c r="AY3" s="80"/>
      <c r="AZ3" s="336"/>
      <c r="BJ3" s="80"/>
      <c r="BK3" s="336"/>
      <c r="BU3" s="80"/>
      <c r="BV3" s="336"/>
    </row>
    <row r="4" spans="1:74" x14ac:dyDescent="0.2">
      <c r="A4" s="55" t="s">
        <v>103</v>
      </c>
      <c r="B4" s="136" t="str">
        <f ca="1">STRADDLES!$B3</f>
        <v>IF-TENN/LA</v>
      </c>
      <c r="C4" s="120"/>
      <c r="D4" s="136" t="str">
        <f ca="1">STRADDLES!$C3</f>
        <v>IF-TENN/LA</v>
      </c>
      <c r="E4" s="55"/>
      <c r="F4" s="136" t="str">
        <f ca="1">STRADDLES!$D3</f>
        <v>IF-NWPL_ROCKY_M</v>
      </c>
      <c r="G4" s="120"/>
      <c r="H4" s="136" t="str">
        <f ca="1">STRADDLES!$E3</f>
        <v>NYMEX</v>
      </c>
      <c r="I4" s="126"/>
      <c r="J4" s="128"/>
      <c r="K4" s="74">
        <v>-1</v>
      </c>
      <c r="L4" s="181">
        <f ca="1">D21</f>
        <v>0.60513403452397452</v>
      </c>
      <c r="M4" s="181">
        <f ca="1">D22</f>
        <v>-0.61918163316059727</v>
      </c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6"/>
      <c r="AF4" s="126"/>
      <c r="AG4" s="126"/>
      <c r="AK4" s="80"/>
      <c r="AL4" s="80"/>
      <c r="AM4" s="81"/>
      <c r="AN4" s="80"/>
      <c r="AO4" s="336"/>
      <c r="AY4" s="80"/>
      <c r="AZ4" s="336"/>
      <c r="BJ4" s="80"/>
      <c r="BK4" s="336"/>
      <c r="BU4" s="80"/>
      <c r="BV4" s="336"/>
    </row>
    <row r="5" spans="1:74" x14ac:dyDescent="0.2">
      <c r="A5" s="55"/>
      <c r="B5" s="55" t="s">
        <v>43</v>
      </c>
      <c r="D5" s="55" t="s">
        <v>44</v>
      </c>
      <c r="F5" s="55" t="s">
        <v>129</v>
      </c>
      <c r="H5" s="55" t="s">
        <v>128</v>
      </c>
      <c r="L5" s="181">
        <f ca="1">F21</f>
        <v>0.91871054594365287</v>
      </c>
      <c r="M5" s="181">
        <f ca="1">F22</f>
        <v>1.7546072324666324E-2</v>
      </c>
      <c r="AK5" s="80"/>
      <c r="AL5" s="80"/>
      <c r="AM5" s="81"/>
      <c r="AN5" s="80"/>
      <c r="AO5" s="336"/>
      <c r="AY5" s="80"/>
      <c r="AZ5" s="336"/>
      <c r="BJ5" s="80"/>
      <c r="BK5" s="336"/>
      <c r="BU5" s="80"/>
      <c r="BV5" s="336"/>
    </row>
    <row r="6" spans="1:74" x14ac:dyDescent="0.2">
      <c r="A6" s="55" t="s">
        <v>33</v>
      </c>
      <c r="B6" s="179">
        <f ca="1">STRADDLES!$B4</f>
        <v>37561</v>
      </c>
      <c r="C6" s="180"/>
      <c r="D6" s="179">
        <f ca="1">STRADDLES!$C4</f>
        <v>37257</v>
      </c>
      <c r="E6" s="180"/>
      <c r="F6" s="179">
        <f ca="1">STRADDLES!$D4</f>
        <v>37347</v>
      </c>
      <c r="G6" s="180"/>
      <c r="H6" s="179">
        <f ca="1">STRADDLES!$E4</f>
        <v>37347</v>
      </c>
      <c r="L6" s="181">
        <f ca="1">H21</f>
        <v>0.46239615715369653</v>
      </c>
      <c r="M6" s="181">
        <f ca="1">H22</f>
        <v>0.56401822891181341</v>
      </c>
      <c r="AK6" s="80"/>
      <c r="AL6" s="80"/>
      <c r="AM6" s="81"/>
      <c r="AN6" s="80"/>
      <c r="AO6" s="336"/>
      <c r="AY6" s="80"/>
      <c r="AZ6" s="336"/>
      <c r="BJ6" s="80"/>
      <c r="BK6" s="336"/>
      <c r="BU6" s="80"/>
      <c r="BV6" s="336"/>
    </row>
    <row r="7" spans="1:74" x14ac:dyDescent="0.2">
      <c r="A7" s="73" t="s">
        <v>45</v>
      </c>
      <c r="B7" s="179">
        <f ca="1">STRADDLES!$B5</f>
        <v>37561</v>
      </c>
      <c r="C7" s="180"/>
      <c r="D7" s="179">
        <f ca="1">STRADDLES!$C5</f>
        <v>37288</v>
      </c>
      <c r="E7" s="180"/>
      <c r="F7" s="179">
        <f ca="1">STRADDLES!$D5</f>
        <v>37530</v>
      </c>
      <c r="G7" s="180"/>
      <c r="H7" s="179">
        <f ca="1">STRADDLES!$E5</f>
        <v>37530</v>
      </c>
      <c r="J7" s="143"/>
      <c r="L7" s="147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F7" s="136" t="s">
        <v>84</v>
      </c>
      <c r="AG7" s="136"/>
      <c r="AK7" s="80"/>
      <c r="AL7" s="80"/>
      <c r="AM7" s="81"/>
      <c r="AN7" s="80"/>
      <c r="AO7" s="336"/>
      <c r="AY7" s="80"/>
      <c r="AZ7" s="336"/>
      <c r="BJ7" s="80"/>
      <c r="BK7" s="336"/>
      <c r="BU7" s="80"/>
      <c r="BV7" s="336"/>
    </row>
    <row r="8" spans="1:74" x14ac:dyDescent="0.2">
      <c r="I8" s="158"/>
      <c r="K8" s="136"/>
      <c r="L8" s="74">
        <f ca="1">(L3*$K3)+(L4*$K4)+(L5*$K5)+(L6*$K6)</f>
        <v>-0.38637115138845712</v>
      </c>
      <c r="M8" s="74">
        <f ca="1">(M3*$K3)+(M4*$K4)+(M5*$K5)+(M6*$K6)</f>
        <v>0.8907900908608275</v>
      </c>
      <c r="AF8" s="136"/>
      <c r="AG8" s="136"/>
      <c r="AK8" s="80"/>
      <c r="AL8" s="80"/>
      <c r="AM8" s="81"/>
      <c r="AN8" s="80"/>
      <c r="AO8" s="336"/>
      <c r="AY8" s="80"/>
      <c r="AZ8" s="336"/>
      <c r="BJ8" s="80"/>
      <c r="BK8" s="336"/>
      <c r="BU8" s="80"/>
      <c r="BV8" s="336"/>
    </row>
    <row r="9" spans="1:74" x14ac:dyDescent="0.2">
      <c r="A9" s="72" t="s">
        <v>109</v>
      </c>
      <c r="B9" s="157">
        <f ca="1">AP24</f>
        <v>3.129</v>
      </c>
      <c r="C9" s="158"/>
      <c r="D9" s="157">
        <f ca="1">BA24</f>
        <v>2.6771525423728812</v>
      </c>
      <c r="E9" s="158"/>
      <c r="F9" s="157">
        <f ca="1">BL24</f>
        <v>2.8432383177570091</v>
      </c>
      <c r="G9" s="158"/>
      <c r="H9" s="157">
        <f ca="1">BW24</f>
        <v>2.8432383177570091</v>
      </c>
      <c r="I9" s="158"/>
      <c r="AF9" s="136" t="s">
        <v>67</v>
      </c>
      <c r="AG9" s="136"/>
      <c r="AK9" s="80"/>
      <c r="AL9" s="80"/>
      <c r="AM9" s="81"/>
      <c r="AN9" s="80"/>
      <c r="AO9" s="336"/>
      <c r="AY9" s="80"/>
      <c r="AZ9" s="336"/>
      <c r="BJ9" s="80"/>
      <c r="BK9" s="336"/>
      <c r="BU9" s="80"/>
      <c r="BV9" s="336"/>
    </row>
    <row r="10" spans="1:74" x14ac:dyDescent="0.2">
      <c r="A10" s="72" t="s">
        <v>37</v>
      </c>
      <c r="B10" s="157">
        <f ca="1">AQ24</f>
        <v>3.0514999999999999</v>
      </c>
      <c r="C10" s="158"/>
      <c r="D10" s="157">
        <f ca="1">BB24</f>
        <v>2.5971525423728816</v>
      </c>
      <c r="E10" s="158"/>
      <c r="F10" s="157">
        <f ca="1">BM24</f>
        <v>2.3232383177570091</v>
      </c>
      <c r="G10" s="158"/>
      <c r="H10" s="157">
        <f ca="1">BX24</f>
        <v>2.8432383177570091</v>
      </c>
      <c r="I10" s="158"/>
      <c r="K10" s="136"/>
      <c r="M10" s="136"/>
      <c r="N10" s="168"/>
      <c r="O10" s="136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G10" s="136"/>
      <c r="AK10" s="80"/>
      <c r="AL10" s="80"/>
      <c r="AM10" s="81"/>
      <c r="AN10" s="80"/>
      <c r="AO10" s="336"/>
      <c r="AY10" s="80"/>
      <c r="AZ10" s="336"/>
      <c r="BJ10" s="80"/>
      <c r="BK10" s="336"/>
      <c r="BU10" s="80"/>
      <c r="BV10" s="336"/>
    </row>
    <row r="11" spans="1:74" x14ac:dyDescent="0.2">
      <c r="A11" s="72" t="s">
        <v>34</v>
      </c>
      <c r="B11" s="157">
        <f ca="1">B10-B9</f>
        <v>-7.7500000000000124E-2</v>
      </c>
      <c r="C11" s="157"/>
      <c r="D11" s="157">
        <f ca="1">D10-D9</f>
        <v>-7.9999999999999627E-2</v>
      </c>
      <c r="E11" s="157"/>
      <c r="F11" s="157">
        <f ca="1">F10-F9</f>
        <v>-0.52</v>
      </c>
      <c r="G11" s="157"/>
      <c r="H11" s="157">
        <f ca="1">H10-H9</f>
        <v>0</v>
      </c>
      <c r="I11" s="158"/>
      <c r="AF11" s="136"/>
      <c r="AG11" s="136"/>
      <c r="AK11" s="80"/>
      <c r="AL11" s="80"/>
      <c r="AM11" s="81"/>
      <c r="AN11" s="80"/>
      <c r="AO11" s="336"/>
      <c r="AY11" s="80"/>
      <c r="AZ11" s="336"/>
      <c r="BJ11" s="80"/>
      <c r="BK11" s="336"/>
      <c r="BU11" s="80"/>
      <c r="BV11" s="336"/>
    </row>
    <row r="12" spans="1:74" x14ac:dyDescent="0.2">
      <c r="A12" s="72"/>
      <c r="B12" s="157"/>
      <c r="C12" s="158"/>
      <c r="D12" s="157"/>
      <c r="E12" s="158"/>
      <c r="F12" s="157"/>
      <c r="G12" s="158"/>
      <c r="H12" s="157"/>
      <c r="I12" s="158"/>
      <c r="K12" s="136"/>
      <c r="L12" s="136" t="s">
        <v>84</v>
      </c>
      <c r="M12" s="136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F12" s="136"/>
      <c r="AG12" s="136"/>
      <c r="AK12" s="80"/>
      <c r="AL12" s="80"/>
      <c r="AM12" s="81"/>
      <c r="AN12" s="80"/>
      <c r="AO12" s="336"/>
      <c r="AY12" s="80"/>
      <c r="AZ12" s="336"/>
      <c r="BJ12" s="80"/>
      <c r="BK12" s="336"/>
      <c r="BU12" s="80"/>
      <c r="BV12" s="336"/>
    </row>
    <row r="13" spans="1:74" x14ac:dyDescent="0.2">
      <c r="A13" s="72" t="s">
        <v>141</v>
      </c>
      <c r="B13" s="171">
        <f ca="1">STRADDLES!$B8</f>
        <v>0.01</v>
      </c>
      <c r="C13" s="172"/>
      <c r="D13" s="171">
        <f ca="1">STRADDLES!$C8</f>
        <v>-0.01</v>
      </c>
      <c r="E13" s="172"/>
      <c r="F13" s="171">
        <f ca="1">STRADDLES!$D8</f>
        <v>0</v>
      </c>
      <c r="G13" s="172"/>
      <c r="H13" s="171">
        <f ca="1">STRADDLES!$E8</f>
        <v>0</v>
      </c>
      <c r="I13" s="158"/>
      <c r="K13" s="136"/>
      <c r="L13" s="136" t="s">
        <v>71</v>
      </c>
      <c r="M13" s="136"/>
      <c r="N13" s="168"/>
      <c r="O13" s="136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G13" s="136"/>
      <c r="AK13" s="80"/>
      <c r="AL13" s="80"/>
      <c r="AM13" s="81"/>
      <c r="AN13" s="80"/>
      <c r="AO13" s="336"/>
      <c r="AY13" s="80"/>
      <c r="AZ13" s="336"/>
      <c r="BJ13" s="80"/>
      <c r="BK13" s="336"/>
      <c r="BU13" s="80"/>
      <c r="BV13" s="336"/>
    </row>
    <row r="14" spans="1:74" x14ac:dyDescent="0.2">
      <c r="A14" s="72" t="s">
        <v>108</v>
      </c>
      <c r="B14" s="171">
        <v>0</v>
      </c>
      <c r="C14" s="172"/>
      <c r="D14" s="171">
        <v>0</v>
      </c>
      <c r="E14" s="172"/>
      <c r="F14" s="171">
        <v>0</v>
      </c>
      <c r="G14" s="172"/>
      <c r="H14" s="171">
        <v>0</v>
      </c>
      <c r="I14" s="160"/>
      <c r="J14" s="80"/>
      <c r="K14" s="136"/>
      <c r="L14" s="136" t="s">
        <v>84</v>
      </c>
      <c r="M14" s="136"/>
      <c r="N14" s="80"/>
      <c r="O14" s="136"/>
      <c r="AG14" s="136"/>
      <c r="AJ14" s="126"/>
      <c r="AK14" s="80"/>
      <c r="AL14" s="80"/>
      <c r="AM14" s="81"/>
      <c r="AN14" s="80"/>
      <c r="AO14" s="336"/>
      <c r="AY14" s="80"/>
      <c r="AZ14" s="336"/>
      <c r="BJ14" s="80"/>
      <c r="BK14" s="336"/>
      <c r="BU14" s="80"/>
      <c r="BV14" s="336"/>
    </row>
    <row r="15" spans="1:74" x14ac:dyDescent="0.2">
      <c r="A15" s="59" t="s">
        <v>49</v>
      </c>
      <c r="B15" s="173">
        <f ca="1">STRADDLES!$B9</f>
        <v>0</v>
      </c>
      <c r="C15" s="173"/>
      <c r="D15" s="173">
        <f ca="1">STRADDLES!$C9</f>
        <v>0.06</v>
      </c>
      <c r="E15" s="173"/>
      <c r="F15" s="173">
        <f ca="1">STRADDLES!$D9</f>
        <v>0.04</v>
      </c>
      <c r="G15" s="173"/>
      <c r="H15" s="173">
        <f ca="1">STRADDLES!$E9</f>
        <v>0</v>
      </c>
      <c r="I15" s="164"/>
      <c r="J15" s="80"/>
      <c r="K15" s="80"/>
      <c r="L15" s="136" t="s">
        <v>67</v>
      </c>
      <c r="M15" s="136"/>
      <c r="N15" s="80"/>
      <c r="O15" s="136"/>
      <c r="AG15" s="136"/>
      <c r="AJ15" s="126"/>
      <c r="AK15" s="80"/>
      <c r="AL15" s="80"/>
      <c r="AM15" s="81"/>
      <c r="AN15" s="80"/>
      <c r="AO15" s="336"/>
      <c r="AY15" s="80"/>
      <c r="AZ15" s="336"/>
      <c r="BJ15" s="80"/>
      <c r="BK15" s="336"/>
      <c r="BU15" s="80"/>
      <c r="BV15" s="336"/>
    </row>
    <row r="16" spans="1:74" x14ac:dyDescent="0.2">
      <c r="A16" s="54" t="s">
        <v>131</v>
      </c>
      <c r="B16" s="174">
        <f ca="1">STRADDLES!$B10</f>
        <v>1</v>
      </c>
      <c r="C16" s="175"/>
      <c r="D16" s="174">
        <f ca="1">STRADDLES!$C10</f>
        <v>1</v>
      </c>
      <c r="E16" s="176"/>
      <c r="F16" s="174">
        <f ca="1">STRADDLES!$D10</f>
        <v>1</v>
      </c>
      <c r="G16" s="176"/>
      <c r="H16" s="174">
        <f ca="1">STRADDLES!$E10</f>
        <v>1</v>
      </c>
      <c r="I16" s="158"/>
      <c r="L16" s="136" t="s">
        <v>87</v>
      </c>
      <c r="AF16" s="136"/>
      <c r="AG16" s="136"/>
      <c r="AK16" s="80"/>
      <c r="AL16" s="80"/>
      <c r="AM16" s="81"/>
      <c r="AN16" s="80"/>
      <c r="AO16" s="336"/>
      <c r="AY16" s="80"/>
      <c r="AZ16" s="336"/>
      <c r="BJ16" s="80"/>
      <c r="BK16" s="336"/>
      <c r="BU16" s="80"/>
      <c r="BV16" s="336"/>
    </row>
    <row r="17" spans="1:82" x14ac:dyDescent="0.2">
      <c r="A17" s="72"/>
      <c r="B17" s="171"/>
      <c r="C17" s="172"/>
      <c r="D17" s="171"/>
      <c r="E17" s="172"/>
      <c r="F17" s="171"/>
      <c r="G17" s="172"/>
      <c r="H17" s="171"/>
      <c r="I17" s="160"/>
      <c r="L17" s="136" t="s">
        <v>59</v>
      </c>
      <c r="M17" s="136"/>
      <c r="N17" s="168"/>
      <c r="O17" s="136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G17" s="136"/>
      <c r="AK17" s="80"/>
      <c r="AL17" s="80"/>
      <c r="AM17" s="81"/>
      <c r="AN17" s="80"/>
      <c r="AO17" s="336"/>
      <c r="AY17" s="80"/>
      <c r="AZ17" s="336"/>
      <c r="BJ17" s="80"/>
      <c r="BK17" s="336"/>
      <c r="BU17" s="80"/>
      <c r="BV17" s="336"/>
    </row>
    <row r="18" spans="1:82" x14ac:dyDescent="0.2">
      <c r="A18" s="59" t="s">
        <v>107</v>
      </c>
      <c r="B18" s="177">
        <f ca="1">STRADDLES!$B12</f>
        <v>5</v>
      </c>
      <c r="C18" s="176"/>
      <c r="D18" s="177">
        <f ca="1">STRADDLES!$C12</f>
        <v>3</v>
      </c>
      <c r="E18" s="176"/>
      <c r="F18" s="177">
        <f ca="1">STRADDLES!$D12</f>
        <v>2.5499999999999998</v>
      </c>
      <c r="G18" s="176"/>
      <c r="H18" s="177">
        <f ca="1">STRADDLES!$E12</f>
        <v>2.9</v>
      </c>
      <c r="I18" s="160"/>
      <c r="J18" s="80"/>
      <c r="K18" s="136"/>
      <c r="L18" s="136" t="s">
        <v>89</v>
      </c>
      <c r="M18" s="136"/>
      <c r="N18" s="80"/>
      <c r="O18" s="136"/>
      <c r="AG18" s="136"/>
      <c r="AK18" s="80"/>
      <c r="AL18" s="80"/>
      <c r="AM18" s="81"/>
      <c r="AN18" s="80"/>
      <c r="AO18" s="336"/>
      <c r="AY18" s="80"/>
      <c r="AZ18" s="336"/>
      <c r="BJ18" s="80"/>
      <c r="BK18" s="336"/>
      <c r="BU18" s="80"/>
      <c r="BV18" s="336"/>
    </row>
    <row r="19" spans="1:82" x14ac:dyDescent="0.2">
      <c r="A19" s="59" t="s">
        <v>112</v>
      </c>
      <c r="B19" s="178">
        <f ca="1">STRADDLES!$B11</f>
        <v>1</v>
      </c>
      <c r="C19" s="176"/>
      <c r="D19" s="178">
        <f ca="1">STRADDLES!$C11</f>
        <v>2</v>
      </c>
      <c r="E19" s="176"/>
      <c r="F19" s="178">
        <f ca="1">STRADDLES!$D11</f>
        <v>3</v>
      </c>
      <c r="G19" s="176"/>
      <c r="H19" s="178">
        <f ca="1">STRADDLES!$E11</f>
        <v>1</v>
      </c>
      <c r="L19" s="136" t="s">
        <v>65</v>
      </c>
    </row>
    <row r="20" spans="1:82" x14ac:dyDescent="0.2">
      <c r="A20" s="120" t="s">
        <v>162</v>
      </c>
      <c r="L20" s="136" t="s">
        <v>91</v>
      </c>
      <c r="AF20" s="74">
        <f>500000/(300*10000)</f>
        <v>0.16666666666666666</v>
      </c>
    </row>
    <row r="21" spans="1:82" x14ac:dyDescent="0.2">
      <c r="A21" s="59" t="s">
        <v>36</v>
      </c>
      <c r="B21" s="155">
        <f ca="1">AU24</f>
        <v>0.21876288313551739</v>
      </c>
      <c r="C21" s="160"/>
      <c r="D21" s="155">
        <f ca="1">BF24</f>
        <v>0.60513403452397452</v>
      </c>
      <c r="E21" s="160"/>
      <c r="F21" s="155">
        <f ca="1">BQ24</f>
        <v>0.91871054594365287</v>
      </c>
      <c r="G21" s="160"/>
      <c r="H21" s="155">
        <f ca="1">CB24</f>
        <v>0.46239615715369653</v>
      </c>
      <c r="L21" s="136" t="s">
        <v>63</v>
      </c>
      <c r="AI21" s="74">
        <f>500000/181</f>
        <v>2762.4309392265195</v>
      </c>
    </row>
    <row r="22" spans="1:82" x14ac:dyDescent="0.2">
      <c r="A22" s="59" t="s">
        <v>28</v>
      </c>
      <c r="B22" s="155">
        <f ca="1">AV24</f>
        <v>0.27160845770023023</v>
      </c>
      <c r="C22" s="160"/>
      <c r="D22" s="155">
        <f ca="1">BG24</f>
        <v>-0.61918163316059727</v>
      </c>
      <c r="E22" s="160"/>
      <c r="F22" s="155">
        <f ca="1">BR24</f>
        <v>1.7546072324666324E-2</v>
      </c>
      <c r="G22" s="160"/>
      <c r="H22" s="155">
        <f ca="1">CC24</f>
        <v>0.56401822891181341</v>
      </c>
      <c r="L22" s="136" t="s">
        <v>83</v>
      </c>
    </row>
    <row r="23" spans="1:82" x14ac:dyDescent="0.2">
      <c r="A23" s="59" t="str">
        <f>G1</f>
        <v>VEGA</v>
      </c>
      <c r="B23" s="155">
        <f ca="1">AW24</f>
        <v>9.6647366987056005E-3</v>
      </c>
      <c r="C23" s="160"/>
      <c r="D23" s="155">
        <f ca="1">BH24</f>
        <v>3.1466748444831361E-3</v>
      </c>
      <c r="E23" s="160"/>
      <c r="F23" s="155">
        <f ca="1">BS24</f>
        <v>1.3701535491466162E-2</v>
      </c>
      <c r="G23" s="160"/>
      <c r="H23" s="155">
        <f ca="1">CD24</f>
        <v>8.2477175783187574E-3</v>
      </c>
      <c r="L23" s="136" t="s">
        <v>57</v>
      </c>
      <c r="AH23" s="77" t="e">
        <f ca="1">VLOOKUP($A23,STRADDLE,14,FALSE)</f>
        <v>#N/A</v>
      </c>
    </row>
    <row r="24" spans="1:82" x14ac:dyDescent="0.2">
      <c r="A24" s="80"/>
      <c r="B24" s="167"/>
      <c r="C24" s="80"/>
      <c r="D24" s="167"/>
      <c r="E24" s="80"/>
      <c r="F24" s="167"/>
      <c r="G24" s="80"/>
      <c r="H24" s="80"/>
      <c r="I24" s="80"/>
      <c r="J24" s="80"/>
      <c r="K24" s="136"/>
      <c r="L24" s="136" t="s">
        <v>78</v>
      </c>
      <c r="M24" s="80"/>
      <c r="N24" s="80"/>
      <c r="O24" s="136"/>
      <c r="AG24" s="136"/>
      <c r="AK24" s="80"/>
      <c r="AL24" s="80"/>
      <c r="AM24" s="81"/>
      <c r="AN24" s="80"/>
      <c r="AP24" s="74">
        <f ca="1">AP26/AN28</f>
        <v>3.129</v>
      </c>
      <c r="AQ24" s="74">
        <f ca="1">AQ26/AN28</f>
        <v>3.0514999999999999</v>
      </c>
      <c r="AU24" s="121">
        <f ca="1">AU26/AN28</f>
        <v>0.21876288313551739</v>
      </c>
      <c r="AV24" s="121">
        <f ca="1">AV26/AN28</f>
        <v>0.27160845770023023</v>
      </c>
      <c r="AW24" s="121">
        <f ca="1">AW26/AN28</f>
        <v>9.6647366987056005E-3</v>
      </c>
      <c r="AY24" s="80"/>
      <c r="BA24" s="74">
        <f ca="1">BA26/AY28</f>
        <v>2.6771525423728812</v>
      </c>
      <c r="BB24" s="74">
        <f ca="1">BB26/AY28</f>
        <v>2.5971525423728816</v>
      </c>
      <c r="BF24" s="121">
        <f ca="1">BF26/AY28</f>
        <v>0.60513403452397452</v>
      </c>
      <c r="BG24" s="121">
        <f ca="1">BG26/AY28</f>
        <v>-0.61918163316059727</v>
      </c>
      <c r="BH24" s="121">
        <f ca="1">BH26/AY28</f>
        <v>3.1466748444831361E-3</v>
      </c>
      <c r="BJ24" s="80"/>
      <c r="BL24" s="74">
        <f ca="1">BL26/BJ28</f>
        <v>2.8432383177570091</v>
      </c>
      <c r="BM24" s="74">
        <f ca="1">BM26/BJ28</f>
        <v>2.3232383177570091</v>
      </c>
      <c r="BQ24" s="121">
        <f ca="1">BQ26/BJ28</f>
        <v>0.91871054594365287</v>
      </c>
      <c r="BR24" s="121">
        <f ca="1">BR26/BJ28</f>
        <v>1.7546072324666324E-2</v>
      </c>
      <c r="BS24" s="121">
        <f ca="1">BS26/BJ28</f>
        <v>1.3701535491466162E-2</v>
      </c>
      <c r="BU24" s="80"/>
      <c r="BW24" s="74">
        <f ca="1">BW26/BU28</f>
        <v>2.8432383177570091</v>
      </c>
      <c r="BX24" s="74">
        <f ca="1">BX26/BU28</f>
        <v>2.8432383177570091</v>
      </c>
      <c r="CB24" s="121">
        <f ca="1">CB26/BU28</f>
        <v>0.46239615715369653</v>
      </c>
      <c r="CC24" s="121">
        <f ca="1">CC26/BU28</f>
        <v>0.56401822891181341</v>
      </c>
      <c r="CD24" s="121">
        <f ca="1">CD26/BU28</f>
        <v>8.2477175783187574E-3</v>
      </c>
    </row>
    <row r="25" spans="1:82" x14ac:dyDescent="0.2">
      <c r="A25" s="80"/>
      <c r="B25" s="167">
        <f ca="1">B21-D21</f>
        <v>-0.38637115138845712</v>
      </c>
      <c r="C25" s="80"/>
      <c r="D25" s="80"/>
      <c r="E25" s="80"/>
      <c r="F25" s="167">
        <f ca="1">F21-H21</f>
        <v>0.45631438878995634</v>
      </c>
      <c r="G25" s="80"/>
      <c r="H25" s="80"/>
      <c r="I25" s="80"/>
      <c r="J25" s="80"/>
      <c r="K25" s="136"/>
      <c r="L25" s="80"/>
      <c r="M25" s="80"/>
      <c r="N25" s="80"/>
      <c r="O25" s="136"/>
      <c r="AG25" s="136"/>
      <c r="AH25" s="84"/>
      <c r="AK25" s="80"/>
      <c r="AL25" s="80"/>
      <c r="AM25" s="81"/>
      <c r="AN25" s="80"/>
      <c r="AO25" s="337">
        <f>B6</f>
        <v>37561</v>
      </c>
      <c r="AW25"/>
      <c r="AY25" s="80"/>
      <c r="AZ25" s="337">
        <f>D6</f>
        <v>37257</v>
      </c>
      <c r="BH25"/>
      <c r="BJ25" s="80"/>
      <c r="BK25" s="337">
        <f>F6</f>
        <v>37347</v>
      </c>
      <c r="BS25"/>
      <c r="BU25" s="80"/>
      <c r="BV25" s="337">
        <f>H6</f>
        <v>37347</v>
      </c>
      <c r="CD25"/>
    </row>
    <row r="26" spans="1:82" x14ac:dyDescent="0.2">
      <c r="A26" s="80"/>
      <c r="B26" s="169"/>
      <c r="C26" s="80"/>
      <c r="D26" s="169"/>
      <c r="E26" s="80"/>
      <c r="F26" s="80"/>
      <c r="G26" s="80"/>
      <c r="H26" s="80"/>
      <c r="I26" s="80"/>
      <c r="J26" s="122"/>
      <c r="K26" s="122"/>
      <c r="L26" s="122"/>
      <c r="M26" s="122"/>
      <c r="N26" s="122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82"/>
      <c r="AF26" s="83"/>
      <c r="AG26" s="83"/>
      <c r="AH26" s="83"/>
      <c r="AI26" s="85"/>
      <c r="AJ26" s="86"/>
      <c r="AK26" s="80"/>
      <c r="AL26" s="80"/>
      <c r="AM26" s="81"/>
      <c r="AN26" s="80" t="s">
        <v>130</v>
      </c>
      <c r="AO26" s="337">
        <f>B7</f>
        <v>37561</v>
      </c>
      <c r="AP26" s="98">
        <f ca="1">SUM(AP31:AP149)</f>
        <v>93.87</v>
      </c>
      <c r="AQ26" s="98">
        <f ca="1">SUM(AQ31:AQ149)</f>
        <v>91.545000000000002</v>
      </c>
      <c r="AR26" s="98"/>
      <c r="AS26" s="98"/>
      <c r="AT26" s="98"/>
      <c r="AU26" s="98">
        <f ca="1">SUM(AU31:AU149)</f>
        <v>6.5628864940655216</v>
      </c>
      <c r="AV26" s="98">
        <f ca="1">SUM(AV31:AV149)</f>
        <v>8.148253731006907</v>
      </c>
      <c r="AW26" s="98">
        <f ca="1">SUM(AW31:AW149)</f>
        <v>0.28994210096116801</v>
      </c>
      <c r="AY26" s="80" t="s">
        <v>144</v>
      </c>
      <c r="AZ26" s="337">
        <f>D7</f>
        <v>37288</v>
      </c>
      <c r="BA26" s="98">
        <f ca="1">SUM(BA31:BA149)</f>
        <v>157.952</v>
      </c>
      <c r="BB26" s="98">
        <f ca="1">SUM(BB31:BB149)</f>
        <v>153.23200000000003</v>
      </c>
      <c r="BC26" s="98"/>
      <c r="BD26" s="98"/>
      <c r="BE26" s="98"/>
      <c r="BF26" s="98">
        <f ca="1">SUM(BF31:BF149)</f>
        <v>35.702908036914494</v>
      </c>
      <c r="BG26" s="98">
        <f ca="1">SUM(BG31:BG149)</f>
        <v>-36.531716356475236</v>
      </c>
      <c r="BH26" s="98">
        <f ca="1">SUM(BH31:BH149)</f>
        <v>0.18565381582450502</v>
      </c>
      <c r="BJ26" s="80" t="s">
        <v>145</v>
      </c>
      <c r="BK26" s="337">
        <f>F7</f>
        <v>37530</v>
      </c>
      <c r="BL26" s="98">
        <f ca="1">SUM(BL31:BL149)</f>
        <v>608.45299999999997</v>
      </c>
      <c r="BM26" s="98">
        <f ca="1">SUM(BM31:BM149)</f>
        <v>497.17299999999994</v>
      </c>
      <c r="BN26" s="98"/>
      <c r="BO26" s="98"/>
      <c r="BP26" s="98"/>
      <c r="BQ26" s="98">
        <f ca="1">SUM(BQ31:BQ149)</f>
        <v>196.6040568319417</v>
      </c>
      <c r="BR26" s="98">
        <f ca="1">SUM(BR31:BR149)</f>
        <v>3.7548594774785937</v>
      </c>
      <c r="BS26" s="98">
        <f ca="1">SUM(BS31:BS149)</f>
        <v>2.9321285951737588</v>
      </c>
      <c r="BU26" s="80" t="s">
        <v>146</v>
      </c>
      <c r="BV26" s="337">
        <f>H7</f>
        <v>37530</v>
      </c>
      <c r="BW26" s="98">
        <f ca="1">SUM(BW31:BW149)</f>
        <v>608.45299999999997</v>
      </c>
      <c r="BX26" s="98">
        <f ca="1">SUM(BX31:BX149)</f>
        <v>608.45299999999997</v>
      </c>
      <c r="BY26" s="98"/>
      <c r="BZ26" s="98"/>
      <c r="CA26" s="98"/>
      <c r="CB26" s="98">
        <f ca="1">SUM(CB31:CB149)</f>
        <v>98.952777630891063</v>
      </c>
      <c r="CC26" s="98">
        <f ca="1">SUM(CC31:CC149)</f>
        <v>120.69990098712807</v>
      </c>
      <c r="CD26" s="98">
        <f ca="1">SUM(CD31:CD149)</f>
        <v>1.765011561760214</v>
      </c>
    </row>
    <row r="27" spans="1:82" x14ac:dyDescent="0.2">
      <c r="A27" s="80"/>
      <c r="B27" s="168"/>
      <c r="C27" s="80"/>
      <c r="D27" s="55" t="s">
        <v>43</v>
      </c>
      <c r="E27" s="80"/>
      <c r="F27" s="168"/>
      <c r="G27" s="80"/>
      <c r="H27" s="168"/>
      <c r="I27" s="80"/>
      <c r="J27" s="96"/>
      <c r="K27" s="55" t="s">
        <v>44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F27" s="96"/>
      <c r="AG27" s="96"/>
      <c r="AH27" s="77" t="e">
        <f ca="1">VLOOKUP($A27,STRADDLE,14,FALSE)</f>
        <v>#N/A</v>
      </c>
      <c r="AK27" s="80"/>
      <c r="AL27" s="80"/>
      <c r="AM27" s="81"/>
      <c r="AN27" s="80"/>
      <c r="AR27" s="74" t="s">
        <v>112</v>
      </c>
      <c r="AS27" s="74">
        <f>IF(B19=4,3,B19)</f>
        <v>1</v>
      </c>
      <c r="AW27"/>
      <c r="AY27" s="80"/>
      <c r="BC27" s="74" t="s">
        <v>112</v>
      </c>
      <c r="BD27" s="74">
        <f>IF(D19=4,3,D19)</f>
        <v>2</v>
      </c>
      <c r="BH27"/>
      <c r="BJ27" s="80"/>
      <c r="BN27" s="74" t="s">
        <v>112</v>
      </c>
      <c r="BO27" s="74">
        <f>IF(F19=4,3,F19)</f>
        <v>3</v>
      </c>
      <c r="BS27"/>
      <c r="BU27" s="80"/>
      <c r="BY27" s="74" t="s">
        <v>112</v>
      </c>
      <c r="BZ27" s="74">
        <f>IF(H19=4,3,H19)</f>
        <v>1</v>
      </c>
      <c r="CD27"/>
    </row>
    <row r="28" spans="1:82" x14ac:dyDescent="0.2">
      <c r="A28" s="80"/>
      <c r="B28" s="127"/>
      <c r="C28" s="127"/>
      <c r="D28" s="136" t="str">
        <f>B4</f>
        <v>IF-TENN/LA</v>
      </c>
      <c r="E28" s="74" t="s">
        <v>50</v>
      </c>
      <c r="K28" s="136" t="str">
        <f>D4</f>
        <v>IF-TENN/LA</v>
      </c>
      <c r="Q28" s="88"/>
      <c r="R28" s="136" t="str">
        <f>F4</f>
        <v>IF-NWPL_ROCKY_M</v>
      </c>
      <c r="Y28" s="136" t="str">
        <f>H4</f>
        <v>NYMEX</v>
      </c>
      <c r="AF28" s="325">
        <v>37173</v>
      </c>
      <c r="AG28" s="122"/>
      <c r="AH28" s="77" t="e">
        <f ca="1">VLOOKUP($A28,STRADDLE,14,FALSE)</f>
        <v>#N/A</v>
      </c>
      <c r="AM28" s="81"/>
      <c r="AN28" s="125">
        <f>SUM(AN31:AN149)</f>
        <v>30</v>
      </c>
      <c r="AR28" s="74" t="s">
        <v>136</v>
      </c>
      <c r="AS28" s="74">
        <f>IF($G$1="GAMMA",3,IF($G$1="THETA",4,5))</f>
        <v>5</v>
      </c>
      <c r="AW28"/>
      <c r="AY28" s="125">
        <f>SUM(AY31:AY149)</f>
        <v>59</v>
      </c>
      <c r="BC28" s="74" t="s">
        <v>136</v>
      </c>
      <c r="BD28" s="74">
        <f>IF($G$1="GAMMA",3,IF($G$1="THETA",4,5))</f>
        <v>5</v>
      </c>
      <c r="BH28"/>
      <c r="BJ28" s="125">
        <f>SUM(BJ31:BJ149)</f>
        <v>214</v>
      </c>
      <c r="BN28" s="74" t="s">
        <v>136</v>
      </c>
      <c r="BO28" s="74">
        <f>IF($G$1="GAMMA",3,IF($G$1="THETA",4,5))</f>
        <v>5</v>
      </c>
      <c r="BS28"/>
      <c r="BU28" s="125">
        <f>SUM(BU31:BU149)</f>
        <v>214</v>
      </c>
      <c r="BY28" s="74" t="s">
        <v>136</v>
      </c>
      <c r="BZ28" s="74">
        <f>IF($G$1="GAMMA",3,IF($G$1="THETA",4,5))</f>
        <v>5</v>
      </c>
      <c r="CD28"/>
    </row>
    <row r="29" spans="1:82" ht="13.5" thickBot="1" x14ac:dyDescent="0.25">
      <c r="B29" s="149"/>
      <c r="C29" s="14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2"/>
      <c r="AF29" s="74" t="s">
        <v>39</v>
      </c>
      <c r="AI29" s="145" t="e">
        <f t="shared" ref="AI29:AI94" si="0">A30-A29</f>
        <v>#VALUE!</v>
      </c>
      <c r="AJ29" s="80"/>
      <c r="AL29" s="80"/>
      <c r="AO29" s="335" t="s">
        <v>38</v>
      </c>
      <c r="AP29" s="89" t="s">
        <v>35</v>
      </c>
      <c r="AQ29" s="89" t="s">
        <v>137</v>
      </c>
      <c r="AR29" s="89" t="s">
        <v>36</v>
      </c>
      <c r="AS29" s="89" t="s">
        <v>28</v>
      </c>
      <c r="AT29" s="89" t="str">
        <f>$G1</f>
        <v>VEGA</v>
      </c>
      <c r="AU29" s="77" t="s">
        <v>36</v>
      </c>
      <c r="AV29" s="77" t="s">
        <v>28</v>
      </c>
      <c r="AW29" s="77" t="str">
        <f>AT29</f>
        <v>VEGA</v>
      </c>
      <c r="AZ29" s="335" t="s">
        <v>38</v>
      </c>
      <c r="BA29" s="89" t="s">
        <v>35</v>
      </c>
      <c r="BB29" s="89" t="s">
        <v>137</v>
      </c>
      <c r="BC29" s="89" t="s">
        <v>36</v>
      </c>
      <c r="BD29" s="89" t="s">
        <v>28</v>
      </c>
      <c r="BE29" s="89" t="str">
        <f>$G1</f>
        <v>VEGA</v>
      </c>
      <c r="BF29" s="77" t="s">
        <v>36</v>
      </c>
      <c r="BG29" s="77" t="s">
        <v>28</v>
      </c>
      <c r="BH29" s="77" t="str">
        <f>BE29</f>
        <v>VEGA</v>
      </c>
      <c r="BK29" s="335" t="s">
        <v>38</v>
      </c>
      <c r="BL29" s="89" t="s">
        <v>35</v>
      </c>
      <c r="BM29" s="89" t="s">
        <v>137</v>
      </c>
      <c r="BN29" s="89" t="s">
        <v>36</v>
      </c>
      <c r="BO29" s="89" t="s">
        <v>28</v>
      </c>
      <c r="BP29" s="89" t="str">
        <f>$G1</f>
        <v>VEGA</v>
      </c>
      <c r="BQ29" s="77" t="s">
        <v>36</v>
      </c>
      <c r="BR29" s="77" t="s">
        <v>28</v>
      </c>
      <c r="BS29" s="77" t="str">
        <f>BP29</f>
        <v>VEGA</v>
      </c>
      <c r="BV29" s="335" t="s">
        <v>38</v>
      </c>
      <c r="BW29" s="89" t="s">
        <v>35</v>
      </c>
      <c r="BX29" s="89" t="s">
        <v>137</v>
      </c>
      <c r="BY29" s="89" t="s">
        <v>36</v>
      </c>
      <c r="BZ29" s="89" t="s">
        <v>28</v>
      </c>
      <c r="CA29" s="89" t="str">
        <f>$G1</f>
        <v>VEGA</v>
      </c>
      <c r="CB29" s="77" t="s">
        <v>36</v>
      </c>
      <c r="CC29" s="77" t="s">
        <v>28</v>
      </c>
      <c r="CD29" s="77" t="str">
        <f>CA29</f>
        <v>VEGA</v>
      </c>
    </row>
    <row r="30" spans="1:82" ht="14.25" thickTop="1" thickBot="1" x14ac:dyDescent="0.25">
      <c r="A30" s="91" t="s">
        <v>24</v>
      </c>
      <c r="B30" s="91" t="s">
        <v>50</v>
      </c>
      <c r="C30" s="91" t="s">
        <v>27</v>
      </c>
      <c r="D30" s="91" t="s">
        <v>34</v>
      </c>
      <c r="E30" s="91" t="s">
        <v>49</v>
      </c>
      <c r="F30" s="91" t="s">
        <v>25</v>
      </c>
      <c r="G30" s="91" t="s">
        <v>46</v>
      </c>
      <c r="H30" s="91" t="s">
        <v>110</v>
      </c>
      <c r="I30" s="91" t="s">
        <v>41</v>
      </c>
      <c r="K30" s="91" t="s">
        <v>34</v>
      </c>
      <c r="L30" s="91" t="s">
        <v>49</v>
      </c>
      <c r="M30" s="91" t="s">
        <v>25</v>
      </c>
      <c r="N30" s="91" t="s">
        <v>47</v>
      </c>
      <c r="O30" s="91" t="s">
        <v>111</v>
      </c>
      <c r="P30" s="91" t="s">
        <v>42</v>
      </c>
      <c r="R30" s="91" t="s">
        <v>34</v>
      </c>
      <c r="S30" s="91" t="s">
        <v>49</v>
      </c>
      <c r="T30" s="91" t="s">
        <v>25</v>
      </c>
      <c r="U30" s="91" t="s">
        <v>134</v>
      </c>
      <c r="V30" s="91" t="s">
        <v>138</v>
      </c>
      <c r="W30" s="91" t="s">
        <v>132</v>
      </c>
      <c r="X30" s="154"/>
      <c r="Y30" s="91" t="s">
        <v>34</v>
      </c>
      <c r="Z30" s="91" t="s">
        <v>49</v>
      </c>
      <c r="AA30" s="91" t="s">
        <v>25</v>
      </c>
      <c r="AB30" s="91" t="s">
        <v>135</v>
      </c>
      <c r="AC30" s="91" t="s">
        <v>139</v>
      </c>
      <c r="AD30" s="91" t="s">
        <v>133</v>
      </c>
      <c r="AF30" s="74" t="s">
        <v>158</v>
      </c>
      <c r="AG30" s="91" t="s">
        <v>159</v>
      </c>
      <c r="AH30" s="91" t="s">
        <v>26</v>
      </c>
      <c r="AI30" s="80"/>
      <c r="AL30" s="154"/>
      <c r="AN30" s="74" t="s">
        <v>40</v>
      </c>
      <c r="AQ30" s="81"/>
      <c r="AR30" s="80"/>
      <c r="AS30" s="80"/>
      <c r="AT30" s="80"/>
      <c r="AW30" t="s">
        <v>143</v>
      </c>
      <c r="AY30" s="74" t="s">
        <v>40</v>
      </c>
      <c r="BB30" s="81"/>
      <c r="BC30" s="80"/>
      <c r="BD30" s="80"/>
      <c r="BE30" s="80"/>
      <c r="BH30" t="s">
        <v>143</v>
      </c>
      <c r="BJ30" s="74" t="s">
        <v>40</v>
      </c>
      <c r="BM30" s="81"/>
      <c r="BN30" s="80"/>
      <c r="BO30" s="80"/>
      <c r="BP30" s="80"/>
      <c r="BS30" t="s">
        <v>143</v>
      </c>
      <c r="BU30" s="74" t="s">
        <v>40</v>
      </c>
      <c r="BX30" s="81"/>
      <c r="BY30" s="80"/>
      <c r="BZ30" s="80"/>
      <c r="CA30" s="80"/>
      <c r="CD30" t="s">
        <v>143</v>
      </c>
    </row>
    <row r="31" spans="1:82" ht="13.5" thickTop="1" x14ac:dyDescent="0.2">
      <c r="A31" s="92">
        <v>37257</v>
      </c>
      <c r="B31" s="93">
        <f ca="1">VLOOKUP(A31,STRADDLE,5,FALSE)</f>
        <v>2.6339999999999999</v>
      </c>
      <c r="C31" s="77">
        <f ca="1">VLOOKUP(A31,STRADDLE,8,FALSE)</f>
        <v>0.97</v>
      </c>
      <c r="D31" s="93">
        <f t="shared" ref="D31:D94" ca="1" si="1">IF(D$28="nymex",0,VLOOKUP($A31,curvesettle,HLOOKUP(D$28,curvesettle,2,FALSE)))</f>
        <v>-0.08</v>
      </c>
      <c r="E31" s="96">
        <f t="shared" ref="E31:E94" ca="1" si="2">IF(ISNUMBER(VLOOKUP($A31,VOLCURVES,HLOOKUP(D$28,VOLCURVES,2,FALSE),FALSE)),VLOOKUP($A31,VOLCURVES,HLOOKUP(D$28,VOLCURVES,2,FALSE),FALSE),1)</f>
        <v>1</v>
      </c>
      <c r="F31" s="95">
        <f t="shared" ref="F31:F95" ca="1" si="3">IF(D$28="NYMEX",$AG31,$AF31)</f>
        <v>23</v>
      </c>
      <c r="G31" s="77" t="e">
        <f t="shared" ref="G31:G94" ca="1" si="4">(($C31+H31)*$E31)+B$15</f>
        <v>#DIV/0!</v>
      </c>
      <c r="H31" s="77" t="e">
        <f ca="1">IF(B$16=1,_xll.xCalcSkew(A31,I31-AO31,b)/100,0)</f>
        <v>#DIV/0!</v>
      </c>
      <c r="I31" s="94">
        <f t="shared" ref="I31:I62" ca="1" si="5">IF($B$19=4,$AO31,$B$18)</f>
        <v>5</v>
      </c>
      <c r="K31" s="93">
        <f t="shared" ref="K31:K94" ca="1" si="6">IF(K$28="nymex",0,VLOOKUP($A31,curvesettle,HLOOKUP(K$28,curvesettle,2,FALSE)))</f>
        <v>-0.08</v>
      </c>
      <c r="L31" s="96">
        <f t="shared" ref="L31:L94" ca="1" si="7">IF(ISNUMBER(VLOOKUP($A31,VOLCURVES,HLOOKUP(K$28,VOLCURVES,2,FALSE),FALSE)),VLOOKUP($A31,VOLCURVES,HLOOKUP(K$28,VOLCURVES,2,FALSE),FALSE),1)</f>
        <v>1</v>
      </c>
      <c r="M31" s="95">
        <f t="shared" ref="M31:M94" ca="1" si="8">IF(K$28="NYMEX",$AG31,$AF31)</f>
        <v>23</v>
      </c>
      <c r="N31" s="170">
        <f t="shared" ref="N31:N94" ca="1" si="9">(($C31+O31)*$L31)+D$15</f>
        <v>1.0505199999999999</v>
      </c>
      <c r="O31" s="77">
        <f ca="1">IF(D$16=1,_xll.xCalcSkew($A31,P31-AZ31,b)/100,0)</f>
        <v>2.0519999999999997E-2</v>
      </c>
      <c r="P31" s="94">
        <f t="shared" ref="P31:P62" ca="1" si="10">IF($D$19=4,$AZ31,$D$18)</f>
        <v>3</v>
      </c>
      <c r="R31" s="93">
        <f t="shared" ref="R31:R94" ca="1" si="11">IF(R$28="nymex",0,VLOOKUP($A31,curvesettle,HLOOKUP(R$28,curvesettle,2,FALSE)))</f>
        <v>-0.3</v>
      </c>
      <c r="S31" s="96">
        <f t="shared" ref="S31:S94" ca="1" si="12">IF(ISNUMBER(VLOOKUP($A31,VOLCURVES,HLOOKUP(R$28,VOLCURVES,2,FALSE),FALSE)),VLOOKUP($A31,VOLCURVES,HLOOKUP(R$28,VOLCURVES,2,FALSE),FALSE),1)</f>
        <v>1</v>
      </c>
      <c r="T31" s="95">
        <f t="shared" ref="T31:T94" ca="1" si="13">IF(R$28="NYMEX",$AG31,$AF31)</f>
        <v>23</v>
      </c>
      <c r="U31" s="170" t="e">
        <f t="shared" ref="U31:U94" ca="1" si="14">(($C31+V31)*$S31)+F$15</f>
        <v>#DIV/0!</v>
      </c>
      <c r="V31" s="77" t="e">
        <f ca="1">IF(F$16=1,_xll.xCalcSkew($A31,W31-BK31,b)/100,0)</f>
        <v>#DIV/0!</v>
      </c>
      <c r="W31" s="94">
        <f t="shared" ref="W31:W62" ca="1" si="15">IF($F$19=4,$BK31,$F$18)</f>
        <v>2.5499999999999998</v>
      </c>
      <c r="X31" s="95"/>
      <c r="Y31" s="93">
        <f t="shared" ref="Y31:Y94" ca="1" si="16">IF(Y$28="nymex",0,VLOOKUP($A31,curvesettle,HLOOKUP(Y$28,curvesettle,2,FALSE)))</f>
        <v>0</v>
      </c>
      <c r="Z31" s="96">
        <f t="shared" ref="Z31:Z94" ca="1" si="17">IF(ISNUMBER(VLOOKUP($A31,VOLCURVES,HLOOKUP(Y$28,VOLCURVES,2,FALSE),FALSE)),VLOOKUP($A31,VOLCURVES,HLOOKUP(Y$28,VOLCURVES,2,FALSE),FALSE),1)</f>
        <v>1</v>
      </c>
      <c r="AA31" s="95">
        <f t="shared" ref="AA31:AA94" ca="1" si="18">IF(Y$28="NYMEX",$AG31,$AF31)</f>
        <v>22</v>
      </c>
      <c r="AB31" s="77" t="e">
        <f t="shared" ref="AB31:AB94" ca="1" si="19">(($C31+AC31)*$Z31)+H$15</f>
        <v>#DIV/0!</v>
      </c>
      <c r="AC31" s="77" t="e">
        <f ca="1">IF(H$16=1,_xll.xCalcSkew($A31,AD31-BV31,b)/100,0)</f>
        <v>#DIV/0!</v>
      </c>
      <c r="AD31" s="94">
        <f t="shared" ref="AD31:AD62" ca="1" si="20">IF($H$19=4,$BV31,$H$18)</f>
        <v>2.9</v>
      </c>
      <c r="AF31" s="95">
        <f t="shared" ref="AF31:AF95" ca="1" si="21">VLOOKUP($A31,expiration,2,FALSE)-$B$2</f>
        <v>23</v>
      </c>
      <c r="AG31" s="95">
        <f t="shared" ref="AG31:AG95" ca="1" si="22">VLOOKUP($A31,expiration,3,FALSE)-$B$2</f>
        <v>22</v>
      </c>
      <c r="AH31" s="77">
        <f t="shared" ref="AH31:AH39" ca="1" si="23">VLOOKUP($A31,STRADDLE,14,FALSE)</f>
        <v>0</v>
      </c>
      <c r="AI31" s="145">
        <f t="shared" si="0"/>
        <v>31</v>
      </c>
      <c r="AJ31" s="97"/>
      <c r="AK31" s="97"/>
      <c r="AL31" s="97"/>
      <c r="AM31" s="97"/>
      <c r="AN31" s="79">
        <f>IF($A31&gt;=AO$25,IF($A31&lt;=AO$26,$AI31,0),0)</f>
        <v>0</v>
      </c>
      <c r="AO31" s="338" t="e">
        <f ca="1">AQ31/AN31</f>
        <v>#DIV/0!</v>
      </c>
      <c r="AP31" s="74">
        <f t="shared" ref="AP31:AP62" ca="1" si="24">AN31*($B31+B$13)</f>
        <v>0</v>
      </c>
      <c r="AQ31" s="98">
        <f t="shared" ref="AQ31:AQ62" ca="1" si="25">IF(ISNUMBER(((AP31/AN31)+B$14+$D31)*AN31),((AP31/AN31)+B$14+$D31)*AN31,0)</f>
        <v>0</v>
      </c>
      <c r="AR31" s="97">
        <f t="shared" ref="AR31:AR94" ca="1" si="26">IF(AN31=0,0,bsd(1,AS$27,AO31,$I31,$F31,$G31,$AH31,0.1))</f>
        <v>0</v>
      </c>
      <c r="AS31" s="97">
        <f ca="1">IF(AN31=0,0,bsd(2,AS$27,AO31,$I31,$F31,$G31,$AH31,0.1))</f>
        <v>0</v>
      </c>
      <c r="AT31" s="97">
        <f t="shared" ref="AT31:AT94" ca="1" si="27">IF(AN31=0,0,bsd(AS$28,AS$27,AO31,$I31,$F31,$G31,$AH31,0.1))</f>
        <v>0</v>
      </c>
      <c r="AU31" s="99">
        <f ca="1">AN31*AR31</f>
        <v>0</v>
      </c>
      <c r="AV31" s="99">
        <f ca="1">AN31*AS31</f>
        <v>0</v>
      </c>
      <c r="AW31" s="99">
        <f ca="1">AN31*AT31</f>
        <v>0</v>
      </c>
      <c r="AY31" s="79">
        <f t="shared" ref="AY31:AY94" si="28">IF($A31&gt;=AZ$25,IF($A31&lt;=AZ$26,$AI31,0),0)</f>
        <v>31</v>
      </c>
      <c r="AZ31" s="338">
        <f ca="1">BB31/AY31</f>
        <v>2.544</v>
      </c>
      <c r="BA31" s="74">
        <f t="shared" ref="BA31:BA62" ca="1" si="29">AY31*($B31+D$13)</f>
        <v>81.344000000000008</v>
      </c>
      <c r="BB31" s="98">
        <f t="shared" ref="BB31:BB62" ca="1" si="30">IF(ISNUMBER(((BA31/AY31)+D$14+$K31)*AY31),((BA31/AY31)+D$14+$K31)*AY31,0)</f>
        <v>78.864000000000004</v>
      </c>
      <c r="BC31" s="97">
        <f t="shared" ref="BC31:BC94" ca="1" si="31">IF(AY31=0,0,bsd(1,BD$27,AZ31,$P31,$M31,$N31,$AH31,0.1))</f>
        <v>0.57336218939742878</v>
      </c>
      <c r="BD31" s="97">
        <f t="shared" ref="BD31:BD94" ca="1" si="32">IF(AY31=0,0,bsd(2,BD$27,AZ31,$P31,$M31,$N31,$AH31,0.1))</f>
        <v>-0.68912275298381132</v>
      </c>
      <c r="BE31" s="97">
        <f t="shared" ref="BE31:BE94" ca="1" si="33">IF(AY31=0,0,bsd(BD$28,BD$27,AZ31,$P31,$M31,$N31,$AH31,0.1))</f>
        <v>2.2597258054847247E-3</v>
      </c>
      <c r="BF31" s="99">
        <f ca="1">AY31*BC31</f>
        <v>17.774227871320292</v>
      </c>
      <c r="BG31" s="99">
        <f ca="1">AY31*BD31</f>
        <v>-21.362805342498152</v>
      </c>
      <c r="BH31" s="99">
        <f ca="1">AY31*BE31</f>
        <v>7.0051499970026465E-2</v>
      </c>
      <c r="BJ31" s="79">
        <f t="shared" ref="BJ31:BJ94" si="34">IF($A31&gt;=BK$25,IF($A31&lt;=BK$26,$AI31,0),0)</f>
        <v>0</v>
      </c>
      <c r="BK31" s="338" t="e">
        <f ca="1">BM31/BJ31</f>
        <v>#DIV/0!</v>
      </c>
      <c r="BL31" s="74">
        <f t="shared" ref="BL31:BL62" ca="1" si="35">BJ31*($B31+F$13)</f>
        <v>0</v>
      </c>
      <c r="BM31" s="98">
        <f t="shared" ref="BM31:BM62" ca="1" si="36">IF(ISNUMBER(((BL31/BJ31)+F$14+$R31)*BJ31),((BL31/BJ31)+F$14+$R31)*BJ31,0)</f>
        <v>0</v>
      </c>
      <c r="BN31" s="97">
        <f t="shared" ref="BN31:BN94" ca="1" si="37">IF(BJ31=0,0,bsd(1,BO$27,BK31,$W31,$T31,$U31,$AH31,0.1))</f>
        <v>0</v>
      </c>
      <c r="BO31" s="97">
        <f t="shared" ref="BO31:BO94" ca="1" si="38">IF(BJ31=0,0,bsd(2,BO$27,BK31,$W31,$T31,$U31,$AH31,0.1))</f>
        <v>0</v>
      </c>
      <c r="BP31" s="97">
        <f t="shared" ref="BP31:BP94" ca="1" si="39">IF(BJ31=0,0,bsd(BO$28,BO$27,BK31,$W31,$T31,$U31,$AH31,0.1))</f>
        <v>0</v>
      </c>
      <c r="BQ31" s="99">
        <f ca="1">BJ31*BN31</f>
        <v>0</v>
      </c>
      <c r="BR31" s="99">
        <f ca="1">BJ31*BO31</f>
        <v>0</v>
      </c>
      <c r="BS31" s="99">
        <f ca="1">BJ31*BP31</f>
        <v>0</v>
      </c>
      <c r="BU31" s="79">
        <f t="shared" ref="BU31:BU94" si="40">IF($A31&gt;=BV$25,IF($A31&lt;=BV$26,$AI31,0),0)</f>
        <v>0</v>
      </c>
      <c r="BV31" s="338" t="e">
        <f ca="1">BX31/BU31</f>
        <v>#DIV/0!</v>
      </c>
      <c r="BW31" s="74">
        <f t="shared" ref="BW31:BW62" ca="1" si="41">BU31*($B31+H$13)</f>
        <v>0</v>
      </c>
      <c r="BX31" s="98">
        <f t="shared" ref="BX31:BX62" ca="1" si="42">IF(ISNUMBER(((BW31/BU31)+H$14+$Y31)*BU31),((BW31/BU31)+H$14+$Y31)*BU31,0)</f>
        <v>0</v>
      </c>
      <c r="BY31" s="97">
        <f t="shared" ref="BY31:BY94" ca="1" si="43">IF(BU31=0,0,bsd(1,BZ$27,BV31,$AD31,$AA31,$AB31,$AH31,0.1))</f>
        <v>0</v>
      </c>
      <c r="BZ31" s="97">
        <f t="shared" ref="BZ31:BZ94" ca="1" si="44">IF(BU31=0,0,bsd(2,BZ$27,BV31,$AD31,$AA31,$AB31,$AH31,0.1))</f>
        <v>0</v>
      </c>
      <c r="CA31" s="97">
        <f t="shared" ref="CA31:CA94" ca="1" si="45">IF(BU31=0,0,bsd(BZ$28,BZ$27,BV31,$AD31,$AA31,$AB31,$AH31,0.1))</f>
        <v>0</v>
      </c>
      <c r="CB31" s="99">
        <f ca="1">BU31*BY31</f>
        <v>0</v>
      </c>
      <c r="CC31" s="99">
        <f ca="1">BU31*BZ31</f>
        <v>0</v>
      </c>
      <c r="CD31" s="99">
        <f ca="1">BU31*CA31</f>
        <v>0</v>
      </c>
    </row>
    <row r="32" spans="1:82" x14ac:dyDescent="0.2">
      <c r="A32" s="92">
        <f t="shared" ref="A32:A95" si="46">DATE(YEAR(A31),MONTH(A31)+1,1)</f>
        <v>37288</v>
      </c>
      <c r="B32" s="93">
        <f t="shared" ref="B32:B95" ca="1" si="47">VLOOKUP(A32,STRADDLE,5,FALSE)</f>
        <v>2.746</v>
      </c>
      <c r="C32" s="77">
        <f t="shared" ref="C32:C95" ca="1" si="48">VLOOKUP(A32,STRADDLE,8,FALSE)</f>
        <v>0.94499999999999995</v>
      </c>
      <c r="D32" s="93">
        <f t="shared" ca="1" si="1"/>
        <v>-0.08</v>
      </c>
      <c r="E32" s="96">
        <f t="shared" ca="1" si="2"/>
        <v>1</v>
      </c>
      <c r="F32" s="95">
        <f t="shared" ca="1" si="3"/>
        <v>56</v>
      </c>
      <c r="G32" s="77" t="e">
        <f t="shared" ca="1" si="4"/>
        <v>#DIV/0!</v>
      </c>
      <c r="H32" s="77" t="e">
        <f ca="1">IF(B$16=1,_xll.xCalcSkew(A32,I32-AO32,b)/100,0)</f>
        <v>#DIV/0!</v>
      </c>
      <c r="I32" s="94">
        <f t="shared" ca="1" si="5"/>
        <v>5</v>
      </c>
      <c r="K32" s="93">
        <f t="shared" ca="1" si="6"/>
        <v>-0.08</v>
      </c>
      <c r="L32" s="96">
        <f t="shared" ca="1" si="7"/>
        <v>1</v>
      </c>
      <c r="M32" s="95">
        <f t="shared" ca="1" si="8"/>
        <v>56</v>
      </c>
      <c r="N32" s="170">
        <f t="shared" ca="1" si="9"/>
        <v>1.0204800000000001</v>
      </c>
      <c r="O32" s="77">
        <f ca="1">IF(D$16=1,_xll.xCalcSkew($A32,P32-AZ32,b)/100,0)</f>
        <v>1.5479999999999994E-2</v>
      </c>
      <c r="P32" s="94">
        <f t="shared" ca="1" si="10"/>
        <v>3</v>
      </c>
      <c r="Q32" s="170">
        <f ca="1">N32-O32</f>
        <v>1.0050000000000001</v>
      </c>
      <c r="R32" s="93">
        <f t="shared" ca="1" si="11"/>
        <v>-0.3</v>
      </c>
      <c r="S32" s="96">
        <f t="shared" ca="1" si="12"/>
        <v>1</v>
      </c>
      <c r="T32" s="95">
        <f t="shared" ca="1" si="13"/>
        <v>56</v>
      </c>
      <c r="U32" s="170" t="e">
        <f t="shared" ca="1" si="14"/>
        <v>#DIV/0!</v>
      </c>
      <c r="V32" s="77" t="e">
        <f ca="1">IF(F$16=1,_xll.xCalcSkew($A32,W32-BK32,b)/100,0)</f>
        <v>#DIV/0!</v>
      </c>
      <c r="W32" s="94">
        <f t="shared" ca="1" si="15"/>
        <v>2.5499999999999998</v>
      </c>
      <c r="X32" s="95"/>
      <c r="Y32" s="93">
        <f t="shared" ca="1" si="16"/>
        <v>0</v>
      </c>
      <c r="Z32" s="96">
        <f t="shared" ca="1" si="17"/>
        <v>1</v>
      </c>
      <c r="AA32" s="95">
        <f t="shared" ca="1" si="18"/>
        <v>55</v>
      </c>
      <c r="AB32" s="77" t="e">
        <f t="shared" ca="1" si="19"/>
        <v>#DIV/0!</v>
      </c>
      <c r="AC32" s="77" t="e">
        <f ca="1">IF(H$16=1,_xll.xCalcSkew($A32,AD32-BV32,b)/100,0)</f>
        <v>#DIV/0!</v>
      </c>
      <c r="AD32" s="94">
        <f t="shared" ca="1" si="20"/>
        <v>2.9</v>
      </c>
      <c r="AF32" s="95">
        <f t="shared" ca="1" si="21"/>
        <v>56</v>
      </c>
      <c r="AG32" s="95">
        <f t="shared" ca="1" si="22"/>
        <v>55</v>
      </c>
      <c r="AH32" s="77">
        <f t="shared" ca="1" si="23"/>
        <v>0</v>
      </c>
      <c r="AI32" s="145">
        <f t="shared" si="0"/>
        <v>28</v>
      </c>
      <c r="AJ32" s="97"/>
      <c r="AK32" s="97"/>
      <c r="AL32" s="97"/>
      <c r="AM32" s="97"/>
      <c r="AN32" s="79">
        <f t="shared" ref="AN32:AN94" si="49">IF($A32&gt;=AO$25,IF($A32&lt;=AO$26,$AI32,0),0)</f>
        <v>0</v>
      </c>
      <c r="AO32" s="338" t="e">
        <f t="shared" ref="AO32:AO95" ca="1" si="50">AQ32/AN32</f>
        <v>#DIV/0!</v>
      </c>
      <c r="AP32" s="74">
        <f t="shared" ca="1" si="24"/>
        <v>0</v>
      </c>
      <c r="AQ32" s="98">
        <f t="shared" ca="1" si="25"/>
        <v>0</v>
      </c>
      <c r="AR32" s="97">
        <f t="shared" ca="1" si="26"/>
        <v>0</v>
      </c>
      <c r="AS32" s="97">
        <f t="shared" ref="AS32:AS95" ca="1" si="51">IF(AN32=0,0,bsd(2,AS$27,AO32,$I32,$F32,$G32,$AH32,0.1))</f>
        <v>0</v>
      </c>
      <c r="AT32" s="97">
        <f t="shared" ca="1" si="27"/>
        <v>0</v>
      </c>
      <c r="AU32" s="99">
        <f t="shared" ref="AU32:AU95" ca="1" si="52">AN32*AR32</f>
        <v>0</v>
      </c>
      <c r="AV32" s="99">
        <f t="shared" ref="AV32:AV95" ca="1" si="53">AN32*AS32</f>
        <v>0</v>
      </c>
      <c r="AW32" s="99">
        <f t="shared" ref="AW32:AW95" ca="1" si="54">AN32*AT32</f>
        <v>0</v>
      </c>
      <c r="AY32" s="79">
        <f t="shared" si="28"/>
        <v>28</v>
      </c>
      <c r="AZ32" s="338">
        <f t="shared" ref="AZ32:AZ95" ca="1" si="55">BB32/AY32</f>
        <v>2.6560000000000001</v>
      </c>
      <c r="BA32" s="74">
        <f t="shared" ca="1" si="29"/>
        <v>76.608000000000004</v>
      </c>
      <c r="BB32" s="98">
        <f t="shared" ca="1" si="30"/>
        <v>74.368000000000009</v>
      </c>
      <c r="BC32" s="97">
        <f t="shared" ca="1" si="31"/>
        <v>0.64031000591407872</v>
      </c>
      <c r="BD32" s="97">
        <f t="shared" ca="1" si="32"/>
        <v>-0.54174682192775292</v>
      </c>
      <c r="BE32" s="97">
        <f t="shared" ca="1" si="33"/>
        <v>4.1286541376599484E-3</v>
      </c>
      <c r="BF32" s="99">
        <f t="shared" ref="BF32:BF95" ca="1" si="56">AY32*BC32</f>
        <v>17.928680165594205</v>
      </c>
      <c r="BG32" s="99">
        <f t="shared" ref="BG32:BG95" ca="1" si="57">AY32*BD32</f>
        <v>-15.168911013977082</v>
      </c>
      <c r="BH32" s="99">
        <f t="shared" ref="BH32:BH95" ca="1" si="58">AY32*BE32</f>
        <v>0.11560231585447855</v>
      </c>
      <c r="BJ32" s="79">
        <f t="shared" si="34"/>
        <v>0</v>
      </c>
      <c r="BK32" s="338" t="e">
        <f t="shared" ref="BK32:BK95" ca="1" si="59">BM32/BJ32</f>
        <v>#DIV/0!</v>
      </c>
      <c r="BL32" s="74">
        <f t="shared" ca="1" si="35"/>
        <v>0</v>
      </c>
      <c r="BM32" s="98">
        <f t="shared" ca="1" si="36"/>
        <v>0</v>
      </c>
      <c r="BN32" s="97">
        <f t="shared" ca="1" si="37"/>
        <v>0</v>
      </c>
      <c r="BO32" s="97">
        <f t="shared" ca="1" si="38"/>
        <v>0</v>
      </c>
      <c r="BP32" s="97">
        <f t="shared" ca="1" si="39"/>
        <v>0</v>
      </c>
      <c r="BQ32" s="99">
        <f t="shared" ref="BQ32:BQ95" ca="1" si="60">BJ32*BN32</f>
        <v>0</v>
      </c>
      <c r="BR32" s="99">
        <f t="shared" ref="BR32:BR95" ca="1" si="61">BJ32*BO32</f>
        <v>0</v>
      </c>
      <c r="BS32" s="99">
        <f t="shared" ref="BS32:BS95" ca="1" si="62">BJ32*BP32</f>
        <v>0</v>
      </c>
      <c r="BU32" s="79">
        <f t="shared" si="40"/>
        <v>0</v>
      </c>
      <c r="BV32" s="338" t="e">
        <f t="shared" ref="BV32:BV95" ca="1" si="63">BX32/BU32</f>
        <v>#DIV/0!</v>
      </c>
      <c r="BW32" s="74">
        <f t="shared" ca="1" si="41"/>
        <v>0</v>
      </c>
      <c r="BX32" s="98">
        <f t="shared" ca="1" si="42"/>
        <v>0</v>
      </c>
      <c r="BY32" s="97">
        <f t="shared" ca="1" si="43"/>
        <v>0</v>
      </c>
      <c r="BZ32" s="97">
        <f t="shared" ca="1" si="44"/>
        <v>0</v>
      </c>
      <c r="CA32" s="97">
        <f t="shared" ca="1" si="45"/>
        <v>0</v>
      </c>
      <c r="CB32" s="99">
        <f t="shared" ref="CB32:CB95" ca="1" si="64">BU32*BY32</f>
        <v>0</v>
      </c>
      <c r="CC32" s="99">
        <f t="shared" ref="CC32:CC95" ca="1" si="65">BU32*BZ32</f>
        <v>0</v>
      </c>
      <c r="CD32" s="99">
        <f t="shared" ref="CD32:CD95" ca="1" si="66">BU32*CA32</f>
        <v>0</v>
      </c>
    </row>
    <row r="33" spans="1:82" x14ac:dyDescent="0.2">
      <c r="A33" s="92">
        <f t="shared" si="46"/>
        <v>37316</v>
      </c>
      <c r="B33" s="93">
        <f t="shared" ca="1" si="47"/>
        <v>2.7629999999999999</v>
      </c>
      <c r="C33" s="77">
        <f t="shared" ca="1" si="48"/>
        <v>0.82499999999999996</v>
      </c>
      <c r="D33" s="93">
        <f t="shared" ca="1" si="1"/>
        <v>-0.08</v>
      </c>
      <c r="E33" s="96">
        <f t="shared" ca="1" si="2"/>
        <v>1</v>
      </c>
      <c r="F33" s="95">
        <f t="shared" ca="1" si="3"/>
        <v>84</v>
      </c>
      <c r="G33" s="77" t="e">
        <f t="shared" ca="1" si="4"/>
        <v>#DIV/0!</v>
      </c>
      <c r="H33" s="77" t="e">
        <f ca="1">IF(B$16=1,_xll.xCalcSkew(A33,I33-AO33,b)/100,0)</f>
        <v>#DIV/0!</v>
      </c>
      <c r="I33" s="94">
        <f t="shared" ca="1" si="5"/>
        <v>5</v>
      </c>
      <c r="K33" s="93">
        <f t="shared" ca="1" si="6"/>
        <v>-0.08</v>
      </c>
      <c r="L33" s="96">
        <f t="shared" ca="1" si="7"/>
        <v>1</v>
      </c>
      <c r="M33" s="95">
        <f t="shared" ca="1" si="8"/>
        <v>84</v>
      </c>
      <c r="N33" s="170" t="e">
        <f t="shared" ca="1" si="9"/>
        <v>#DIV/0!</v>
      </c>
      <c r="O33" s="77" t="e">
        <f ca="1">IF(D$16=1,_xll.xCalcSkew($A33,P33-AZ33,b)/100,0)</f>
        <v>#DIV/0!</v>
      </c>
      <c r="P33" s="94">
        <f t="shared" ca="1" si="10"/>
        <v>3</v>
      </c>
      <c r="Q33" s="170" t="e">
        <f ca="1">N33-O33</f>
        <v>#DIV/0!</v>
      </c>
      <c r="R33" s="93">
        <f t="shared" ca="1" si="11"/>
        <v>-0.35</v>
      </c>
      <c r="S33" s="96">
        <f t="shared" ca="1" si="12"/>
        <v>1</v>
      </c>
      <c r="T33" s="95">
        <f t="shared" ca="1" si="13"/>
        <v>84</v>
      </c>
      <c r="U33" s="170" t="e">
        <f t="shared" ca="1" si="14"/>
        <v>#DIV/0!</v>
      </c>
      <c r="V33" s="77" t="e">
        <f ca="1">IF(F$16=1,_xll.xCalcSkew($A33,W33-BK33,b)/100,0)</f>
        <v>#DIV/0!</v>
      </c>
      <c r="W33" s="94">
        <f t="shared" ca="1" si="15"/>
        <v>2.5499999999999998</v>
      </c>
      <c r="X33" s="95"/>
      <c r="Y33" s="93">
        <f t="shared" ca="1" si="16"/>
        <v>0</v>
      </c>
      <c r="Z33" s="96">
        <f t="shared" ca="1" si="17"/>
        <v>1</v>
      </c>
      <c r="AA33" s="95">
        <f t="shared" ca="1" si="18"/>
        <v>83</v>
      </c>
      <c r="AB33" s="77" t="e">
        <f t="shared" ca="1" si="19"/>
        <v>#DIV/0!</v>
      </c>
      <c r="AC33" s="77" t="e">
        <f ca="1">IF(H$16=1,_xll.xCalcSkew($A33,AD33-BV33,b)/100,0)</f>
        <v>#DIV/0!</v>
      </c>
      <c r="AD33" s="94">
        <f t="shared" ca="1" si="20"/>
        <v>2.9</v>
      </c>
      <c r="AF33" s="95">
        <f t="shared" ca="1" si="21"/>
        <v>84</v>
      </c>
      <c r="AG33" s="95">
        <f t="shared" ca="1" si="22"/>
        <v>83</v>
      </c>
      <c r="AH33" s="77">
        <f t="shared" ca="1" si="23"/>
        <v>0</v>
      </c>
      <c r="AI33" s="145">
        <f t="shared" si="0"/>
        <v>31</v>
      </c>
      <c r="AJ33" s="97"/>
      <c r="AK33" s="97"/>
      <c r="AL33" s="97"/>
      <c r="AM33" s="97"/>
      <c r="AN33" s="79">
        <f t="shared" si="49"/>
        <v>0</v>
      </c>
      <c r="AO33" s="338" t="e">
        <f t="shared" ca="1" si="50"/>
        <v>#DIV/0!</v>
      </c>
      <c r="AP33" s="74">
        <f t="shared" ca="1" si="24"/>
        <v>0</v>
      </c>
      <c r="AQ33" s="98">
        <f t="shared" ca="1" si="25"/>
        <v>0</v>
      </c>
      <c r="AR33" s="97">
        <f t="shared" ca="1" si="26"/>
        <v>0</v>
      </c>
      <c r="AS33" s="97">
        <f t="shared" ca="1" si="51"/>
        <v>0</v>
      </c>
      <c r="AT33" s="97">
        <f t="shared" ca="1" si="27"/>
        <v>0</v>
      </c>
      <c r="AU33" s="99">
        <f t="shared" ca="1" si="52"/>
        <v>0</v>
      </c>
      <c r="AV33" s="99">
        <f t="shared" ca="1" si="53"/>
        <v>0</v>
      </c>
      <c r="AW33" s="99">
        <f t="shared" ca="1" si="54"/>
        <v>0</v>
      </c>
      <c r="AY33" s="79">
        <f t="shared" si="28"/>
        <v>0</v>
      </c>
      <c r="AZ33" s="338" t="e">
        <f t="shared" ca="1" si="55"/>
        <v>#DIV/0!</v>
      </c>
      <c r="BA33" s="74">
        <f t="shared" ca="1" si="29"/>
        <v>0</v>
      </c>
      <c r="BB33" s="98">
        <f t="shared" ca="1" si="30"/>
        <v>0</v>
      </c>
      <c r="BC33" s="97">
        <f t="shared" ca="1" si="31"/>
        <v>0</v>
      </c>
      <c r="BD33" s="97">
        <f t="shared" ca="1" si="32"/>
        <v>0</v>
      </c>
      <c r="BE33" s="97">
        <f t="shared" ca="1" si="33"/>
        <v>0</v>
      </c>
      <c r="BF33" s="99">
        <f t="shared" ca="1" si="56"/>
        <v>0</v>
      </c>
      <c r="BG33" s="99">
        <f t="shared" ca="1" si="57"/>
        <v>0</v>
      </c>
      <c r="BH33" s="99">
        <f t="shared" ca="1" si="58"/>
        <v>0</v>
      </c>
      <c r="BJ33" s="79">
        <f t="shared" si="34"/>
        <v>0</v>
      </c>
      <c r="BK33" s="338" t="e">
        <f t="shared" ca="1" si="59"/>
        <v>#DIV/0!</v>
      </c>
      <c r="BL33" s="74">
        <f t="shared" ca="1" si="35"/>
        <v>0</v>
      </c>
      <c r="BM33" s="98">
        <f t="shared" ca="1" si="36"/>
        <v>0</v>
      </c>
      <c r="BN33" s="97">
        <f t="shared" ca="1" si="37"/>
        <v>0</v>
      </c>
      <c r="BO33" s="97">
        <f t="shared" ca="1" si="38"/>
        <v>0</v>
      </c>
      <c r="BP33" s="97">
        <f t="shared" ca="1" si="39"/>
        <v>0</v>
      </c>
      <c r="BQ33" s="99">
        <f t="shared" ca="1" si="60"/>
        <v>0</v>
      </c>
      <c r="BR33" s="99">
        <f t="shared" ca="1" si="61"/>
        <v>0</v>
      </c>
      <c r="BS33" s="99">
        <f t="shared" ca="1" si="62"/>
        <v>0</v>
      </c>
      <c r="BU33" s="79">
        <f t="shared" si="40"/>
        <v>0</v>
      </c>
      <c r="BV33" s="338" t="e">
        <f t="shared" ca="1" si="63"/>
        <v>#DIV/0!</v>
      </c>
      <c r="BW33" s="74">
        <f t="shared" ca="1" si="41"/>
        <v>0</v>
      </c>
      <c r="BX33" s="98">
        <f t="shared" ca="1" si="42"/>
        <v>0</v>
      </c>
      <c r="BY33" s="97">
        <f t="shared" ca="1" si="43"/>
        <v>0</v>
      </c>
      <c r="BZ33" s="97">
        <f t="shared" ca="1" si="44"/>
        <v>0</v>
      </c>
      <c r="CA33" s="97">
        <f t="shared" ca="1" si="45"/>
        <v>0</v>
      </c>
      <c r="CB33" s="99">
        <f t="shared" ca="1" si="64"/>
        <v>0</v>
      </c>
      <c r="CC33" s="99">
        <f t="shared" ca="1" si="65"/>
        <v>0</v>
      </c>
      <c r="CD33" s="99">
        <f t="shared" ca="1" si="66"/>
        <v>0</v>
      </c>
    </row>
    <row r="34" spans="1:82" x14ac:dyDescent="0.2">
      <c r="A34" s="92">
        <f t="shared" si="46"/>
        <v>37347</v>
      </c>
      <c r="B34" s="93">
        <f t="shared" ca="1" si="47"/>
        <v>2.73</v>
      </c>
      <c r="C34" s="77">
        <f t="shared" ca="1" si="48"/>
        <v>0.66249999999999998</v>
      </c>
      <c r="D34" s="93">
        <f t="shared" ca="1" si="1"/>
        <v>-7.4999999999999997E-2</v>
      </c>
      <c r="E34" s="96">
        <f t="shared" ca="1" si="2"/>
        <v>1</v>
      </c>
      <c r="F34" s="95">
        <f t="shared" ca="1" si="3"/>
        <v>112</v>
      </c>
      <c r="G34" s="77" t="e">
        <f t="shared" ca="1" si="4"/>
        <v>#DIV/0!</v>
      </c>
      <c r="H34" s="77" t="e">
        <f ca="1">IF(B$16=1,_xll.xCalcSkew(A34,I34-AO34,b)/100,0)</f>
        <v>#DIV/0!</v>
      </c>
      <c r="I34" s="94">
        <f t="shared" ca="1" si="5"/>
        <v>5</v>
      </c>
      <c r="K34" s="93">
        <f t="shared" ca="1" si="6"/>
        <v>-7.4999999999999997E-2</v>
      </c>
      <c r="L34" s="96">
        <f t="shared" ca="1" si="7"/>
        <v>1</v>
      </c>
      <c r="M34" s="95">
        <f t="shared" ca="1" si="8"/>
        <v>112</v>
      </c>
      <c r="N34" s="170" t="e">
        <f t="shared" ca="1" si="9"/>
        <v>#DIV/0!</v>
      </c>
      <c r="O34" s="77" t="e">
        <f ca="1">IF(D$16=1,_xll.xCalcSkew($A34,P34-AZ34,b)/100,0)</f>
        <v>#DIV/0!</v>
      </c>
      <c r="P34" s="94">
        <f t="shared" ca="1" si="10"/>
        <v>3</v>
      </c>
      <c r="Q34" s="170" t="e">
        <f ca="1">N34-O34</f>
        <v>#DIV/0!</v>
      </c>
      <c r="R34" s="93">
        <f t="shared" ca="1" si="11"/>
        <v>-0.52</v>
      </c>
      <c r="S34" s="96">
        <f t="shared" ca="1" si="12"/>
        <v>1</v>
      </c>
      <c r="T34" s="95">
        <f t="shared" ca="1" si="13"/>
        <v>112</v>
      </c>
      <c r="U34" s="170">
        <f t="shared" ca="1" si="14"/>
        <v>0.71609999999999996</v>
      </c>
      <c r="V34" s="77">
        <f ca="1">IF(F$16=1,_xll.xCalcSkew($A34,W34-BK34,b)/100,0)</f>
        <v>1.3599999999999994E-2</v>
      </c>
      <c r="W34" s="94">
        <f t="shared" ca="1" si="15"/>
        <v>2.5499999999999998</v>
      </c>
      <c r="X34" s="95"/>
      <c r="Y34" s="93">
        <f t="shared" ca="1" si="16"/>
        <v>0</v>
      </c>
      <c r="Z34" s="96">
        <f t="shared" ca="1" si="17"/>
        <v>1</v>
      </c>
      <c r="AA34" s="95">
        <f t="shared" ca="1" si="18"/>
        <v>111</v>
      </c>
      <c r="AB34" s="77">
        <f t="shared" ca="1" si="19"/>
        <v>0.66930000000000001</v>
      </c>
      <c r="AC34" s="77">
        <f ca="1">IF(H$16=1,_xll.xCalcSkew($A34,AD34-BV34,b)/100,0)</f>
        <v>6.799999999999997E-3</v>
      </c>
      <c r="AD34" s="94">
        <f t="shared" ca="1" si="20"/>
        <v>2.9</v>
      </c>
      <c r="AF34" s="95">
        <f t="shared" ca="1" si="21"/>
        <v>112</v>
      </c>
      <c r="AG34" s="95">
        <f t="shared" ca="1" si="22"/>
        <v>111</v>
      </c>
      <c r="AH34" s="77">
        <f t="shared" ca="1" si="23"/>
        <v>0</v>
      </c>
      <c r="AI34" s="145">
        <f t="shared" si="0"/>
        <v>30</v>
      </c>
      <c r="AJ34" s="97"/>
      <c r="AK34" s="97"/>
      <c r="AL34" s="97"/>
      <c r="AM34" s="97"/>
      <c r="AN34" s="79">
        <f t="shared" si="49"/>
        <v>0</v>
      </c>
      <c r="AO34" s="338" t="e">
        <f t="shared" ca="1" si="50"/>
        <v>#DIV/0!</v>
      </c>
      <c r="AP34" s="74">
        <f t="shared" ca="1" si="24"/>
        <v>0</v>
      </c>
      <c r="AQ34" s="98">
        <f t="shared" ca="1" si="25"/>
        <v>0</v>
      </c>
      <c r="AR34" s="97">
        <f t="shared" ca="1" si="26"/>
        <v>0</v>
      </c>
      <c r="AS34" s="97">
        <f t="shared" ca="1" si="51"/>
        <v>0</v>
      </c>
      <c r="AT34" s="97">
        <f t="shared" ca="1" si="27"/>
        <v>0</v>
      </c>
      <c r="AU34" s="99">
        <f t="shared" ca="1" si="52"/>
        <v>0</v>
      </c>
      <c r="AV34" s="99">
        <f t="shared" ca="1" si="53"/>
        <v>0</v>
      </c>
      <c r="AW34" s="99">
        <f t="shared" ca="1" si="54"/>
        <v>0</v>
      </c>
      <c r="AY34" s="79">
        <f t="shared" si="28"/>
        <v>0</v>
      </c>
      <c r="AZ34" s="338" t="e">
        <f t="shared" ca="1" si="55"/>
        <v>#DIV/0!</v>
      </c>
      <c r="BA34" s="74">
        <f t="shared" ca="1" si="29"/>
        <v>0</v>
      </c>
      <c r="BB34" s="98">
        <f t="shared" ca="1" si="30"/>
        <v>0</v>
      </c>
      <c r="BC34" s="97">
        <f t="shared" ca="1" si="31"/>
        <v>0</v>
      </c>
      <c r="BD34" s="97">
        <f t="shared" ca="1" si="32"/>
        <v>0</v>
      </c>
      <c r="BE34" s="97">
        <f t="shared" ca="1" si="33"/>
        <v>0</v>
      </c>
      <c r="BF34" s="99">
        <f t="shared" ca="1" si="56"/>
        <v>0</v>
      </c>
      <c r="BG34" s="99">
        <f t="shared" ca="1" si="57"/>
        <v>0</v>
      </c>
      <c r="BH34" s="99">
        <f t="shared" ca="1" si="58"/>
        <v>0</v>
      </c>
      <c r="BJ34" s="79">
        <f t="shared" si="34"/>
        <v>30</v>
      </c>
      <c r="BK34" s="338">
        <f t="shared" ca="1" si="59"/>
        <v>2.21</v>
      </c>
      <c r="BL34" s="74">
        <f t="shared" ca="1" si="35"/>
        <v>81.900000000000006</v>
      </c>
      <c r="BM34" s="98">
        <f t="shared" ca="1" si="36"/>
        <v>66.3</v>
      </c>
      <c r="BN34" s="97">
        <f t="shared" ca="1" si="37"/>
        <v>0.79581036618389966</v>
      </c>
      <c r="BO34" s="97">
        <f t="shared" ca="1" si="38"/>
        <v>-0.12901821655175949</v>
      </c>
      <c r="BP34" s="97">
        <f t="shared" ca="1" si="39"/>
        <v>9.6457260544096091E-3</v>
      </c>
      <c r="BQ34" s="99">
        <f t="shared" ca="1" si="60"/>
        <v>23.874310985516988</v>
      </c>
      <c r="BR34" s="99">
        <f t="shared" ca="1" si="61"/>
        <v>-3.8705464965527847</v>
      </c>
      <c r="BS34" s="99">
        <f t="shared" ca="1" si="62"/>
        <v>0.28937178163228827</v>
      </c>
      <c r="BU34" s="79">
        <f t="shared" si="40"/>
        <v>30</v>
      </c>
      <c r="BV34" s="338">
        <f t="shared" ca="1" si="63"/>
        <v>2.73</v>
      </c>
      <c r="BW34" s="74">
        <f t="shared" ca="1" si="41"/>
        <v>81.900000000000006</v>
      </c>
      <c r="BX34" s="98">
        <f t="shared" ca="1" si="42"/>
        <v>81.900000000000006</v>
      </c>
      <c r="BY34" s="97">
        <f t="shared" ca="1" si="43"/>
        <v>0.33260269078777571</v>
      </c>
      <c r="BZ34" s="97">
        <f t="shared" ca="1" si="44"/>
        <v>0.5083283281303006</v>
      </c>
      <c r="CA34" s="97">
        <f t="shared" ca="1" si="45"/>
        <v>6.0043930041366878E-3</v>
      </c>
      <c r="CB34" s="99">
        <f t="shared" ca="1" si="64"/>
        <v>9.9780807236332709</v>
      </c>
      <c r="CC34" s="99">
        <f t="shared" ca="1" si="65"/>
        <v>15.249849843909018</v>
      </c>
      <c r="CD34" s="99">
        <f t="shared" ca="1" si="66"/>
        <v>0.18013179012410063</v>
      </c>
    </row>
    <row r="35" spans="1:82" x14ac:dyDescent="0.2">
      <c r="A35" s="92">
        <f t="shared" si="46"/>
        <v>37377</v>
      </c>
      <c r="B35" s="93">
        <f t="shared" ca="1" si="47"/>
        <v>2.7679999999999998</v>
      </c>
      <c r="C35" s="77">
        <f t="shared" ca="1" si="48"/>
        <v>0.59750000000000003</v>
      </c>
      <c r="D35" s="93">
        <f t="shared" ca="1" si="1"/>
        <v>-7.4999999999999997E-2</v>
      </c>
      <c r="E35" s="96">
        <f t="shared" ca="1" si="2"/>
        <v>1</v>
      </c>
      <c r="F35" s="95">
        <f t="shared" ca="1" si="3"/>
        <v>143</v>
      </c>
      <c r="G35" s="77" t="e">
        <f t="shared" ca="1" si="4"/>
        <v>#DIV/0!</v>
      </c>
      <c r="H35" s="77" t="e">
        <f ca="1">IF(B$16=1,_xll.xCalcSkew(A35,I35-AO35,b)/100,0)</f>
        <v>#DIV/0!</v>
      </c>
      <c r="I35" s="94">
        <f t="shared" ca="1" si="5"/>
        <v>5</v>
      </c>
      <c r="K35" s="93">
        <f t="shared" ca="1" si="6"/>
        <v>-7.4999999999999997E-2</v>
      </c>
      <c r="L35" s="96">
        <f t="shared" ca="1" si="7"/>
        <v>1</v>
      </c>
      <c r="M35" s="95">
        <f t="shared" ca="1" si="8"/>
        <v>143</v>
      </c>
      <c r="N35" s="170" t="e">
        <f t="shared" ca="1" si="9"/>
        <v>#DIV/0!</v>
      </c>
      <c r="O35" s="77" t="e">
        <f ca="1">IF(D$16=1,_xll.xCalcSkew($A35,P35-AZ35,b)/100,0)</f>
        <v>#DIV/0!</v>
      </c>
      <c r="P35" s="94">
        <f t="shared" ca="1" si="10"/>
        <v>3</v>
      </c>
      <c r="Q35" s="170" t="e">
        <f ca="1">N35-O35</f>
        <v>#DIV/0!</v>
      </c>
      <c r="R35" s="93">
        <f t="shared" ca="1" si="11"/>
        <v>-0.52</v>
      </c>
      <c r="S35" s="96">
        <f t="shared" ca="1" si="12"/>
        <v>1</v>
      </c>
      <c r="T35" s="95">
        <f t="shared" ca="1" si="13"/>
        <v>143</v>
      </c>
      <c r="U35" s="170">
        <f t="shared" ca="1" si="14"/>
        <v>0.64807000000000003</v>
      </c>
      <c r="V35" s="77">
        <f ca="1">IF(F$16=1,_xll.xCalcSkew($A35,W35-BK35,b)/100,0)</f>
        <v>1.0570000000000001E-2</v>
      </c>
      <c r="W35" s="94">
        <f t="shared" ca="1" si="15"/>
        <v>2.5499999999999998</v>
      </c>
      <c r="X35" s="95"/>
      <c r="Y35" s="93">
        <f t="shared" ca="1" si="16"/>
        <v>0</v>
      </c>
      <c r="Z35" s="96">
        <f t="shared" ca="1" si="17"/>
        <v>1</v>
      </c>
      <c r="AA35" s="95">
        <f t="shared" ca="1" si="18"/>
        <v>142</v>
      </c>
      <c r="AB35" s="77">
        <f t="shared" ca="1" si="19"/>
        <v>0.60211999999999999</v>
      </c>
      <c r="AC35" s="77">
        <f ca="1">IF(H$16=1,_xll.xCalcSkew($A35,AD35-BV35,b)/100,0)</f>
        <v>4.6200000000000043E-3</v>
      </c>
      <c r="AD35" s="94">
        <f t="shared" ca="1" si="20"/>
        <v>2.9</v>
      </c>
      <c r="AF35" s="95">
        <f t="shared" ca="1" si="21"/>
        <v>143</v>
      </c>
      <c r="AG35" s="95">
        <f t="shared" ca="1" si="22"/>
        <v>142</v>
      </c>
      <c r="AH35" s="77">
        <f t="shared" ca="1" si="23"/>
        <v>0</v>
      </c>
      <c r="AI35" s="145">
        <f t="shared" si="0"/>
        <v>31</v>
      </c>
      <c r="AJ35" s="97"/>
      <c r="AK35" s="97"/>
      <c r="AL35" s="97"/>
      <c r="AM35" s="97"/>
      <c r="AN35" s="79">
        <f t="shared" si="49"/>
        <v>0</v>
      </c>
      <c r="AO35" s="338" t="e">
        <f t="shared" ca="1" si="50"/>
        <v>#DIV/0!</v>
      </c>
      <c r="AP35" s="74">
        <f t="shared" ca="1" si="24"/>
        <v>0</v>
      </c>
      <c r="AQ35" s="98">
        <f t="shared" ca="1" si="25"/>
        <v>0</v>
      </c>
      <c r="AR35" s="97">
        <f t="shared" ca="1" si="26"/>
        <v>0</v>
      </c>
      <c r="AS35" s="97">
        <f t="shared" ca="1" si="51"/>
        <v>0</v>
      </c>
      <c r="AT35" s="97">
        <f t="shared" ca="1" si="27"/>
        <v>0</v>
      </c>
      <c r="AU35" s="99">
        <f t="shared" ca="1" si="52"/>
        <v>0</v>
      </c>
      <c r="AV35" s="99">
        <f t="shared" ca="1" si="53"/>
        <v>0</v>
      </c>
      <c r="AW35" s="99">
        <f t="shared" ca="1" si="54"/>
        <v>0</v>
      </c>
      <c r="AY35" s="79">
        <f t="shared" si="28"/>
        <v>0</v>
      </c>
      <c r="AZ35" s="338" t="e">
        <f t="shared" ca="1" si="55"/>
        <v>#DIV/0!</v>
      </c>
      <c r="BA35" s="74">
        <f t="shared" ca="1" si="29"/>
        <v>0</v>
      </c>
      <c r="BB35" s="98">
        <f t="shared" ca="1" si="30"/>
        <v>0</v>
      </c>
      <c r="BC35" s="97">
        <f t="shared" ca="1" si="31"/>
        <v>0</v>
      </c>
      <c r="BD35" s="97">
        <f t="shared" ca="1" si="32"/>
        <v>0</v>
      </c>
      <c r="BE35" s="97">
        <f t="shared" ca="1" si="33"/>
        <v>0</v>
      </c>
      <c r="BF35" s="99">
        <f t="shared" ca="1" si="56"/>
        <v>0</v>
      </c>
      <c r="BG35" s="99">
        <f t="shared" ca="1" si="57"/>
        <v>0</v>
      </c>
      <c r="BH35" s="99">
        <f t="shared" ca="1" si="58"/>
        <v>0</v>
      </c>
      <c r="BJ35" s="79">
        <f t="shared" si="34"/>
        <v>31</v>
      </c>
      <c r="BK35" s="338">
        <f t="shared" ca="1" si="59"/>
        <v>2.2479999999999998</v>
      </c>
      <c r="BL35" s="74">
        <f t="shared" ca="1" si="35"/>
        <v>85.807999999999993</v>
      </c>
      <c r="BM35" s="98">
        <f t="shared" ca="1" si="36"/>
        <v>69.687999999999988</v>
      </c>
      <c r="BN35" s="97">
        <f t="shared" ca="1" si="37"/>
        <v>0.8075322389491596</v>
      </c>
      <c r="BO35" s="97">
        <f t="shared" ca="1" si="38"/>
        <v>-8.5945928837884766E-2</v>
      </c>
      <c r="BP35" s="97">
        <f t="shared" ca="1" si="39"/>
        <v>1.1166258005459673E-2</v>
      </c>
      <c r="BQ35" s="99">
        <f t="shared" ca="1" si="60"/>
        <v>25.033499407423946</v>
      </c>
      <c r="BR35" s="99">
        <f t="shared" ca="1" si="61"/>
        <v>-2.664323793974428</v>
      </c>
      <c r="BS35" s="99">
        <f t="shared" ca="1" si="62"/>
        <v>0.34615399816924985</v>
      </c>
      <c r="BU35" s="79">
        <f t="shared" si="40"/>
        <v>31</v>
      </c>
      <c r="BV35" s="338">
        <f t="shared" ca="1" si="63"/>
        <v>2.7679999999999998</v>
      </c>
      <c r="BW35" s="74">
        <f t="shared" ca="1" si="41"/>
        <v>85.807999999999993</v>
      </c>
      <c r="BX35" s="98">
        <f t="shared" ca="1" si="42"/>
        <v>85.807999999999993</v>
      </c>
      <c r="BY35" s="97">
        <f t="shared" ca="1" si="43"/>
        <v>0.35933296004091853</v>
      </c>
      <c r="BZ35" s="97">
        <f t="shared" ca="1" si="44"/>
        <v>0.52541055006336645</v>
      </c>
      <c r="CA35" s="97">
        <f t="shared" ca="1" si="45"/>
        <v>6.8725579296495809E-3</v>
      </c>
      <c r="CB35" s="99">
        <f t="shared" ca="1" si="64"/>
        <v>11.139321761268475</v>
      </c>
      <c r="CC35" s="99">
        <f t="shared" ca="1" si="65"/>
        <v>16.28772705196436</v>
      </c>
      <c r="CD35" s="99">
        <f t="shared" ca="1" si="66"/>
        <v>0.21304929581913701</v>
      </c>
    </row>
    <row r="36" spans="1:82" x14ac:dyDescent="0.2">
      <c r="A36" s="92">
        <f t="shared" si="46"/>
        <v>37408</v>
      </c>
      <c r="B36" s="93">
        <f t="shared" ca="1" si="47"/>
        <v>2.8180000000000001</v>
      </c>
      <c r="C36" s="77">
        <f t="shared" ca="1" si="48"/>
        <v>0.57499999999999996</v>
      </c>
      <c r="D36" s="93">
        <f t="shared" ca="1" si="1"/>
        <v>-7.4999999999999997E-2</v>
      </c>
      <c r="E36" s="96">
        <f t="shared" ca="1" si="2"/>
        <v>1</v>
      </c>
      <c r="F36" s="95">
        <f t="shared" ca="1" si="3"/>
        <v>176</v>
      </c>
      <c r="G36" s="77" t="e">
        <f t="shared" ca="1" si="4"/>
        <v>#DIV/0!</v>
      </c>
      <c r="H36" s="77" t="e">
        <f ca="1">IF(B$16=1,_xll.xCalcSkew(A36,I36-AO36,b)/100,0)</f>
        <v>#DIV/0!</v>
      </c>
      <c r="I36" s="94">
        <f t="shared" ca="1" si="5"/>
        <v>5</v>
      </c>
      <c r="J36" s="121">
        <f ca="1">ROUND(I36-B36,1)</f>
        <v>2.2000000000000002</v>
      </c>
      <c r="K36" s="93">
        <f t="shared" ca="1" si="6"/>
        <v>-7.4999999999999997E-2</v>
      </c>
      <c r="L36" s="96">
        <f t="shared" ca="1" si="7"/>
        <v>1</v>
      </c>
      <c r="M36" s="95">
        <f t="shared" ca="1" si="8"/>
        <v>176</v>
      </c>
      <c r="N36" s="170" t="e">
        <f t="shared" ca="1" si="9"/>
        <v>#DIV/0!</v>
      </c>
      <c r="O36" s="77" t="e">
        <f ca="1">IF(D$16=1,_xll.xCalcSkew($A36,P36-AZ36,b)/100,0)</f>
        <v>#DIV/0!</v>
      </c>
      <c r="P36" s="94">
        <f t="shared" ca="1" si="10"/>
        <v>3</v>
      </c>
      <c r="Q36" s="170" t="e">
        <f ca="1">N36-O36</f>
        <v>#DIV/0!</v>
      </c>
      <c r="R36" s="93">
        <f t="shared" ca="1" si="11"/>
        <v>-0.52</v>
      </c>
      <c r="S36" s="96">
        <f t="shared" ca="1" si="12"/>
        <v>1</v>
      </c>
      <c r="T36" s="95">
        <f t="shared" ca="1" si="13"/>
        <v>176</v>
      </c>
      <c r="U36" s="170">
        <f t="shared" ca="1" si="14"/>
        <v>0.62381999999999993</v>
      </c>
      <c r="V36" s="77">
        <f ca="1">IF(F$16=1,_xll.xCalcSkew($A36,W36-BK36,b)/100,0)</f>
        <v>8.8199999999999928E-3</v>
      </c>
      <c r="W36" s="94">
        <f t="shared" ca="1" si="15"/>
        <v>2.5499999999999998</v>
      </c>
      <c r="X36" s="95"/>
      <c r="Y36" s="93">
        <f t="shared" ca="1" si="16"/>
        <v>0</v>
      </c>
      <c r="Z36" s="96">
        <f t="shared" ca="1" si="17"/>
        <v>1</v>
      </c>
      <c r="AA36" s="95">
        <f t="shared" ca="1" si="18"/>
        <v>175</v>
      </c>
      <c r="AB36" s="77">
        <f t="shared" ca="1" si="19"/>
        <v>0.57786999999999999</v>
      </c>
      <c r="AC36" s="77">
        <f ca="1">IF(H$16=1,_xll.xCalcSkew($A36,AD36-BV36,b)/100,0)</f>
        <v>2.869999999999995E-3</v>
      </c>
      <c r="AD36" s="94">
        <f t="shared" ca="1" si="20"/>
        <v>2.9</v>
      </c>
      <c r="AF36" s="95">
        <f t="shared" ca="1" si="21"/>
        <v>176</v>
      </c>
      <c r="AG36" s="95">
        <f t="shared" ca="1" si="22"/>
        <v>175</v>
      </c>
      <c r="AH36" s="77">
        <f t="shared" ca="1" si="23"/>
        <v>0</v>
      </c>
      <c r="AI36" s="145">
        <f t="shared" si="0"/>
        <v>30</v>
      </c>
      <c r="AJ36" s="97"/>
      <c r="AK36" s="97"/>
      <c r="AL36" s="97"/>
      <c r="AM36" s="97"/>
      <c r="AN36" s="79">
        <f t="shared" si="49"/>
        <v>0</v>
      </c>
      <c r="AO36" s="338" t="e">
        <f t="shared" ca="1" si="50"/>
        <v>#DIV/0!</v>
      </c>
      <c r="AP36" s="74">
        <f t="shared" ca="1" si="24"/>
        <v>0</v>
      </c>
      <c r="AQ36" s="98">
        <f t="shared" ca="1" si="25"/>
        <v>0</v>
      </c>
      <c r="AR36" s="97">
        <f t="shared" ca="1" si="26"/>
        <v>0</v>
      </c>
      <c r="AS36" s="97">
        <f t="shared" ca="1" si="51"/>
        <v>0</v>
      </c>
      <c r="AT36" s="97">
        <f t="shared" ca="1" si="27"/>
        <v>0</v>
      </c>
      <c r="AU36" s="99">
        <f t="shared" ca="1" si="52"/>
        <v>0</v>
      </c>
      <c r="AV36" s="99">
        <f t="shared" ca="1" si="53"/>
        <v>0</v>
      </c>
      <c r="AW36" s="99">
        <f t="shared" ca="1" si="54"/>
        <v>0</v>
      </c>
      <c r="AY36" s="79">
        <f t="shared" si="28"/>
        <v>0</v>
      </c>
      <c r="AZ36" s="338" t="e">
        <f t="shared" ca="1" si="55"/>
        <v>#DIV/0!</v>
      </c>
      <c r="BA36" s="74">
        <f t="shared" ca="1" si="29"/>
        <v>0</v>
      </c>
      <c r="BB36" s="98">
        <f t="shared" ca="1" si="30"/>
        <v>0</v>
      </c>
      <c r="BC36" s="97">
        <f t="shared" ca="1" si="31"/>
        <v>0</v>
      </c>
      <c r="BD36" s="97">
        <f t="shared" ca="1" si="32"/>
        <v>0</v>
      </c>
      <c r="BE36" s="97">
        <f t="shared" ca="1" si="33"/>
        <v>0</v>
      </c>
      <c r="BF36" s="99">
        <f t="shared" ca="1" si="56"/>
        <v>0</v>
      </c>
      <c r="BG36" s="99">
        <f t="shared" ca="1" si="57"/>
        <v>0</v>
      </c>
      <c r="BH36" s="99">
        <f t="shared" ca="1" si="58"/>
        <v>0</v>
      </c>
      <c r="BJ36" s="79">
        <f t="shared" si="34"/>
        <v>30</v>
      </c>
      <c r="BK36" s="338">
        <f t="shared" ca="1" si="59"/>
        <v>2.298</v>
      </c>
      <c r="BL36" s="74">
        <f t="shared" ca="1" si="35"/>
        <v>84.54</v>
      </c>
      <c r="BM36" s="98">
        <f t="shared" ca="1" si="36"/>
        <v>68.94</v>
      </c>
      <c r="BN36" s="97">
        <f t="shared" ca="1" si="37"/>
        <v>0.85476925158379791</v>
      </c>
      <c r="BO36" s="97">
        <f t="shared" ca="1" si="38"/>
        <v>-1.8843723307818028E-2</v>
      </c>
      <c r="BP36" s="97">
        <f t="shared" ca="1" si="39"/>
        <v>1.2729579640117894E-2</v>
      </c>
      <c r="BQ36" s="99">
        <f t="shared" ca="1" si="60"/>
        <v>25.643077547513936</v>
      </c>
      <c r="BR36" s="99">
        <f t="shared" ca="1" si="61"/>
        <v>-0.56531169923454083</v>
      </c>
      <c r="BS36" s="99">
        <f t="shared" ca="1" si="62"/>
        <v>0.38188738920353682</v>
      </c>
      <c r="BU36" s="79">
        <f t="shared" si="40"/>
        <v>30</v>
      </c>
      <c r="BV36" s="338">
        <f t="shared" ca="1" si="63"/>
        <v>2.8180000000000001</v>
      </c>
      <c r="BW36" s="74">
        <f t="shared" ca="1" si="41"/>
        <v>84.54</v>
      </c>
      <c r="BX36" s="98">
        <f t="shared" ca="1" si="42"/>
        <v>84.54</v>
      </c>
      <c r="BY36" s="97">
        <f t="shared" ca="1" si="43"/>
        <v>0.41350274198379156</v>
      </c>
      <c r="BZ36" s="97">
        <f t="shared" ca="1" si="44"/>
        <v>0.55107630697991961</v>
      </c>
      <c r="CA36" s="97">
        <f t="shared" ca="1" si="45"/>
        <v>7.7181229436855681E-3</v>
      </c>
      <c r="CB36" s="99">
        <f t="shared" ca="1" si="64"/>
        <v>12.405082259513748</v>
      </c>
      <c r="CC36" s="99">
        <f t="shared" ca="1" si="65"/>
        <v>16.53228920939759</v>
      </c>
      <c r="CD36" s="99">
        <f t="shared" ca="1" si="66"/>
        <v>0.23154368831056704</v>
      </c>
    </row>
    <row r="37" spans="1:82" x14ac:dyDescent="0.2">
      <c r="A37" s="92">
        <f t="shared" si="46"/>
        <v>37438</v>
      </c>
      <c r="B37" s="93">
        <f t="shared" ca="1" si="47"/>
        <v>2.86</v>
      </c>
      <c r="C37" s="77">
        <f t="shared" ca="1" si="48"/>
        <v>0.56999999999999995</v>
      </c>
      <c r="D37" s="93">
        <f t="shared" ca="1" si="1"/>
        <v>-7.4999999999999997E-2</v>
      </c>
      <c r="E37" s="96">
        <f t="shared" ca="1" si="2"/>
        <v>1</v>
      </c>
      <c r="F37" s="95">
        <f t="shared" ca="1" si="3"/>
        <v>204</v>
      </c>
      <c r="G37" s="77" t="e">
        <f t="shared" ca="1" si="4"/>
        <v>#DIV/0!</v>
      </c>
      <c r="H37" s="77" t="e">
        <f ca="1">IF(B$16=1,_xll.xCalcSkew(A37,I37-AO37,b)/100,0)</f>
        <v>#DIV/0!</v>
      </c>
      <c r="I37" s="94">
        <f t="shared" ca="1" si="5"/>
        <v>5</v>
      </c>
      <c r="K37" s="93">
        <f t="shared" ca="1" si="6"/>
        <v>-7.4999999999999997E-2</v>
      </c>
      <c r="L37" s="96">
        <f t="shared" ca="1" si="7"/>
        <v>1</v>
      </c>
      <c r="M37" s="95">
        <f t="shared" ca="1" si="8"/>
        <v>204</v>
      </c>
      <c r="N37" s="170" t="e">
        <f t="shared" ca="1" si="9"/>
        <v>#DIV/0!</v>
      </c>
      <c r="O37" s="77" t="e">
        <f ca="1">IF(D$16=1,_xll.xCalcSkew($A37,P37-AZ37,b)/100,0)</f>
        <v>#DIV/0!</v>
      </c>
      <c r="P37" s="94">
        <f t="shared" ca="1" si="10"/>
        <v>3</v>
      </c>
      <c r="R37" s="93">
        <f t="shared" ca="1" si="11"/>
        <v>-0.52</v>
      </c>
      <c r="S37" s="96">
        <f t="shared" ca="1" si="12"/>
        <v>1</v>
      </c>
      <c r="T37" s="95">
        <f t="shared" ca="1" si="13"/>
        <v>204</v>
      </c>
      <c r="U37" s="170">
        <f t="shared" ca="1" si="14"/>
        <v>0.61734999999999995</v>
      </c>
      <c r="V37" s="77">
        <f ca="1">IF(F$16=1,_xll.xCalcSkew($A37,W37-BK37,b)/100,0)</f>
        <v>7.3499999999999989E-3</v>
      </c>
      <c r="W37" s="94">
        <f t="shared" ca="1" si="15"/>
        <v>2.5499999999999998</v>
      </c>
      <c r="X37" s="95"/>
      <c r="Y37" s="93">
        <f t="shared" ca="1" si="16"/>
        <v>0</v>
      </c>
      <c r="Z37" s="96">
        <f t="shared" ca="1" si="17"/>
        <v>1</v>
      </c>
      <c r="AA37" s="95">
        <f t="shared" ca="1" si="18"/>
        <v>203</v>
      </c>
      <c r="AB37" s="77">
        <f t="shared" ca="1" si="19"/>
        <v>0.57139999999999991</v>
      </c>
      <c r="AC37" s="77">
        <f ca="1">IF(H$16=1,_xll.xCalcSkew($A37,AD37-BV37,b)/100,0)</f>
        <v>1.4000000000000013E-3</v>
      </c>
      <c r="AD37" s="94">
        <f t="shared" ca="1" si="20"/>
        <v>2.9</v>
      </c>
      <c r="AF37" s="95">
        <f t="shared" ca="1" si="21"/>
        <v>204</v>
      </c>
      <c r="AG37" s="95">
        <f t="shared" ca="1" si="22"/>
        <v>203</v>
      </c>
      <c r="AH37" s="77">
        <f t="shared" ca="1" si="23"/>
        <v>0</v>
      </c>
      <c r="AI37" s="145">
        <f t="shared" si="0"/>
        <v>31</v>
      </c>
      <c r="AJ37" s="97"/>
      <c r="AK37" s="97"/>
      <c r="AL37" s="97"/>
      <c r="AM37" s="97"/>
      <c r="AN37" s="79">
        <f t="shared" si="49"/>
        <v>0</v>
      </c>
      <c r="AO37" s="338" t="e">
        <f t="shared" ca="1" si="50"/>
        <v>#DIV/0!</v>
      </c>
      <c r="AP37" s="74">
        <f t="shared" ca="1" si="24"/>
        <v>0</v>
      </c>
      <c r="AQ37" s="98">
        <f t="shared" ca="1" si="25"/>
        <v>0</v>
      </c>
      <c r="AR37" s="97">
        <f t="shared" ca="1" si="26"/>
        <v>0</v>
      </c>
      <c r="AS37" s="97">
        <f t="shared" ca="1" si="51"/>
        <v>0</v>
      </c>
      <c r="AT37" s="97">
        <f t="shared" ca="1" si="27"/>
        <v>0</v>
      </c>
      <c r="AU37" s="99">
        <f t="shared" ca="1" si="52"/>
        <v>0</v>
      </c>
      <c r="AV37" s="99">
        <f t="shared" ca="1" si="53"/>
        <v>0</v>
      </c>
      <c r="AW37" s="99">
        <f t="shared" ca="1" si="54"/>
        <v>0</v>
      </c>
      <c r="AY37" s="79">
        <f t="shared" si="28"/>
        <v>0</v>
      </c>
      <c r="AZ37" s="338" t="e">
        <f t="shared" ca="1" si="55"/>
        <v>#DIV/0!</v>
      </c>
      <c r="BA37" s="74">
        <f t="shared" ca="1" si="29"/>
        <v>0</v>
      </c>
      <c r="BB37" s="98">
        <f t="shared" ca="1" si="30"/>
        <v>0</v>
      </c>
      <c r="BC37" s="97">
        <f t="shared" ca="1" si="31"/>
        <v>0</v>
      </c>
      <c r="BD37" s="97">
        <f t="shared" ca="1" si="32"/>
        <v>0</v>
      </c>
      <c r="BE37" s="97">
        <f t="shared" ca="1" si="33"/>
        <v>0</v>
      </c>
      <c r="BF37" s="99">
        <f t="shared" ca="1" si="56"/>
        <v>0</v>
      </c>
      <c r="BG37" s="99">
        <f t="shared" ca="1" si="57"/>
        <v>0</v>
      </c>
      <c r="BH37" s="99">
        <f t="shared" ca="1" si="58"/>
        <v>0</v>
      </c>
      <c r="BJ37" s="79">
        <f t="shared" si="34"/>
        <v>31</v>
      </c>
      <c r="BK37" s="338">
        <f t="shared" ca="1" si="59"/>
        <v>2.34</v>
      </c>
      <c r="BL37" s="74">
        <f t="shared" ca="1" si="35"/>
        <v>88.66</v>
      </c>
      <c r="BM37" s="98">
        <f t="shared" ca="1" si="36"/>
        <v>72.539999999999992</v>
      </c>
      <c r="BN37" s="97">
        <f t="shared" ca="1" si="37"/>
        <v>0.90758276871999177</v>
      </c>
      <c r="BO37" s="97">
        <f t="shared" ca="1" si="38"/>
        <v>3.5536643041070182E-2</v>
      </c>
      <c r="BP37" s="97">
        <f t="shared" ca="1" si="39"/>
        <v>1.3942021181502451E-2</v>
      </c>
      <c r="BQ37" s="99">
        <f t="shared" ca="1" si="60"/>
        <v>28.135065830319746</v>
      </c>
      <c r="BR37" s="99">
        <f t="shared" ca="1" si="61"/>
        <v>1.1016359342731756</v>
      </c>
      <c r="BS37" s="99">
        <f t="shared" ca="1" si="62"/>
        <v>0.43220265662657598</v>
      </c>
      <c r="BU37" s="79">
        <f t="shared" si="40"/>
        <v>31</v>
      </c>
      <c r="BV37" s="338">
        <f t="shared" ca="1" si="63"/>
        <v>2.86</v>
      </c>
      <c r="BW37" s="74">
        <f t="shared" ca="1" si="41"/>
        <v>88.66</v>
      </c>
      <c r="BX37" s="98">
        <f t="shared" ca="1" si="42"/>
        <v>88.66</v>
      </c>
      <c r="BY37" s="97">
        <f t="shared" ca="1" si="43"/>
        <v>0.46617807843867842</v>
      </c>
      <c r="BZ37" s="97">
        <f t="shared" ca="1" si="44"/>
        <v>0.57160867534957482</v>
      </c>
      <c r="CA37" s="97">
        <f t="shared" ca="1" si="45"/>
        <v>8.3682558404454266E-3</v>
      </c>
      <c r="CB37" s="99">
        <f t="shared" ca="1" si="64"/>
        <v>14.451520431599031</v>
      </c>
      <c r="CC37" s="99">
        <f t="shared" ca="1" si="65"/>
        <v>17.719868935836821</v>
      </c>
      <c r="CD37" s="99">
        <f t="shared" ca="1" si="66"/>
        <v>0.25941593105380822</v>
      </c>
    </row>
    <row r="38" spans="1:82" x14ac:dyDescent="0.2">
      <c r="A38" s="92">
        <f t="shared" si="46"/>
        <v>37469</v>
      </c>
      <c r="B38" s="93">
        <f t="shared" ca="1" si="47"/>
        <v>2.903</v>
      </c>
      <c r="C38" s="77">
        <f t="shared" ca="1" si="48"/>
        <v>0.56499999999999995</v>
      </c>
      <c r="D38" s="93">
        <f t="shared" ca="1" si="1"/>
        <v>-7.4999999999999997E-2</v>
      </c>
      <c r="E38" s="96">
        <f t="shared" ca="1" si="2"/>
        <v>1</v>
      </c>
      <c r="F38" s="95">
        <f t="shared" ca="1" si="3"/>
        <v>237</v>
      </c>
      <c r="G38" s="77" t="e">
        <f t="shared" ca="1" si="4"/>
        <v>#DIV/0!</v>
      </c>
      <c r="H38" s="77" t="e">
        <f ca="1">IF(B$16=1,_xll.xCalcSkew(A38,I38-AO38,b)/100,0)</f>
        <v>#DIV/0!</v>
      </c>
      <c r="I38" s="94">
        <f t="shared" ca="1" si="5"/>
        <v>5</v>
      </c>
      <c r="K38" s="93">
        <f t="shared" ca="1" si="6"/>
        <v>-7.4999999999999997E-2</v>
      </c>
      <c r="L38" s="96">
        <f t="shared" ca="1" si="7"/>
        <v>1</v>
      </c>
      <c r="M38" s="95">
        <f t="shared" ca="1" si="8"/>
        <v>237</v>
      </c>
      <c r="N38" s="170" t="e">
        <f t="shared" ca="1" si="9"/>
        <v>#DIV/0!</v>
      </c>
      <c r="O38" s="77" t="e">
        <f ca="1">IF(D$16=1,_xll.xCalcSkew($A38,P38-AZ38,b)/100,0)</f>
        <v>#DIV/0!</v>
      </c>
      <c r="P38" s="94">
        <f t="shared" ca="1" si="10"/>
        <v>3</v>
      </c>
      <c r="R38" s="93">
        <f t="shared" ca="1" si="11"/>
        <v>-0.52</v>
      </c>
      <c r="S38" s="96">
        <f t="shared" ca="1" si="12"/>
        <v>1</v>
      </c>
      <c r="T38" s="95">
        <f t="shared" ca="1" si="13"/>
        <v>237</v>
      </c>
      <c r="U38" s="170">
        <f t="shared" ca="1" si="14"/>
        <v>0.61084499999999997</v>
      </c>
      <c r="V38" s="77">
        <f ca="1">IF(F$16=1,_xll.xCalcSkew($A38,W38-BK38,b)/100,0)</f>
        <v>5.8449999999999934E-3</v>
      </c>
      <c r="W38" s="94">
        <f t="shared" ca="1" si="15"/>
        <v>2.5499999999999998</v>
      </c>
      <c r="X38" s="95"/>
      <c r="Y38" s="93">
        <f t="shared" ca="1" si="16"/>
        <v>0</v>
      </c>
      <c r="Z38" s="96">
        <f t="shared" ca="1" si="17"/>
        <v>1</v>
      </c>
      <c r="AA38" s="95">
        <f t="shared" ca="1" si="18"/>
        <v>234</v>
      </c>
      <c r="AB38" s="77">
        <f t="shared" ca="1" si="19"/>
        <v>0.56495799999999996</v>
      </c>
      <c r="AC38" s="77">
        <f ca="1">IF(H$16=1,_xll.xCalcSkew($A38,AD38-BV38,b)/100,0)</f>
        <v>-4.2000000000001583E-5</v>
      </c>
      <c r="AD38" s="94">
        <f t="shared" ca="1" si="20"/>
        <v>2.9</v>
      </c>
      <c r="AF38" s="95">
        <f t="shared" ca="1" si="21"/>
        <v>237</v>
      </c>
      <c r="AG38" s="95">
        <f t="shared" ca="1" si="22"/>
        <v>234</v>
      </c>
      <c r="AH38" s="77">
        <f t="shared" ca="1" si="23"/>
        <v>0</v>
      </c>
      <c r="AI38" s="145">
        <f t="shared" si="0"/>
        <v>31</v>
      </c>
      <c r="AJ38" s="97"/>
      <c r="AK38" s="97"/>
      <c r="AL38" s="97"/>
      <c r="AM38" s="97"/>
      <c r="AN38" s="79">
        <f t="shared" si="49"/>
        <v>0</v>
      </c>
      <c r="AO38" s="338" t="e">
        <f t="shared" ca="1" si="50"/>
        <v>#DIV/0!</v>
      </c>
      <c r="AP38" s="74">
        <f t="shared" ca="1" si="24"/>
        <v>0</v>
      </c>
      <c r="AQ38" s="98">
        <f t="shared" ca="1" si="25"/>
        <v>0</v>
      </c>
      <c r="AR38" s="97">
        <f t="shared" ca="1" si="26"/>
        <v>0</v>
      </c>
      <c r="AS38" s="97">
        <f t="shared" ca="1" si="51"/>
        <v>0</v>
      </c>
      <c r="AT38" s="97">
        <f t="shared" ca="1" si="27"/>
        <v>0</v>
      </c>
      <c r="AU38" s="99">
        <f t="shared" ca="1" si="52"/>
        <v>0</v>
      </c>
      <c r="AV38" s="99">
        <f t="shared" ca="1" si="53"/>
        <v>0</v>
      </c>
      <c r="AW38" s="99">
        <f t="shared" ca="1" si="54"/>
        <v>0</v>
      </c>
      <c r="AY38" s="79">
        <f t="shared" si="28"/>
        <v>0</v>
      </c>
      <c r="AZ38" s="338" t="e">
        <f t="shared" ca="1" si="55"/>
        <v>#DIV/0!</v>
      </c>
      <c r="BA38" s="74">
        <f t="shared" ca="1" si="29"/>
        <v>0</v>
      </c>
      <c r="BB38" s="98">
        <f t="shared" ca="1" si="30"/>
        <v>0</v>
      </c>
      <c r="BC38" s="97">
        <f t="shared" ca="1" si="31"/>
        <v>0</v>
      </c>
      <c r="BD38" s="97">
        <f t="shared" ca="1" si="32"/>
        <v>0</v>
      </c>
      <c r="BE38" s="97">
        <f t="shared" ca="1" si="33"/>
        <v>0</v>
      </c>
      <c r="BF38" s="99">
        <f t="shared" ca="1" si="56"/>
        <v>0</v>
      </c>
      <c r="BG38" s="99">
        <f t="shared" ca="1" si="57"/>
        <v>0</v>
      </c>
      <c r="BH38" s="99">
        <f t="shared" ca="1" si="58"/>
        <v>0</v>
      </c>
      <c r="BJ38" s="79">
        <f t="shared" si="34"/>
        <v>31</v>
      </c>
      <c r="BK38" s="338">
        <f t="shared" ca="1" si="59"/>
        <v>2.383</v>
      </c>
      <c r="BL38" s="74">
        <f t="shared" ca="1" si="35"/>
        <v>89.992999999999995</v>
      </c>
      <c r="BM38" s="98">
        <f t="shared" ca="1" si="36"/>
        <v>73.873000000000005</v>
      </c>
      <c r="BN38" s="97">
        <f t="shared" ca="1" si="37"/>
        <v>0.96786805833980338</v>
      </c>
      <c r="BO38" s="97">
        <f t="shared" ca="1" si="38"/>
        <v>8.640266739341973E-2</v>
      </c>
      <c r="BP38" s="97">
        <f t="shared" ca="1" si="39"/>
        <v>1.5225959482626505E-2</v>
      </c>
      <c r="BQ38" s="99">
        <f t="shared" ca="1" si="60"/>
        <v>30.003909808533905</v>
      </c>
      <c r="BR38" s="99">
        <f t="shared" ca="1" si="61"/>
        <v>2.6784826891960116</v>
      </c>
      <c r="BS38" s="99">
        <f t="shared" ca="1" si="62"/>
        <v>0.47200474396142167</v>
      </c>
      <c r="BU38" s="79">
        <f t="shared" si="40"/>
        <v>31</v>
      </c>
      <c r="BV38" s="338">
        <f t="shared" ca="1" si="63"/>
        <v>2.903</v>
      </c>
      <c r="BW38" s="74">
        <f t="shared" ca="1" si="41"/>
        <v>89.992999999999995</v>
      </c>
      <c r="BX38" s="98">
        <f t="shared" ca="1" si="42"/>
        <v>89.992999999999995</v>
      </c>
      <c r="BY38" s="97">
        <f t="shared" ca="1" si="43"/>
        <v>0.52068369591085406</v>
      </c>
      <c r="BZ38" s="97">
        <f t="shared" ca="1" si="44"/>
        <v>0.59035653043841596</v>
      </c>
      <c r="CA38" s="97">
        <f t="shared" ca="1" si="45"/>
        <v>9.0299677781546794E-3</v>
      </c>
      <c r="CB38" s="99">
        <f t="shared" ca="1" si="64"/>
        <v>16.141194573236476</v>
      </c>
      <c r="CC38" s="99">
        <f t="shared" ca="1" si="65"/>
        <v>18.301052443590894</v>
      </c>
      <c r="CD38" s="99">
        <f t="shared" ca="1" si="66"/>
        <v>0.27992900112279506</v>
      </c>
    </row>
    <row r="39" spans="1:82" x14ac:dyDescent="0.2">
      <c r="A39" s="92">
        <f t="shared" si="46"/>
        <v>37500</v>
      </c>
      <c r="B39" s="93">
        <f t="shared" ca="1" si="47"/>
        <v>2.899</v>
      </c>
      <c r="C39" s="77">
        <f t="shared" ca="1" si="48"/>
        <v>0.5625</v>
      </c>
      <c r="D39" s="93">
        <f t="shared" ca="1" si="1"/>
        <v>-7.4999999999999997E-2</v>
      </c>
      <c r="E39" s="96">
        <f t="shared" ca="1" si="2"/>
        <v>1</v>
      </c>
      <c r="F39" s="95">
        <f t="shared" ca="1" si="3"/>
        <v>267</v>
      </c>
      <c r="G39" s="77" t="e">
        <f t="shared" ca="1" si="4"/>
        <v>#DIV/0!</v>
      </c>
      <c r="H39" s="77" t="e">
        <f ca="1">IF(B$16=1,_xll.xCalcSkew(A39,I39-AO39,b)/100,0)</f>
        <v>#DIV/0!</v>
      </c>
      <c r="I39" s="94">
        <f t="shared" ca="1" si="5"/>
        <v>5</v>
      </c>
      <c r="K39" s="93">
        <f t="shared" ca="1" si="6"/>
        <v>-7.4999999999999997E-2</v>
      </c>
      <c r="L39" s="96">
        <f t="shared" ca="1" si="7"/>
        <v>1</v>
      </c>
      <c r="M39" s="95">
        <f t="shared" ca="1" si="8"/>
        <v>267</v>
      </c>
      <c r="N39" s="170" t="e">
        <f t="shared" ca="1" si="9"/>
        <v>#DIV/0!</v>
      </c>
      <c r="O39" s="77" t="e">
        <f ca="1">IF(D$16=1,_xll.xCalcSkew($A39,P39-AZ39,b)/100,0)</f>
        <v>#DIV/0!</v>
      </c>
      <c r="P39" s="94">
        <f t="shared" ca="1" si="10"/>
        <v>3</v>
      </c>
      <c r="R39" s="93">
        <f t="shared" ca="1" si="11"/>
        <v>-0.52</v>
      </c>
      <c r="S39" s="96">
        <f t="shared" ca="1" si="12"/>
        <v>1</v>
      </c>
      <c r="T39" s="95">
        <f t="shared" ca="1" si="13"/>
        <v>267</v>
      </c>
      <c r="U39" s="170">
        <f t="shared" ca="1" si="14"/>
        <v>0.60848500000000005</v>
      </c>
      <c r="V39" s="77">
        <f ca="1">IF(F$16=1,_xll.xCalcSkew($A39,W39-BK39,b)/100,0)</f>
        <v>5.9849999999999938E-3</v>
      </c>
      <c r="W39" s="94">
        <f t="shared" ca="1" si="15"/>
        <v>2.5499999999999998</v>
      </c>
      <c r="X39" s="95"/>
      <c r="Y39" s="93">
        <f t="shared" ca="1" si="16"/>
        <v>0</v>
      </c>
      <c r="Z39" s="96">
        <f t="shared" ca="1" si="17"/>
        <v>1</v>
      </c>
      <c r="AA39" s="95">
        <f t="shared" ca="1" si="18"/>
        <v>266</v>
      </c>
      <c r="AB39" s="77">
        <f t="shared" ca="1" si="19"/>
        <v>0.56253500000000001</v>
      </c>
      <c r="AC39" s="77">
        <f ca="1">IF(H$16=1,_xll.xCalcSkew($A39,AD39-BV39,b)/100,0)</f>
        <v>3.4999999999996148E-5</v>
      </c>
      <c r="AD39" s="94">
        <f t="shared" ca="1" si="20"/>
        <v>2.9</v>
      </c>
      <c r="AF39" s="95">
        <f t="shared" ca="1" si="21"/>
        <v>267</v>
      </c>
      <c r="AG39" s="95">
        <f t="shared" ca="1" si="22"/>
        <v>266</v>
      </c>
      <c r="AH39" s="77">
        <f t="shared" ca="1" si="23"/>
        <v>0</v>
      </c>
      <c r="AI39" s="145">
        <f t="shared" si="0"/>
        <v>30</v>
      </c>
      <c r="AJ39" s="97"/>
      <c r="AK39" s="97"/>
      <c r="AL39" s="97"/>
      <c r="AM39" s="97"/>
      <c r="AN39" s="79">
        <f t="shared" si="49"/>
        <v>0</v>
      </c>
      <c r="AO39" s="338" t="e">
        <f t="shared" ca="1" si="50"/>
        <v>#DIV/0!</v>
      </c>
      <c r="AP39" s="74">
        <f t="shared" ca="1" si="24"/>
        <v>0</v>
      </c>
      <c r="AQ39" s="98">
        <f t="shared" ca="1" si="25"/>
        <v>0</v>
      </c>
      <c r="AR39" s="97">
        <f t="shared" ca="1" si="26"/>
        <v>0</v>
      </c>
      <c r="AS39" s="97">
        <f t="shared" ca="1" si="51"/>
        <v>0</v>
      </c>
      <c r="AT39" s="97">
        <f t="shared" ca="1" si="27"/>
        <v>0</v>
      </c>
      <c r="AU39" s="99">
        <f t="shared" ca="1" si="52"/>
        <v>0</v>
      </c>
      <c r="AV39" s="99">
        <f t="shared" ca="1" si="53"/>
        <v>0</v>
      </c>
      <c r="AW39" s="99">
        <f t="shared" ca="1" si="54"/>
        <v>0</v>
      </c>
      <c r="AY39" s="79">
        <f t="shared" si="28"/>
        <v>0</v>
      </c>
      <c r="AZ39" s="338" t="e">
        <f t="shared" ca="1" si="55"/>
        <v>#DIV/0!</v>
      </c>
      <c r="BA39" s="74">
        <f t="shared" ca="1" si="29"/>
        <v>0</v>
      </c>
      <c r="BB39" s="98">
        <f t="shared" ca="1" si="30"/>
        <v>0</v>
      </c>
      <c r="BC39" s="97">
        <f t="shared" ca="1" si="31"/>
        <v>0</v>
      </c>
      <c r="BD39" s="97">
        <f t="shared" ca="1" si="32"/>
        <v>0</v>
      </c>
      <c r="BE39" s="97">
        <f t="shared" ca="1" si="33"/>
        <v>0</v>
      </c>
      <c r="BF39" s="99">
        <f t="shared" ca="1" si="56"/>
        <v>0</v>
      </c>
      <c r="BG39" s="99">
        <f t="shared" ca="1" si="57"/>
        <v>0</v>
      </c>
      <c r="BH39" s="99">
        <f t="shared" ca="1" si="58"/>
        <v>0</v>
      </c>
      <c r="BJ39" s="79">
        <f t="shared" si="34"/>
        <v>30</v>
      </c>
      <c r="BK39" s="338">
        <f t="shared" ca="1" si="59"/>
        <v>2.379</v>
      </c>
      <c r="BL39" s="74">
        <f t="shared" ca="1" si="35"/>
        <v>86.97</v>
      </c>
      <c r="BM39" s="98">
        <f t="shared" ca="1" si="36"/>
        <v>71.37</v>
      </c>
      <c r="BN39" s="97">
        <f t="shared" ca="1" si="37"/>
        <v>1.0207085323100502</v>
      </c>
      <c r="BO39" s="97">
        <f t="shared" ca="1" si="38"/>
        <v>0.10092953066467913</v>
      </c>
      <c r="BP39" s="97">
        <f t="shared" ca="1" si="39"/>
        <v>1.6097904346816572E-2</v>
      </c>
      <c r="BQ39" s="99">
        <f t="shared" ca="1" si="60"/>
        <v>30.621255969301508</v>
      </c>
      <c r="BR39" s="99">
        <f t="shared" ca="1" si="61"/>
        <v>3.027885919940374</v>
      </c>
      <c r="BS39" s="99">
        <f t="shared" ca="1" si="62"/>
        <v>0.48293713040449715</v>
      </c>
      <c r="BU39" s="79">
        <f t="shared" si="40"/>
        <v>30</v>
      </c>
      <c r="BV39" s="338">
        <f t="shared" ca="1" si="63"/>
        <v>2.899</v>
      </c>
      <c r="BW39" s="74">
        <f t="shared" ca="1" si="41"/>
        <v>86.97</v>
      </c>
      <c r="BX39" s="98">
        <f t="shared" ca="1" si="42"/>
        <v>86.97</v>
      </c>
      <c r="BY39" s="97">
        <f t="shared" ca="1" si="43"/>
        <v>0.54969912662532039</v>
      </c>
      <c r="BZ39" s="97">
        <f t="shared" ca="1" si="44"/>
        <v>0.59459985829501227</v>
      </c>
      <c r="CA39" s="97">
        <f t="shared" ca="1" si="45"/>
        <v>9.5892290630392729E-3</v>
      </c>
      <c r="CB39" s="99">
        <f t="shared" ca="1" si="64"/>
        <v>16.490973798759612</v>
      </c>
      <c r="CC39" s="99">
        <f t="shared" ca="1" si="65"/>
        <v>17.837995748850368</v>
      </c>
      <c r="CD39" s="99">
        <f t="shared" ca="1" si="66"/>
        <v>0.28767687189117819</v>
      </c>
    </row>
    <row r="40" spans="1:82" x14ac:dyDescent="0.2">
      <c r="A40" s="92">
        <f t="shared" si="46"/>
        <v>37530</v>
      </c>
      <c r="B40" s="93">
        <f t="shared" ca="1" si="47"/>
        <v>2.9220000000000002</v>
      </c>
      <c r="C40" s="77">
        <f t="shared" ca="1" si="48"/>
        <v>0.5625</v>
      </c>
      <c r="D40" s="93">
        <f t="shared" ca="1" si="1"/>
        <v>-7.4999999999999997E-2</v>
      </c>
      <c r="E40" s="96">
        <f t="shared" ca="1" si="2"/>
        <v>1</v>
      </c>
      <c r="F40" s="95">
        <f t="shared" ca="1" si="3"/>
        <v>296</v>
      </c>
      <c r="G40" s="77" t="e">
        <f t="shared" ca="1" si="4"/>
        <v>#DIV/0!</v>
      </c>
      <c r="H40" s="77" t="e">
        <f ca="1">IF(B$16=1,_xll.xCalcSkew(A40,I40-AO40,b)/100,0)</f>
        <v>#DIV/0!</v>
      </c>
      <c r="I40" s="94">
        <f t="shared" ca="1" si="5"/>
        <v>5</v>
      </c>
      <c r="K40" s="93">
        <f t="shared" ca="1" si="6"/>
        <v>-7.4999999999999997E-2</v>
      </c>
      <c r="L40" s="96">
        <f t="shared" ca="1" si="7"/>
        <v>1</v>
      </c>
      <c r="M40" s="95">
        <f t="shared" ca="1" si="8"/>
        <v>296</v>
      </c>
      <c r="N40" s="170" t="e">
        <f t="shared" ca="1" si="9"/>
        <v>#DIV/0!</v>
      </c>
      <c r="O40" s="77" t="e">
        <f ca="1">IF(D$16=1,_xll.xCalcSkew($A40,P40-AZ40,b)/100,0)</f>
        <v>#DIV/0!</v>
      </c>
      <c r="P40" s="94">
        <f t="shared" ca="1" si="10"/>
        <v>3</v>
      </c>
      <c r="R40" s="93">
        <f t="shared" ca="1" si="11"/>
        <v>-0.52</v>
      </c>
      <c r="S40" s="96">
        <f t="shared" ca="1" si="12"/>
        <v>1</v>
      </c>
      <c r="T40" s="95">
        <f t="shared" ca="1" si="13"/>
        <v>296</v>
      </c>
      <c r="U40" s="170">
        <f t="shared" ca="1" si="14"/>
        <v>0.60768</v>
      </c>
      <c r="V40" s="77">
        <f ca="1">IF(F$16=1,_xll.xCalcSkew($A40,W40-BK40,b)/100,0)</f>
        <v>5.1799999999999893E-3</v>
      </c>
      <c r="W40" s="94">
        <f t="shared" ca="1" si="15"/>
        <v>2.5499999999999998</v>
      </c>
      <c r="X40" s="95"/>
      <c r="Y40" s="93">
        <f t="shared" ca="1" si="16"/>
        <v>0</v>
      </c>
      <c r="Z40" s="96">
        <f t="shared" ca="1" si="17"/>
        <v>1</v>
      </c>
      <c r="AA40" s="95">
        <f t="shared" ca="1" si="18"/>
        <v>295</v>
      </c>
      <c r="AB40" s="77">
        <f t="shared" ca="1" si="19"/>
        <v>0.56219200000000003</v>
      </c>
      <c r="AC40" s="77">
        <f ca="1">IF(H$16=1,_xll.xCalcSkew($A40,AD40-BV40,b)/100,0)</f>
        <v>-3.0800000000000337E-4</v>
      </c>
      <c r="AD40" s="94">
        <f t="shared" ca="1" si="20"/>
        <v>2.9</v>
      </c>
      <c r="AF40" s="95">
        <f t="shared" ca="1" si="21"/>
        <v>296</v>
      </c>
      <c r="AG40" s="95">
        <f t="shared" ca="1" si="22"/>
        <v>295</v>
      </c>
      <c r="AH40" s="77">
        <f t="shared" ref="AH40:AH95" ca="1" si="67">VLOOKUP($A40,STRADDLE,14,FALSE)</f>
        <v>0</v>
      </c>
      <c r="AI40" s="145">
        <f t="shared" si="0"/>
        <v>31</v>
      </c>
      <c r="AJ40" s="97"/>
      <c r="AK40" s="97"/>
      <c r="AL40" s="97"/>
      <c r="AM40" s="97"/>
      <c r="AN40" s="79">
        <f t="shared" si="49"/>
        <v>0</v>
      </c>
      <c r="AO40" s="338" t="e">
        <f t="shared" ca="1" si="50"/>
        <v>#DIV/0!</v>
      </c>
      <c r="AP40" s="74">
        <f t="shared" ca="1" si="24"/>
        <v>0</v>
      </c>
      <c r="AQ40" s="98">
        <f t="shared" ca="1" si="25"/>
        <v>0</v>
      </c>
      <c r="AR40" s="97">
        <f t="shared" ca="1" si="26"/>
        <v>0</v>
      </c>
      <c r="AS40" s="97">
        <f t="shared" ca="1" si="51"/>
        <v>0</v>
      </c>
      <c r="AT40" s="97">
        <f t="shared" ca="1" si="27"/>
        <v>0</v>
      </c>
      <c r="AU40" s="99">
        <f t="shared" ca="1" si="52"/>
        <v>0</v>
      </c>
      <c r="AV40" s="99">
        <f t="shared" ca="1" si="53"/>
        <v>0</v>
      </c>
      <c r="AW40" s="99">
        <f t="shared" ca="1" si="54"/>
        <v>0</v>
      </c>
      <c r="AY40" s="79">
        <f t="shared" si="28"/>
        <v>0</v>
      </c>
      <c r="AZ40" s="338" t="e">
        <f t="shared" ca="1" si="55"/>
        <v>#DIV/0!</v>
      </c>
      <c r="BA40" s="74">
        <f t="shared" ca="1" si="29"/>
        <v>0</v>
      </c>
      <c r="BB40" s="98">
        <f t="shared" ca="1" si="30"/>
        <v>0</v>
      </c>
      <c r="BC40" s="97">
        <f t="shared" ca="1" si="31"/>
        <v>0</v>
      </c>
      <c r="BD40" s="97">
        <f t="shared" ca="1" si="32"/>
        <v>0</v>
      </c>
      <c r="BE40" s="97">
        <f t="shared" ca="1" si="33"/>
        <v>0</v>
      </c>
      <c r="BF40" s="99">
        <f t="shared" ca="1" si="56"/>
        <v>0</v>
      </c>
      <c r="BG40" s="99">
        <f t="shared" ca="1" si="57"/>
        <v>0</v>
      </c>
      <c r="BH40" s="99">
        <f t="shared" ca="1" si="58"/>
        <v>0</v>
      </c>
      <c r="BJ40" s="79">
        <f t="shared" si="34"/>
        <v>31</v>
      </c>
      <c r="BK40" s="338">
        <f t="shared" ca="1" si="59"/>
        <v>2.4020000000000001</v>
      </c>
      <c r="BL40" s="74">
        <f t="shared" ca="1" si="35"/>
        <v>90.582000000000008</v>
      </c>
      <c r="BM40" s="98">
        <f t="shared" ca="1" si="36"/>
        <v>74.462000000000003</v>
      </c>
      <c r="BN40" s="97">
        <f t="shared" ca="1" si="37"/>
        <v>1.0739657188171519</v>
      </c>
      <c r="BO40" s="97">
        <f t="shared" ca="1" si="38"/>
        <v>0.13054957818808988</v>
      </c>
      <c r="BP40" s="97">
        <f t="shared" ca="1" si="39"/>
        <v>1.701841597342546E-2</v>
      </c>
      <c r="BQ40" s="99">
        <f t="shared" ca="1" si="60"/>
        <v>33.29293728333171</v>
      </c>
      <c r="BR40" s="99">
        <f t="shared" ca="1" si="61"/>
        <v>4.0470369238307864</v>
      </c>
      <c r="BS40" s="99">
        <f t="shared" ca="1" si="62"/>
        <v>0.52757089517618927</v>
      </c>
      <c r="BU40" s="79">
        <f t="shared" si="40"/>
        <v>31</v>
      </c>
      <c r="BV40" s="338">
        <f t="shared" ca="1" si="63"/>
        <v>2.9220000000000002</v>
      </c>
      <c r="BW40" s="74">
        <f t="shared" ca="1" si="41"/>
        <v>90.582000000000008</v>
      </c>
      <c r="BX40" s="98">
        <f t="shared" ca="1" si="42"/>
        <v>90.582000000000008</v>
      </c>
      <c r="BY40" s="97">
        <f t="shared" ca="1" si="43"/>
        <v>0.59182593815743445</v>
      </c>
      <c r="BZ40" s="97">
        <f t="shared" ca="1" si="44"/>
        <v>0.60551992753480754</v>
      </c>
      <c r="CA40" s="97">
        <f t="shared" ca="1" si="45"/>
        <v>1.010532204640735E-2</v>
      </c>
      <c r="CB40" s="99">
        <f t="shared" ca="1" si="64"/>
        <v>18.346604082880468</v>
      </c>
      <c r="CC40" s="99">
        <f t="shared" ca="1" si="65"/>
        <v>18.771117753579034</v>
      </c>
      <c r="CD40" s="99">
        <f t="shared" ca="1" si="66"/>
        <v>0.31326498343862785</v>
      </c>
    </row>
    <row r="41" spans="1:82" x14ac:dyDescent="0.2">
      <c r="A41" s="92">
        <f t="shared" si="46"/>
        <v>37561</v>
      </c>
      <c r="B41" s="93">
        <f t="shared" ca="1" si="47"/>
        <v>3.1190000000000002</v>
      </c>
      <c r="C41" s="77">
        <f t="shared" ca="1" si="48"/>
        <v>0.55500000000000005</v>
      </c>
      <c r="D41" s="93">
        <f t="shared" ca="1" si="1"/>
        <v>-7.7499999999999999E-2</v>
      </c>
      <c r="E41" s="96">
        <f t="shared" ca="1" si="2"/>
        <v>1</v>
      </c>
      <c r="F41" s="95">
        <f t="shared" ca="1" si="3"/>
        <v>329</v>
      </c>
      <c r="G41" s="77">
        <f t="shared" ca="1" si="4"/>
        <v>0.58672750000000007</v>
      </c>
      <c r="H41" s="77">
        <f ca="1">IF(B$16=1,_xll.xCalcSkew(A41,I41-AO41,b)/100,0)</f>
        <v>3.1727499999999999E-2</v>
      </c>
      <c r="I41" s="94">
        <f t="shared" ca="1" si="5"/>
        <v>5</v>
      </c>
      <c r="K41" s="93">
        <f t="shared" ca="1" si="6"/>
        <v>-7.7499999999999999E-2</v>
      </c>
      <c r="L41" s="96">
        <f t="shared" ca="1" si="7"/>
        <v>1</v>
      </c>
      <c r="M41" s="95">
        <f t="shared" ca="1" si="8"/>
        <v>329</v>
      </c>
      <c r="N41" s="170" t="e">
        <f t="shared" ca="1" si="9"/>
        <v>#DIV/0!</v>
      </c>
      <c r="O41" s="77" t="e">
        <f ca="1">IF(D$16=1,_xll.xCalcSkew($A41,P41-AZ41,b)/100,0)</f>
        <v>#DIV/0!</v>
      </c>
      <c r="P41" s="94">
        <f t="shared" ca="1" si="10"/>
        <v>3</v>
      </c>
      <c r="R41" s="93">
        <f t="shared" ca="1" si="11"/>
        <v>-0.26500000000000001</v>
      </c>
      <c r="S41" s="96">
        <f t="shared" ca="1" si="12"/>
        <v>1</v>
      </c>
      <c r="T41" s="95">
        <f t="shared" ca="1" si="13"/>
        <v>329</v>
      </c>
      <c r="U41" s="170" t="e">
        <f t="shared" ca="1" si="14"/>
        <v>#DIV/0!</v>
      </c>
      <c r="V41" s="77" t="e">
        <f ca="1">IF(F$16=1,_xll.xCalcSkew($A41,W41-BK41,b)/100,0)</f>
        <v>#DIV/0!</v>
      </c>
      <c r="W41" s="94">
        <f t="shared" ca="1" si="15"/>
        <v>2.5499999999999998</v>
      </c>
      <c r="X41" s="95"/>
      <c r="Y41" s="93">
        <f t="shared" ca="1" si="16"/>
        <v>0</v>
      </c>
      <c r="Z41" s="96">
        <f t="shared" ca="1" si="17"/>
        <v>1</v>
      </c>
      <c r="AA41" s="95">
        <f t="shared" ca="1" si="18"/>
        <v>328</v>
      </c>
      <c r="AB41" s="77" t="e">
        <f t="shared" ca="1" si="19"/>
        <v>#DIV/0!</v>
      </c>
      <c r="AC41" s="77" t="e">
        <f ca="1">IF(H$16=1,_xll.xCalcSkew($A41,AD41-BV41,b)/100,0)</f>
        <v>#DIV/0!</v>
      </c>
      <c r="AD41" s="94">
        <f t="shared" ca="1" si="20"/>
        <v>2.9</v>
      </c>
      <c r="AF41" s="95">
        <f t="shared" ca="1" si="21"/>
        <v>329</v>
      </c>
      <c r="AG41" s="95">
        <f t="shared" ca="1" si="22"/>
        <v>328</v>
      </c>
      <c r="AH41" s="77">
        <f t="shared" ca="1" si="67"/>
        <v>0</v>
      </c>
      <c r="AI41" s="145">
        <f t="shared" si="0"/>
        <v>30</v>
      </c>
      <c r="AJ41" s="97"/>
      <c r="AK41" s="97"/>
      <c r="AL41" s="97"/>
      <c r="AM41" s="97"/>
      <c r="AN41" s="79">
        <f t="shared" si="49"/>
        <v>30</v>
      </c>
      <c r="AO41" s="338">
        <f t="shared" ca="1" si="50"/>
        <v>3.0514999999999999</v>
      </c>
      <c r="AP41" s="74">
        <f t="shared" ca="1" si="24"/>
        <v>93.87</v>
      </c>
      <c r="AQ41" s="98">
        <f t="shared" ca="1" si="25"/>
        <v>91.545000000000002</v>
      </c>
      <c r="AR41" s="97">
        <f t="shared" ca="1" si="26"/>
        <v>0.21876288313551739</v>
      </c>
      <c r="AS41" s="97">
        <f t="shared" ca="1" si="51"/>
        <v>0.27160845770023023</v>
      </c>
      <c r="AT41" s="97">
        <f t="shared" ca="1" si="27"/>
        <v>9.6647366987056005E-3</v>
      </c>
      <c r="AU41" s="99">
        <f t="shared" ca="1" si="52"/>
        <v>6.5628864940655216</v>
      </c>
      <c r="AV41" s="99">
        <f t="shared" ca="1" si="53"/>
        <v>8.148253731006907</v>
      </c>
      <c r="AW41" s="99">
        <f t="shared" ca="1" si="54"/>
        <v>0.28994210096116801</v>
      </c>
      <c r="AY41" s="79">
        <f t="shared" si="28"/>
        <v>0</v>
      </c>
      <c r="AZ41" s="338" t="e">
        <f t="shared" ca="1" si="55"/>
        <v>#DIV/0!</v>
      </c>
      <c r="BA41" s="74">
        <f t="shared" ca="1" si="29"/>
        <v>0</v>
      </c>
      <c r="BB41" s="98">
        <f t="shared" ca="1" si="30"/>
        <v>0</v>
      </c>
      <c r="BC41" s="97">
        <f t="shared" ca="1" si="31"/>
        <v>0</v>
      </c>
      <c r="BD41" s="97">
        <f t="shared" ca="1" si="32"/>
        <v>0</v>
      </c>
      <c r="BE41" s="97">
        <f t="shared" ca="1" si="33"/>
        <v>0</v>
      </c>
      <c r="BF41" s="99">
        <f t="shared" ca="1" si="56"/>
        <v>0</v>
      </c>
      <c r="BG41" s="99">
        <f t="shared" ca="1" si="57"/>
        <v>0</v>
      </c>
      <c r="BH41" s="99">
        <f t="shared" ca="1" si="58"/>
        <v>0</v>
      </c>
      <c r="BJ41" s="79">
        <f t="shared" si="34"/>
        <v>0</v>
      </c>
      <c r="BK41" s="338" t="e">
        <f t="shared" ca="1" si="59"/>
        <v>#DIV/0!</v>
      </c>
      <c r="BL41" s="74">
        <f t="shared" ca="1" si="35"/>
        <v>0</v>
      </c>
      <c r="BM41" s="98">
        <f t="shared" ca="1" si="36"/>
        <v>0</v>
      </c>
      <c r="BN41" s="97">
        <f t="shared" ca="1" si="37"/>
        <v>0</v>
      </c>
      <c r="BO41" s="97">
        <f t="shared" ca="1" si="38"/>
        <v>0</v>
      </c>
      <c r="BP41" s="97">
        <f t="shared" ca="1" si="39"/>
        <v>0</v>
      </c>
      <c r="BQ41" s="99">
        <f t="shared" ca="1" si="60"/>
        <v>0</v>
      </c>
      <c r="BR41" s="99">
        <f t="shared" ca="1" si="61"/>
        <v>0</v>
      </c>
      <c r="BS41" s="99">
        <f t="shared" ca="1" si="62"/>
        <v>0</v>
      </c>
      <c r="BU41" s="79">
        <f t="shared" si="40"/>
        <v>0</v>
      </c>
      <c r="BV41" s="338" t="e">
        <f t="shared" ca="1" si="63"/>
        <v>#DIV/0!</v>
      </c>
      <c r="BW41" s="74">
        <f t="shared" ca="1" si="41"/>
        <v>0</v>
      </c>
      <c r="BX41" s="98">
        <f t="shared" ca="1" si="42"/>
        <v>0</v>
      </c>
      <c r="BY41" s="97">
        <f t="shared" ca="1" si="43"/>
        <v>0</v>
      </c>
      <c r="BZ41" s="97">
        <f t="shared" ca="1" si="44"/>
        <v>0</v>
      </c>
      <c r="CA41" s="97">
        <f t="shared" ca="1" si="45"/>
        <v>0</v>
      </c>
      <c r="CB41" s="99">
        <f t="shared" ca="1" si="64"/>
        <v>0</v>
      </c>
      <c r="CC41" s="99">
        <f t="shared" ca="1" si="65"/>
        <v>0</v>
      </c>
      <c r="CD41" s="99">
        <f t="shared" ca="1" si="66"/>
        <v>0</v>
      </c>
    </row>
    <row r="42" spans="1:82" x14ac:dyDescent="0.2">
      <c r="A42" s="92">
        <f t="shared" si="46"/>
        <v>37591</v>
      </c>
      <c r="B42" s="93">
        <f t="shared" ca="1" si="47"/>
        <v>3.306</v>
      </c>
      <c r="C42" s="77">
        <f t="shared" ca="1" si="48"/>
        <v>0.55000000000000004</v>
      </c>
      <c r="D42" s="93">
        <f t="shared" ca="1" si="1"/>
        <v>-7.7499999999999999E-2</v>
      </c>
      <c r="E42" s="96">
        <f t="shared" ca="1" si="2"/>
        <v>1</v>
      </c>
      <c r="F42" s="95">
        <f t="shared" ca="1" si="3"/>
        <v>357</v>
      </c>
      <c r="G42" s="77" t="e">
        <f t="shared" ca="1" si="4"/>
        <v>#DIV/0!</v>
      </c>
      <c r="H42" s="77" t="e">
        <f ca="1">IF(B$16=1,_xll.xCalcSkew(A42,I42-AO42,b)/100,0)</f>
        <v>#DIV/0!</v>
      </c>
      <c r="I42" s="94">
        <f t="shared" ca="1" si="5"/>
        <v>5</v>
      </c>
      <c r="K42" s="93">
        <f t="shared" ca="1" si="6"/>
        <v>-7.7499999999999999E-2</v>
      </c>
      <c r="L42" s="96">
        <f t="shared" ca="1" si="7"/>
        <v>1</v>
      </c>
      <c r="M42" s="95">
        <f t="shared" ca="1" si="8"/>
        <v>357</v>
      </c>
      <c r="N42" s="170" t="e">
        <f t="shared" ca="1" si="9"/>
        <v>#DIV/0!</v>
      </c>
      <c r="O42" s="77" t="e">
        <f ca="1">IF(D$16=1,_xll.xCalcSkew($A42,P42-AZ42,b)/100,0)</f>
        <v>#DIV/0!</v>
      </c>
      <c r="P42" s="94">
        <f t="shared" ca="1" si="10"/>
        <v>3</v>
      </c>
      <c r="R42" s="93">
        <f t="shared" ca="1" si="11"/>
        <v>-0.26500000000000001</v>
      </c>
      <c r="S42" s="96">
        <f t="shared" ca="1" si="12"/>
        <v>1</v>
      </c>
      <c r="T42" s="95">
        <f t="shared" ca="1" si="13"/>
        <v>357</v>
      </c>
      <c r="U42" s="170" t="e">
        <f t="shared" ca="1" si="14"/>
        <v>#DIV/0!</v>
      </c>
      <c r="V42" s="77" t="e">
        <f ca="1">IF(F$16=1,_xll.xCalcSkew($A42,W42-BK42,b)/100,0)</f>
        <v>#DIV/0!</v>
      </c>
      <c r="W42" s="94">
        <f t="shared" ca="1" si="15"/>
        <v>2.5499999999999998</v>
      </c>
      <c r="X42" s="95"/>
      <c r="Y42" s="93">
        <f t="shared" ca="1" si="16"/>
        <v>0</v>
      </c>
      <c r="Z42" s="96">
        <f t="shared" ca="1" si="17"/>
        <v>1</v>
      </c>
      <c r="AA42" s="95">
        <f t="shared" ca="1" si="18"/>
        <v>356</v>
      </c>
      <c r="AB42" s="77" t="e">
        <f t="shared" ca="1" si="19"/>
        <v>#DIV/0!</v>
      </c>
      <c r="AC42" s="77" t="e">
        <f ca="1">IF(H$16=1,_xll.xCalcSkew($A42,AD42-BV42,b)/100,0)</f>
        <v>#DIV/0!</v>
      </c>
      <c r="AD42" s="94">
        <f t="shared" ca="1" si="20"/>
        <v>2.9</v>
      </c>
      <c r="AF42" s="95">
        <f t="shared" ca="1" si="21"/>
        <v>357</v>
      </c>
      <c r="AG42" s="95">
        <f t="shared" ca="1" si="22"/>
        <v>356</v>
      </c>
      <c r="AH42" s="77">
        <f t="shared" ca="1" si="67"/>
        <v>0</v>
      </c>
      <c r="AI42" s="145">
        <f t="shared" si="0"/>
        <v>31</v>
      </c>
      <c r="AJ42" s="97"/>
      <c r="AK42" s="97"/>
      <c r="AL42" s="97"/>
      <c r="AM42" s="97"/>
      <c r="AN42" s="79">
        <f t="shared" si="49"/>
        <v>0</v>
      </c>
      <c r="AO42" s="338" t="e">
        <f t="shared" ca="1" si="50"/>
        <v>#DIV/0!</v>
      </c>
      <c r="AP42" s="74">
        <f t="shared" ca="1" si="24"/>
        <v>0</v>
      </c>
      <c r="AQ42" s="98">
        <f t="shared" ca="1" si="25"/>
        <v>0</v>
      </c>
      <c r="AR42" s="97">
        <f t="shared" ca="1" si="26"/>
        <v>0</v>
      </c>
      <c r="AS42" s="97">
        <f t="shared" ca="1" si="51"/>
        <v>0</v>
      </c>
      <c r="AT42" s="97">
        <f t="shared" ca="1" si="27"/>
        <v>0</v>
      </c>
      <c r="AU42" s="99">
        <f t="shared" ca="1" si="52"/>
        <v>0</v>
      </c>
      <c r="AV42" s="99">
        <f t="shared" ca="1" si="53"/>
        <v>0</v>
      </c>
      <c r="AW42" s="99">
        <f t="shared" ca="1" si="54"/>
        <v>0</v>
      </c>
      <c r="AY42" s="79">
        <f t="shared" si="28"/>
        <v>0</v>
      </c>
      <c r="AZ42" s="338" t="e">
        <f t="shared" ca="1" si="55"/>
        <v>#DIV/0!</v>
      </c>
      <c r="BA42" s="74">
        <f t="shared" ca="1" si="29"/>
        <v>0</v>
      </c>
      <c r="BB42" s="98">
        <f t="shared" ca="1" si="30"/>
        <v>0</v>
      </c>
      <c r="BC42" s="97">
        <f t="shared" ca="1" si="31"/>
        <v>0</v>
      </c>
      <c r="BD42" s="97">
        <f t="shared" ca="1" si="32"/>
        <v>0</v>
      </c>
      <c r="BE42" s="97">
        <f t="shared" ca="1" si="33"/>
        <v>0</v>
      </c>
      <c r="BF42" s="99">
        <f t="shared" ca="1" si="56"/>
        <v>0</v>
      </c>
      <c r="BG42" s="99">
        <f t="shared" ca="1" si="57"/>
        <v>0</v>
      </c>
      <c r="BH42" s="99">
        <f t="shared" ca="1" si="58"/>
        <v>0</v>
      </c>
      <c r="BJ42" s="79">
        <f t="shared" si="34"/>
        <v>0</v>
      </c>
      <c r="BK42" s="338" t="e">
        <f t="shared" ca="1" si="59"/>
        <v>#DIV/0!</v>
      </c>
      <c r="BL42" s="74">
        <f t="shared" ca="1" si="35"/>
        <v>0</v>
      </c>
      <c r="BM42" s="98">
        <f t="shared" ca="1" si="36"/>
        <v>0</v>
      </c>
      <c r="BN42" s="97">
        <f t="shared" ca="1" si="37"/>
        <v>0</v>
      </c>
      <c r="BO42" s="97">
        <f t="shared" ca="1" si="38"/>
        <v>0</v>
      </c>
      <c r="BP42" s="97">
        <f t="shared" ca="1" si="39"/>
        <v>0</v>
      </c>
      <c r="BQ42" s="99">
        <f t="shared" ca="1" si="60"/>
        <v>0</v>
      </c>
      <c r="BR42" s="99">
        <f t="shared" ca="1" si="61"/>
        <v>0</v>
      </c>
      <c r="BS42" s="99">
        <f t="shared" ca="1" si="62"/>
        <v>0</v>
      </c>
      <c r="BU42" s="79">
        <f t="shared" si="40"/>
        <v>0</v>
      </c>
      <c r="BV42" s="338" t="e">
        <f t="shared" ca="1" si="63"/>
        <v>#DIV/0!</v>
      </c>
      <c r="BW42" s="74">
        <f t="shared" ca="1" si="41"/>
        <v>0</v>
      </c>
      <c r="BX42" s="98">
        <f t="shared" ca="1" si="42"/>
        <v>0</v>
      </c>
      <c r="BY42" s="97">
        <f t="shared" ca="1" si="43"/>
        <v>0</v>
      </c>
      <c r="BZ42" s="97">
        <f t="shared" ca="1" si="44"/>
        <v>0</v>
      </c>
      <c r="CA42" s="97">
        <f t="shared" ca="1" si="45"/>
        <v>0</v>
      </c>
      <c r="CB42" s="99">
        <f t="shared" ca="1" si="64"/>
        <v>0</v>
      </c>
      <c r="CC42" s="99">
        <f t="shared" ca="1" si="65"/>
        <v>0</v>
      </c>
      <c r="CD42" s="99">
        <f t="shared" ca="1" si="66"/>
        <v>0</v>
      </c>
    </row>
    <row r="43" spans="1:82" x14ac:dyDescent="0.2">
      <c r="A43" s="92">
        <f t="shared" si="46"/>
        <v>37622</v>
      </c>
      <c r="B43" s="93">
        <f t="shared" ca="1" si="47"/>
        <v>3.4009999999999998</v>
      </c>
      <c r="C43" s="77">
        <f t="shared" ca="1" si="48"/>
        <v>0.54500000000000004</v>
      </c>
      <c r="D43" s="93">
        <f t="shared" ca="1" si="1"/>
        <v>-7.7499999999999999E-2</v>
      </c>
      <c r="E43" s="96">
        <f t="shared" ca="1" si="2"/>
        <v>1</v>
      </c>
      <c r="F43" s="95">
        <f t="shared" ca="1" si="3"/>
        <v>388</v>
      </c>
      <c r="G43" s="77" t="e">
        <f t="shared" ca="1" si="4"/>
        <v>#DIV/0!</v>
      </c>
      <c r="H43" s="77" t="e">
        <f ca="1">IF(B$16=1,_xll.xCalcSkew(A43,I43-AO43,b)/100,0)</f>
        <v>#DIV/0!</v>
      </c>
      <c r="I43" s="94">
        <f t="shared" ca="1" si="5"/>
        <v>5</v>
      </c>
      <c r="K43" s="93">
        <f t="shared" ca="1" si="6"/>
        <v>-7.7499999999999999E-2</v>
      </c>
      <c r="L43" s="96">
        <f t="shared" ca="1" si="7"/>
        <v>1</v>
      </c>
      <c r="M43" s="95">
        <f t="shared" ca="1" si="8"/>
        <v>388</v>
      </c>
      <c r="N43" s="170" t="e">
        <f t="shared" ca="1" si="9"/>
        <v>#DIV/0!</v>
      </c>
      <c r="O43" s="77" t="e">
        <f ca="1">IF(D$16=1,_xll.xCalcSkew($A43,P43-AZ43,b)/100,0)</f>
        <v>#DIV/0!</v>
      </c>
      <c r="P43" s="94">
        <f t="shared" ca="1" si="10"/>
        <v>3</v>
      </c>
      <c r="R43" s="93">
        <f t="shared" ca="1" si="11"/>
        <v>-0.24</v>
      </c>
      <c r="S43" s="96">
        <f t="shared" ca="1" si="12"/>
        <v>1</v>
      </c>
      <c r="T43" s="95">
        <f t="shared" ca="1" si="13"/>
        <v>388</v>
      </c>
      <c r="U43" s="170" t="e">
        <f t="shared" ca="1" si="14"/>
        <v>#DIV/0!</v>
      </c>
      <c r="V43" s="77" t="e">
        <f ca="1">IF(F$16=1,_xll.xCalcSkew($A43,W43-BK43,b)/100,0)</f>
        <v>#DIV/0!</v>
      </c>
      <c r="W43" s="94">
        <f t="shared" ca="1" si="15"/>
        <v>2.5499999999999998</v>
      </c>
      <c r="X43" s="95"/>
      <c r="Y43" s="93">
        <f t="shared" ca="1" si="16"/>
        <v>0</v>
      </c>
      <c r="Z43" s="96">
        <f t="shared" ca="1" si="17"/>
        <v>1</v>
      </c>
      <c r="AA43" s="95">
        <f t="shared" ca="1" si="18"/>
        <v>387</v>
      </c>
      <c r="AB43" s="77" t="e">
        <f t="shared" ca="1" si="19"/>
        <v>#DIV/0!</v>
      </c>
      <c r="AC43" s="77" t="e">
        <f ca="1">IF(H$16=1,_xll.xCalcSkew($A43,AD43-BV43,b)/100,0)</f>
        <v>#DIV/0!</v>
      </c>
      <c r="AD43" s="94">
        <f t="shared" ca="1" si="20"/>
        <v>2.9</v>
      </c>
      <c r="AF43" s="95">
        <f t="shared" ca="1" si="21"/>
        <v>388</v>
      </c>
      <c r="AG43" s="95">
        <f t="shared" ca="1" si="22"/>
        <v>387</v>
      </c>
      <c r="AH43" s="77">
        <f t="shared" ca="1" si="67"/>
        <v>0</v>
      </c>
      <c r="AI43" s="145">
        <f t="shared" si="0"/>
        <v>31</v>
      </c>
      <c r="AJ43" s="97"/>
      <c r="AK43" s="97"/>
      <c r="AL43" s="97"/>
      <c r="AM43" s="97"/>
      <c r="AN43" s="79">
        <f t="shared" si="49"/>
        <v>0</v>
      </c>
      <c r="AO43" s="338" t="e">
        <f t="shared" ca="1" si="50"/>
        <v>#DIV/0!</v>
      </c>
      <c r="AP43" s="74">
        <f t="shared" ca="1" si="24"/>
        <v>0</v>
      </c>
      <c r="AQ43" s="98">
        <f t="shared" ca="1" si="25"/>
        <v>0</v>
      </c>
      <c r="AR43" s="97">
        <f t="shared" ca="1" si="26"/>
        <v>0</v>
      </c>
      <c r="AS43" s="97">
        <f t="shared" ca="1" si="51"/>
        <v>0</v>
      </c>
      <c r="AT43" s="97">
        <f t="shared" ca="1" si="27"/>
        <v>0</v>
      </c>
      <c r="AU43" s="99">
        <f t="shared" ca="1" si="52"/>
        <v>0</v>
      </c>
      <c r="AV43" s="99">
        <f t="shared" ca="1" si="53"/>
        <v>0</v>
      </c>
      <c r="AW43" s="99">
        <f t="shared" ca="1" si="54"/>
        <v>0</v>
      </c>
      <c r="AY43" s="79">
        <f t="shared" si="28"/>
        <v>0</v>
      </c>
      <c r="AZ43" s="338" t="e">
        <f t="shared" ca="1" si="55"/>
        <v>#DIV/0!</v>
      </c>
      <c r="BA43" s="74">
        <f t="shared" ca="1" si="29"/>
        <v>0</v>
      </c>
      <c r="BB43" s="98">
        <f t="shared" ca="1" si="30"/>
        <v>0</v>
      </c>
      <c r="BC43" s="97">
        <f t="shared" ca="1" si="31"/>
        <v>0</v>
      </c>
      <c r="BD43" s="97">
        <f t="shared" ca="1" si="32"/>
        <v>0</v>
      </c>
      <c r="BE43" s="97">
        <f t="shared" ca="1" si="33"/>
        <v>0</v>
      </c>
      <c r="BF43" s="99">
        <f t="shared" ca="1" si="56"/>
        <v>0</v>
      </c>
      <c r="BG43" s="99">
        <f t="shared" ca="1" si="57"/>
        <v>0</v>
      </c>
      <c r="BH43" s="99">
        <f t="shared" ca="1" si="58"/>
        <v>0</v>
      </c>
      <c r="BJ43" s="79">
        <f t="shared" si="34"/>
        <v>0</v>
      </c>
      <c r="BK43" s="338" t="e">
        <f t="shared" ca="1" si="59"/>
        <v>#DIV/0!</v>
      </c>
      <c r="BL43" s="74">
        <f t="shared" ca="1" si="35"/>
        <v>0</v>
      </c>
      <c r="BM43" s="98">
        <f t="shared" ca="1" si="36"/>
        <v>0</v>
      </c>
      <c r="BN43" s="97">
        <f t="shared" ca="1" si="37"/>
        <v>0</v>
      </c>
      <c r="BO43" s="97">
        <f t="shared" ca="1" si="38"/>
        <v>0</v>
      </c>
      <c r="BP43" s="97">
        <f t="shared" ca="1" si="39"/>
        <v>0</v>
      </c>
      <c r="BQ43" s="99">
        <f t="shared" ca="1" si="60"/>
        <v>0</v>
      </c>
      <c r="BR43" s="99">
        <f t="shared" ca="1" si="61"/>
        <v>0</v>
      </c>
      <c r="BS43" s="99">
        <f t="shared" ca="1" si="62"/>
        <v>0</v>
      </c>
      <c r="BU43" s="79">
        <f t="shared" si="40"/>
        <v>0</v>
      </c>
      <c r="BV43" s="338" t="e">
        <f t="shared" ca="1" si="63"/>
        <v>#DIV/0!</v>
      </c>
      <c r="BW43" s="74">
        <f t="shared" ca="1" si="41"/>
        <v>0</v>
      </c>
      <c r="BX43" s="98">
        <f t="shared" ca="1" si="42"/>
        <v>0</v>
      </c>
      <c r="BY43" s="97">
        <f t="shared" ca="1" si="43"/>
        <v>0</v>
      </c>
      <c r="BZ43" s="97">
        <f t="shared" ca="1" si="44"/>
        <v>0</v>
      </c>
      <c r="CA43" s="97">
        <f t="shared" ca="1" si="45"/>
        <v>0</v>
      </c>
      <c r="CB43" s="99">
        <f t="shared" ca="1" si="64"/>
        <v>0</v>
      </c>
      <c r="CC43" s="99">
        <f t="shared" ca="1" si="65"/>
        <v>0</v>
      </c>
      <c r="CD43" s="99">
        <f t="shared" ca="1" si="66"/>
        <v>0</v>
      </c>
    </row>
    <row r="44" spans="1:82" x14ac:dyDescent="0.2">
      <c r="A44" s="92">
        <f t="shared" si="46"/>
        <v>37653</v>
      </c>
      <c r="B44" s="93">
        <f t="shared" ca="1" si="47"/>
        <v>3.3359999999999999</v>
      </c>
      <c r="C44" s="77">
        <f t="shared" ca="1" si="48"/>
        <v>0.53500000000000003</v>
      </c>
      <c r="D44" s="93">
        <f t="shared" ca="1" si="1"/>
        <v>-7.7499999999999999E-2</v>
      </c>
      <c r="E44" s="96">
        <f t="shared" ca="1" si="2"/>
        <v>1</v>
      </c>
      <c r="F44" s="95">
        <f t="shared" ca="1" si="3"/>
        <v>421</v>
      </c>
      <c r="G44" s="77" t="e">
        <f t="shared" ca="1" si="4"/>
        <v>#DIV/0!</v>
      </c>
      <c r="H44" s="77" t="e">
        <f ca="1">IF(B$16=1,_xll.xCalcSkew(A44,I44-AO44,b)/100,0)</f>
        <v>#DIV/0!</v>
      </c>
      <c r="I44" s="94">
        <f t="shared" ca="1" si="5"/>
        <v>5</v>
      </c>
      <c r="K44" s="93">
        <f t="shared" ca="1" si="6"/>
        <v>-7.7499999999999999E-2</v>
      </c>
      <c r="L44" s="96">
        <f t="shared" ca="1" si="7"/>
        <v>1</v>
      </c>
      <c r="M44" s="95">
        <f t="shared" ca="1" si="8"/>
        <v>421</v>
      </c>
      <c r="N44" s="170" t="e">
        <f t="shared" ca="1" si="9"/>
        <v>#DIV/0!</v>
      </c>
      <c r="O44" s="77" t="e">
        <f ca="1">IF(D$16=1,_xll.xCalcSkew($A44,P44-AZ44,b)/100,0)</f>
        <v>#DIV/0!</v>
      </c>
      <c r="P44" s="94">
        <f t="shared" ca="1" si="10"/>
        <v>3</v>
      </c>
      <c r="R44" s="93">
        <f t="shared" ca="1" si="11"/>
        <v>-0.23</v>
      </c>
      <c r="S44" s="96">
        <f t="shared" ca="1" si="12"/>
        <v>1</v>
      </c>
      <c r="T44" s="95">
        <f t="shared" ca="1" si="13"/>
        <v>421</v>
      </c>
      <c r="U44" s="170" t="e">
        <f t="shared" ca="1" si="14"/>
        <v>#DIV/0!</v>
      </c>
      <c r="V44" s="77" t="e">
        <f ca="1">IF(F$16=1,_xll.xCalcSkew($A44,W44-BK44,b)/100,0)</f>
        <v>#DIV/0!</v>
      </c>
      <c r="W44" s="94">
        <f t="shared" ca="1" si="15"/>
        <v>2.5499999999999998</v>
      </c>
      <c r="X44" s="95"/>
      <c r="Y44" s="93">
        <f t="shared" ca="1" si="16"/>
        <v>0</v>
      </c>
      <c r="Z44" s="96">
        <f t="shared" ca="1" si="17"/>
        <v>1</v>
      </c>
      <c r="AA44" s="95">
        <f t="shared" ca="1" si="18"/>
        <v>420</v>
      </c>
      <c r="AB44" s="77" t="e">
        <f t="shared" ca="1" si="19"/>
        <v>#DIV/0!</v>
      </c>
      <c r="AC44" s="77" t="e">
        <f ca="1">IF(H$16=1,_xll.xCalcSkew($A44,AD44-BV44,b)/100,0)</f>
        <v>#DIV/0!</v>
      </c>
      <c r="AD44" s="94">
        <f t="shared" ca="1" si="20"/>
        <v>2.9</v>
      </c>
      <c r="AF44" s="95">
        <f t="shared" ca="1" si="21"/>
        <v>421</v>
      </c>
      <c r="AG44" s="95">
        <f t="shared" ca="1" si="22"/>
        <v>420</v>
      </c>
      <c r="AH44" s="77">
        <f t="shared" ca="1" si="67"/>
        <v>0</v>
      </c>
      <c r="AI44" s="145">
        <f t="shared" si="0"/>
        <v>28</v>
      </c>
      <c r="AJ44" s="97"/>
      <c r="AK44" s="97"/>
      <c r="AL44" s="97"/>
      <c r="AM44" s="97"/>
      <c r="AN44" s="79">
        <f t="shared" si="49"/>
        <v>0</v>
      </c>
      <c r="AO44" s="338" t="e">
        <f t="shared" ca="1" si="50"/>
        <v>#DIV/0!</v>
      </c>
      <c r="AP44" s="74">
        <f t="shared" ca="1" si="24"/>
        <v>0</v>
      </c>
      <c r="AQ44" s="98">
        <f t="shared" ca="1" si="25"/>
        <v>0</v>
      </c>
      <c r="AR44" s="97">
        <f t="shared" ca="1" si="26"/>
        <v>0</v>
      </c>
      <c r="AS44" s="97">
        <f t="shared" ca="1" si="51"/>
        <v>0</v>
      </c>
      <c r="AT44" s="97">
        <f t="shared" ca="1" si="27"/>
        <v>0</v>
      </c>
      <c r="AU44" s="99">
        <f t="shared" ca="1" si="52"/>
        <v>0</v>
      </c>
      <c r="AV44" s="99">
        <f t="shared" ca="1" si="53"/>
        <v>0</v>
      </c>
      <c r="AW44" s="99">
        <f t="shared" ca="1" si="54"/>
        <v>0</v>
      </c>
      <c r="AY44" s="79">
        <f t="shared" si="28"/>
        <v>0</v>
      </c>
      <c r="AZ44" s="338" t="e">
        <f t="shared" ca="1" si="55"/>
        <v>#DIV/0!</v>
      </c>
      <c r="BA44" s="74">
        <f t="shared" ca="1" si="29"/>
        <v>0</v>
      </c>
      <c r="BB44" s="98">
        <f t="shared" ca="1" si="30"/>
        <v>0</v>
      </c>
      <c r="BC44" s="97">
        <f t="shared" ca="1" si="31"/>
        <v>0</v>
      </c>
      <c r="BD44" s="97">
        <f t="shared" ca="1" si="32"/>
        <v>0</v>
      </c>
      <c r="BE44" s="97">
        <f t="shared" ca="1" si="33"/>
        <v>0</v>
      </c>
      <c r="BF44" s="99">
        <f t="shared" ca="1" si="56"/>
        <v>0</v>
      </c>
      <c r="BG44" s="99">
        <f t="shared" ca="1" si="57"/>
        <v>0</v>
      </c>
      <c r="BH44" s="99">
        <f t="shared" ca="1" si="58"/>
        <v>0</v>
      </c>
      <c r="BJ44" s="79">
        <f t="shared" si="34"/>
        <v>0</v>
      </c>
      <c r="BK44" s="338" t="e">
        <f t="shared" ca="1" si="59"/>
        <v>#DIV/0!</v>
      </c>
      <c r="BL44" s="74">
        <f t="shared" ca="1" si="35"/>
        <v>0</v>
      </c>
      <c r="BM44" s="98">
        <f t="shared" ca="1" si="36"/>
        <v>0</v>
      </c>
      <c r="BN44" s="97">
        <f t="shared" ca="1" si="37"/>
        <v>0</v>
      </c>
      <c r="BO44" s="97">
        <f t="shared" ca="1" si="38"/>
        <v>0</v>
      </c>
      <c r="BP44" s="97">
        <f t="shared" ca="1" si="39"/>
        <v>0</v>
      </c>
      <c r="BQ44" s="99">
        <f t="shared" ca="1" si="60"/>
        <v>0</v>
      </c>
      <c r="BR44" s="99">
        <f t="shared" ca="1" si="61"/>
        <v>0</v>
      </c>
      <c r="BS44" s="99">
        <f t="shared" ca="1" si="62"/>
        <v>0</v>
      </c>
      <c r="BU44" s="79">
        <f t="shared" si="40"/>
        <v>0</v>
      </c>
      <c r="BV44" s="338" t="e">
        <f t="shared" ca="1" si="63"/>
        <v>#DIV/0!</v>
      </c>
      <c r="BW44" s="74">
        <f t="shared" ca="1" si="41"/>
        <v>0</v>
      </c>
      <c r="BX44" s="98">
        <f t="shared" ca="1" si="42"/>
        <v>0</v>
      </c>
      <c r="BY44" s="97">
        <f t="shared" ca="1" si="43"/>
        <v>0</v>
      </c>
      <c r="BZ44" s="97">
        <f t="shared" ca="1" si="44"/>
        <v>0</v>
      </c>
      <c r="CA44" s="97">
        <f t="shared" ca="1" si="45"/>
        <v>0</v>
      </c>
      <c r="CB44" s="99">
        <f t="shared" ca="1" si="64"/>
        <v>0</v>
      </c>
      <c r="CC44" s="99">
        <f t="shared" ca="1" si="65"/>
        <v>0</v>
      </c>
      <c r="CD44" s="99">
        <f t="shared" ca="1" si="66"/>
        <v>0</v>
      </c>
    </row>
    <row r="45" spans="1:82" x14ac:dyDescent="0.2">
      <c r="A45" s="92">
        <f t="shared" si="46"/>
        <v>37681</v>
      </c>
      <c r="B45" s="93">
        <f t="shared" ca="1" si="47"/>
        <v>3.2360000000000002</v>
      </c>
      <c r="C45" s="77">
        <f t="shared" ca="1" si="48"/>
        <v>0.50249999999999995</v>
      </c>
      <c r="D45" s="93">
        <f t="shared" ca="1" si="1"/>
        <v>-7.7499999999999999E-2</v>
      </c>
      <c r="E45" s="96">
        <f t="shared" ca="1" si="2"/>
        <v>1</v>
      </c>
      <c r="F45" s="95">
        <f t="shared" ca="1" si="3"/>
        <v>449</v>
      </c>
      <c r="G45" s="77" t="e">
        <f t="shared" ca="1" si="4"/>
        <v>#DIV/0!</v>
      </c>
      <c r="H45" s="77" t="e">
        <f ca="1">IF(B$16=1,_xll.xCalcSkew(A45,I45-AO45,b)/100,0)</f>
        <v>#DIV/0!</v>
      </c>
      <c r="I45" s="94">
        <f t="shared" ca="1" si="5"/>
        <v>5</v>
      </c>
      <c r="K45" s="93">
        <f t="shared" ca="1" si="6"/>
        <v>-7.7499999999999999E-2</v>
      </c>
      <c r="L45" s="96">
        <f t="shared" ca="1" si="7"/>
        <v>1</v>
      </c>
      <c r="M45" s="95">
        <f t="shared" ca="1" si="8"/>
        <v>449</v>
      </c>
      <c r="N45" s="170" t="e">
        <f t="shared" ca="1" si="9"/>
        <v>#DIV/0!</v>
      </c>
      <c r="O45" s="77" t="e">
        <f ca="1">IF(D$16=1,_xll.xCalcSkew($A45,P45-AZ45,b)/100,0)</f>
        <v>#DIV/0!</v>
      </c>
      <c r="P45" s="94">
        <f t="shared" ca="1" si="10"/>
        <v>3</v>
      </c>
      <c r="R45" s="93">
        <f t="shared" ca="1" si="11"/>
        <v>-0.28000000000000003</v>
      </c>
      <c r="S45" s="96">
        <f t="shared" ca="1" si="12"/>
        <v>1</v>
      </c>
      <c r="T45" s="95">
        <f t="shared" ca="1" si="13"/>
        <v>449</v>
      </c>
      <c r="U45" s="170" t="e">
        <f t="shared" ca="1" si="14"/>
        <v>#DIV/0!</v>
      </c>
      <c r="V45" s="77" t="e">
        <f ca="1">IF(F$16=1,_xll.xCalcSkew($A45,W45-BK45,b)/100,0)</f>
        <v>#DIV/0!</v>
      </c>
      <c r="W45" s="94">
        <f t="shared" ca="1" si="15"/>
        <v>2.5499999999999998</v>
      </c>
      <c r="X45" s="95"/>
      <c r="Y45" s="93">
        <f t="shared" ca="1" si="16"/>
        <v>0</v>
      </c>
      <c r="Z45" s="96">
        <f t="shared" ca="1" si="17"/>
        <v>1</v>
      </c>
      <c r="AA45" s="95">
        <f t="shared" ca="1" si="18"/>
        <v>448</v>
      </c>
      <c r="AB45" s="77" t="e">
        <f t="shared" ca="1" si="19"/>
        <v>#DIV/0!</v>
      </c>
      <c r="AC45" s="77" t="e">
        <f ca="1">IF(H$16=1,_xll.xCalcSkew($A45,AD45-BV45,b)/100,0)</f>
        <v>#DIV/0!</v>
      </c>
      <c r="AD45" s="94">
        <f t="shared" ca="1" si="20"/>
        <v>2.9</v>
      </c>
      <c r="AF45" s="95">
        <f t="shared" ca="1" si="21"/>
        <v>449</v>
      </c>
      <c r="AG45" s="95">
        <f t="shared" ca="1" si="22"/>
        <v>448</v>
      </c>
      <c r="AH45" s="77">
        <f t="shared" ca="1" si="67"/>
        <v>0</v>
      </c>
      <c r="AI45" s="145">
        <f t="shared" si="0"/>
        <v>31</v>
      </c>
      <c r="AJ45" s="97"/>
      <c r="AK45" s="97"/>
      <c r="AL45" s="97"/>
      <c r="AM45" s="97"/>
      <c r="AN45" s="79">
        <f t="shared" si="49"/>
        <v>0</v>
      </c>
      <c r="AO45" s="338" t="e">
        <f t="shared" ca="1" si="50"/>
        <v>#DIV/0!</v>
      </c>
      <c r="AP45" s="74">
        <f t="shared" ca="1" si="24"/>
        <v>0</v>
      </c>
      <c r="AQ45" s="98">
        <f t="shared" ca="1" si="25"/>
        <v>0</v>
      </c>
      <c r="AR45" s="97">
        <f t="shared" ca="1" si="26"/>
        <v>0</v>
      </c>
      <c r="AS45" s="97">
        <f t="shared" ca="1" si="51"/>
        <v>0</v>
      </c>
      <c r="AT45" s="97">
        <f t="shared" ca="1" si="27"/>
        <v>0</v>
      </c>
      <c r="AU45" s="99">
        <f t="shared" ca="1" si="52"/>
        <v>0</v>
      </c>
      <c r="AV45" s="99">
        <f t="shared" ca="1" si="53"/>
        <v>0</v>
      </c>
      <c r="AW45" s="99">
        <f t="shared" ca="1" si="54"/>
        <v>0</v>
      </c>
      <c r="AY45" s="79">
        <f t="shared" si="28"/>
        <v>0</v>
      </c>
      <c r="AZ45" s="338" t="e">
        <f t="shared" ca="1" si="55"/>
        <v>#DIV/0!</v>
      </c>
      <c r="BA45" s="74">
        <f t="shared" ca="1" si="29"/>
        <v>0</v>
      </c>
      <c r="BB45" s="98">
        <f t="shared" ca="1" si="30"/>
        <v>0</v>
      </c>
      <c r="BC45" s="97">
        <f t="shared" ca="1" si="31"/>
        <v>0</v>
      </c>
      <c r="BD45" s="97">
        <f t="shared" ca="1" si="32"/>
        <v>0</v>
      </c>
      <c r="BE45" s="97">
        <f t="shared" ca="1" si="33"/>
        <v>0</v>
      </c>
      <c r="BF45" s="99">
        <f t="shared" ca="1" si="56"/>
        <v>0</v>
      </c>
      <c r="BG45" s="99">
        <f t="shared" ca="1" si="57"/>
        <v>0</v>
      </c>
      <c r="BH45" s="99">
        <f t="shared" ca="1" si="58"/>
        <v>0</v>
      </c>
      <c r="BJ45" s="79">
        <f t="shared" si="34"/>
        <v>0</v>
      </c>
      <c r="BK45" s="338" t="e">
        <f t="shared" ca="1" si="59"/>
        <v>#DIV/0!</v>
      </c>
      <c r="BL45" s="74">
        <f t="shared" ca="1" si="35"/>
        <v>0</v>
      </c>
      <c r="BM45" s="98">
        <f t="shared" ca="1" si="36"/>
        <v>0</v>
      </c>
      <c r="BN45" s="97">
        <f t="shared" ca="1" si="37"/>
        <v>0</v>
      </c>
      <c r="BO45" s="97">
        <f t="shared" ca="1" si="38"/>
        <v>0</v>
      </c>
      <c r="BP45" s="97">
        <f t="shared" ca="1" si="39"/>
        <v>0</v>
      </c>
      <c r="BQ45" s="99">
        <f t="shared" ca="1" si="60"/>
        <v>0</v>
      </c>
      <c r="BR45" s="99">
        <f t="shared" ca="1" si="61"/>
        <v>0</v>
      </c>
      <c r="BS45" s="99">
        <f t="shared" ca="1" si="62"/>
        <v>0</v>
      </c>
      <c r="BU45" s="79">
        <f t="shared" si="40"/>
        <v>0</v>
      </c>
      <c r="BV45" s="338" t="e">
        <f t="shared" ca="1" si="63"/>
        <v>#DIV/0!</v>
      </c>
      <c r="BW45" s="74">
        <f t="shared" ca="1" si="41"/>
        <v>0</v>
      </c>
      <c r="BX45" s="98">
        <f t="shared" ca="1" si="42"/>
        <v>0</v>
      </c>
      <c r="BY45" s="97">
        <f t="shared" ca="1" si="43"/>
        <v>0</v>
      </c>
      <c r="BZ45" s="97">
        <f t="shared" ca="1" si="44"/>
        <v>0</v>
      </c>
      <c r="CA45" s="97">
        <f t="shared" ca="1" si="45"/>
        <v>0</v>
      </c>
      <c r="CB45" s="99">
        <f t="shared" ca="1" si="64"/>
        <v>0</v>
      </c>
      <c r="CC45" s="99">
        <f t="shared" ca="1" si="65"/>
        <v>0</v>
      </c>
      <c r="CD45" s="99">
        <f t="shared" ca="1" si="66"/>
        <v>0</v>
      </c>
    </row>
    <row r="46" spans="1:82" x14ac:dyDescent="0.2">
      <c r="A46" s="92">
        <f t="shared" si="46"/>
        <v>37712</v>
      </c>
      <c r="B46" s="93">
        <f t="shared" ca="1" si="47"/>
        <v>3.0910000000000002</v>
      </c>
      <c r="C46" s="77">
        <f t="shared" ca="1" si="48"/>
        <v>0.42</v>
      </c>
      <c r="D46" s="93">
        <f t="shared" ca="1" si="1"/>
        <v>-7.4999999999999997E-2</v>
      </c>
      <c r="E46" s="96">
        <f t="shared" ca="1" si="2"/>
        <v>1</v>
      </c>
      <c r="F46" s="95">
        <f t="shared" ca="1" si="3"/>
        <v>478</v>
      </c>
      <c r="G46" s="77" t="e">
        <f t="shared" ca="1" si="4"/>
        <v>#DIV/0!</v>
      </c>
      <c r="H46" s="77" t="e">
        <f ca="1">IF(B$16=1,_xll.xCalcSkew(A46,I46-AO46,b)/100,0)</f>
        <v>#DIV/0!</v>
      </c>
      <c r="I46" s="94">
        <f t="shared" ca="1" si="5"/>
        <v>5</v>
      </c>
      <c r="K46" s="93">
        <f t="shared" ca="1" si="6"/>
        <v>-7.4999999999999997E-2</v>
      </c>
      <c r="L46" s="96">
        <f t="shared" ca="1" si="7"/>
        <v>1</v>
      </c>
      <c r="M46" s="95">
        <f t="shared" ca="1" si="8"/>
        <v>478</v>
      </c>
      <c r="N46" s="170" t="e">
        <f t="shared" ca="1" si="9"/>
        <v>#DIV/0!</v>
      </c>
      <c r="O46" s="77" t="e">
        <f ca="1">IF(D$16=1,_xll.xCalcSkew($A46,P46-AZ46,b)/100,0)</f>
        <v>#DIV/0!</v>
      </c>
      <c r="P46" s="94">
        <f t="shared" ca="1" si="10"/>
        <v>3</v>
      </c>
      <c r="R46" s="93">
        <f t="shared" ca="1" si="11"/>
        <v>-0.42499999999999999</v>
      </c>
      <c r="S46" s="96">
        <f t="shared" ca="1" si="12"/>
        <v>1</v>
      </c>
      <c r="T46" s="95">
        <f t="shared" ca="1" si="13"/>
        <v>478</v>
      </c>
      <c r="U46" s="170" t="e">
        <f t="shared" ca="1" si="14"/>
        <v>#DIV/0!</v>
      </c>
      <c r="V46" s="77" t="e">
        <f ca="1">IF(F$16=1,_xll.xCalcSkew($A46,W46-BK46,b)/100,0)</f>
        <v>#DIV/0!</v>
      </c>
      <c r="W46" s="94">
        <f t="shared" ca="1" si="15"/>
        <v>2.5499999999999998</v>
      </c>
      <c r="X46" s="95"/>
      <c r="Y46" s="93">
        <f t="shared" ca="1" si="16"/>
        <v>0</v>
      </c>
      <c r="Z46" s="96">
        <f t="shared" ca="1" si="17"/>
        <v>1</v>
      </c>
      <c r="AA46" s="95">
        <f t="shared" ca="1" si="18"/>
        <v>477</v>
      </c>
      <c r="AB46" s="77" t="e">
        <f t="shared" ca="1" si="19"/>
        <v>#DIV/0!</v>
      </c>
      <c r="AC46" s="77" t="e">
        <f ca="1">IF(H$16=1,_xll.xCalcSkew($A46,AD46-BV46,b)/100,0)</f>
        <v>#DIV/0!</v>
      </c>
      <c r="AD46" s="94">
        <f t="shared" ca="1" si="20"/>
        <v>2.9</v>
      </c>
      <c r="AF46" s="95">
        <f t="shared" ca="1" si="21"/>
        <v>478</v>
      </c>
      <c r="AG46" s="95">
        <f t="shared" ca="1" si="22"/>
        <v>477</v>
      </c>
      <c r="AH46" s="77">
        <f t="shared" ca="1" si="67"/>
        <v>0</v>
      </c>
      <c r="AI46" s="145">
        <f t="shared" si="0"/>
        <v>30</v>
      </c>
      <c r="AJ46" s="97"/>
      <c r="AK46" s="97"/>
      <c r="AL46" s="97"/>
      <c r="AM46" s="97"/>
      <c r="AN46" s="79">
        <f t="shared" si="49"/>
        <v>0</v>
      </c>
      <c r="AO46" s="338" t="e">
        <f t="shared" ca="1" si="50"/>
        <v>#DIV/0!</v>
      </c>
      <c r="AP46" s="74">
        <f t="shared" ca="1" si="24"/>
        <v>0</v>
      </c>
      <c r="AQ46" s="98">
        <f t="shared" ca="1" si="25"/>
        <v>0</v>
      </c>
      <c r="AR46" s="97">
        <f t="shared" ca="1" si="26"/>
        <v>0</v>
      </c>
      <c r="AS46" s="97">
        <f t="shared" ca="1" si="51"/>
        <v>0</v>
      </c>
      <c r="AT46" s="97">
        <f t="shared" ca="1" si="27"/>
        <v>0</v>
      </c>
      <c r="AU46" s="99">
        <f t="shared" ca="1" si="52"/>
        <v>0</v>
      </c>
      <c r="AV46" s="99">
        <f t="shared" ca="1" si="53"/>
        <v>0</v>
      </c>
      <c r="AW46" s="99">
        <f t="shared" ca="1" si="54"/>
        <v>0</v>
      </c>
      <c r="AY46" s="79">
        <f t="shared" si="28"/>
        <v>0</v>
      </c>
      <c r="AZ46" s="338" t="e">
        <f t="shared" ca="1" si="55"/>
        <v>#DIV/0!</v>
      </c>
      <c r="BA46" s="74">
        <f t="shared" ca="1" si="29"/>
        <v>0</v>
      </c>
      <c r="BB46" s="98">
        <f t="shared" ca="1" si="30"/>
        <v>0</v>
      </c>
      <c r="BC46" s="97">
        <f t="shared" ca="1" si="31"/>
        <v>0</v>
      </c>
      <c r="BD46" s="97">
        <f t="shared" ca="1" si="32"/>
        <v>0</v>
      </c>
      <c r="BE46" s="97">
        <f t="shared" ca="1" si="33"/>
        <v>0</v>
      </c>
      <c r="BF46" s="99">
        <f t="shared" ca="1" si="56"/>
        <v>0</v>
      </c>
      <c r="BG46" s="99">
        <f t="shared" ca="1" si="57"/>
        <v>0</v>
      </c>
      <c r="BH46" s="99">
        <f t="shared" ca="1" si="58"/>
        <v>0</v>
      </c>
      <c r="BJ46" s="79">
        <f t="shared" si="34"/>
        <v>0</v>
      </c>
      <c r="BK46" s="338" t="e">
        <f t="shared" ca="1" si="59"/>
        <v>#DIV/0!</v>
      </c>
      <c r="BL46" s="74">
        <f t="shared" ca="1" si="35"/>
        <v>0</v>
      </c>
      <c r="BM46" s="98">
        <f t="shared" ca="1" si="36"/>
        <v>0</v>
      </c>
      <c r="BN46" s="97">
        <f t="shared" ca="1" si="37"/>
        <v>0</v>
      </c>
      <c r="BO46" s="97">
        <f t="shared" ca="1" si="38"/>
        <v>0</v>
      </c>
      <c r="BP46" s="97">
        <f t="shared" ca="1" si="39"/>
        <v>0</v>
      </c>
      <c r="BQ46" s="99">
        <f t="shared" ca="1" si="60"/>
        <v>0</v>
      </c>
      <c r="BR46" s="99">
        <f t="shared" ca="1" si="61"/>
        <v>0</v>
      </c>
      <c r="BS46" s="99">
        <f t="shared" ca="1" si="62"/>
        <v>0</v>
      </c>
      <c r="BU46" s="79">
        <f t="shared" si="40"/>
        <v>0</v>
      </c>
      <c r="BV46" s="338" t="e">
        <f t="shared" ca="1" si="63"/>
        <v>#DIV/0!</v>
      </c>
      <c r="BW46" s="74">
        <f t="shared" ca="1" si="41"/>
        <v>0</v>
      </c>
      <c r="BX46" s="98">
        <f t="shared" ca="1" si="42"/>
        <v>0</v>
      </c>
      <c r="BY46" s="97">
        <f t="shared" ca="1" si="43"/>
        <v>0</v>
      </c>
      <c r="BZ46" s="97">
        <f t="shared" ca="1" si="44"/>
        <v>0</v>
      </c>
      <c r="CA46" s="97">
        <f t="shared" ca="1" si="45"/>
        <v>0</v>
      </c>
      <c r="CB46" s="99">
        <f t="shared" ca="1" si="64"/>
        <v>0</v>
      </c>
      <c r="CC46" s="99">
        <f t="shared" ca="1" si="65"/>
        <v>0</v>
      </c>
      <c r="CD46" s="99">
        <f t="shared" ca="1" si="66"/>
        <v>0</v>
      </c>
    </row>
    <row r="47" spans="1:82" x14ac:dyDescent="0.2">
      <c r="A47" s="92">
        <f t="shared" si="46"/>
        <v>37742</v>
      </c>
      <c r="B47" s="93">
        <f t="shared" ca="1" si="47"/>
        <v>3.0910000000000002</v>
      </c>
      <c r="C47" s="77">
        <f t="shared" ca="1" si="48"/>
        <v>0.40500000000000003</v>
      </c>
      <c r="D47" s="93">
        <f t="shared" ca="1" si="1"/>
        <v>-7.4999999999999997E-2</v>
      </c>
      <c r="E47" s="96">
        <f t="shared" ca="1" si="2"/>
        <v>1</v>
      </c>
      <c r="F47" s="95">
        <f t="shared" ca="1" si="3"/>
        <v>510</v>
      </c>
      <c r="G47" s="77" t="e">
        <f t="shared" ca="1" si="4"/>
        <v>#DIV/0!</v>
      </c>
      <c r="H47" s="77" t="e">
        <f ca="1">IF(B$16=1,_xll.xCalcSkew(A47,I47-AO47,b)/100,0)</f>
        <v>#DIV/0!</v>
      </c>
      <c r="I47" s="94">
        <f t="shared" ca="1" si="5"/>
        <v>5</v>
      </c>
      <c r="K47" s="93">
        <f t="shared" ca="1" si="6"/>
        <v>-7.4999999999999997E-2</v>
      </c>
      <c r="L47" s="96">
        <f t="shared" ca="1" si="7"/>
        <v>1</v>
      </c>
      <c r="M47" s="95">
        <f t="shared" ca="1" si="8"/>
        <v>510</v>
      </c>
      <c r="N47" s="170" t="e">
        <f t="shared" ca="1" si="9"/>
        <v>#DIV/0!</v>
      </c>
      <c r="O47" s="77" t="e">
        <f ca="1">IF(D$16=1,_xll.xCalcSkew($A47,P47-AZ47,b)/100,0)</f>
        <v>#DIV/0!</v>
      </c>
      <c r="P47" s="94">
        <f t="shared" ca="1" si="10"/>
        <v>3</v>
      </c>
      <c r="R47" s="93">
        <f t="shared" ca="1" si="11"/>
        <v>-0.42499999999999999</v>
      </c>
      <c r="S47" s="96">
        <f t="shared" ca="1" si="12"/>
        <v>1</v>
      </c>
      <c r="T47" s="95">
        <f t="shared" ca="1" si="13"/>
        <v>510</v>
      </c>
      <c r="U47" s="170" t="e">
        <f t="shared" ca="1" si="14"/>
        <v>#DIV/0!</v>
      </c>
      <c r="V47" s="77" t="e">
        <f ca="1">IF(F$16=1,_xll.xCalcSkew($A47,W47-BK47,b)/100,0)</f>
        <v>#DIV/0!</v>
      </c>
      <c r="W47" s="94">
        <f t="shared" ca="1" si="15"/>
        <v>2.5499999999999998</v>
      </c>
      <c r="X47" s="95"/>
      <c r="Y47" s="93">
        <f t="shared" ca="1" si="16"/>
        <v>0</v>
      </c>
      <c r="Z47" s="96">
        <f t="shared" ca="1" si="17"/>
        <v>1</v>
      </c>
      <c r="AA47" s="95">
        <f t="shared" ca="1" si="18"/>
        <v>507</v>
      </c>
      <c r="AB47" s="77" t="e">
        <f t="shared" ca="1" si="19"/>
        <v>#DIV/0!</v>
      </c>
      <c r="AC47" s="77" t="e">
        <f ca="1">IF(H$16=1,_xll.xCalcSkew($A47,AD47-BV47,b)/100,0)</f>
        <v>#DIV/0!</v>
      </c>
      <c r="AD47" s="94">
        <f t="shared" ca="1" si="20"/>
        <v>2.9</v>
      </c>
      <c r="AF47" s="95">
        <f t="shared" ca="1" si="21"/>
        <v>510</v>
      </c>
      <c r="AG47" s="95">
        <f t="shared" ca="1" si="22"/>
        <v>507</v>
      </c>
      <c r="AH47" s="77">
        <f t="shared" ca="1" si="67"/>
        <v>0</v>
      </c>
      <c r="AI47" s="145">
        <f t="shared" si="0"/>
        <v>31</v>
      </c>
      <c r="AJ47" s="97"/>
      <c r="AK47" s="97"/>
      <c r="AL47" s="97"/>
      <c r="AM47" s="97"/>
      <c r="AN47" s="79">
        <f t="shared" si="49"/>
        <v>0</v>
      </c>
      <c r="AO47" s="338" t="e">
        <f t="shared" ca="1" si="50"/>
        <v>#DIV/0!</v>
      </c>
      <c r="AP47" s="74">
        <f t="shared" ca="1" si="24"/>
        <v>0</v>
      </c>
      <c r="AQ47" s="98">
        <f t="shared" ca="1" si="25"/>
        <v>0</v>
      </c>
      <c r="AR47" s="97">
        <f t="shared" ca="1" si="26"/>
        <v>0</v>
      </c>
      <c r="AS47" s="97">
        <f t="shared" ca="1" si="51"/>
        <v>0</v>
      </c>
      <c r="AT47" s="97">
        <f t="shared" ca="1" si="27"/>
        <v>0</v>
      </c>
      <c r="AU47" s="99">
        <f t="shared" ca="1" si="52"/>
        <v>0</v>
      </c>
      <c r="AV47" s="99">
        <f t="shared" ca="1" si="53"/>
        <v>0</v>
      </c>
      <c r="AW47" s="99">
        <f t="shared" ca="1" si="54"/>
        <v>0</v>
      </c>
      <c r="AY47" s="79">
        <f t="shared" si="28"/>
        <v>0</v>
      </c>
      <c r="AZ47" s="338" t="e">
        <f t="shared" ca="1" si="55"/>
        <v>#DIV/0!</v>
      </c>
      <c r="BA47" s="74">
        <f t="shared" ca="1" si="29"/>
        <v>0</v>
      </c>
      <c r="BB47" s="98">
        <f t="shared" ca="1" si="30"/>
        <v>0</v>
      </c>
      <c r="BC47" s="97">
        <f t="shared" ca="1" si="31"/>
        <v>0</v>
      </c>
      <c r="BD47" s="97">
        <f t="shared" ca="1" si="32"/>
        <v>0</v>
      </c>
      <c r="BE47" s="97">
        <f t="shared" ca="1" si="33"/>
        <v>0</v>
      </c>
      <c r="BF47" s="99">
        <f t="shared" ca="1" si="56"/>
        <v>0</v>
      </c>
      <c r="BG47" s="99">
        <f t="shared" ca="1" si="57"/>
        <v>0</v>
      </c>
      <c r="BH47" s="99">
        <f t="shared" ca="1" si="58"/>
        <v>0</v>
      </c>
      <c r="BJ47" s="79">
        <f t="shared" si="34"/>
        <v>0</v>
      </c>
      <c r="BK47" s="338" t="e">
        <f t="shared" ca="1" si="59"/>
        <v>#DIV/0!</v>
      </c>
      <c r="BL47" s="74">
        <f t="shared" ca="1" si="35"/>
        <v>0</v>
      </c>
      <c r="BM47" s="98">
        <f t="shared" ca="1" si="36"/>
        <v>0</v>
      </c>
      <c r="BN47" s="97">
        <f t="shared" ca="1" si="37"/>
        <v>0</v>
      </c>
      <c r="BO47" s="97">
        <f t="shared" ca="1" si="38"/>
        <v>0</v>
      </c>
      <c r="BP47" s="97">
        <f t="shared" ca="1" si="39"/>
        <v>0</v>
      </c>
      <c r="BQ47" s="99">
        <f t="shared" ca="1" si="60"/>
        <v>0</v>
      </c>
      <c r="BR47" s="99">
        <f t="shared" ca="1" si="61"/>
        <v>0</v>
      </c>
      <c r="BS47" s="99">
        <f t="shared" ca="1" si="62"/>
        <v>0</v>
      </c>
      <c r="BU47" s="79">
        <f t="shared" si="40"/>
        <v>0</v>
      </c>
      <c r="BV47" s="338" t="e">
        <f t="shared" ca="1" si="63"/>
        <v>#DIV/0!</v>
      </c>
      <c r="BW47" s="74">
        <f t="shared" ca="1" si="41"/>
        <v>0</v>
      </c>
      <c r="BX47" s="98">
        <f t="shared" ca="1" si="42"/>
        <v>0</v>
      </c>
      <c r="BY47" s="97">
        <f t="shared" ca="1" si="43"/>
        <v>0</v>
      </c>
      <c r="BZ47" s="97">
        <f t="shared" ca="1" si="44"/>
        <v>0</v>
      </c>
      <c r="CA47" s="97">
        <f t="shared" ca="1" si="45"/>
        <v>0</v>
      </c>
      <c r="CB47" s="99">
        <f t="shared" ca="1" si="64"/>
        <v>0</v>
      </c>
      <c r="CC47" s="99">
        <f t="shared" ca="1" si="65"/>
        <v>0</v>
      </c>
      <c r="CD47" s="99">
        <f t="shared" ca="1" si="66"/>
        <v>0</v>
      </c>
    </row>
    <row r="48" spans="1:82" x14ac:dyDescent="0.2">
      <c r="A48" s="92">
        <f t="shared" si="46"/>
        <v>37773</v>
      </c>
      <c r="B48" s="93">
        <f t="shared" ca="1" si="47"/>
        <v>3.121</v>
      </c>
      <c r="C48" s="77">
        <f t="shared" ca="1" si="48"/>
        <v>0.4</v>
      </c>
      <c r="D48" s="93">
        <f t="shared" ca="1" si="1"/>
        <v>-7.4999999999999997E-2</v>
      </c>
      <c r="E48" s="96">
        <f t="shared" ca="1" si="2"/>
        <v>1</v>
      </c>
      <c r="F48" s="95">
        <f t="shared" ca="1" si="3"/>
        <v>540</v>
      </c>
      <c r="G48" s="77" t="e">
        <f t="shared" ca="1" si="4"/>
        <v>#DIV/0!</v>
      </c>
      <c r="H48" s="77" t="e">
        <f ca="1">IF(B$16=1,_xll.xCalcSkew(A48,I48-AO48,b)/100,0)</f>
        <v>#DIV/0!</v>
      </c>
      <c r="I48" s="94">
        <f t="shared" ca="1" si="5"/>
        <v>5</v>
      </c>
      <c r="K48" s="93">
        <f t="shared" ca="1" si="6"/>
        <v>-7.4999999999999997E-2</v>
      </c>
      <c r="L48" s="96">
        <f t="shared" ca="1" si="7"/>
        <v>1</v>
      </c>
      <c r="M48" s="95">
        <f t="shared" ca="1" si="8"/>
        <v>540</v>
      </c>
      <c r="N48" s="170" t="e">
        <f t="shared" ca="1" si="9"/>
        <v>#DIV/0!</v>
      </c>
      <c r="O48" s="77" t="e">
        <f ca="1">IF(D$16=1,_xll.xCalcSkew($A48,P48-AZ48,b)/100,0)</f>
        <v>#DIV/0!</v>
      </c>
      <c r="P48" s="94">
        <f t="shared" ca="1" si="10"/>
        <v>3</v>
      </c>
      <c r="R48" s="93">
        <f t="shared" ca="1" si="11"/>
        <v>-0.42499999999999999</v>
      </c>
      <c r="S48" s="96">
        <f t="shared" ca="1" si="12"/>
        <v>1</v>
      </c>
      <c r="T48" s="95">
        <f t="shared" ca="1" si="13"/>
        <v>540</v>
      </c>
      <c r="U48" s="170" t="e">
        <f t="shared" ca="1" si="14"/>
        <v>#DIV/0!</v>
      </c>
      <c r="V48" s="77" t="e">
        <f ca="1">IF(F$16=1,_xll.xCalcSkew($A48,W48-BK48,b)/100,0)</f>
        <v>#DIV/0!</v>
      </c>
      <c r="W48" s="94">
        <f t="shared" ca="1" si="15"/>
        <v>2.5499999999999998</v>
      </c>
      <c r="X48" s="95"/>
      <c r="Y48" s="93">
        <f t="shared" ca="1" si="16"/>
        <v>0</v>
      </c>
      <c r="Z48" s="96">
        <f t="shared" ca="1" si="17"/>
        <v>1</v>
      </c>
      <c r="AA48" s="95">
        <f t="shared" ca="1" si="18"/>
        <v>539</v>
      </c>
      <c r="AB48" s="77" t="e">
        <f t="shared" ca="1" si="19"/>
        <v>#DIV/0!</v>
      </c>
      <c r="AC48" s="77" t="e">
        <f ca="1">IF(H$16=1,_xll.xCalcSkew($A48,AD48-BV48,b)/100,0)</f>
        <v>#DIV/0!</v>
      </c>
      <c r="AD48" s="94">
        <f t="shared" ca="1" si="20"/>
        <v>2.9</v>
      </c>
      <c r="AF48" s="95">
        <f t="shared" ca="1" si="21"/>
        <v>540</v>
      </c>
      <c r="AG48" s="95">
        <f t="shared" ca="1" si="22"/>
        <v>539</v>
      </c>
      <c r="AH48" s="77">
        <f t="shared" ca="1" si="67"/>
        <v>0</v>
      </c>
      <c r="AI48" s="145">
        <f t="shared" si="0"/>
        <v>30</v>
      </c>
      <c r="AJ48" s="97"/>
      <c r="AK48" s="97"/>
      <c r="AL48" s="97"/>
      <c r="AM48" s="97"/>
      <c r="AN48" s="79">
        <f t="shared" si="49"/>
        <v>0</v>
      </c>
      <c r="AO48" s="338" t="e">
        <f t="shared" ca="1" si="50"/>
        <v>#DIV/0!</v>
      </c>
      <c r="AP48" s="74">
        <f t="shared" ca="1" si="24"/>
        <v>0</v>
      </c>
      <c r="AQ48" s="98">
        <f t="shared" ca="1" si="25"/>
        <v>0</v>
      </c>
      <c r="AR48" s="97">
        <f t="shared" ca="1" si="26"/>
        <v>0</v>
      </c>
      <c r="AS48" s="97">
        <f t="shared" ca="1" si="51"/>
        <v>0</v>
      </c>
      <c r="AT48" s="97">
        <f t="shared" ca="1" si="27"/>
        <v>0</v>
      </c>
      <c r="AU48" s="99">
        <f t="shared" ca="1" si="52"/>
        <v>0</v>
      </c>
      <c r="AV48" s="99">
        <f t="shared" ca="1" si="53"/>
        <v>0</v>
      </c>
      <c r="AW48" s="99">
        <f t="shared" ca="1" si="54"/>
        <v>0</v>
      </c>
      <c r="AY48" s="79">
        <f t="shared" si="28"/>
        <v>0</v>
      </c>
      <c r="AZ48" s="338" t="e">
        <f t="shared" ca="1" si="55"/>
        <v>#DIV/0!</v>
      </c>
      <c r="BA48" s="74">
        <f t="shared" ca="1" si="29"/>
        <v>0</v>
      </c>
      <c r="BB48" s="98">
        <f t="shared" ca="1" si="30"/>
        <v>0</v>
      </c>
      <c r="BC48" s="97">
        <f t="shared" ca="1" si="31"/>
        <v>0</v>
      </c>
      <c r="BD48" s="97">
        <f t="shared" ca="1" si="32"/>
        <v>0</v>
      </c>
      <c r="BE48" s="97">
        <f t="shared" ca="1" si="33"/>
        <v>0</v>
      </c>
      <c r="BF48" s="99">
        <f t="shared" ca="1" si="56"/>
        <v>0</v>
      </c>
      <c r="BG48" s="99">
        <f t="shared" ca="1" si="57"/>
        <v>0</v>
      </c>
      <c r="BH48" s="99">
        <f t="shared" ca="1" si="58"/>
        <v>0</v>
      </c>
      <c r="BJ48" s="79">
        <f t="shared" si="34"/>
        <v>0</v>
      </c>
      <c r="BK48" s="338" t="e">
        <f t="shared" ca="1" si="59"/>
        <v>#DIV/0!</v>
      </c>
      <c r="BL48" s="74">
        <f t="shared" ca="1" si="35"/>
        <v>0</v>
      </c>
      <c r="BM48" s="98">
        <f t="shared" ca="1" si="36"/>
        <v>0</v>
      </c>
      <c r="BN48" s="97">
        <f t="shared" ca="1" si="37"/>
        <v>0</v>
      </c>
      <c r="BO48" s="97">
        <f t="shared" ca="1" si="38"/>
        <v>0</v>
      </c>
      <c r="BP48" s="97">
        <f t="shared" ca="1" si="39"/>
        <v>0</v>
      </c>
      <c r="BQ48" s="99">
        <f t="shared" ca="1" si="60"/>
        <v>0</v>
      </c>
      <c r="BR48" s="99">
        <f t="shared" ca="1" si="61"/>
        <v>0</v>
      </c>
      <c r="BS48" s="99">
        <f t="shared" ca="1" si="62"/>
        <v>0</v>
      </c>
      <c r="BU48" s="79">
        <f t="shared" si="40"/>
        <v>0</v>
      </c>
      <c r="BV48" s="338" t="e">
        <f t="shared" ca="1" si="63"/>
        <v>#DIV/0!</v>
      </c>
      <c r="BW48" s="74">
        <f t="shared" ca="1" si="41"/>
        <v>0</v>
      </c>
      <c r="BX48" s="98">
        <f t="shared" ca="1" si="42"/>
        <v>0</v>
      </c>
      <c r="BY48" s="97">
        <f t="shared" ca="1" si="43"/>
        <v>0</v>
      </c>
      <c r="BZ48" s="97">
        <f t="shared" ca="1" si="44"/>
        <v>0</v>
      </c>
      <c r="CA48" s="97">
        <f t="shared" ca="1" si="45"/>
        <v>0</v>
      </c>
      <c r="CB48" s="99">
        <f t="shared" ca="1" si="64"/>
        <v>0</v>
      </c>
      <c r="CC48" s="99">
        <f t="shared" ca="1" si="65"/>
        <v>0</v>
      </c>
      <c r="CD48" s="99">
        <f t="shared" ca="1" si="66"/>
        <v>0</v>
      </c>
    </row>
    <row r="49" spans="1:82" x14ac:dyDescent="0.2">
      <c r="A49" s="92">
        <f t="shared" si="46"/>
        <v>37803</v>
      </c>
      <c r="B49" s="93">
        <f t="shared" ca="1" si="47"/>
        <v>3.161</v>
      </c>
      <c r="C49" s="77">
        <f t="shared" ca="1" si="48"/>
        <v>0.4</v>
      </c>
      <c r="D49" s="93">
        <f t="shared" ca="1" si="1"/>
        <v>-7.4999999999999997E-2</v>
      </c>
      <c r="E49" s="96">
        <f t="shared" ca="1" si="2"/>
        <v>1</v>
      </c>
      <c r="F49" s="95">
        <f t="shared" ca="1" si="3"/>
        <v>569</v>
      </c>
      <c r="G49" s="77" t="e">
        <f t="shared" ca="1" si="4"/>
        <v>#DIV/0!</v>
      </c>
      <c r="H49" s="77" t="e">
        <f ca="1">IF(B$16=1,_xll.xCalcSkew(A49,I49-AO49,b)/100,0)</f>
        <v>#DIV/0!</v>
      </c>
      <c r="I49" s="94">
        <f t="shared" ca="1" si="5"/>
        <v>5</v>
      </c>
      <c r="K49" s="93">
        <f t="shared" ca="1" si="6"/>
        <v>-7.4999999999999997E-2</v>
      </c>
      <c r="L49" s="96">
        <f t="shared" ca="1" si="7"/>
        <v>1</v>
      </c>
      <c r="M49" s="95">
        <f t="shared" ca="1" si="8"/>
        <v>569</v>
      </c>
      <c r="N49" s="170" t="e">
        <f t="shared" ca="1" si="9"/>
        <v>#DIV/0!</v>
      </c>
      <c r="O49" s="77" t="e">
        <f ca="1">IF(D$16=1,_xll.xCalcSkew($A49,P49-AZ49,b)/100,0)</f>
        <v>#DIV/0!</v>
      </c>
      <c r="P49" s="94">
        <f t="shared" ca="1" si="10"/>
        <v>3</v>
      </c>
      <c r="R49" s="93">
        <f t="shared" ca="1" si="11"/>
        <v>-0.42499999999999999</v>
      </c>
      <c r="S49" s="96">
        <f t="shared" ca="1" si="12"/>
        <v>1</v>
      </c>
      <c r="T49" s="95">
        <f t="shared" ca="1" si="13"/>
        <v>569</v>
      </c>
      <c r="U49" s="170" t="e">
        <f t="shared" ca="1" si="14"/>
        <v>#DIV/0!</v>
      </c>
      <c r="V49" s="77" t="e">
        <f ca="1">IF(F$16=1,_xll.xCalcSkew($A49,W49-BK49,b)/100,0)</f>
        <v>#DIV/0!</v>
      </c>
      <c r="W49" s="94">
        <f t="shared" ca="1" si="15"/>
        <v>2.5499999999999998</v>
      </c>
      <c r="X49" s="95"/>
      <c r="Y49" s="93">
        <f t="shared" ca="1" si="16"/>
        <v>0</v>
      </c>
      <c r="Z49" s="96">
        <f t="shared" ca="1" si="17"/>
        <v>1</v>
      </c>
      <c r="AA49" s="95">
        <f t="shared" ca="1" si="18"/>
        <v>568</v>
      </c>
      <c r="AB49" s="77" t="e">
        <f t="shared" ca="1" si="19"/>
        <v>#DIV/0!</v>
      </c>
      <c r="AC49" s="77" t="e">
        <f ca="1">IF(H$16=1,_xll.xCalcSkew($A49,AD49-BV49,b)/100,0)</f>
        <v>#DIV/0!</v>
      </c>
      <c r="AD49" s="94">
        <f t="shared" ca="1" si="20"/>
        <v>2.9</v>
      </c>
      <c r="AF49" s="95">
        <f t="shared" ca="1" si="21"/>
        <v>569</v>
      </c>
      <c r="AG49" s="95">
        <f t="shared" ca="1" si="22"/>
        <v>568</v>
      </c>
      <c r="AH49" s="77">
        <f t="shared" ca="1" si="67"/>
        <v>0</v>
      </c>
      <c r="AI49" s="145">
        <f t="shared" si="0"/>
        <v>31</v>
      </c>
      <c r="AJ49" s="97"/>
      <c r="AK49" s="97"/>
      <c r="AL49" s="97"/>
      <c r="AM49" s="97"/>
      <c r="AN49" s="79">
        <f t="shared" si="49"/>
        <v>0</v>
      </c>
      <c r="AO49" s="338" t="e">
        <f t="shared" ca="1" si="50"/>
        <v>#DIV/0!</v>
      </c>
      <c r="AP49" s="74">
        <f t="shared" ca="1" si="24"/>
        <v>0</v>
      </c>
      <c r="AQ49" s="98">
        <f t="shared" ca="1" si="25"/>
        <v>0</v>
      </c>
      <c r="AR49" s="97">
        <f t="shared" ca="1" si="26"/>
        <v>0</v>
      </c>
      <c r="AS49" s="97">
        <f t="shared" ca="1" si="51"/>
        <v>0</v>
      </c>
      <c r="AT49" s="97">
        <f t="shared" ca="1" si="27"/>
        <v>0</v>
      </c>
      <c r="AU49" s="99">
        <f t="shared" ca="1" si="52"/>
        <v>0</v>
      </c>
      <c r="AV49" s="99">
        <f t="shared" ca="1" si="53"/>
        <v>0</v>
      </c>
      <c r="AW49" s="99">
        <f t="shared" ca="1" si="54"/>
        <v>0</v>
      </c>
      <c r="AY49" s="79">
        <f t="shared" si="28"/>
        <v>0</v>
      </c>
      <c r="AZ49" s="338" t="e">
        <f t="shared" ca="1" si="55"/>
        <v>#DIV/0!</v>
      </c>
      <c r="BA49" s="74">
        <f t="shared" ca="1" si="29"/>
        <v>0</v>
      </c>
      <c r="BB49" s="98">
        <f t="shared" ca="1" si="30"/>
        <v>0</v>
      </c>
      <c r="BC49" s="97">
        <f t="shared" ca="1" si="31"/>
        <v>0</v>
      </c>
      <c r="BD49" s="97">
        <f t="shared" ca="1" si="32"/>
        <v>0</v>
      </c>
      <c r="BE49" s="97">
        <f t="shared" ca="1" si="33"/>
        <v>0</v>
      </c>
      <c r="BF49" s="99">
        <f t="shared" ca="1" si="56"/>
        <v>0</v>
      </c>
      <c r="BG49" s="99">
        <f t="shared" ca="1" si="57"/>
        <v>0</v>
      </c>
      <c r="BH49" s="99">
        <f t="shared" ca="1" si="58"/>
        <v>0</v>
      </c>
      <c r="BJ49" s="79">
        <f t="shared" si="34"/>
        <v>0</v>
      </c>
      <c r="BK49" s="338" t="e">
        <f t="shared" ca="1" si="59"/>
        <v>#DIV/0!</v>
      </c>
      <c r="BL49" s="74">
        <f t="shared" ca="1" si="35"/>
        <v>0</v>
      </c>
      <c r="BM49" s="98">
        <f t="shared" ca="1" si="36"/>
        <v>0</v>
      </c>
      <c r="BN49" s="97">
        <f t="shared" ca="1" si="37"/>
        <v>0</v>
      </c>
      <c r="BO49" s="97">
        <f t="shared" ca="1" si="38"/>
        <v>0</v>
      </c>
      <c r="BP49" s="97">
        <f t="shared" ca="1" si="39"/>
        <v>0</v>
      </c>
      <c r="BQ49" s="99">
        <f t="shared" ca="1" si="60"/>
        <v>0</v>
      </c>
      <c r="BR49" s="99">
        <f t="shared" ca="1" si="61"/>
        <v>0</v>
      </c>
      <c r="BS49" s="99">
        <f t="shared" ca="1" si="62"/>
        <v>0</v>
      </c>
      <c r="BU49" s="79">
        <f t="shared" si="40"/>
        <v>0</v>
      </c>
      <c r="BV49" s="338" t="e">
        <f t="shared" ca="1" si="63"/>
        <v>#DIV/0!</v>
      </c>
      <c r="BW49" s="74">
        <f t="shared" ca="1" si="41"/>
        <v>0</v>
      </c>
      <c r="BX49" s="98">
        <f t="shared" ca="1" si="42"/>
        <v>0</v>
      </c>
      <c r="BY49" s="97">
        <f t="shared" ca="1" si="43"/>
        <v>0</v>
      </c>
      <c r="BZ49" s="97">
        <f t="shared" ca="1" si="44"/>
        <v>0</v>
      </c>
      <c r="CA49" s="97">
        <f t="shared" ca="1" si="45"/>
        <v>0</v>
      </c>
      <c r="CB49" s="99">
        <f t="shared" ca="1" si="64"/>
        <v>0</v>
      </c>
      <c r="CC49" s="99">
        <f t="shared" ca="1" si="65"/>
        <v>0</v>
      </c>
      <c r="CD49" s="99">
        <f t="shared" ca="1" si="66"/>
        <v>0</v>
      </c>
    </row>
    <row r="50" spans="1:82" x14ac:dyDescent="0.2">
      <c r="A50" s="92">
        <f t="shared" si="46"/>
        <v>37834</v>
      </c>
      <c r="B50" s="93">
        <f t="shared" ca="1" si="47"/>
        <v>3.1960000000000002</v>
      </c>
      <c r="C50" s="77">
        <f t="shared" ca="1" si="48"/>
        <v>0.4</v>
      </c>
      <c r="D50" s="93">
        <f t="shared" ca="1" si="1"/>
        <v>-7.4999999999999997E-2</v>
      </c>
      <c r="E50" s="96">
        <f t="shared" ca="1" si="2"/>
        <v>1</v>
      </c>
      <c r="F50" s="95">
        <f t="shared" ca="1" si="3"/>
        <v>602</v>
      </c>
      <c r="G50" s="77" t="e">
        <f t="shared" ca="1" si="4"/>
        <v>#DIV/0!</v>
      </c>
      <c r="H50" s="77" t="e">
        <f ca="1">IF(B$16=1,_xll.xCalcSkew(A50,I50-AO50,b)/100,0)</f>
        <v>#DIV/0!</v>
      </c>
      <c r="I50" s="94">
        <f t="shared" ca="1" si="5"/>
        <v>5</v>
      </c>
      <c r="K50" s="93">
        <f t="shared" ca="1" si="6"/>
        <v>-7.4999999999999997E-2</v>
      </c>
      <c r="L50" s="96">
        <f t="shared" ca="1" si="7"/>
        <v>1</v>
      </c>
      <c r="M50" s="95">
        <f t="shared" ca="1" si="8"/>
        <v>602</v>
      </c>
      <c r="N50" s="170" t="e">
        <f t="shared" ca="1" si="9"/>
        <v>#DIV/0!</v>
      </c>
      <c r="O50" s="77" t="e">
        <f ca="1">IF(D$16=1,_xll.xCalcSkew($A50,P50-AZ50,b)/100,0)</f>
        <v>#DIV/0!</v>
      </c>
      <c r="P50" s="94">
        <f t="shared" ca="1" si="10"/>
        <v>3</v>
      </c>
      <c r="R50" s="93">
        <f t="shared" ca="1" si="11"/>
        <v>-0.42499999999999999</v>
      </c>
      <c r="S50" s="96">
        <f t="shared" ca="1" si="12"/>
        <v>1</v>
      </c>
      <c r="T50" s="95">
        <f t="shared" ca="1" si="13"/>
        <v>602</v>
      </c>
      <c r="U50" s="170" t="e">
        <f t="shared" ca="1" si="14"/>
        <v>#DIV/0!</v>
      </c>
      <c r="V50" s="77" t="e">
        <f ca="1">IF(F$16=1,_xll.xCalcSkew($A50,W50-BK50,b)/100,0)</f>
        <v>#DIV/0!</v>
      </c>
      <c r="W50" s="94">
        <f t="shared" ca="1" si="15"/>
        <v>2.5499999999999998</v>
      </c>
      <c r="X50" s="95"/>
      <c r="Y50" s="93">
        <f t="shared" ca="1" si="16"/>
        <v>0</v>
      </c>
      <c r="Z50" s="96">
        <f t="shared" ca="1" si="17"/>
        <v>1</v>
      </c>
      <c r="AA50" s="95">
        <f t="shared" ca="1" si="18"/>
        <v>601</v>
      </c>
      <c r="AB50" s="77" t="e">
        <f t="shared" ca="1" si="19"/>
        <v>#DIV/0!</v>
      </c>
      <c r="AC50" s="77" t="e">
        <f ca="1">IF(H$16=1,_xll.xCalcSkew($A50,AD50-BV50,b)/100,0)</f>
        <v>#DIV/0!</v>
      </c>
      <c r="AD50" s="94">
        <f t="shared" ca="1" si="20"/>
        <v>2.9</v>
      </c>
      <c r="AF50" s="95">
        <f t="shared" ca="1" si="21"/>
        <v>602</v>
      </c>
      <c r="AG50" s="95">
        <f t="shared" ca="1" si="22"/>
        <v>601</v>
      </c>
      <c r="AH50" s="77">
        <f t="shared" ca="1" si="67"/>
        <v>0</v>
      </c>
      <c r="AI50" s="145">
        <f t="shared" si="0"/>
        <v>31</v>
      </c>
      <c r="AJ50" s="97"/>
      <c r="AK50" s="97"/>
      <c r="AL50" s="97"/>
      <c r="AM50" s="97"/>
      <c r="AN50" s="79">
        <f t="shared" si="49"/>
        <v>0</v>
      </c>
      <c r="AO50" s="338" t="e">
        <f t="shared" ca="1" si="50"/>
        <v>#DIV/0!</v>
      </c>
      <c r="AP50" s="74">
        <f t="shared" ca="1" si="24"/>
        <v>0</v>
      </c>
      <c r="AQ50" s="98">
        <f t="shared" ca="1" si="25"/>
        <v>0</v>
      </c>
      <c r="AR50" s="97">
        <f t="shared" ca="1" si="26"/>
        <v>0</v>
      </c>
      <c r="AS50" s="97">
        <f t="shared" ca="1" si="51"/>
        <v>0</v>
      </c>
      <c r="AT50" s="97">
        <f t="shared" ca="1" si="27"/>
        <v>0</v>
      </c>
      <c r="AU50" s="99">
        <f t="shared" ca="1" si="52"/>
        <v>0</v>
      </c>
      <c r="AV50" s="99">
        <f t="shared" ca="1" si="53"/>
        <v>0</v>
      </c>
      <c r="AW50" s="99">
        <f t="shared" ca="1" si="54"/>
        <v>0</v>
      </c>
      <c r="AY50" s="79">
        <f t="shared" si="28"/>
        <v>0</v>
      </c>
      <c r="AZ50" s="338" t="e">
        <f t="shared" ca="1" si="55"/>
        <v>#DIV/0!</v>
      </c>
      <c r="BA50" s="74">
        <f t="shared" ca="1" si="29"/>
        <v>0</v>
      </c>
      <c r="BB50" s="98">
        <f t="shared" ca="1" si="30"/>
        <v>0</v>
      </c>
      <c r="BC50" s="97">
        <f t="shared" ca="1" si="31"/>
        <v>0</v>
      </c>
      <c r="BD50" s="97">
        <f t="shared" ca="1" si="32"/>
        <v>0</v>
      </c>
      <c r="BE50" s="97">
        <f t="shared" ca="1" si="33"/>
        <v>0</v>
      </c>
      <c r="BF50" s="99">
        <f t="shared" ca="1" si="56"/>
        <v>0</v>
      </c>
      <c r="BG50" s="99">
        <f t="shared" ca="1" si="57"/>
        <v>0</v>
      </c>
      <c r="BH50" s="99">
        <f t="shared" ca="1" si="58"/>
        <v>0</v>
      </c>
      <c r="BJ50" s="79">
        <f t="shared" si="34"/>
        <v>0</v>
      </c>
      <c r="BK50" s="338" t="e">
        <f t="shared" ca="1" si="59"/>
        <v>#DIV/0!</v>
      </c>
      <c r="BL50" s="74">
        <f t="shared" ca="1" si="35"/>
        <v>0</v>
      </c>
      <c r="BM50" s="98">
        <f t="shared" ca="1" si="36"/>
        <v>0</v>
      </c>
      <c r="BN50" s="97">
        <f t="shared" ca="1" si="37"/>
        <v>0</v>
      </c>
      <c r="BO50" s="97">
        <f t="shared" ca="1" si="38"/>
        <v>0</v>
      </c>
      <c r="BP50" s="97">
        <f t="shared" ca="1" si="39"/>
        <v>0</v>
      </c>
      <c r="BQ50" s="99">
        <f t="shared" ca="1" si="60"/>
        <v>0</v>
      </c>
      <c r="BR50" s="99">
        <f t="shared" ca="1" si="61"/>
        <v>0</v>
      </c>
      <c r="BS50" s="99">
        <f t="shared" ca="1" si="62"/>
        <v>0</v>
      </c>
      <c r="BU50" s="79">
        <f t="shared" si="40"/>
        <v>0</v>
      </c>
      <c r="BV50" s="338" t="e">
        <f t="shared" ca="1" si="63"/>
        <v>#DIV/0!</v>
      </c>
      <c r="BW50" s="74">
        <f t="shared" ca="1" si="41"/>
        <v>0</v>
      </c>
      <c r="BX50" s="98">
        <f t="shared" ca="1" si="42"/>
        <v>0</v>
      </c>
      <c r="BY50" s="97">
        <f t="shared" ca="1" si="43"/>
        <v>0</v>
      </c>
      <c r="BZ50" s="97">
        <f t="shared" ca="1" si="44"/>
        <v>0</v>
      </c>
      <c r="CA50" s="97">
        <f t="shared" ca="1" si="45"/>
        <v>0</v>
      </c>
      <c r="CB50" s="99">
        <f t="shared" ca="1" si="64"/>
        <v>0</v>
      </c>
      <c r="CC50" s="99">
        <f t="shared" ca="1" si="65"/>
        <v>0</v>
      </c>
      <c r="CD50" s="99">
        <f t="shared" ca="1" si="66"/>
        <v>0</v>
      </c>
    </row>
    <row r="51" spans="1:82" x14ac:dyDescent="0.2">
      <c r="A51" s="92">
        <f t="shared" si="46"/>
        <v>37865</v>
      </c>
      <c r="B51" s="93">
        <f t="shared" ca="1" si="47"/>
        <v>3.1960000000000002</v>
      </c>
      <c r="C51" s="77">
        <f t="shared" ca="1" si="48"/>
        <v>0.39500000000000002</v>
      </c>
      <c r="D51" s="93">
        <f t="shared" ca="1" si="1"/>
        <v>-7.4999999999999997E-2</v>
      </c>
      <c r="E51" s="96">
        <f t="shared" ca="1" si="2"/>
        <v>1</v>
      </c>
      <c r="F51" s="95">
        <f t="shared" ca="1" si="3"/>
        <v>631</v>
      </c>
      <c r="G51" s="77" t="e">
        <f t="shared" ca="1" si="4"/>
        <v>#DIV/0!</v>
      </c>
      <c r="H51" s="77" t="e">
        <f ca="1">IF(B$16=1,_xll.xCalcSkew(A51,I51-AO51,b)/100,0)</f>
        <v>#DIV/0!</v>
      </c>
      <c r="I51" s="94">
        <f t="shared" ca="1" si="5"/>
        <v>5</v>
      </c>
      <c r="K51" s="93">
        <f t="shared" ca="1" si="6"/>
        <v>-7.4999999999999997E-2</v>
      </c>
      <c r="L51" s="96">
        <f t="shared" ca="1" si="7"/>
        <v>1</v>
      </c>
      <c r="M51" s="95">
        <f t="shared" ca="1" si="8"/>
        <v>631</v>
      </c>
      <c r="N51" s="170" t="e">
        <f t="shared" ca="1" si="9"/>
        <v>#DIV/0!</v>
      </c>
      <c r="O51" s="77" t="e">
        <f ca="1">IF(D$16=1,_xll.xCalcSkew($A51,P51-AZ51,b)/100,0)</f>
        <v>#DIV/0!</v>
      </c>
      <c r="P51" s="94">
        <f t="shared" ca="1" si="10"/>
        <v>3</v>
      </c>
      <c r="R51" s="93">
        <f t="shared" ca="1" si="11"/>
        <v>-0.42499999999999999</v>
      </c>
      <c r="S51" s="96">
        <f t="shared" ca="1" si="12"/>
        <v>1</v>
      </c>
      <c r="T51" s="95">
        <f t="shared" ca="1" si="13"/>
        <v>631</v>
      </c>
      <c r="U51" s="170" t="e">
        <f t="shared" ca="1" si="14"/>
        <v>#DIV/0!</v>
      </c>
      <c r="V51" s="77" t="e">
        <f ca="1">IF(F$16=1,_xll.xCalcSkew($A51,W51-BK51,b)/100,0)</f>
        <v>#DIV/0!</v>
      </c>
      <c r="W51" s="94">
        <f t="shared" ca="1" si="15"/>
        <v>2.5499999999999998</v>
      </c>
      <c r="X51" s="95"/>
      <c r="Y51" s="93">
        <f t="shared" ca="1" si="16"/>
        <v>0</v>
      </c>
      <c r="Z51" s="96">
        <f t="shared" ca="1" si="17"/>
        <v>1</v>
      </c>
      <c r="AA51" s="95">
        <f t="shared" ca="1" si="18"/>
        <v>630</v>
      </c>
      <c r="AB51" s="77" t="e">
        <f t="shared" ca="1" si="19"/>
        <v>#DIV/0!</v>
      </c>
      <c r="AC51" s="77" t="e">
        <f ca="1">IF(H$16=1,_xll.xCalcSkew($A51,AD51-BV51,b)/100,0)</f>
        <v>#DIV/0!</v>
      </c>
      <c r="AD51" s="94">
        <f t="shared" ca="1" si="20"/>
        <v>2.9</v>
      </c>
      <c r="AF51" s="95">
        <f t="shared" ca="1" si="21"/>
        <v>631</v>
      </c>
      <c r="AG51" s="95">
        <f t="shared" ca="1" si="22"/>
        <v>630</v>
      </c>
      <c r="AH51" s="77">
        <f t="shared" ca="1" si="67"/>
        <v>0</v>
      </c>
      <c r="AI51" s="145">
        <f t="shared" si="0"/>
        <v>30</v>
      </c>
      <c r="AJ51" s="97"/>
      <c r="AK51" s="97"/>
      <c r="AL51" s="97"/>
      <c r="AM51" s="97"/>
      <c r="AN51" s="79">
        <f t="shared" si="49"/>
        <v>0</v>
      </c>
      <c r="AO51" s="338" t="e">
        <f t="shared" ca="1" si="50"/>
        <v>#DIV/0!</v>
      </c>
      <c r="AP51" s="74">
        <f t="shared" ca="1" si="24"/>
        <v>0</v>
      </c>
      <c r="AQ51" s="98">
        <f t="shared" ca="1" si="25"/>
        <v>0</v>
      </c>
      <c r="AR51" s="97">
        <f t="shared" ca="1" si="26"/>
        <v>0</v>
      </c>
      <c r="AS51" s="97">
        <f t="shared" ca="1" si="51"/>
        <v>0</v>
      </c>
      <c r="AT51" s="97">
        <f t="shared" ca="1" si="27"/>
        <v>0</v>
      </c>
      <c r="AU51" s="99">
        <f t="shared" ca="1" si="52"/>
        <v>0</v>
      </c>
      <c r="AV51" s="99">
        <f t="shared" ca="1" si="53"/>
        <v>0</v>
      </c>
      <c r="AW51" s="99">
        <f t="shared" ca="1" si="54"/>
        <v>0</v>
      </c>
      <c r="AY51" s="79">
        <f t="shared" si="28"/>
        <v>0</v>
      </c>
      <c r="AZ51" s="338" t="e">
        <f t="shared" ca="1" si="55"/>
        <v>#DIV/0!</v>
      </c>
      <c r="BA51" s="74">
        <f t="shared" ca="1" si="29"/>
        <v>0</v>
      </c>
      <c r="BB51" s="98">
        <f t="shared" ca="1" si="30"/>
        <v>0</v>
      </c>
      <c r="BC51" s="97">
        <f t="shared" ca="1" si="31"/>
        <v>0</v>
      </c>
      <c r="BD51" s="97">
        <f t="shared" ca="1" si="32"/>
        <v>0</v>
      </c>
      <c r="BE51" s="97">
        <f t="shared" ca="1" si="33"/>
        <v>0</v>
      </c>
      <c r="BF51" s="99">
        <f t="shared" ca="1" si="56"/>
        <v>0</v>
      </c>
      <c r="BG51" s="99">
        <f t="shared" ca="1" si="57"/>
        <v>0</v>
      </c>
      <c r="BH51" s="99">
        <f t="shared" ca="1" si="58"/>
        <v>0</v>
      </c>
      <c r="BJ51" s="79">
        <f t="shared" si="34"/>
        <v>0</v>
      </c>
      <c r="BK51" s="338" t="e">
        <f t="shared" ca="1" si="59"/>
        <v>#DIV/0!</v>
      </c>
      <c r="BL51" s="74">
        <f t="shared" ca="1" si="35"/>
        <v>0</v>
      </c>
      <c r="BM51" s="98">
        <f t="shared" ca="1" si="36"/>
        <v>0</v>
      </c>
      <c r="BN51" s="97">
        <f t="shared" ca="1" si="37"/>
        <v>0</v>
      </c>
      <c r="BO51" s="97">
        <f t="shared" ca="1" si="38"/>
        <v>0</v>
      </c>
      <c r="BP51" s="97">
        <f t="shared" ca="1" si="39"/>
        <v>0</v>
      </c>
      <c r="BQ51" s="99">
        <f t="shared" ca="1" si="60"/>
        <v>0</v>
      </c>
      <c r="BR51" s="99">
        <f t="shared" ca="1" si="61"/>
        <v>0</v>
      </c>
      <c r="BS51" s="99">
        <f t="shared" ca="1" si="62"/>
        <v>0</v>
      </c>
      <c r="BU51" s="79">
        <f t="shared" si="40"/>
        <v>0</v>
      </c>
      <c r="BV51" s="338" t="e">
        <f t="shared" ca="1" si="63"/>
        <v>#DIV/0!</v>
      </c>
      <c r="BW51" s="74">
        <f t="shared" ca="1" si="41"/>
        <v>0</v>
      </c>
      <c r="BX51" s="98">
        <f t="shared" ca="1" si="42"/>
        <v>0</v>
      </c>
      <c r="BY51" s="97">
        <f t="shared" ca="1" si="43"/>
        <v>0</v>
      </c>
      <c r="BZ51" s="97">
        <f t="shared" ca="1" si="44"/>
        <v>0</v>
      </c>
      <c r="CA51" s="97">
        <f t="shared" ca="1" si="45"/>
        <v>0</v>
      </c>
      <c r="CB51" s="99">
        <f t="shared" ca="1" si="64"/>
        <v>0</v>
      </c>
      <c r="CC51" s="99">
        <f t="shared" ca="1" si="65"/>
        <v>0</v>
      </c>
      <c r="CD51" s="99">
        <f t="shared" ca="1" si="66"/>
        <v>0</v>
      </c>
    </row>
    <row r="52" spans="1:82" x14ac:dyDescent="0.2">
      <c r="A52" s="92">
        <f t="shared" si="46"/>
        <v>37895</v>
      </c>
      <c r="B52" s="93">
        <f t="shared" ca="1" si="47"/>
        <v>3.2210000000000001</v>
      </c>
      <c r="C52" s="77">
        <f t="shared" ca="1" si="48"/>
        <v>0.39750000000000002</v>
      </c>
      <c r="D52" s="93">
        <f t="shared" ca="1" si="1"/>
        <v>-7.4999999999999997E-2</v>
      </c>
      <c r="E52" s="96">
        <f t="shared" ca="1" si="2"/>
        <v>1</v>
      </c>
      <c r="F52" s="95">
        <f t="shared" ca="1" si="3"/>
        <v>661</v>
      </c>
      <c r="G52" s="77" t="e">
        <f t="shared" ca="1" si="4"/>
        <v>#DIV/0!</v>
      </c>
      <c r="H52" s="77" t="e">
        <f ca="1">IF(B$16=1,_xll.xCalcSkew(A52,I52-AO52,b)/100,0)</f>
        <v>#DIV/0!</v>
      </c>
      <c r="I52" s="94">
        <f t="shared" ca="1" si="5"/>
        <v>5</v>
      </c>
      <c r="K52" s="93">
        <f t="shared" ca="1" si="6"/>
        <v>-7.4999999999999997E-2</v>
      </c>
      <c r="L52" s="96">
        <f t="shared" ca="1" si="7"/>
        <v>1</v>
      </c>
      <c r="M52" s="95">
        <f t="shared" ca="1" si="8"/>
        <v>661</v>
      </c>
      <c r="N52" s="170" t="e">
        <f t="shared" ca="1" si="9"/>
        <v>#DIV/0!</v>
      </c>
      <c r="O52" s="77" t="e">
        <f ca="1">IF(D$16=1,_xll.xCalcSkew($A52,P52-AZ52,b)/100,0)</f>
        <v>#DIV/0!</v>
      </c>
      <c r="P52" s="94">
        <f t="shared" ca="1" si="10"/>
        <v>3</v>
      </c>
      <c r="R52" s="93">
        <f t="shared" ca="1" si="11"/>
        <v>-0.42499999999999999</v>
      </c>
      <c r="S52" s="96">
        <f t="shared" ca="1" si="12"/>
        <v>1</v>
      </c>
      <c r="T52" s="95">
        <f t="shared" ca="1" si="13"/>
        <v>661</v>
      </c>
      <c r="U52" s="170" t="e">
        <f t="shared" ca="1" si="14"/>
        <v>#DIV/0!</v>
      </c>
      <c r="V52" s="77" t="e">
        <f ca="1">IF(F$16=1,_xll.xCalcSkew($A52,W52-BK52,b)/100,0)</f>
        <v>#DIV/0!</v>
      </c>
      <c r="W52" s="94">
        <f t="shared" ca="1" si="15"/>
        <v>2.5499999999999998</v>
      </c>
      <c r="X52" s="95"/>
      <c r="Y52" s="93">
        <f t="shared" ca="1" si="16"/>
        <v>0</v>
      </c>
      <c r="Z52" s="96">
        <f t="shared" ca="1" si="17"/>
        <v>1</v>
      </c>
      <c r="AA52" s="95">
        <f t="shared" ca="1" si="18"/>
        <v>660</v>
      </c>
      <c r="AB52" s="77" t="e">
        <f t="shared" ca="1" si="19"/>
        <v>#DIV/0!</v>
      </c>
      <c r="AC52" s="77" t="e">
        <f ca="1">IF(H$16=1,_xll.xCalcSkew($A52,AD52-BV52,b)/100,0)</f>
        <v>#DIV/0!</v>
      </c>
      <c r="AD52" s="94">
        <f t="shared" ca="1" si="20"/>
        <v>2.9</v>
      </c>
      <c r="AF52" s="95">
        <f t="shared" ca="1" si="21"/>
        <v>661</v>
      </c>
      <c r="AG52" s="95">
        <f t="shared" ca="1" si="22"/>
        <v>660</v>
      </c>
      <c r="AH52" s="77">
        <f t="shared" ca="1" si="67"/>
        <v>0</v>
      </c>
      <c r="AI52" s="145">
        <f t="shared" si="0"/>
        <v>31</v>
      </c>
      <c r="AJ52" s="97"/>
      <c r="AK52" s="97"/>
      <c r="AL52" s="97"/>
      <c r="AM52" s="97"/>
      <c r="AN52" s="79">
        <f t="shared" si="49"/>
        <v>0</v>
      </c>
      <c r="AO52" s="338" t="e">
        <f t="shared" ca="1" si="50"/>
        <v>#DIV/0!</v>
      </c>
      <c r="AP52" s="74">
        <f t="shared" ca="1" si="24"/>
        <v>0</v>
      </c>
      <c r="AQ52" s="98">
        <f t="shared" ca="1" si="25"/>
        <v>0</v>
      </c>
      <c r="AR52" s="97">
        <f t="shared" ca="1" si="26"/>
        <v>0</v>
      </c>
      <c r="AS52" s="97">
        <f t="shared" ca="1" si="51"/>
        <v>0</v>
      </c>
      <c r="AT52" s="97">
        <f t="shared" ca="1" si="27"/>
        <v>0</v>
      </c>
      <c r="AU52" s="99">
        <f t="shared" ca="1" si="52"/>
        <v>0</v>
      </c>
      <c r="AV52" s="99">
        <f t="shared" ca="1" si="53"/>
        <v>0</v>
      </c>
      <c r="AW52" s="99">
        <f t="shared" ca="1" si="54"/>
        <v>0</v>
      </c>
      <c r="AY52" s="79">
        <f t="shared" si="28"/>
        <v>0</v>
      </c>
      <c r="AZ52" s="338" t="e">
        <f t="shared" ca="1" si="55"/>
        <v>#DIV/0!</v>
      </c>
      <c r="BA52" s="74">
        <f t="shared" ca="1" si="29"/>
        <v>0</v>
      </c>
      <c r="BB52" s="98">
        <f t="shared" ca="1" si="30"/>
        <v>0</v>
      </c>
      <c r="BC52" s="97">
        <f t="shared" ca="1" si="31"/>
        <v>0</v>
      </c>
      <c r="BD52" s="97">
        <f t="shared" ca="1" si="32"/>
        <v>0</v>
      </c>
      <c r="BE52" s="97">
        <f t="shared" ca="1" si="33"/>
        <v>0</v>
      </c>
      <c r="BF52" s="99">
        <f t="shared" ca="1" si="56"/>
        <v>0</v>
      </c>
      <c r="BG52" s="99">
        <f t="shared" ca="1" si="57"/>
        <v>0</v>
      </c>
      <c r="BH52" s="99">
        <f t="shared" ca="1" si="58"/>
        <v>0</v>
      </c>
      <c r="BJ52" s="79">
        <f t="shared" si="34"/>
        <v>0</v>
      </c>
      <c r="BK52" s="338" t="e">
        <f t="shared" ca="1" si="59"/>
        <v>#DIV/0!</v>
      </c>
      <c r="BL52" s="74">
        <f t="shared" ca="1" si="35"/>
        <v>0</v>
      </c>
      <c r="BM52" s="98">
        <f t="shared" ca="1" si="36"/>
        <v>0</v>
      </c>
      <c r="BN52" s="97">
        <f t="shared" ca="1" si="37"/>
        <v>0</v>
      </c>
      <c r="BO52" s="97">
        <f t="shared" ca="1" si="38"/>
        <v>0</v>
      </c>
      <c r="BP52" s="97">
        <f t="shared" ca="1" si="39"/>
        <v>0</v>
      </c>
      <c r="BQ52" s="99">
        <f t="shared" ca="1" si="60"/>
        <v>0</v>
      </c>
      <c r="BR52" s="99">
        <f t="shared" ca="1" si="61"/>
        <v>0</v>
      </c>
      <c r="BS52" s="99">
        <f t="shared" ca="1" si="62"/>
        <v>0</v>
      </c>
      <c r="BU52" s="79">
        <f t="shared" si="40"/>
        <v>0</v>
      </c>
      <c r="BV52" s="338" t="e">
        <f t="shared" ca="1" si="63"/>
        <v>#DIV/0!</v>
      </c>
      <c r="BW52" s="74">
        <f t="shared" ca="1" si="41"/>
        <v>0</v>
      </c>
      <c r="BX52" s="98">
        <f t="shared" ca="1" si="42"/>
        <v>0</v>
      </c>
      <c r="BY52" s="97">
        <f t="shared" ca="1" si="43"/>
        <v>0</v>
      </c>
      <c r="BZ52" s="97">
        <f t="shared" ca="1" si="44"/>
        <v>0</v>
      </c>
      <c r="CA52" s="97">
        <f t="shared" ca="1" si="45"/>
        <v>0</v>
      </c>
      <c r="CB52" s="99">
        <f t="shared" ca="1" si="64"/>
        <v>0</v>
      </c>
      <c r="CC52" s="99">
        <f t="shared" ca="1" si="65"/>
        <v>0</v>
      </c>
      <c r="CD52" s="99">
        <f t="shared" ca="1" si="66"/>
        <v>0</v>
      </c>
    </row>
    <row r="53" spans="1:82" x14ac:dyDescent="0.2">
      <c r="A53" s="92">
        <f t="shared" si="46"/>
        <v>37926</v>
      </c>
      <c r="B53" s="93">
        <f t="shared" ca="1" si="47"/>
        <v>3.3610000000000002</v>
      </c>
      <c r="C53" s="77">
        <f t="shared" ca="1" si="48"/>
        <v>0.39500000000000002</v>
      </c>
      <c r="D53" s="93">
        <f t="shared" ca="1" si="1"/>
        <v>-7.7499999999999999E-2</v>
      </c>
      <c r="E53" s="96">
        <f t="shared" ca="1" si="2"/>
        <v>1</v>
      </c>
      <c r="F53" s="95">
        <f t="shared" ca="1" si="3"/>
        <v>694</v>
      </c>
      <c r="G53" s="77" t="e">
        <f t="shared" ca="1" si="4"/>
        <v>#DIV/0!</v>
      </c>
      <c r="H53" s="77" t="e">
        <f ca="1">IF(B$16=1,_xll.xCalcSkew(A53,I53-AO53,b)/100,0)</f>
        <v>#DIV/0!</v>
      </c>
      <c r="I53" s="94">
        <f t="shared" ca="1" si="5"/>
        <v>5</v>
      </c>
      <c r="K53" s="93">
        <f t="shared" ca="1" si="6"/>
        <v>-7.7499999999999999E-2</v>
      </c>
      <c r="L53" s="96">
        <f t="shared" ca="1" si="7"/>
        <v>1</v>
      </c>
      <c r="M53" s="95">
        <f t="shared" ca="1" si="8"/>
        <v>694</v>
      </c>
      <c r="N53" s="170" t="e">
        <f t="shared" ca="1" si="9"/>
        <v>#DIV/0!</v>
      </c>
      <c r="O53" s="77" t="e">
        <f ca="1">IF(D$16=1,_xll.xCalcSkew($A53,P53-AZ53,b)/100,0)</f>
        <v>#DIV/0!</v>
      </c>
      <c r="P53" s="94">
        <f t="shared" ca="1" si="10"/>
        <v>3</v>
      </c>
      <c r="R53" s="93">
        <f t="shared" ca="1" si="11"/>
        <v>-0.25</v>
      </c>
      <c r="S53" s="96">
        <f t="shared" ca="1" si="12"/>
        <v>1</v>
      </c>
      <c r="T53" s="95">
        <f t="shared" ca="1" si="13"/>
        <v>694</v>
      </c>
      <c r="U53" s="170" t="e">
        <f t="shared" ca="1" si="14"/>
        <v>#DIV/0!</v>
      </c>
      <c r="V53" s="77" t="e">
        <f ca="1">IF(F$16=1,_xll.xCalcSkew($A53,W53-BK53,b)/100,0)</f>
        <v>#DIV/0!</v>
      </c>
      <c r="W53" s="94">
        <f t="shared" ca="1" si="15"/>
        <v>2.5499999999999998</v>
      </c>
      <c r="X53" s="95"/>
      <c r="Y53" s="93">
        <f t="shared" ca="1" si="16"/>
        <v>0</v>
      </c>
      <c r="Z53" s="96">
        <f t="shared" ca="1" si="17"/>
        <v>1</v>
      </c>
      <c r="AA53" s="95">
        <f t="shared" ca="1" si="18"/>
        <v>693</v>
      </c>
      <c r="AB53" s="77" t="e">
        <f t="shared" ca="1" si="19"/>
        <v>#DIV/0!</v>
      </c>
      <c r="AC53" s="77" t="e">
        <f ca="1">IF(H$16=1,_xll.xCalcSkew($A53,AD53-BV53,b)/100,0)</f>
        <v>#DIV/0!</v>
      </c>
      <c r="AD53" s="94">
        <f t="shared" ca="1" si="20"/>
        <v>2.9</v>
      </c>
      <c r="AF53" s="95">
        <f t="shared" ca="1" si="21"/>
        <v>694</v>
      </c>
      <c r="AG53" s="95">
        <f t="shared" ca="1" si="22"/>
        <v>693</v>
      </c>
      <c r="AH53" s="77">
        <f t="shared" ca="1" si="67"/>
        <v>0</v>
      </c>
      <c r="AI53" s="145">
        <f t="shared" si="0"/>
        <v>30</v>
      </c>
      <c r="AJ53" s="97"/>
      <c r="AK53" s="97"/>
      <c r="AL53" s="97"/>
      <c r="AM53" s="97"/>
      <c r="AN53" s="79">
        <f t="shared" si="49"/>
        <v>0</v>
      </c>
      <c r="AO53" s="338" t="e">
        <f t="shared" ca="1" si="50"/>
        <v>#DIV/0!</v>
      </c>
      <c r="AP53" s="74">
        <f t="shared" ca="1" si="24"/>
        <v>0</v>
      </c>
      <c r="AQ53" s="98">
        <f t="shared" ca="1" si="25"/>
        <v>0</v>
      </c>
      <c r="AR53" s="97">
        <f t="shared" ca="1" si="26"/>
        <v>0</v>
      </c>
      <c r="AS53" s="97">
        <f t="shared" ca="1" si="51"/>
        <v>0</v>
      </c>
      <c r="AT53" s="97">
        <f t="shared" ca="1" si="27"/>
        <v>0</v>
      </c>
      <c r="AU53" s="99">
        <f t="shared" ca="1" si="52"/>
        <v>0</v>
      </c>
      <c r="AV53" s="99">
        <f t="shared" ca="1" si="53"/>
        <v>0</v>
      </c>
      <c r="AW53" s="99">
        <f t="shared" ca="1" si="54"/>
        <v>0</v>
      </c>
      <c r="AY53" s="79">
        <f t="shared" si="28"/>
        <v>0</v>
      </c>
      <c r="AZ53" s="338" t="e">
        <f t="shared" ca="1" si="55"/>
        <v>#DIV/0!</v>
      </c>
      <c r="BA53" s="74">
        <f t="shared" ca="1" si="29"/>
        <v>0</v>
      </c>
      <c r="BB53" s="98">
        <f t="shared" ca="1" si="30"/>
        <v>0</v>
      </c>
      <c r="BC53" s="97">
        <f t="shared" ca="1" si="31"/>
        <v>0</v>
      </c>
      <c r="BD53" s="97">
        <f t="shared" ca="1" si="32"/>
        <v>0</v>
      </c>
      <c r="BE53" s="97">
        <f t="shared" ca="1" si="33"/>
        <v>0</v>
      </c>
      <c r="BF53" s="99">
        <f t="shared" ca="1" si="56"/>
        <v>0</v>
      </c>
      <c r="BG53" s="99">
        <f t="shared" ca="1" si="57"/>
        <v>0</v>
      </c>
      <c r="BH53" s="99">
        <f t="shared" ca="1" si="58"/>
        <v>0</v>
      </c>
      <c r="BJ53" s="79">
        <f t="shared" si="34"/>
        <v>0</v>
      </c>
      <c r="BK53" s="338" t="e">
        <f t="shared" ca="1" si="59"/>
        <v>#DIV/0!</v>
      </c>
      <c r="BL53" s="74">
        <f t="shared" ca="1" si="35"/>
        <v>0</v>
      </c>
      <c r="BM53" s="98">
        <f t="shared" ca="1" si="36"/>
        <v>0</v>
      </c>
      <c r="BN53" s="97">
        <f t="shared" ca="1" si="37"/>
        <v>0</v>
      </c>
      <c r="BO53" s="97">
        <f t="shared" ca="1" si="38"/>
        <v>0</v>
      </c>
      <c r="BP53" s="97">
        <f t="shared" ca="1" si="39"/>
        <v>0</v>
      </c>
      <c r="BQ53" s="99">
        <f t="shared" ca="1" si="60"/>
        <v>0</v>
      </c>
      <c r="BR53" s="99">
        <f t="shared" ca="1" si="61"/>
        <v>0</v>
      </c>
      <c r="BS53" s="99">
        <f t="shared" ca="1" si="62"/>
        <v>0</v>
      </c>
      <c r="BU53" s="79">
        <f t="shared" si="40"/>
        <v>0</v>
      </c>
      <c r="BV53" s="338" t="e">
        <f t="shared" ca="1" si="63"/>
        <v>#DIV/0!</v>
      </c>
      <c r="BW53" s="74">
        <f t="shared" ca="1" si="41"/>
        <v>0</v>
      </c>
      <c r="BX53" s="98">
        <f t="shared" ca="1" si="42"/>
        <v>0</v>
      </c>
      <c r="BY53" s="97">
        <f t="shared" ca="1" si="43"/>
        <v>0</v>
      </c>
      <c r="BZ53" s="97">
        <f t="shared" ca="1" si="44"/>
        <v>0</v>
      </c>
      <c r="CA53" s="97">
        <f t="shared" ca="1" si="45"/>
        <v>0</v>
      </c>
      <c r="CB53" s="99">
        <f t="shared" ca="1" si="64"/>
        <v>0</v>
      </c>
      <c r="CC53" s="99">
        <f t="shared" ca="1" si="65"/>
        <v>0</v>
      </c>
      <c r="CD53" s="99">
        <f t="shared" ca="1" si="66"/>
        <v>0</v>
      </c>
    </row>
    <row r="54" spans="1:82" x14ac:dyDescent="0.2">
      <c r="A54" s="92">
        <f t="shared" si="46"/>
        <v>37956</v>
      </c>
      <c r="B54" s="93">
        <f t="shared" ca="1" si="47"/>
        <v>3.5</v>
      </c>
      <c r="C54" s="77">
        <f t="shared" ca="1" si="48"/>
        <v>0.39500000000000002</v>
      </c>
      <c r="D54" s="93">
        <f t="shared" ca="1" si="1"/>
        <v>-7.7499999999999999E-2</v>
      </c>
      <c r="E54" s="96">
        <f t="shared" ca="1" si="2"/>
        <v>1</v>
      </c>
      <c r="F54" s="95">
        <f t="shared" ca="1" si="3"/>
        <v>721</v>
      </c>
      <c r="G54" s="77" t="e">
        <f t="shared" ca="1" si="4"/>
        <v>#DIV/0!</v>
      </c>
      <c r="H54" s="77" t="e">
        <f ca="1">IF(B$16=1,_xll.xCalcSkew(A54,I54-AO54,b)/100,0)</f>
        <v>#DIV/0!</v>
      </c>
      <c r="I54" s="94">
        <f t="shared" ca="1" si="5"/>
        <v>5</v>
      </c>
      <c r="K54" s="93">
        <f t="shared" ca="1" si="6"/>
        <v>-7.7499999999999999E-2</v>
      </c>
      <c r="L54" s="96">
        <f t="shared" ca="1" si="7"/>
        <v>1</v>
      </c>
      <c r="M54" s="95">
        <f t="shared" ca="1" si="8"/>
        <v>721</v>
      </c>
      <c r="N54" s="170" t="e">
        <f t="shared" ca="1" si="9"/>
        <v>#DIV/0!</v>
      </c>
      <c r="O54" s="77" t="e">
        <f ca="1">IF(D$16=1,_xll.xCalcSkew($A54,P54-AZ54,b)/100,0)</f>
        <v>#DIV/0!</v>
      </c>
      <c r="P54" s="94">
        <f t="shared" ca="1" si="10"/>
        <v>3</v>
      </c>
      <c r="R54" s="93">
        <f t="shared" ca="1" si="11"/>
        <v>-0.25</v>
      </c>
      <c r="S54" s="96">
        <f t="shared" ca="1" si="12"/>
        <v>1</v>
      </c>
      <c r="T54" s="95">
        <f t="shared" ca="1" si="13"/>
        <v>721</v>
      </c>
      <c r="U54" s="170" t="e">
        <f t="shared" ca="1" si="14"/>
        <v>#DIV/0!</v>
      </c>
      <c r="V54" s="77" t="e">
        <f ca="1">IF(F$16=1,_xll.xCalcSkew($A54,W54-BK54,b)/100,0)</f>
        <v>#DIV/0!</v>
      </c>
      <c r="W54" s="94">
        <f t="shared" ca="1" si="15"/>
        <v>2.5499999999999998</v>
      </c>
      <c r="X54" s="95"/>
      <c r="Y54" s="93">
        <f t="shared" ca="1" si="16"/>
        <v>0</v>
      </c>
      <c r="Z54" s="96">
        <f t="shared" ca="1" si="17"/>
        <v>1</v>
      </c>
      <c r="AA54" s="95">
        <f t="shared" ca="1" si="18"/>
        <v>720</v>
      </c>
      <c r="AB54" s="77" t="e">
        <f t="shared" ca="1" si="19"/>
        <v>#DIV/0!</v>
      </c>
      <c r="AC54" s="77" t="e">
        <f ca="1">IF(H$16=1,_xll.xCalcSkew($A54,AD54-BV54,b)/100,0)</f>
        <v>#DIV/0!</v>
      </c>
      <c r="AD54" s="94">
        <f t="shared" ca="1" si="20"/>
        <v>2.9</v>
      </c>
      <c r="AF54" s="95">
        <f t="shared" ca="1" si="21"/>
        <v>721</v>
      </c>
      <c r="AG54" s="95">
        <f t="shared" ca="1" si="22"/>
        <v>720</v>
      </c>
      <c r="AH54" s="77">
        <f t="shared" ca="1" si="67"/>
        <v>0</v>
      </c>
      <c r="AI54" s="145">
        <f t="shared" si="0"/>
        <v>31</v>
      </c>
      <c r="AJ54" s="97"/>
      <c r="AK54" s="97"/>
      <c r="AL54" s="97"/>
      <c r="AM54" s="97"/>
      <c r="AN54" s="79">
        <f t="shared" si="49"/>
        <v>0</v>
      </c>
      <c r="AO54" s="338" t="e">
        <f t="shared" ca="1" si="50"/>
        <v>#DIV/0!</v>
      </c>
      <c r="AP54" s="74">
        <f t="shared" ca="1" si="24"/>
        <v>0</v>
      </c>
      <c r="AQ54" s="98">
        <f t="shared" ca="1" si="25"/>
        <v>0</v>
      </c>
      <c r="AR54" s="97">
        <f t="shared" ca="1" si="26"/>
        <v>0</v>
      </c>
      <c r="AS54" s="97">
        <f t="shared" ca="1" si="51"/>
        <v>0</v>
      </c>
      <c r="AT54" s="97">
        <f t="shared" ca="1" si="27"/>
        <v>0</v>
      </c>
      <c r="AU54" s="99">
        <f t="shared" ca="1" si="52"/>
        <v>0</v>
      </c>
      <c r="AV54" s="99">
        <f t="shared" ca="1" si="53"/>
        <v>0</v>
      </c>
      <c r="AW54" s="99">
        <f t="shared" ca="1" si="54"/>
        <v>0</v>
      </c>
      <c r="AY54" s="79">
        <f t="shared" si="28"/>
        <v>0</v>
      </c>
      <c r="AZ54" s="338" t="e">
        <f t="shared" ca="1" si="55"/>
        <v>#DIV/0!</v>
      </c>
      <c r="BA54" s="74">
        <f t="shared" ca="1" si="29"/>
        <v>0</v>
      </c>
      <c r="BB54" s="98">
        <f t="shared" ca="1" si="30"/>
        <v>0</v>
      </c>
      <c r="BC54" s="97">
        <f t="shared" ca="1" si="31"/>
        <v>0</v>
      </c>
      <c r="BD54" s="97">
        <f t="shared" ca="1" si="32"/>
        <v>0</v>
      </c>
      <c r="BE54" s="97">
        <f t="shared" ca="1" si="33"/>
        <v>0</v>
      </c>
      <c r="BF54" s="99">
        <f t="shared" ca="1" si="56"/>
        <v>0</v>
      </c>
      <c r="BG54" s="99">
        <f t="shared" ca="1" si="57"/>
        <v>0</v>
      </c>
      <c r="BH54" s="99">
        <f t="shared" ca="1" si="58"/>
        <v>0</v>
      </c>
      <c r="BJ54" s="79">
        <f t="shared" si="34"/>
        <v>0</v>
      </c>
      <c r="BK54" s="338" t="e">
        <f t="shared" ca="1" si="59"/>
        <v>#DIV/0!</v>
      </c>
      <c r="BL54" s="74">
        <f t="shared" ca="1" si="35"/>
        <v>0</v>
      </c>
      <c r="BM54" s="98">
        <f t="shared" ca="1" si="36"/>
        <v>0</v>
      </c>
      <c r="BN54" s="97">
        <f t="shared" ca="1" si="37"/>
        <v>0</v>
      </c>
      <c r="BO54" s="97">
        <f t="shared" ca="1" si="38"/>
        <v>0</v>
      </c>
      <c r="BP54" s="97">
        <f t="shared" ca="1" si="39"/>
        <v>0</v>
      </c>
      <c r="BQ54" s="99">
        <f t="shared" ca="1" si="60"/>
        <v>0</v>
      </c>
      <c r="BR54" s="99">
        <f t="shared" ca="1" si="61"/>
        <v>0</v>
      </c>
      <c r="BS54" s="99">
        <f t="shared" ca="1" si="62"/>
        <v>0</v>
      </c>
      <c r="BU54" s="79">
        <f t="shared" si="40"/>
        <v>0</v>
      </c>
      <c r="BV54" s="338" t="e">
        <f t="shared" ca="1" si="63"/>
        <v>#DIV/0!</v>
      </c>
      <c r="BW54" s="74">
        <f t="shared" ca="1" si="41"/>
        <v>0</v>
      </c>
      <c r="BX54" s="98">
        <f t="shared" ca="1" si="42"/>
        <v>0</v>
      </c>
      <c r="BY54" s="97">
        <f t="shared" ca="1" si="43"/>
        <v>0</v>
      </c>
      <c r="BZ54" s="97">
        <f t="shared" ca="1" si="44"/>
        <v>0</v>
      </c>
      <c r="CA54" s="97">
        <f t="shared" ca="1" si="45"/>
        <v>0</v>
      </c>
      <c r="CB54" s="99">
        <f t="shared" ca="1" si="64"/>
        <v>0</v>
      </c>
      <c r="CC54" s="99">
        <f t="shared" ca="1" si="65"/>
        <v>0</v>
      </c>
      <c r="CD54" s="99">
        <f t="shared" ca="1" si="66"/>
        <v>0</v>
      </c>
    </row>
    <row r="55" spans="1:82" x14ac:dyDescent="0.2">
      <c r="A55" s="92">
        <f t="shared" si="46"/>
        <v>37987</v>
      </c>
      <c r="B55" s="93">
        <f t="shared" ca="1" si="47"/>
        <v>3.5649999999999999</v>
      </c>
      <c r="C55" s="77">
        <f t="shared" ca="1" si="48"/>
        <v>0.39500000000000002</v>
      </c>
      <c r="D55" s="93">
        <f t="shared" ca="1" si="1"/>
        <v>-7.7499999999999999E-2</v>
      </c>
      <c r="E55" s="96">
        <f t="shared" ca="1" si="2"/>
        <v>1</v>
      </c>
      <c r="F55" s="95">
        <f t="shared" ca="1" si="3"/>
        <v>755</v>
      </c>
      <c r="G55" s="77" t="e">
        <f t="shared" ca="1" si="4"/>
        <v>#DIV/0!</v>
      </c>
      <c r="H55" s="77" t="e">
        <f ca="1">IF(B$16=1,_xll.xCalcSkew(A55,I55-AO55,b)/100,0)</f>
        <v>#DIV/0!</v>
      </c>
      <c r="I55" s="94">
        <f t="shared" ca="1" si="5"/>
        <v>5</v>
      </c>
      <c r="K55" s="93">
        <f t="shared" ca="1" si="6"/>
        <v>-7.7499999999999999E-2</v>
      </c>
      <c r="L55" s="96">
        <f t="shared" ca="1" si="7"/>
        <v>1</v>
      </c>
      <c r="M55" s="95">
        <f t="shared" ca="1" si="8"/>
        <v>755</v>
      </c>
      <c r="N55" s="170" t="e">
        <f t="shared" ca="1" si="9"/>
        <v>#DIV/0!</v>
      </c>
      <c r="O55" s="77" t="e">
        <f ca="1">IF(D$16=1,_xll.xCalcSkew($A55,P55-AZ55,b)/100,0)</f>
        <v>#DIV/0!</v>
      </c>
      <c r="P55" s="94">
        <f t="shared" ca="1" si="10"/>
        <v>3</v>
      </c>
      <c r="R55" s="93">
        <f t="shared" ca="1" si="11"/>
        <v>-0.25</v>
      </c>
      <c r="S55" s="96">
        <f t="shared" ca="1" si="12"/>
        <v>1</v>
      </c>
      <c r="T55" s="95">
        <f t="shared" ca="1" si="13"/>
        <v>755</v>
      </c>
      <c r="U55" s="170" t="e">
        <f t="shared" ca="1" si="14"/>
        <v>#DIV/0!</v>
      </c>
      <c r="V55" s="77" t="e">
        <f ca="1">IF(F$16=1,_xll.xCalcSkew($A55,W55-BK55,b)/100,0)</f>
        <v>#DIV/0!</v>
      </c>
      <c r="W55" s="94">
        <f t="shared" ca="1" si="15"/>
        <v>2.5499999999999998</v>
      </c>
      <c r="X55" s="95"/>
      <c r="Y55" s="93">
        <f t="shared" ca="1" si="16"/>
        <v>0</v>
      </c>
      <c r="Z55" s="96">
        <f t="shared" ca="1" si="17"/>
        <v>1</v>
      </c>
      <c r="AA55" s="95">
        <f t="shared" ca="1" si="18"/>
        <v>752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4">
        <f t="shared" ca="1" si="20"/>
        <v>2.9</v>
      </c>
      <c r="AF55" s="95">
        <f t="shared" ca="1" si="21"/>
        <v>755</v>
      </c>
      <c r="AG55" s="95">
        <f t="shared" ca="1" si="22"/>
        <v>752</v>
      </c>
      <c r="AH55" s="77">
        <f t="shared" ca="1" si="67"/>
        <v>0</v>
      </c>
      <c r="AI55" s="145">
        <f t="shared" si="0"/>
        <v>31</v>
      </c>
      <c r="AJ55" s="97"/>
      <c r="AK55" s="97"/>
      <c r="AL55" s="97"/>
      <c r="AM55" s="97"/>
      <c r="AN55" s="79">
        <f t="shared" si="49"/>
        <v>0</v>
      </c>
      <c r="AO55" s="338" t="e">
        <f t="shared" ca="1" si="50"/>
        <v>#DIV/0!</v>
      </c>
      <c r="AP55" s="74">
        <f t="shared" ca="1" si="24"/>
        <v>0</v>
      </c>
      <c r="AQ55" s="98">
        <f t="shared" ca="1" si="25"/>
        <v>0</v>
      </c>
      <c r="AR55" s="97">
        <f t="shared" ca="1" si="26"/>
        <v>0</v>
      </c>
      <c r="AS55" s="97">
        <f t="shared" ca="1" si="51"/>
        <v>0</v>
      </c>
      <c r="AT55" s="97">
        <f t="shared" ca="1" si="27"/>
        <v>0</v>
      </c>
      <c r="AU55" s="99">
        <f t="shared" ca="1" si="52"/>
        <v>0</v>
      </c>
      <c r="AV55" s="99">
        <f t="shared" ca="1" si="53"/>
        <v>0</v>
      </c>
      <c r="AW55" s="99">
        <f t="shared" ca="1" si="54"/>
        <v>0</v>
      </c>
      <c r="AY55" s="79">
        <f t="shared" si="28"/>
        <v>0</v>
      </c>
      <c r="AZ55" s="338" t="e">
        <f t="shared" ca="1" si="55"/>
        <v>#DIV/0!</v>
      </c>
      <c r="BA55" s="74">
        <f t="shared" ca="1" si="29"/>
        <v>0</v>
      </c>
      <c r="BB55" s="98">
        <f t="shared" ca="1" si="30"/>
        <v>0</v>
      </c>
      <c r="BC55" s="97">
        <f t="shared" ca="1" si="31"/>
        <v>0</v>
      </c>
      <c r="BD55" s="97">
        <f t="shared" ca="1" si="32"/>
        <v>0</v>
      </c>
      <c r="BE55" s="97">
        <f t="shared" ca="1" si="33"/>
        <v>0</v>
      </c>
      <c r="BF55" s="99">
        <f t="shared" ca="1" si="56"/>
        <v>0</v>
      </c>
      <c r="BG55" s="99">
        <f t="shared" ca="1" si="57"/>
        <v>0</v>
      </c>
      <c r="BH55" s="99">
        <f t="shared" ca="1" si="58"/>
        <v>0</v>
      </c>
      <c r="BJ55" s="79">
        <f t="shared" si="34"/>
        <v>0</v>
      </c>
      <c r="BK55" s="338" t="e">
        <f t="shared" ca="1" si="59"/>
        <v>#DIV/0!</v>
      </c>
      <c r="BL55" s="74">
        <f t="shared" ca="1" si="35"/>
        <v>0</v>
      </c>
      <c r="BM55" s="98">
        <f t="shared" ca="1" si="36"/>
        <v>0</v>
      </c>
      <c r="BN55" s="97">
        <f t="shared" ca="1" si="37"/>
        <v>0</v>
      </c>
      <c r="BO55" s="97">
        <f t="shared" ca="1" si="38"/>
        <v>0</v>
      </c>
      <c r="BP55" s="97">
        <f t="shared" ca="1" si="39"/>
        <v>0</v>
      </c>
      <c r="BQ55" s="99">
        <f t="shared" ca="1" si="60"/>
        <v>0</v>
      </c>
      <c r="BR55" s="99">
        <f t="shared" ca="1" si="61"/>
        <v>0</v>
      </c>
      <c r="BS55" s="99">
        <f t="shared" ca="1" si="62"/>
        <v>0</v>
      </c>
      <c r="BU55" s="79">
        <f t="shared" si="40"/>
        <v>0</v>
      </c>
      <c r="BV55" s="338" t="e">
        <f t="shared" ca="1" si="63"/>
        <v>#DIV/0!</v>
      </c>
      <c r="BW55" s="74">
        <f t="shared" ca="1" si="41"/>
        <v>0</v>
      </c>
      <c r="BX55" s="98">
        <f t="shared" ca="1" si="42"/>
        <v>0</v>
      </c>
      <c r="BY55" s="97">
        <f t="shared" ca="1" si="43"/>
        <v>0</v>
      </c>
      <c r="BZ55" s="97">
        <f t="shared" ca="1" si="44"/>
        <v>0</v>
      </c>
      <c r="CA55" s="97">
        <f t="shared" ca="1" si="45"/>
        <v>0</v>
      </c>
      <c r="CB55" s="99">
        <f t="shared" ca="1" si="64"/>
        <v>0</v>
      </c>
      <c r="CC55" s="99">
        <f t="shared" ca="1" si="65"/>
        <v>0</v>
      </c>
      <c r="CD55" s="99">
        <f t="shared" ca="1" si="66"/>
        <v>0</v>
      </c>
    </row>
    <row r="56" spans="1:82" x14ac:dyDescent="0.2">
      <c r="A56" s="92">
        <f t="shared" si="46"/>
        <v>38018</v>
      </c>
      <c r="B56" s="93">
        <f t="shared" ca="1" si="47"/>
        <v>3.48</v>
      </c>
      <c r="C56" s="77">
        <f t="shared" ca="1" si="48"/>
        <v>0.38750000000000001</v>
      </c>
      <c r="D56" s="93">
        <f t="shared" ca="1" si="1"/>
        <v>-7.7499999999999999E-2</v>
      </c>
      <c r="E56" s="96">
        <f t="shared" ca="1" si="2"/>
        <v>1</v>
      </c>
      <c r="F56" s="95">
        <f t="shared" ca="1" si="3"/>
        <v>785</v>
      </c>
      <c r="G56" s="77" t="e">
        <f t="shared" ca="1" si="4"/>
        <v>#DIV/0!</v>
      </c>
      <c r="H56" s="77" t="e">
        <f ca="1">IF(B$16=1,_xll.xCalcSkew(A56,I56-AO56,b)/100,0)</f>
        <v>#DIV/0!</v>
      </c>
      <c r="I56" s="94">
        <f t="shared" ca="1" si="5"/>
        <v>5</v>
      </c>
      <c r="K56" s="93">
        <f t="shared" ca="1" si="6"/>
        <v>-7.7499999999999999E-2</v>
      </c>
      <c r="L56" s="96">
        <f t="shared" ca="1" si="7"/>
        <v>1</v>
      </c>
      <c r="M56" s="95">
        <f t="shared" ca="1" si="8"/>
        <v>785</v>
      </c>
      <c r="N56" s="170" t="e">
        <f t="shared" ca="1" si="9"/>
        <v>#DIV/0!</v>
      </c>
      <c r="O56" s="77" t="e">
        <f ca="1">IF(D$16=1,_xll.xCalcSkew($A56,P56-AZ56,b)/100,0)</f>
        <v>#DIV/0!</v>
      </c>
      <c r="P56" s="94">
        <f t="shared" ca="1" si="10"/>
        <v>3</v>
      </c>
      <c r="R56" s="93">
        <f t="shared" ca="1" si="11"/>
        <v>-0.25</v>
      </c>
      <c r="S56" s="96">
        <f t="shared" ca="1" si="12"/>
        <v>1</v>
      </c>
      <c r="T56" s="95">
        <f t="shared" ca="1" si="13"/>
        <v>785</v>
      </c>
      <c r="U56" s="170" t="e">
        <f t="shared" ca="1" si="14"/>
        <v>#DIV/0!</v>
      </c>
      <c r="V56" s="77" t="e">
        <f ca="1">IF(F$16=1,_xll.xCalcSkew($A56,W56-BK56,b)/100,0)</f>
        <v>#DIV/0!</v>
      </c>
      <c r="W56" s="94">
        <f t="shared" ca="1" si="15"/>
        <v>2.5499999999999998</v>
      </c>
      <c r="X56" s="95"/>
      <c r="Y56" s="93">
        <f t="shared" ca="1" si="16"/>
        <v>0</v>
      </c>
      <c r="Z56" s="96">
        <f t="shared" ca="1" si="17"/>
        <v>1</v>
      </c>
      <c r="AA56" s="95">
        <f t="shared" ca="1" si="18"/>
        <v>784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4">
        <f t="shared" ca="1" si="20"/>
        <v>2.9</v>
      </c>
      <c r="AF56" s="95">
        <f t="shared" ca="1" si="21"/>
        <v>785</v>
      </c>
      <c r="AG56" s="95">
        <f t="shared" ca="1" si="22"/>
        <v>784</v>
      </c>
      <c r="AH56" s="77">
        <f t="shared" ca="1" si="67"/>
        <v>0</v>
      </c>
      <c r="AI56" s="145">
        <f t="shared" si="0"/>
        <v>29</v>
      </c>
      <c r="AJ56" s="97"/>
      <c r="AK56" s="97"/>
      <c r="AL56" s="97"/>
      <c r="AM56" s="97"/>
      <c r="AN56" s="79">
        <f t="shared" si="49"/>
        <v>0</v>
      </c>
      <c r="AO56" s="338" t="e">
        <f t="shared" ca="1" si="50"/>
        <v>#DIV/0!</v>
      </c>
      <c r="AP56" s="74">
        <f t="shared" ca="1" si="24"/>
        <v>0</v>
      </c>
      <c r="AQ56" s="98">
        <f t="shared" ca="1" si="25"/>
        <v>0</v>
      </c>
      <c r="AR56" s="97">
        <f t="shared" ca="1" si="26"/>
        <v>0</v>
      </c>
      <c r="AS56" s="97">
        <f t="shared" ca="1" si="51"/>
        <v>0</v>
      </c>
      <c r="AT56" s="97">
        <f t="shared" ca="1" si="27"/>
        <v>0</v>
      </c>
      <c r="AU56" s="99">
        <f t="shared" ca="1" si="52"/>
        <v>0</v>
      </c>
      <c r="AV56" s="99">
        <f t="shared" ca="1" si="53"/>
        <v>0</v>
      </c>
      <c r="AW56" s="99">
        <f t="shared" ca="1" si="54"/>
        <v>0</v>
      </c>
      <c r="AY56" s="79">
        <f t="shared" si="28"/>
        <v>0</v>
      </c>
      <c r="AZ56" s="338" t="e">
        <f t="shared" ca="1" si="55"/>
        <v>#DIV/0!</v>
      </c>
      <c r="BA56" s="74">
        <f t="shared" ca="1" si="29"/>
        <v>0</v>
      </c>
      <c r="BB56" s="98">
        <f t="shared" ca="1" si="30"/>
        <v>0</v>
      </c>
      <c r="BC56" s="97">
        <f t="shared" ca="1" si="31"/>
        <v>0</v>
      </c>
      <c r="BD56" s="97">
        <f t="shared" ca="1" si="32"/>
        <v>0</v>
      </c>
      <c r="BE56" s="97">
        <f t="shared" ca="1" si="33"/>
        <v>0</v>
      </c>
      <c r="BF56" s="99">
        <f t="shared" ca="1" si="56"/>
        <v>0</v>
      </c>
      <c r="BG56" s="99">
        <f t="shared" ca="1" si="57"/>
        <v>0</v>
      </c>
      <c r="BH56" s="99">
        <f t="shared" ca="1" si="58"/>
        <v>0</v>
      </c>
      <c r="BJ56" s="79">
        <f t="shared" si="34"/>
        <v>0</v>
      </c>
      <c r="BK56" s="338" t="e">
        <f t="shared" ca="1" si="59"/>
        <v>#DIV/0!</v>
      </c>
      <c r="BL56" s="74">
        <f t="shared" ca="1" si="35"/>
        <v>0</v>
      </c>
      <c r="BM56" s="98">
        <f t="shared" ca="1" si="36"/>
        <v>0</v>
      </c>
      <c r="BN56" s="97">
        <f t="shared" ca="1" si="37"/>
        <v>0</v>
      </c>
      <c r="BO56" s="97">
        <f t="shared" ca="1" si="38"/>
        <v>0</v>
      </c>
      <c r="BP56" s="97">
        <f t="shared" ca="1" si="39"/>
        <v>0</v>
      </c>
      <c r="BQ56" s="99">
        <f t="shared" ca="1" si="60"/>
        <v>0</v>
      </c>
      <c r="BR56" s="99">
        <f t="shared" ca="1" si="61"/>
        <v>0</v>
      </c>
      <c r="BS56" s="99">
        <f t="shared" ca="1" si="62"/>
        <v>0</v>
      </c>
      <c r="BU56" s="79">
        <f t="shared" si="40"/>
        <v>0</v>
      </c>
      <c r="BV56" s="338" t="e">
        <f t="shared" ca="1" si="63"/>
        <v>#DIV/0!</v>
      </c>
      <c r="BW56" s="74">
        <f t="shared" ca="1" si="41"/>
        <v>0</v>
      </c>
      <c r="BX56" s="98">
        <f t="shared" ca="1" si="42"/>
        <v>0</v>
      </c>
      <c r="BY56" s="97">
        <f t="shared" ca="1" si="43"/>
        <v>0</v>
      </c>
      <c r="BZ56" s="97">
        <f t="shared" ca="1" si="44"/>
        <v>0</v>
      </c>
      <c r="CA56" s="97">
        <f t="shared" ca="1" si="45"/>
        <v>0</v>
      </c>
      <c r="CB56" s="99">
        <f t="shared" ca="1" si="64"/>
        <v>0</v>
      </c>
      <c r="CC56" s="99">
        <f t="shared" ca="1" si="65"/>
        <v>0</v>
      </c>
      <c r="CD56" s="99">
        <f t="shared" ca="1" si="66"/>
        <v>0</v>
      </c>
    </row>
    <row r="57" spans="1:82" x14ac:dyDescent="0.2">
      <c r="A57" s="92">
        <f t="shared" si="46"/>
        <v>38047</v>
      </c>
      <c r="B57" s="93">
        <f t="shared" ca="1" si="47"/>
        <v>3.35</v>
      </c>
      <c r="C57" s="77">
        <f t="shared" ca="1" si="48"/>
        <v>0.37</v>
      </c>
      <c r="D57" s="93">
        <f t="shared" ca="1" si="1"/>
        <v>-7.7499999999999999E-2</v>
      </c>
      <c r="E57" s="96">
        <f t="shared" ca="1" si="2"/>
        <v>1</v>
      </c>
      <c r="F57" s="95">
        <f t="shared" ca="1" si="3"/>
        <v>813</v>
      </c>
      <c r="G57" s="77" t="e">
        <f t="shared" ca="1" si="4"/>
        <v>#DIV/0!</v>
      </c>
      <c r="H57" s="77" t="e">
        <f ca="1">IF(B$16=1,_xll.xCalcSkew(A57,I57-AO57,b)/100,0)</f>
        <v>#DIV/0!</v>
      </c>
      <c r="I57" s="94">
        <f t="shared" ca="1" si="5"/>
        <v>5</v>
      </c>
      <c r="K57" s="93">
        <f t="shared" ca="1" si="6"/>
        <v>-7.7499999999999999E-2</v>
      </c>
      <c r="L57" s="96">
        <f t="shared" ca="1" si="7"/>
        <v>1</v>
      </c>
      <c r="M57" s="95">
        <f t="shared" ca="1" si="8"/>
        <v>813</v>
      </c>
      <c r="N57" s="170" t="e">
        <f t="shared" ca="1" si="9"/>
        <v>#DIV/0!</v>
      </c>
      <c r="O57" s="77" t="e">
        <f ca="1">IF(D$16=1,_xll.xCalcSkew($A57,P57-AZ57,b)/100,0)</f>
        <v>#DIV/0!</v>
      </c>
      <c r="P57" s="94">
        <f t="shared" ca="1" si="10"/>
        <v>3</v>
      </c>
      <c r="R57" s="93">
        <f t="shared" ca="1" si="11"/>
        <v>-0.25</v>
      </c>
      <c r="S57" s="96">
        <f t="shared" ca="1" si="12"/>
        <v>1</v>
      </c>
      <c r="T57" s="95">
        <f t="shared" ca="1" si="13"/>
        <v>813</v>
      </c>
      <c r="U57" s="170" t="e">
        <f t="shared" ca="1" si="14"/>
        <v>#DIV/0!</v>
      </c>
      <c r="V57" s="77" t="e">
        <f ca="1">IF(F$16=1,_xll.xCalcSkew($A57,W57-BK57,b)/100,0)</f>
        <v>#DIV/0!</v>
      </c>
      <c r="W57" s="94">
        <f t="shared" ca="1" si="15"/>
        <v>2.5499999999999998</v>
      </c>
      <c r="X57" s="95"/>
      <c r="Y57" s="93">
        <f t="shared" ca="1" si="16"/>
        <v>0</v>
      </c>
      <c r="Z57" s="96">
        <f t="shared" ca="1" si="17"/>
        <v>1</v>
      </c>
      <c r="AA57" s="95">
        <f t="shared" ca="1" si="18"/>
        <v>812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4">
        <f t="shared" ca="1" si="20"/>
        <v>2.9</v>
      </c>
      <c r="AF57" s="95">
        <f t="shared" ca="1" si="21"/>
        <v>813</v>
      </c>
      <c r="AG57" s="95">
        <f t="shared" ca="1" si="22"/>
        <v>812</v>
      </c>
      <c r="AH57" s="77">
        <f t="shared" ca="1" si="67"/>
        <v>0</v>
      </c>
      <c r="AI57" s="145">
        <f t="shared" si="0"/>
        <v>31</v>
      </c>
      <c r="AJ57" s="97"/>
      <c r="AK57" s="97"/>
      <c r="AL57" s="97"/>
      <c r="AM57" s="97"/>
      <c r="AN57" s="79">
        <f t="shared" si="49"/>
        <v>0</v>
      </c>
      <c r="AO57" s="338" t="e">
        <f t="shared" ca="1" si="50"/>
        <v>#DIV/0!</v>
      </c>
      <c r="AP57" s="74">
        <f t="shared" ca="1" si="24"/>
        <v>0</v>
      </c>
      <c r="AQ57" s="98">
        <f t="shared" ca="1" si="25"/>
        <v>0</v>
      </c>
      <c r="AR57" s="97">
        <f t="shared" ca="1" si="26"/>
        <v>0</v>
      </c>
      <c r="AS57" s="97">
        <f t="shared" ca="1" si="51"/>
        <v>0</v>
      </c>
      <c r="AT57" s="97">
        <f t="shared" ca="1" si="27"/>
        <v>0</v>
      </c>
      <c r="AU57" s="99">
        <f t="shared" ca="1" si="52"/>
        <v>0</v>
      </c>
      <c r="AV57" s="99">
        <f t="shared" ca="1" si="53"/>
        <v>0</v>
      </c>
      <c r="AW57" s="99">
        <f t="shared" ca="1" si="54"/>
        <v>0</v>
      </c>
      <c r="AY57" s="79">
        <f t="shared" si="28"/>
        <v>0</v>
      </c>
      <c r="AZ57" s="338" t="e">
        <f t="shared" ca="1" si="55"/>
        <v>#DIV/0!</v>
      </c>
      <c r="BA57" s="74">
        <f t="shared" ca="1" si="29"/>
        <v>0</v>
      </c>
      <c r="BB57" s="98">
        <f t="shared" ca="1" si="30"/>
        <v>0</v>
      </c>
      <c r="BC57" s="97">
        <f t="shared" ca="1" si="31"/>
        <v>0</v>
      </c>
      <c r="BD57" s="97">
        <f t="shared" ca="1" si="32"/>
        <v>0</v>
      </c>
      <c r="BE57" s="97">
        <f t="shared" ca="1" si="33"/>
        <v>0</v>
      </c>
      <c r="BF57" s="99">
        <f t="shared" ca="1" si="56"/>
        <v>0</v>
      </c>
      <c r="BG57" s="99">
        <f t="shared" ca="1" si="57"/>
        <v>0</v>
      </c>
      <c r="BH57" s="99">
        <f t="shared" ca="1" si="58"/>
        <v>0</v>
      </c>
      <c r="BJ57" s="79">
        <f t="shared" si="34"/>
        <v>0</v>
      </c>
      <c r="BK57" s="338" t="e">
        <f t="shared" ca="1" si="59"/>
        <v>#DIV/0!</v>
      </c>
      <c r="BL57" s="74">
        <f t="shared" ca="1" si="35"/>
        <v>0</v>
      </c>
      <c r="BM57" s="98">
        <f t="shared" ca="1" si="36"/>
        <v>0</v>
      </c>
      <c r="BN57" s="97">
        <f t="shared" ca="1" si="37"/>
        <v>0</v>
      </c>
      <c r="BO57" s="97">
        <f t="shared" ca="1" si="38"/>
        <v>0</v>
      </c>
      <c r="BP57" s="97">
        <f t="shared" ca="1" si="39"/>
        <v>0</v>
      </c>
      <c r="BQ57" s="99">
        <f t="shared" ca="1" si="60"/>
        <v>0</v>
      </c>
      <c r="BR57" s="99">
        <f t="shared" ca="1" si="61"/>
        <v>0</v>
      </c>
      <c r="BS57" s="99">
        <f t="shared" ca="1" si="62"/>
        <v>0</v>
      </c>
      <c r="BU57" s="79">
        <f t="shared" si="40"/>
        <v>0</v>
      </c>
      <c r="BV57" s="338" t="e">
        <f t="shared" ca="1" si="63"/>
        <v>#DIV/0!</v>
      </c>
      <c r="BW57" s="74">
        <f t="shared" ca="1" si="41"/>
        <v>0</v>
      </c>
      <c r="BX57" s="98">
        <f t="shared" ca="1" si="42"/>
        <v>0</v>
      </c>
      <c r="BY57" s="97">
        <f t="shared" ca="1" si="43"/>
        <v>0</v>
      </c>
      <c r="BZ57" s="97">
        <f t="shared" ca="1" si="44"/>
        <v>0</v>
      </c>
      <c r="CA57" s="97">
        <f t="shared" ca="1" si="45"/>
        <v>0</v>
      </c>
      <c r="CB57" s="99">
        <f t="shared" ca="1" si="64"/>
        <v>0</v>
      </c>
      <c r="CC57" s="99">
        <f t="shared" ca="1" si="65"/>
        <v>0</v>
      </c>
      <c r="CD57" s="99">
        <f t="shared" ca="1" si="66"/>
        <v>0</v>
      </c>
    </row>
    <row r="58" spans="1:82" x14ac:dyDescent="0.2">
      <c r="A58" s="92">
        <f t="shared" si="46"/>
        <v>38078</v>
      </c>
      <c r="B58" s="93">
        <f t="shared" ca="1" si="47"/>
        <v>3.165</v>
      </c>
      <c r="C58" s="77">
        <f t="shared" ca="1" si="48"/>
        <v>0.33500000000000002</v>
      </c>
      <c r="D58" s="93">
        <f t="shared" ca="1" si="1"/>
        <v>-7.4999999999999997E-2</v>
      </c>
      <c r="E58" s="96">
        <f t="shared" ca="1" si="2"/>
        <v>1</v>
      </c>
      <c r="F58" s="95">
        <f t="shared" ca="1" si="3"/>
        <v>846</v>
      </c>
      <c r="G58" s="77" t="e">
        <f t="shared" ca="1" si="4"/>
        <v>#DIV/0!</v>
      </c>
      <c r="H58" s="77" t="e">
        <f ca="1">IF(B$16=1,_xll.xCalcSkew(A58,I58-AO58,b)/100,0)</f>
        <v>#DIV/0!</v>
      </c>
      <c r="I58" s="94">
        <f t="shared" ca="1" si="5"/>
        <v>5</v>
      </c>
      <c r="K58" s="93">
        <f t="shared" ca="1" si="6"/>
        <v>-7.4999999999999997E-2</v>
      </c>
      <c r="L58" s="96">
        <f t="shared" ca="1" si="7"/>
        <v>1</v>
      </c>
      <c r="M58" s="95">
        <f t="shared" ca="1" si="8"/>
        <v>846</v>
      </c>
      <c r="N58" s="170" t="e">
        <f t="shared" ca="1" si="9"/>
        <v>#DIV/0!</v>
      </c>
      <c r="O58" s="77" t="e">
        <f ca="1">IF(D$16=1,_xll.xCalcSkew($A58,P58-AZ58,b)/100,0)</f>
        <v>#DIV/0!</v>
      </c>
      <c r="P58" s="94">
        <f t="shared" ca="1" si="10"/>
        <v>3</v>
      </c>
      <c r="R58" s="93">
        <f t="shared" ca="1" si="11"/>
        <v>-0.4</v>
      </c>
      <c r="S58" s="96">
        <f t="shared" ca="1" si="12"/>
        <v>1</v>
      </c>
      <c r="T58" s="95">
        <f t="shared" ca="1" si="13"/>
        <v>846</v>
      </c>
      <c r="U58" s="170" t="e">
        <f t="shared" ca="1" si="14"/>
        <v>#DIV/0!</v>
      </c>
      <c r="V58" s="77" t="e">
        <f ca="1">IF(F$16=1,_xll.xCalcSkew($A58,W58-BK58,b)/100,0)</f>
        <v>#DIV/0!</v>
      </c>
      <c r="W58" s="94">
        <f t="shared" ca="1" si="15"/>
        <v>2.5499999999999998</v>
      </c>
      <c r="X58" s="95"/>
      <c r="Y58" s="93">
        <f t="shared" ca="1" si="16"/>
        <v>0</v>
      </c>
      <c r="Z58" s="96">
        <f t="shared" ca="1" si="17"/>
        <v>1</v>
      </c>
      <c r="AA58" s="95">
        <f t="shared" ca="1" si="18"/>
        <v>843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4">
        <f t="shared" ca="1" si="20"/>
        <v>2.9</v>
      </c>
      <c r="AF58" s="95">
        <f t="shared" ca="1" si="21"/>
        <v>846</v>
      </c>
      <c r="AG58" s="95">
        <f t="shared" ca="1" si="22"/>
        <v>843</v>
      </c>
      <c r="AH58" s="77">
        <f t="shared" ca="1" si="67"/>
        <v>0</v>
      </c>
      <c r="AI58" s="145">
        <f t="shared" si="0"/>
        <v>30</v>
      </c>
      <c r="AJ58" s="97"/>
      <c r="AK58" s="97"/>
      <c r="AL58" s="97"/>
      <c r="AM58" s="97"/>
      <c r="AN58" s="79">
        <f t="shared" si="49"/>
        <v>0</v>
      </c>
      <c r="AO58" s="338" t="e">
        <f t="shared" ca="1" si="50"/>
        <v>#DIV/0!</v>
      </c>
      <c r="AP58" s="74">
        <f t="shared" ca="1" si="24"/>
        <v>0</v>
      </c>
      <c r="AQ58" s="98">
        <f t="shared" ca="1" si="25"/>
        <v>0</v>
      </c>
      <c r="AR58" s="97">
        <f t="shared" ca="1" si="26"/>
        <v>0</v>
      </c>
      <c r="AS58" s="97">
        <f t="shared" ca="1" si="51"/>
        <v>0</v>
      </c>
      <c r="AT58" s="97">
        <f t="shared" ca="1" si="27"/>
        <v>0</v>
      </c>
      <c r="AU58" s="99">
        <f t="shared" ca="1" si="52"/>
        <v>0</v>
      </c>
      <c r="AV58" s="99">
        <f t="shared" ca="1" si="53"/>
        <v>0</v>
      </c>
      <c r="AW58" s="99">
        <f t="shared" ca="1" si="54"/>
        <v>0</v>
      </c>
      <c r="AY58" s="79">
        <f t="shared" si="28"/>
        <v>0</v>
      </c>
      <c r="AZ58" s="338" t="e">
        <f t="shared" ca="1" si="55"/>
        <v>#DIV/0!</v>
      </c>
      <c r="BA58" s="74">
        <f t="shared" ca="1" si="29"/>
        <v>0</v>
      </c>
      <c r="BB58" s="98">
        <f t="shared" ca="1" si="30"/>
        <v>0</v>
      </c>
      <c r="BC58" s="97">
        <f t="shared" ca="1" si="31"/>
        <v>0</v>
      </c>
      <c r="BD58" s="97">
        <f t="shared" ca="1" si="32"/>
        <v>0</v>
      </c>
      <c r="BE58" s="97">
        <f t="shared" ca="1" si="33"/>
        <v>0</v>
      </c>
      <c r="BF58" s="99">
        <f t="shared" ca="1" si="56"/>
        <v>0</v>
      </c>
      <c r="BG58" s="99">
        <f t="shared" ca="1" si="57"/>
        <v>0</v>
      </c>
      <c r="BH58" s="99">
        <f t="shared" ca="1" si="58"/>
        <v>0</v>
      </c>
      <c r="BJ58" s="79">
        <f t="shared" si="34"/>
        <v>0</v>
      </c>
      <c r="BK58" s="338" t="e">
        <f t="shared" ca="1" si="59"/>
        <v>#DIV/0!</v>
      </c>
      <c r="BL58" s="74">
        <f t="shared" ca="1" si="35"/>
        <v>0</v>
      </c>
      <c r="BM58" s="98">
        <f t="shared" ca="1" si="36"/>
        <v>0</v>
      </c>
      <c r="BN58" s="97">
        <f t="shared" ca="1" si="37"/>
        <v>0</v>
      </c>
      <c r="BO58" s="97">
        <f t="shared" ca="1" si="38"/>
        <v>0</v>
      </c>
      <c r="BP58" s="97">
        <f t="shared" ca="1" si="39"/>
        <v>0</v>
      </c>
      <c r="BQ58" s="99">
        <f t="shared" ca="1" si="60"/>
        <v>0</v>
      </c>
      <c r="BR58" s="99">
        <f t="shared" ca="1" si="61"/>
        <v>0</v>
      </c>
      <c r="BS58" s="99">
        <f t="shared" ca="1" si="62"/>
        <v>0</v>
      </c>
      <c r="BU58" s="79">
        <f t="shared" si="40"/>
        <v>0</v>
      </c>
      <c r="BV58" s="338" t="e">
        <f t="shared" ca="1" si="63"/>
        <v>#DIV/0!</v>
      </c>
      <c r="BW58" s="74">
        <f t="shared" ca="1" si="41"/>
        <v>0</v>
      </c>
      <c r="BX58" s="98">
        <f t="shared" ca="1" si="42"/>
        <v>0</v>
      </c>
      <c r="BY58" s="97">
        <f t="shared" ca="1" si="43"/>
        <v>0</v>
      </c>
      <c r="BZ58" s="97">
        <f t="shared" ca="1" si="44"/>
        <v>0</v>
      </c>
      <c r="CA58" s="97">
        <f t="shared" ca="1" si="45"/>
        <v>0</v>
      </c>
      <c r="CB58" s="99">
        <f t="shared" ca="1" si="64"/>
        <v>0</v>
      </c>
      <c r="CC58" s="99">
        <f t="shared" ca="1" si="65"/>
        <v>0</v>
      </c>
      <c r="CD58" s="99">
        <f t="shared" ca="1" si="66"/>
        <v>0</v>
      </c>
    </row>
    <row r="59" spans="1:82" x14ac:dyDescent="0.2">
      <c r="A59" s="92">
        <f t="shared" si="46"/>
        <v>38108</v>
      </c>
      <c r="B59" s="93">
        <f t="shared" ca="1" si="47"/>
        <v>3.165</v>
      </c>
      <c r="C59" s="77">
        <f t="shared" ca="1" si="48"/>
        <v>0.33</v>
      </c>
      <c r="D59" s="93">
        <f t="shared" ca="1" si="1"/>
        <v>-7.4999999999999997E-2</v>
      </c>
      <c r="E59" s="96">
        <f t="shared" ca="1" si="2"/>
        <v>1</v>
      </c>
      <c r="F59" s="95">
        <f t="shared" ca="1" si="3"/>
        <v>876</v>
      </c>
      <c r="G59" s="77" t="e">
        <f t="shared" ca="1" si="4"/>
        <v>#DIV/0!</v>
      </c>
      <c r="H59" s="77" t="e">
        <f ca="1">IF(B$16=1,_xll.xCalcSkew(A59,I59-AO59,b)/100,0)</f>
        <v>#DIV/0!</v>
      </c>
      <c r="I59" s="94">
        <f t="shared" ca="1" si="5"/>
        <v>5</v>
      </c>
      <c r="K59" s="93">
        <f t="shared" ca="1" si="6"/>
        <v>-7.4999999999999997E-2</v>
      </c>
      <c r="L59" s="96">
        <f t="shared" ca="1" si="7"/>
        <v>1</v>
      </c>
      <c r="M59" s="95">
        <f t="shared" ca="1" si="8"/>
        <v>876</v>
      </c>
      <c r="N59" s="170" t="e">
        <f t="shared" ca="1" si="9"/>
        <v>#DIV/0!</v>
      </c>
      <c r="O59" s="77" t="e">
        <f ca="1">IF(D$16=1,_xll.xCalcSkew($A59,P59-AZ59,b)/100,0)</f>
        <v>#DIV/0!</v>
      </c>
      <c r="P59" s="94">
        <f t="shared" ca="1" si="10"/>
        <v>3</v>
      </c>
      <c r="R59" s="93">
        <f t="shared" ca="1" si="11"/>
        <v>-0.4</v>
      </c>
      <c r="S59" s="96">
        <f t="shared" ca="1" si="12"/>
        <v>1</v>
      </c>
      <c r="T59" s="95">
        <f t="shared" ca="1" si="13"/>
        <v>876</v>
      </c>
      <c r="U59" s="170" t="e">
        <f t="shared" ca="1" si="14"/>
        <v>#DIV/0!</v>
      </c>
      <c r="V59" s="77" t="e">
        <f ca="1">IF(F$16=1,_xll.xCalcSkew($A59,W59-BK59,b)/100,0)</f>
        <v>#DIV/0!</v>
      </c>
      <c r="W59" s="94">
        <f t="shared" ca="1" si="15"/>
        <v>2.5499999999999998</v>
      </c>
      <c r="X59" s="95"/>
      <c r="Y59" s="93">
        <f t="shared" ca="1" si="16"/>
        <v>0</v>
      </c>
      <c r="Z59" s="96">
        <f t="shared" ca="1" si="17"/>
        <v>1</v>
      </c>
      <c r="AA59" s="95">
        <f t="shared" ca="1" si="18"/>
        <v>875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4">
        <f t="shared" ca="1" si="20"/>
        <v>2.9</v>
      </c>
      <c r="AF59" s="95">
        <f t="shared" ca="1" si="21"/>
        <v>876</v>
      </c>
      <c r="AG59" s="95">
        <f t="shared" ca="1" si="22"/>
        <v>875</v>
      </c>
      <c r="AH59" s="77">
        <f t="shared" ca="1" si="67"/>
        <v>0</v>
      </c>
      <c r="AI59" s="145">
        <f t="shared" si="0"/>
        <v>31</v>
      </c>
      <c r="AJ59" s="97"/>
      <c r="AK59" s="97"/>
      <c r="AL59" s="97"/>
      <c r="AM59" s="97"/>
      <c r="AN59" s="79">
        <f t="shared" si="49"/>
        <v>0</v>
      </c>
      <c r="AO59" s="338" t="e">
        <f t="shared" ca="1" si="50"/>
        <v>#DIV/0!</v>
      </c>
      <c r="AP59" s="74">
        <f t="shared" ca="1" si="24"/>
        <v>0</v>
      </c>
      <c r="AQ59" s="98">
        <f t="shared" ca="1" si="25"/>
        <v>0</v>
      </c>
      <c r="AR59" s="97">
        <f t="shared" ca="1" si="26"/>
        <v>0</v>
      </c>
      <c r="AS59" s="97">
        <f t="shared" ca="1" si="51"/>
        <v>0</v>
      </c>
      <c r="AT59" s="97">
        <f t="shared" ca="1" si="27"/>
        <v>0</v>
      </c>
      <c r="AU59" s="99">
        <f t="shared" ca="1" si="52"/>
        <v>0</v>
      </c>
      <c r="AV59" s="99">
        <f t="shared" ca="1" si="53"/>
        <v>0</v>
      </c>
      <c r="AW59" s="99">
        <f t="shared" ca="1" si="54"/>
        <v>0</v>
      </c>
      <c r="AY59" s="79">
        <f t="shared" si="28"/>
        <v>0</v>
      </c>
      <c r="AZ59" s="338" t="e">
        <f t="shared" ca="1" si="55"/>
        <v>#DIV/0!</v>
      </c>
      <c r="BA59" s="74">
        <f t="shared" ca="1" si="29"/>
        <v>0</v>
      </c>
      <c r="BB59" s="98">
        <f t="shared" ca="1" si="30"/>
        <v>0</v>
      </c>
      <c r="BC59" s="97">
        <f t="shared" ca="1" si="31"/>
        <v>0</v>
      </c>
      <c r="BD59" s="97">
        <f t="shared" ca="1" si="32"/>
        <v>0</v>
      </c>
      <c r="BE59" s="97">
        <f t="shared" ca="1" si="33"/>
        <v>0</v>
      </c>
      <c r="BF59" s="99">
        <f t="shared" ca="1" si="56"/>
        <v>0</v>
      </c>
      <c r="BG59" s="99">
        <f t="shared" ca="1" si="57"/>
        <v>0</v>
      </c>
      <c r="BH59" s="99">
        <f t="shared" ca="1" si="58"/>
        <v>0</v>
      </c>
      <c r="BJ59" s="79">
        <f t="shared" si="34"/>
        <v>0</v>
      </c>
      <c r="BK59" s="338" t="e">
        <f t="shared" ca="1" si="59"/>
        <v>#DIV/0!</v>
      </c>
      <c r="BL59" s="74">
        <f t="shared" ca="1" si="35"/>
        <v>0</v>
      </c>
      <c r="BM59" s="98">
        <f t="shared" ca="1" si="36"/>
        <v>0</v>
      </c>
      <c r="BN59" s="97">
        <f t="shared" ca="1" si="37"/>
        <v>0</v>
      </c>
      <c r="BO59" s="97">
        <f t="shared" ca="1" si="38"/>
        <v>0</v>
      </c>
      <c r="BP59" s="97">
        <f t="shared" ca="1" si="39"/>
        <v>0</v>
      </c>
      <c r="BQ59" s="99">
        <f t="shared" ca="1" si="60"/>
        <v>0</v>
      </c>
      <c r="BR59" s="99">
        <f t="shared" ca="1" si="61"/>
        <v>0</v>
      </c>
      <c r="BS59" s="99">
        <f t="shared" ca="1" si="62"/>
        <v>0</v>
      </c>
      <c r="BU59" s="79">
        <f t="shared" si="40"/>
        <v>0</v>
      </c>
      <c r="BV59" s="338" t="e">
        <f t="shared" ca="1" si="63"/>
        <v>#DIV/0!</v>
      </c>
      <c r="BW59" s="74">
        <f t="shared" ca="1" si="41"/>
        <v>0</v>
      </c>
      <c r="BX59" s="98">
        <f t="shared" ca="1" si="42"/>
        <v>0</v>
      </c>
      <c r="BY59" s="97">
        <f t="shared" ca="1" si="43"/>
        <v>0</v>
      </c>
      <c r="BZ59" s="97">
        <f t="shared" ca="1" si="44"/>
        <v>0</v>
      </c>
      <c r="CA59" s="97">
        <f t="shared" ca="1" si="45"/>
        <v>0</v>
      </c>
      <c r="CB59" s="99">
        <f t="shared" ca="1" si="64"/>
        <v>0</v>
      </c>
      <c r="CC59" s="99">
        <f t="shared" ca="1" si="65"/>
        <v>0</v>
      </c>
      <c r="CD59" s="99">
        <f t="shared" ca="1" si="66"/>
        <v>0</v>
      </c>
    </row>
    <row r="60" spans="1:82" x14ac:dyDescent="0.2">
      <c r="A60" s="92">
        <f t="shared" si="46"/>
        <v>38139</v>
      </c>
      <c r="B60" s="93">
        <f t="shared" ca="1" si="47"/>
        <v>3.2</v>
      </c>
      <c r="C60" s="77">
        <f t="shared" ca="1" si="48"/>
        <v>0.33</v>
      </c>
      <c r="D60" s="93">
        <f t="shared" ca="1" si="1"/>
        <v>-7.4999999999999997E-2</v>
      </c>
      <c r="E60" s="96">
        <f t="shared" ca="1" si="2"/>
        <v>1</v>
      </c>
      <c r="F60" s="95">
        <f t="shared" ca="1" si="3"/>
        <v>904</v>
      </c>
      <c r="G60" s="77" t="e">
        <f t="shared" ca="1" si="4"/>
        <v>#DIV/0!</v>
      </c>
      <c r="H60" s="77" t="e">
        <f ca="1">IF(B$16=1,_xll.xCalcSkew(A60,I60-AO60,b)/100,0)</f>
        <v>#DIV/0!</v>
      </c>
      <c r="I60" s="94">
        <f t="shared" ca="1" si="5"/>
        <v>5</v>
      </c>
      <c r="K60" s="93">
        <f t="shared" ca="1" si="6"/>
        <v>-7.4999999999999997E-2</v>
      </c>
      <c r="L60" s="96">
        <f t="shared" ca="1" si="7"/>
        <v>1</v>
      </c>
      <c r="M60" s="95">
        <f t="shared" ca="1" si="8"/>
        <v>904</v>
      </c>
      <c r="N60" s="170" t="e">
        <f t="shared" ca="1" si="9"/>
        <v>#DIV/0!</v>
      </c>
      <c r="O60" s="77" t="e">
        <f ca="1">IF(D$16=1,_xll.xCalcSkew($A60,P60-AZ60,b)/100,0)</f>
        <v>#DIV/0!</v>
      </c>
      <c r="P60" s="94">
        <f t="shared" ca="1" si="10"/>
        <v>3</v>
      </c>
      <c r="R60" s="93">
        <f t="shared" ca="1" si="11"/>
        <v>-0.4</v>
      </c>
      <c r="S60" s="96">
        <f t="shared" ca="1" si="12"/>
        <v>1</v>
      </c>
      <c r="T60" s="95">
        <f t="shared" ca="1" si="13"/>
        <v>904</v>
      </c>
      <c r="U60" s="170" t="e">
        <f t="shared" ca="1" si="14"/>
        <v>#DIV/0!</v>
      </c>
      <c r="V60" s="77" t="e">
        <f ca="1">IF(F$16=1,_xll.xCalcSkew($A60,W60-BK60,b)/100,0)</f>
        <v>#DIV/0!</v>
      </c>
      <c r="W60" s="94">
        <f t="shared" ca="1" si="15"/>
        <v>2.5499999999999998</v>
      </c>
      <c r="X60" s="95"/>
      <c r="Y60" s="93">
        <f t="shared" ca="1" si="16"/>
        <v>0</v>
      </c>
      <c r="Z60" s="96">
        <f t="shared" ca="1" si="17"/>
        <v>1</v>
      </c>
      <c r="AA60" s="95">
        <f t="shared" ca="1" si="18"/>
        <v>903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4">
        <f t="shared" ca="1" si="20"/>
        <v>2.9</v>
      </c>
      <c r="AF60" s="95">
        <f t="shared" ca="1" si="21"/>
        <v>904</v>
      </c>
      <c r="AG60" s="95">
        <f t="shared" ca="1" si="22"/>
        <v>903</v>
      </c>
      <c r="AH60" s="77">
        <f t="shared" ca="1" si="67"/>
        <v>0</v>
      </c>
      <c r="AI60" s="145">
        <f t="shared" si="0"/>
        <v>30</v>
      </c>
      <c r="AJ60" s="97"/>
      <c r="AK60" s="97"/>
      <c r="AL60" s="97"/>
      <c r="AM60" s="97"/>
      <c r="AN60" s="79">
        <f t="shared" si="49"/>
        <v>0</v>
      </c>
      <c r="AO60" s="338" t="e">
        <f t="shared" ca="1" si="50"/>
        <v>#DIV/0!</v>
      </c>
      <c r="AP60" s="74">
        <f t="shared" ca="1" si="24"/>
        <v>0</v>
      </c>
      <c r="AQ60" s="98">
        <f t="shared" ca="1" si="25"/>
        <v>0</v>
      </c>
      <c r="AR60" s="97">
        <f t="shared" ca="1" si="26"/>
        <v>0</v>
      </c>
      <c r="AS60" s="97">
        <f t="shared" ca="1" si="51"/>
        <v>0</v>
      </c>
      <c r="AT60" s="97">
        <f t="shared" ca="1" si="27"/>
        <v>0</v>
      </c>
      <c r="AU60" s="99">
        <f t="shared" ca="1" si="52"/>
        <v>0</v>
      </c>
      <c r="AV60" s="99">
        <f t="shared" ca="1" si="53"/>
        <v>0</v>
      </c>
      <c r="AW60" s="99">
        <f t="shared" ca="1" si="54"/>
        <v>0</v>
      </c>
      <c r="AY60" s="79">
        <f t="shared" si="28"/>
        <v>0</v>
      </c>
      <c r="AZ60" s="338" t="e">
        <f t="shared" ca="1" si="55"/>
        <v>#DIV/0!</v>
      </c>
      <c r="BA60" s="74">
        <f t="shared" ca="1" si="29"/>
        <v>0</v>
      </c>
      <c r="BB60" s="98">
        <f t="shared" ca="1" si="30"/>
        <v>0</v>
      </c>
      <c r="BC60" s="97">
        <f t="shared" ca="1" si="31"/>
        <v>0</v>
      </c>
      <c r="BD60" s="97">
        <f t="shared" ca="1" si="32"/>
        <v>0</v>
      </c>
      <c r="BE60" s="97">
        <f t="shared" ca="1" si="33"/>
        <v>0</v>
      </c>
      <c r="BF60" s="99">
        <f t="shared" ca="1" si="56"/>
        <v>0</v>
      </c>
      <c r="BG60" s="99">
        <f t="shared" ca="1" si="57"/>
        <v>0</v>
      </c>
      <c r="BH60" s="99">
        <f t="shared" ca="1" si="58"/>
        <v>0</v>
      </c>
      <c r="BJ60" s="79">
        <f t="shared" si="34"/>
        <v>0</v>
      </c>
      <c r="BK60" s="338" t="e">
        <f t="shared" ca="1" si="59"/>
        <v>#DIV/0!</v>
      </c>
      <c r="BL60" s="74">
        <f t="shared" ca="1" si="35"/>
        <v>0</v>
      </c>
      <c r="BM60" s="98">
        <f t="shared" ca="1" si="36"/>
        <v>0</v>
      </c>
      <c r="BN60" s="97">
        <f t="shared" ca="1" si="37"/>
        <v>0</v>
      </c>
      <c r="BO60" s="97">
        <f t="shared" ca="1" si="38"/>
        <v>0</v>
      </c>
      <c r="BP60" s="97">
        <f t="shared" ca="1" si="39"/>
        <v>0</v>
      </c>
      <c r="BQ60" s="99">
        <f t="shared" ca="1" si="60"/>
        <v>0</v>
      </c>
      <c r="BR60" s="99">
        <f t="shared" ca="1" si="61"/>
        <v>0</v>
      </c>
      <c r="BS60" s="99">
        <f t="shared" ca="1" si="62"/>
        <v>0</v>
      </c>
      <c r="BU60" s="79">
        <f t="shared" si="40"/>
        <v>0</v>
      </c>
      <c r="BV60" s="338" t="e">
        <f t="shared" ca="1" si="63"/>
        <v>#DIV/0!</v>
      </c>
      <c r="BW60" s="74">
        <f t="shared" ca="1" si="41"/>
        <v>0</v>
      </c>
      <c r="BX60" s="98">
        <f t="shared" ca="1" si="42"/>
        <v>0</v>
      </c>
      <c r="BY60" s="97">
        <f t="shared" ca="1" si="43"/>
        <v>0</v>
      </c>
      <c r="BZ60" s="97">
        <f t="shared" ca="1" si="44"/>
        <v>0</v>
      </c>
      <c r="CA60" s="97">
        <f t="shared" ca="1" si="45"/>
        <v>0</v>
      </c>
      <c r="CB60" s="99">
        <f t="shared" ca="1" si="64"/>
        <v>0</v>
      </c>
      <c r="CC60" s="99">
        <f t="shared" ca="1" si="65"/>
        <v>0</v>
      </c>
      <c r="CD60" s="99">
        <f t="shared" ca="1" si="66"/>
        <v>0</v>
      </c>
    </row>
    <row r="61" spans="1:82" x14ac:dyDescent="0.2">
      <c r="A61" s="92">
        <f t="shared" si="46"/>
        <v>38169</v>
      </c>
      <c r="B61" s="93">
        <f t="shared" ca="1" si="47"/>
        <v>3.24</v>
      </c>
      <c r="C61" s="77">
        <f t="shared" ca="1" si="48"/>
        <v>0.33</v>
      </c>
      <c r="D61" s="93">
        <f t="shared" ca="1" si="1"/>
        <v>-7.4999999999999997E-2</v>
      </c>
      <c r="E61" s="96">
        <f t="shared" ca="1" si="2"/>
        <v>1</v>
      </c>
      <c r="F61" s="95">
        <f t="shared" ca="1" si="3"/>
        <v>937</v>
      </c>
      <c r="G61" s="77" t="e">
        <f t="shared" ca="1" si="4"/>
        <v>#DIV/0!</v>
      </c>
      <c r="H61" s="77" t="e">
        <f ca="1">IF(B$16=1,_xll.xCalcSkew(A61,I61-AO61,b)/100,0)</f>
        <v>#DIV/0!</v>
      </c>
      <c r="I61" s="94">
        <f t="shared" ca="1" si="5"/>
        <v>5</v>
      </c>
      <c r="K61" s="93">
        <f t="shared" ca="1" si="6"/>
        <v>-7.4999999999999997E-2</v>
      </c>
      <c r="L61" s="96">
        <f t="shared" ca="1" si="7"/>
        <v>1</v>
      </c>
      <c r="M61" s="95">
        <f t="shared" ca="1" si="8"/>
        <v>937</v>
      </c>
      <c r="N61" s="170" t="e">
        <f t="shared" ca="1" si="9"/>
        <v>#DIV/0!</v>
      </c>
      <c r="O61" s="77" t="e">
        <f ca="1">IF(D$16=1,_xll.xCalcSkew($A61,P61-AZ61,b)/100,0)</f>
        <v>#DIV/0!</v>
      </c>
      <c r="P61" s="94">
        <f t="shared" ca="1" si="10"/>
        <v>3</v>
      </c>
      <c r="R61" s="93">
        <f t="shared" ca="1" si="11"/>
        <v>-0.4</v>
      </c>
      <c r="S61" s="96">
        <f t="shared" ca="1" si="12"/>
        <v>1</v>
      </c>
      <c r="T61" s="95">
        <f t="shared" ca="1" si="13"/>
        <v>937</v>
      </c>
      <c r="U61" s="170" t="e">
        <f t="shared" ca="1" si="14"/>
        <v>#DIV/0!</v>
      </c>
      <c r="V61" s="77" t="e">
        <f ca="1">IF(F$16=1,_xll.xCalcSkew($A61,W61-BK61,b)/100,0)</f>
        <v>#DIV/0!</v>
      </c>
      <c r="W61" s="94">
        <f t="shared" ca="1" si="15"/>
        <v>2.5499999999999998</v>
      </c>
      <c r="X61" s="95"/>
      <c r="Y61" s="93">
        <f t="shared" ca="1" si="16"/>
        <v>0</v>
      </c>
      <c r="Z61" s="96">
        <f t="shared" ca="1" si="17"/>
        <v>1</v>
      </c>
      <c r="AA61" s="95">
        <f t="shared" ca="1" si="18"/>
        <v>934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4">
        <f t="shared" ca="1" si="20"/>
        <v>2.9</v>
      </c>
      <c r="AF61" s="95">
        <f t="shared" ca="1" si="21"/>
        <v>937</v>
      </c>
      <c r="AG61" s="95">
        <f t="shared" ca="1" si="22"/>
        <v>934</v>
      </c>
      <c r="AH61" s="77">
        <f t="shared" ca="1" si="67"/>
        <v>0</v>
      </c>
      <c r="AI61" s="145">
        <f t="shared" si="0"/>
        <v>31</v>
      </c>
      <c r="AJ61" s="97"/>
      <c r="AK61" s="97"/>
      <c r="AL61" s="97"/>
      <c r="AM61" s="97"/>
      <c r="AN61" s="79">
        <f t="shared" si="49"/>
        <v>0</v>
      </c>
      <c r="AO61" s="338" t="e">
        <f t="shared" ca="1" si="50"/>
        <v>#DIV/0!</v>
      </c>
      <c r="AP61" s="74">
        <f t="shared" ca="1" si="24"/>
        <v>0</v>
      </c>
      <c r="AQ61" s="98">
        <f t="shared" ca="1" si="25"/>
        <v>0</v>
      </c>
      <c r="AR61" s="97">
        <f t="shared" ca="1" si="26"/>
        <v>0</v>
      </c>
      <c r="AS61" s="97">
        <f t="shared" ca="1" si="51"/>
        <v>0</v>
      </c>
      <c r="AT61" s="97">
        <f t="shared" ca="1" si="27"/>
        <v>0</v>
      </c>
      <c r="AU61" s="99">
        <f t="shared" ca="1" si="52"/>
        <v>0</v>
      </c>
      <c r="AV61" s="99">
        <f t="shared" ca="1" si="53"/>
        <v>0</v>
      </c>
      <c r="AW61" s="99">
        <f t="shared" ca="1" si="54"/>
        <v>0</v>
      </c>
      <c r="AY61" s="79">
        <f t="shared" si="28"/>
        <v>0</v>
      </c>
      <c r="AZ61" s="338" t="e">
        <f t="shared" ca="1" si="55"/>
        <v>#DIV/0!</v>
      </c>
      <c r="BA61" s="74">
        <f t="shared" ca="1" si="29"/>
        <v>0</v>
      </c>
      <c r="BB61" s="98">
        <f t="shared" ca="1" si="30"/>
        <v>0</v>
      </c>
      <c r="BC61" s="97">
        <f t="shared" ca="1" si="31"/>
        <v>0</v>
      </c>
      <c r="BD61" s="97">
        <f t="shared" ca="1" si="32"/>
        <v>0</v>
      </c>
      <c r="BE61" s="97">
        <f t="shared" ca="1" si="33"/>
        <v>0</v>
      </c>
      <c r="BF61" s="99">
        <f t="shared" ca="1" si="56"/>
        <v>0</v>
      </c>
      <c r="BG61" s="99">
        <f t="shared" ca="1" si="57"/>
        <v>0</v>
      </c>
      <c r="BH61" s="99">
        <f t="shared" ca="1" si="58"/>
        <v>0</v>
      </c>
      <c r="BJ61" s="79">
        <f t="shared" si="34"/>
        <v>0</v>
      </c>
      <c r="BK61" s="338" t="e">
        <f t="shared" ca="1" si="59"/>
        <v>#DIV/0!</v>
      </c>
      <c r="BL61" s="74">
        <f t="shared" ca="1" si="35"/>
        <v>0</v>
      </c>
      <c r="BM61" s="98">
        <f t="shared" ca="1" si="36"/>
        <v>0</v>
      </c>
      <c r="BN61" s="97">
        <f t="shared" ca="1" si="37"/>
        <v>0</v>
      </c>
      <c r="BO61" s="97">
        <f t="shared" ca="1" si="38"/>
        <v>0</v>
      </c>
      <c r="BP61" s="97">
        <f t="shared" ca="1" si="39"/>
        <v>0</v>
      </c>
      <c r="BQ61" s="99">
        <f t="shared" ca="1" si="60"/>
        <v>0</v>
      </c>
      <c r="BR61" s="99">
        <f t="shared" ca="1" si="61"/>
        <v>0</v>
      </c>
      <c r="BS61" s="99">
        <f t="shared" ca="1" si="62"/>
        <v>0</v>
      </c>
      <c r="BU61" s="79">
        <f t="shared" si="40"/>
        <v>0</v>
      </c>
      <c r="BV61" s="338" t="e">
        <f t="shared" ca="1" si="63"/>
        <v>#DIV/0!</v>
      </c>
      <c r="BW61" s="74">
        <f t="shared" ca="1" si="41"/>
        <v>0</v>
      </c>
      <c r="BX61" s="98">
        <f t="shared" ca="1" si="42"/>
        <v>0</v>
      </c>
      <c r="BY61" s="97">
        <f t="shared" ca="1" si="43"/>
        <v>0</v>
      </c>
      <c r="BZ61" s="97">
        <f t="shared" ca="1" si="44"/>
        <v>0</v>
      </c>
      <c r="CA61" s="97">
        <f t="shared" ca="1" si="45"/>
        <v>0</v>
      </c>
      <c r="CB61" s="99">
        <f t="shared" ca="1" si="64"/>
        <v>0</v>
      </c>
      <c r="CC61" s="99">
        <f t="shared" ca="1" si="65"/>
        <v>0</v>
      </c>
      <c r="CD61" s="99">
        <f t="shared" ca="1" si="66"/>
        <v>0</v>
      </c>
    </row>
    <row r="62" spans="1:82" x14ac:dyDescent="0.2">
      <c r="A62" s="92">
        <f t="shared" si="46"/>
        <v>38200</v>
      </c>
      <c r="B62" s="93">
        <f t="shared" ca="1" si="47"/>
        <v>3.28</v>
      </c>
      <c r="C62" s="77">
        <f t="shared" ca="1" si="48"/>
        <v>0.33</v>
      </c>
      <c r="D62" s="93">
        <f t="shared" ca="1" si="1"/>
        <v>-7.4999999999999997E-2</v>
      </c>
      <c r="E62" s="96">
        <f t="shared" ca="1" si="2"/>
        <v>1</v>
      </c>
      <c r="F62" s="95">
        <f t="shared" ca="1" si="3"/>
        <v>967</v>
      </c>
      <c r="G62" s="77" t="e">
        <f t="shared" ca="1" si="4"/>
        <v>#DIV/0!</v>
      </c>
      <c r="H62" s="77" t="e">
        <f ca="1">IF(B$16=1,_xll.xCalcSkew(A62,I62-AO62,b)/100,0)</f>
        <v>#DIV/0!</v>
      </c>
      <c r="I62" s="94">
        <f t="shared" ca="1" si="5"/>
        <v>5</v>
      </c>
      <c r="K62" s="93">
        <f t="shared" ca="1" si="6"/>
        <v>-7.4999999999999997E-2</v>
      </c>
      <c r="L62" s="96">
        <f t="shared" ca="1" si="7"/>
        <v>1</v>
      </c>
      <c r="M62" s="95">
        <f t="shared" ca="1" si="8"/>
        <v>967</v>
      </c>
      <c r="N62" s="170" t="e">
        <f t="shared" ca="1" si="9"/>
        <v>#DIV/0!</v>
      </c>
      <c r="O62" s="77" t="e">
        <f ca="1">IF(D$16=1,_xll.xCalcSkew($A62,P62-AZ62,b)/100,0)</f>
        <v>#DIV/0!</v>
      </c>
      <c r="P62" s="94">
        <f t="shared" ca="1" si="10"/>
        <v>3</v>
      </c>
      <c r="R62" s="93">
        <f t="shared" ca="1" si="11"/>
        <v>-0.4</v>
      </c>
      <c r="S62" s="96">
        <f t="shared" ca="1" si="12"/>
        <v>1</v>
      </c>
      <c r="T62" s="95">
        <f t="shared" ca="1" si="13"/>
        <v>967</v>
      </c>
      <c r="U62" s="170" t="e">
        <f t="shared" ca="1" si="14"/>
        <v>#DIV/0!</v>
      </c>
      <c r="V62" s="77" t="e">
        <f ca="1">IF(F$16=1,_xll.xCalcSkew($A62,W62-BK62,b)/100,0)</f>
        <v>#DIV/0!</v>
      </c>
      <c r="W62" s="94">
        <f t="shared" ca="1" si="15"/>
        <v>2.5499999999999998</v>
      </c>
      <c r="X62" s="95"/>
      <c r="Y62" s="93">
        <f t="shared" ca="1" si="16"/>
        <v>0</v>
      </c>
      <c r="Z62" s="96">
        <f t="shared" ca="1" si="17"/>
        <v>1</v>
      </c>
      <c r="AA62" s="95">
        <f t="shared" ca="1" si="18"/>
        <v>966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4">
        <f t="shared" ca="1" si="20"/>
        <v>2.9</v>
      </c>
      <c r="AF62" s="95">
        <f t="shared" ca="1" si="21"/>
        <v>967</v>
      </c>
      <c r="AG62" s="95">
        <f t="shared" ca="1" si="22"/>
        <v>966</v>
      </c>
      <c r="AH62" s="77">
        <f t="shared" ca="1" si="67"/>
        <v>0</v>
      </c>
      <c r="AI62" s="145">
        <f t="shared" si="0"/>
        <v>31</v>
      </c>
      <c r="AJ62" s="97"/>
      <c r="AK62" s="97"/>
      <c r="AL62" s="97"/>
      <c r="AM62" s="97"/>
      <c r="AN62" s="79">
        <f t="shared" si="49"/>
        <v>0</v>
      </c>
      <c r="AO62" s="338" t="e">
        <f t="shared" ca="1" si="50"/>
        <v>#DIV/0!</v>
      </c>
      <c r="AP62" s="74">
        <f t="shared" ca="1" si="24"/>
        <v>0</v>
      </c>
      <c r="AQ62" s="98">
        <f t="shared" ca="1" si="25"/>
        <v>0</v>
      </c>
      <c r="AR62" s="97">
        <f t="shared" ca="1" si="26"/>
        <v>0</v>
      </c>
      <c r="AS62" s="97">
        <f t="shared" ca="1" si="51"/>
        <v>0</v>
      </c>
      <c r="AT62" s="97">
        <f t="shared" ca="1" si="27"/>
        <v>0</v>
      </c>
      <c r="AU62" s="99">
        <f t="shared" ca="1" si="52"/>
        <v>0</v>
      </c>
      <c r="AV62" s="99">
        <f t="shared" ca="1" si="53"/>
        <v>0</v>
      </c>
      <c r="AW62" s="99">
        <f t="shared" ca="1" si="54"/>
        <v>0</v>
      </c>
      <c r="AY62" s="79">
        <f t="shared" si="28"/>
        <v>0</v>
      </c>
      <c r="AZ62" s="338" t="e">
        <f t="shared" ca="1" si="55"/>
        <v>#DIV/0!</v>
      </c>
      <c r="BA62" s="74">
        <f t="shared" ca="1" si="29"/>
        <v>0</v>
      </c>
      <c r="BB62" s="98">
        <f t="shared" ca="1" si="30"/>
        <v>0</v>
      </c>
      <c r="BC62" s="97">
        <f t="shared" ca="1" si="31"/>
        <v>0</v>
      </c>
      <c r="BD62" s="97">
        <f t="shared" ca="1" si="32"/>
        <v>0</v>
      </c>
      <c r="BE62" s="97">
        <f t="shared" ca="1" si="33"/>
        <v>0</v>
      </c>
      <c r="BF62" s="99">
        <f t="shared" ca="1" si="56"/>
        <v>0</v>
      </c>
      <c r="BG62" s="99">
        <f t="shared" ca="1" si="57"/>
        <v>0</v>
      </c>
      <c r="BH62" s="99">
        <f t="shared" ca="1" si="58"/>
        <v>0</v>
      </c>
      <c r="BJ62" s="79">
        <f t="shared" si="34"/>
        <v>0</v>
      </c>
      <c r="BK62" s="338" t="e">
        <f t="shared" ca="1" si="59"/>
        <v>#DIV/0!</v>
      </c>
      <c r="BL62" s="74">
        <f t="shared" ca="1" si="35"/>
        <v>0</v>
      </c>
      <c r="BM62" s="98">
        <f t="shared" ca="1" si="36"/>
        <v>0</v>
      </c>
      <c r="BN62" s="97">
        <f t="shared" ca="1" si="37"/>
        <v>0</v>
      </c>
      <c r="BO62" s="97">
        <f t="shared" ca="1" si="38"/>
        <v>0</v>
      </c>
      <c r="BP62" s="97">
        <f t="shared" ca="1" si="39"/>
        <v>0</v>
      </c>
      <c r="BQ62" s="99">
        <f t="shared" ca="1" si="60"/>
        <v>0</v>
      </c>
      <c r="BR62" s="99">
        <f t="shared" ca="1" si="61"/>
        <v>0</v>
      </c>
      <c r="BS62" s="99">
        <f t="shared" ca="1" si="62"/>
        <v>0</v>
      </c>
      <c r="BU62" s="79">
        <f t="shared" si="40"/>
        <v>0</v>
      </c>
      <c r="BV62" s="338" t="e">
        <f t="shared" ca="1" si="63"/>
        <v>#DIV/0!</v>
      </c>
      <c r="BW62" s="74">
        <f t="shared" ca="1" si="41"/>
        <v>0</v>
      </c>
      <c r="BX62" s="98">
        <f t="shared" ca="1" si="42"/>
        <v>0</v>
      </c>
      <c r="BY62" s="97">
        <f t="shared" ca="1" si="43"/>
        <v>0</v>
      </c>
      <c r="BZ62" s="97">
        <f t="shared" ca="1" si="44"/>
        <v>0</v>
      </c>
      <c r="CA62" s="97">
        <f t="shared" ca="1" si="45"/>
        <v>0</v>
      </c>
      <c r="CB62" s="99">
        <f t="shared" ca="1" si="64"/>
        <v>0</v>
      </c>
      <c r="CC62" s="99">
        <f t="shared" ca="1" si="65"/>
        <v>0</v>
      </c>
      <c r="CD62" s="99">
        <f t="shared" ca="1" si="66"/>
        <v>0</v>
      </c>
    </row>
    <row r="63" spans="1:82" x14ac:dyDescent="0.2">
      <c r="A63" s="92">
        <f t="shared" si="46"/>
        <v>38231</v>
      </c>
      <c r="B63" s="93">
        <f t="shared" ca="1" si="47"/>
        <v>3.2629999999999999</v>
      </c>
      <c r="C63" s="77">
        <f t="shared" ca="1" si="48"/>
        <v>0.33</v>
      </c>
      <c r="D63" s="93">
        <f t="shared" ca="1" si="1"/>
        <v>-7.4999999999999997E-2</v>
      </c>
      <c r="E63" s="96">
        <f t="shared" ca="1" si="2"/>
        <v>1</v>
      </c>
      <c r="F63" s="95">
        <f t="shared" ca="1" si="3"/>
        <v>997</v>
      </c>
      <c r="G63" s="77" t="e">
        <f t="shared" ca="1" si="4"/>
        <v>#DIV/0!</v>
      </c>
      <c r="H63" s="77" t="e">
        <f ca="1">IF(B$16=1,_xll.xCalcSkew(A63,I63-AO63,b)/100,0)</f>
        <v>#DIV/0!</v>
      </c>
      <c r="I63" s="94">
        <f t="shared" ref="I63:I94" ca="1" si="68">IF($B$19=4,$AO63,$B$18)</f>
        <v>5</v>
      </c>
      <c r="K63" s="93">
        <f t="shared" ca="1" si="6"/>
        <v>-7.4999999999999997E-2</v>
      </c>
      <c r="L63" s="96">
        <f t="shared" ca="1" si="7"/>
        <v>1</v>
      </c>
      <c r="M63" s="95">
        <f t="shared" ca="1" si="8"/>
        <v>997</v>
      </c>
      <c r="N63" s="170" t="e">
        <f t="shared" ca="1" si="9"/>
        <v>#DIV/0!</v>
      </c>
      <c r="O63" s="77" t="e">
        <f ca="1">IF(D$16=1,_xll.xCalcSkew($A63,P63-AZ63,b)/100,0)</f>
        <v>#DIV/0!</v>
      </c>
      <c r="P63" s="94">
        <f t="shared" ref="P63:P94" ca="1" si="69">IF($D$19=4,$AZ63,$D$18)</f>
        <v>3</v>
      </c>
      <c r="R63" s="93">
        <f t="shared" ca="1" si="11"/>
        <v>-0.4</v>
      </c>
      <c r="S63" s="96">
        <f t="shared" ca="1" si="12"/>
        <v>1</v>
      </c>
      <c r="T63" s="95">
        <f t="shared" ca="1" si="13"/>
        <v>997</v>
      </c>
      <c r="U63" s="170" t="e">
        <f t="shared" ca="1" si="14"/>
        <v>#DIV/0!</v>
      </c>
      <c r="V63" s="77" t="e">
        <f ca="1">IF(F$16=1,_xll.xCalcSkew($A63,W63-BK63,b)/100,0)</f>
        <v>#DIV/0!</v>
      </c>
      <c r="W63" s="94">
        <f t="shared" ref="W63:W94" ca="1" si="70">IF($F$19=4,$BK63,$F$18)</f>
        <v>2.5499999999999998</v>
      </c>
      <c r="X63" s="95"/>
      <c r="Y63" s="93">
        <f t="shared" ca="1" si="16"/>
        <v>0</v>
      </c>
      <c r="Z63" s="96">
        <f t="shared" ca="1" si="17"/>
        <v>1</v>
      </c>
      <c r="AA63" s="95">
        <f t="shared" ca="1" si="18"/>
        <v>996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4">
        <f t="shared" ref="AD63:AD94" ca="1" si="71">IF($H$19=4,$BV63,$H$18)</f>
        <v>2.9</v>
      </c>
      <c r="AF63" s="95">
        <f t="shared" ca="1" si="21"/>
        <v>997</v>
      </c>
      <c r="AG63" s="95">
        <f t="shared" ca="1" si="22"/>
        <v>996</v>
      </c>
      <c r="AH63" s="77">
        <f t="shared" ca="1" si="67"/>
        <v>0</v>
      </c>
      <c r="AI63" s="145">
        <f t="shared" si="0"/>
        <v>30</v>
      </c>
      <c r="AJ63" s="97"/>
      <c r="AK63" s="97"/>
      <c r="AL63" s="97"/>
      <c r="AM63" s="97"/>
      <c r="AN63" s="79">
        <f t="shared" si="49"/>
        <v>0</v>
      </c>
      <c r="AO63" s="338" t="e">
        <f t="shared" ca="1" si="50"/>
        <v>#DIV/0!</v>
      </c>
      <c r="AP63" s="74">
        <f t="shared" ref="AP63:AP94" ca="1" si="72">AN63*($B63+B$13)</f>
        <v>0</v>
      </c>
      <c r="AQ63" s="98">
        <f t="shared" ref="AQ63:AQ94" ca="1" si="73">IF(ISNUMBER(((AP63/AN63)+B$14+$D63)*AN63),((AP63/AN63)+B$14+$D63)*AN63,0)</f>
        <v>0</v>
      </c>
      <c r="AR63" s="97">
        <f t="shared" ca="1" si="26"/>
        <v>0</v>
      </c>
      <c r="AS63" s="97">
        <f t="shared" ca="1" si="51"/>
        <v>0</v>
      </c>
      <c r="AT63" s="97">
        <f t="shared" ca="1" si="27"/>
        <v>0</v>
      </c>
      <c r="AU63" s="99">
        <f t="shared" ca="1" si="52"/>
        <v>0</v>
      </c>
      <c r="AV63" s="99">
        <f t="shared" ca="1" si="53"/>
        <v>0</v>
      </c>
      <c r="AW63" s="99">
        <f t="shared" ca="1" si="54"/>
        <v>0</v>
      </c>
      <c r="AY63" s="79">
        <f t="shared" si="28"/>
        <v>0</v>
      </c>
      <c r="AZ63" s="338" t="e">
        <f t="shared" ca="1" si="55"/>
        <v>#DIV/0!</v>
      </c>
      <c r="BA63" s="74">
        <f t="shared" ref="BA63:BA94" ca="1" si="74">AY63*($B63+D$13)</f>
        <v>0</v>
      </c>
      <c r="BB63" s="98">
        <f t="shared" ref="BB63:BB94" ca="1" si="75">IF(ISNUMBER(((BA63/AY63)+D$14+$K63)*AY63),((BA63/AY63)+D$14+$K63)*AY63,0)</f>
        <v>0</v>
      </c>
      <c r="BC63" s="97">
        <f t="shared" ca="1" si="31"/>
        <v>0</v>
      </c>
      <c r="BD63" s="97">
        <f t="shared" ca="1" si="32"/>
        <v>0</v>
      </c>
      <c r="BE63" s="97">
        <f t="shared" ca="1" si="33"/>
        <v>0</v>
      </c>
      <c r="BF63" s="99">
        <f t="shared" ca="1" si="56"/>
        <v>0</v>
      </c>
      <c r="BG63" s="99">
        <f t="shared" ca="1" si="57"/>
        <v>0</v>
      </c>
      <c r="BH63" s="99">
        <f t="shared" ca="1" si="58"/>
        <v>0</v>
      </c>
      <c r="BJ63" s="79">
        <f t="shared" si="34"/>
        <v>0</v>
      </c>
      <c r="BK63" s="338" t="e">
        <f t="shared" ca="1" si="59"/>
        <v>#DIV/0!</v>
      </c>
      <c r="BL63" s="74">
        <f t="shared" ref="BL63:BL94" ca="1" si="76">BJ63*($B63+F$13)</f>
        <v>0</v>
      </c>
      <c r="BM63" s="98">
        <f t="shared" ref="BM63:BM94" ca="1" si="77">IF(ISNUMBER(((BL63/BJ63)+F$14+$R63)*BJ63),((BL63/BJ63)+F$14+$R63)*BJ63,0)</f>
        <v>0</v>
      </c>
      <c r="BN63" s="97">
        <f t="shared" ca="1" si="37"/>
        <v>0</v>
      </c>
      <c r="BO63" s="97">
        <f t="shared" ca="1" si="38"/>
        <v>0</v>
      </c>
      <c r="BP63" s="97">
        <f t="shared" ca="1" si="39"/>
        <v>0</v>
      </c>
      <c r="BQ63" s="99">
        <f t="shared" ca="1" si="60"/>
        <v>0</v>
      </c>
      <c r="BR63" s="99">
        <f t="shared" ca="1" si="61"/>
        <v>0</v>
      </c>
      <c r="BS63" s="99">
        <f t="shared" ca="1" si="62"/>
        <v>0</v>
      </c>
      <c r="BU63" s="79">
        <f t="shared" si="40"/>
        <v>0</v>
      </c>
      <c r="BV63" s="338" t="e">
        <f t="shared" ca="1" si="63"/>
        <v>#DIV/0!</v>
      </c>
      <c r="BW63" s="74">
        <f t="shared" ref="BW63:BW94" ca="1" si="78">BU63*($B63+H$13)</f>
        <v>0</v>
      </c>
      <c r="BX63" s="98">
        <f t="shared" ref="BX63:BX94" ca="1" si="79">IF(ISNUMBER(((BW63/BU63)+H$14+$Y63)*BU63),((BW63/BU63)+H$14+$Y63)*BU63,0)</f>
        <v>0</v>
      </c>
      <c r="BY63" s="97">
        <f t="shared" ca="1" si="43"/>
        <v>0</v>
      </c>
      <c r="BZ63" s="97">
        <f t="shared" ca="1" si="44"/>
        <v>0</v>
      </c>
      <c r="CA63" s="97">
        <f t="shared" ca="1" si="45"/>
        <v>0</v>
      </c>
      <c r="CB63" s="99">
        <f t="shared" ca="1" si="64"/>
        <v>0</v>
      </c>
      <c r="CC63" s="99">
        <f t="shared" ca="1" si="65"/>
        <v>0</v>
      </c>
      <c r="CD63" s="99">
        <f t="shared" ca="1" si="66"/>
        <v>0</v>
      </c>
    </row>
    <row r="64" spans="1:82" x14ac:dyDescent="0.2">
      <c r="A64" s="92">
        <f t="shared" si="46"/>
        <v>38261</v>
      </c>
      <c r="B64" s="93">
        <f t="shared" ca="1" si="47"/>
        <v>3.2879999999999998</v>
      </c>
      <c r="C64" s="77">
        <f t="shared" ca="1" si="48"/>
        <v>0.33</v>
      </c>
      <c r="D64" s="93">
        <f t="shared" ca="1" si="1"/>
        <v>-7.4999999999999997E-2</v>
      </c>
      <c r="E64" s="96">
        <f t="shared" ca="1" si="2"/>
        <v>1</v>
      </c>
      <c r="F64" s="95">
        <f t="shared" ca="1" si="3"/>
        <v>1029</v>
      </c>
      <c r="G64" s="77" t="e">
        <f t="shared" ca="1" si="4"/>
        <v>#DIV/0!</v>
      </c>
      <c r="H64" s="77" t="e">
        <f ca="1">IF(B$16=1,_xll.xCalcSkew(A64,I64-AO64,b)/100,0)</f>
        <v>#DIV/0!</v>
      </c>
      <c r="I64" s="94">
        <f t="shared" ca="1" si="68"/>
        <v>5</v>
      </c>
      <c r="K64" s="93">
        <f t="shared" ca="1" si="6"/>
        <v>-7.4999999999999997E-2</v>
      </c>
      <c r="L64" s="96">
        <f t="shared" ca="1" si="7"/>
        <v>1</v>
      </c>
      <c r="M64" s="95">
        <f t="shared" ca="1" si="8"/>
        <v>1029</v>
      </c>
      <c r="N64" s="170" t="e">
        <f t="shared" ca="1" si="9"/>
        <v>#DIV/0!</v>
      </c>
      <c r="O64" s="77" t="e">
        <f ca="1">IF(D$16=1,_xll.xCalcSkew($A64,P64-AZ64,b)/100,0)</f>
        <v>#DIV/0!</v>
      </c>
      <c r="P64" s="94">
        <f t="shared" ca="1" si="69"/>
        <v>3</v>
      </c>
      <c r="R64" s="93">
        <f t="shared" ca="1" si="11"/>
        <v>-0.4</v>
      </c>
      <c r="S64" s="96">
        <f t="shared" ca="1" si="12"/>
        <v>1</v>
      </c>
      <c r="T64" s="95">
        <f t="shared" ca="1" si="13"/>
        <v>1029</v>
      </c>
      <c r="U64" s="170" t="e">
        <f t="shared" ca="1" si="14"/>
        <v>#DIV/0!</v>
      </c>
      <c r="V64" s="77" t="e">
        <f ca="1">IF(F$16=1,_xll.xCalcSkew($A64,W64-BK64,b)/100,0)</f>
        <v>#DIV/0!</v>
      </c>
      <c r="W64" s="94">
        <f t="shared" ca="1" si="70"/>
        <v>2.5499999999999998</v>
      </c>
      <c r="X64" s="95"/>
      <c r="Y64" s="93">
        <f t="shared" ca="1" si="16"/>
        <v>0</v>
      </c>
      <c r="Z64" s="96">
        <f t="shared" ca="1" si="17"/>
        <v>1</v>
      </c>
      <c r="AA64" s="95">
        <f t="shared" ca="1" si="18"/>
        <v>1028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4">
        <f t="shared" ca="1" si="71"/>
        <v>2.9</v>
      </c>
      <c r="AF64" s="95">
        <f t="shared" ca="1" si="21"/>
        <v>1029</v>
      </c>
      <c r="AG64" s="95">
        <f t="shared" ca="1" si="22"/>
        <v>1028</v>
      </c>
      <c r="AH64" s="77">
        <f t="shared" ca="1" si="67"/>
        <v>0</v>
      </c>
      <c r="AI64" s="145">
        <f t="shared" si="0"/>
        <v>31</v>
      </c>
      <c r="AJ64" s="97"/>
      <c r="AK64" s="97"/>
      <c r="AL64" s="97"/>
      <c r="AM64" s="97"/>
      <c r="AN64" s="79">
        <f t="shared" si="49"/>
        <v>0</v>
      </c>
      <c r="AO64" s="338" t="e">
        <f t="shared" ca="1" si="50"/>
        <v>#DIV/0!</v>
      </c>
      <c r="AP64" s="74">
        <f t="shared" ca="1" si="72"/>
        <v>0</v>
      </c>
      <c r="AQ64" s="98">
        <f t="shared" ca="1" si="73"/>
        <v>0</v>
      </c>
      <c r="AR64" s="97">
        <f t="shared" ca="1" si="26"/>
        <v>0</v>
      </c>
      <c r="AS64" s="97">
        <f t="shared" ca="1" si="51"/>
        <v>0</v>
      </c>
      <c r="AT64" s="97">
        <f t="shared" ca="1" si="27"/>
        <v>0</v>
      </c>
      <c r="AU64" s="99">
        <f t="shared" ca="1" si="52"/>
        <v>0</v>
      </c>
      <c r="AV64" s="99">
        <f t="shared" ca="1" si="53"/>
        <v>0</v>
      </c>
      <c r="AW64" s="99">
        <f t="shared" ca="1" si="54"/>
        <v>0</v>
      </c>
      <c r="AY64" s="79">
        <f t="shared" si="28"/>
        <v>0</v>
      </c>
      <c r="AZ64" s="338" t="e">
        <f t="shared" ca="1" si="55"/>
        <v>#DIV/0!</v>
      </c>
      <c r="BA64" s="74">
        <f t="shared" ca="1" si="74"/>
        <v>0</v>
      </c>
      <c r="BB64" s="98">
        <f t="shared" ca="1" si="75"/>
        <v>0</v>
      </c>
      <c r="BC64" s="97">
        <f t="shared" ca="1" si="31"/>
        <v>0</v>
      </c>
      <c r="BD64" s="97">
        <f t="shared" ca="1" si="32"/>
        <v>0</v>
      </c>
      <c r="BE64" s="97">
        <f t="shared" ca="1" si="33"/>
        <v>0</v>
      </c>
      <c r="BF64" s="99">
        <f t="shared" ca="1" si="56"/>
        <v>0</v>
      </c>
      <c r="BG64" s="99">
        <f t="shared" ca="1" si="57"/>
        <v>0</v>
      </c>
      <c r="BH64" s="99">
        <f t="shared" ca="1" si="58"/>
        <v>0</v>
      </c>
      <c r="BJ64" s="79">
        <f t="shared" si="34"/>
        <v>0</v>
      </c>
      <c r="BK64" s="338" t="e">
        <f t="shared" ca="1" si="59"/>
        <v>#DIV/0!</v>
      </c>
      <c r="BL64" s="74">
        <f t="shared" ca="1" si="76"/>
        <v>0</v>
      </c>
      <c r="BM64" s="98">
        <f t="shared" ca="1" si="77"/>
        <v>0</v>
      </c>
      <c r="BN64" s="97">
        <f t="shared" ca="1" si="37"/>
        <v>0</v>
      </c>
      <c r="BO64" s="97">
        <f t="shared" ca="1" si="38"/>
        <v>0</v>
      </c>
      <c r="BP64" s="97">
        <f t="shared" ca="1" si="39"/>
        <v>0</v>
      </c>
      <c r="BQ64" s="99">
        <f t="shared" ca="1" si="60"/>
        <v>0</v>
      </c>
      <c r="BR64" s="99">
        <f t="shared" ca="1" si="61"/>
        <v>0</v>
      </c>
      <c r="BS64" s="99">
        <f t="shared" ca="1" si="62"/>
        <v>0</v>
      </c>
      <c r="BU64" s="79">
        <f t="shared" si="40"/>
        <v>0</v>
      </c>
      <c r="BV64" s="338" t="e">
        <f t="shared" ca="1" si="63"/>
        <v>#DIV/0!</v>
      </c>
      <c r="BW64" s="74">
        <f t="shared" ca="1" si="78"/>
        <v>0</v>
      </c>
      <c r="BX64" s="98">
        <f t="shared" ca="1" si="79"/>
        <v>0</v>
      </c>
      <c r="BY64" s="97">
        <f t="shared" ca="1" si="43"/>
        <v>0</v>
      </c>
      <c r="BZ64" s="97">
        <f t="shared" ca="1" si="44"/>
        <v>0</v>
      </c>
      <c r="CA64" s="97">
        <f t="shared" ca="1" si="45"/>
        <v>0</v>
      </c>
      <c r="CB64" s="99">
        <f t="shared" ca="1" si="64"/>
        <v>0</v>
      </c>
      <c r="CC64" s="99">
        <f t="shared" ca="1" si="65"/>
        <v>0</v>
      </c>
      <c r="CD64" s="99">
        <f t="shared" ca="1" si="66"/>
        <v>0</v>
      </c>
    </row>
    <row r="65" spans="1:82" x14ac:dyDescent="0.2">
      <c r="A65" s="92">
        <f t="shared" si="46"/>
        <v>38292</v>
      </c>
      <c r="B65" s="93">
        <f t="shared" ca="1" si="47"/>
        <v>3.44</v>
      </c>
      <c r="C65" s="77">
        <f t="shared" ca="1" si="48"/>
        <v>0.32750000000000001</v>
      </c>
      <c r="D65" s="93">
        <f t="shared" ca="1" si="1"/>
        <v>-7.7499999999999999E-2</v>
      </c>
      <c r="E65" s="96">
        <f t="shared" ca="1" si="2"/>
        <v>1</v>
      </c>
      <c r="F65" s="95">
        <f t="shared" ca="1" si="3"/>
        <v>1058</v>
      </c>
      <c r="G65" s="77" t="e">
        <f t="shared" ca="1" si="4"/>
        <v>#DIV/0!</v>
      </c>
      <c r="H65" s="77" t="e">
        <f ca="1">IF(B$16=1,_xll.xCalcSkew(A65,I65-AO65,b)/100,0)</f>
        <v>#DIV/0!</v>
      </c>
      <c r="I65" s="94">
        <f t="shared" ca="1" si="68"/>
        <v>5</v>
      </c>
      <c r="K65" s="93">
        <f t="shared" ca="1" si="6"/>
        <v>-7.7499999999999999E-2</v>
      </c>
      <c r="L65" s="96">
        <f t="shared" ca="1" si="7"/>
        <v>1</v>
      </c>
      <c r="M65" s="95">
        <f t="shared" ca="1" si="8"/>
        <v>1058</v>
      </c>
      <c r="N65" s="170" t="e">
        <f t="shared" ca="1" si="9"/>
        <v>#DIV/0!</v>
      </c>
      <c r="O65" s="77" t="e">
        <f ca="1">IF(D$16=1,_xll.xCalcSkew($A65,P65-AZ65,b)/100,0)</f>
        <v>#DIV/0!</v>
      </c>
      <c r="P65" s="94">
        <f t="shared" ca="1" si="69"/>
        <v>3</v>
      </c>
      <c r="R65" s="93">
        <f t="shared" ca="1" si="11"/>
        <v>-0.27</v>
      </c>
      <c r="S65" s="96">
        <f t="shared" ca="1" si="12"/>
        <v>1</v>
      </c>
      <c r="T65" s="95">
        <f t="shared" ca="1" si="13"/>
        <v>1058</v>
      </c>
      <c r="U65" s="170" t="e">
        <f t="shared" ca="1" si="14"/>
        <v>#DIV/0!</v>
      </c>
      <c r="V65" s="77" t="e">
        <f ca="1">IF(F$16=1,_xll.xCalcSkew($A65,W65-BK65,b)/100,0)</f>
        <v>#DIV/0!</v>
      </c>
      <c r="W65" s="94">
        <f t="shared" ca="1" si="70"/>
        <v>2.5499999999999998</v>
      </c>
      <c r="X65" s="95"/>
      <c r="Y65" s="93">
        <f t="shared" ca="1" si="16"/>
        <v>0</v>
      </c>
      <c r="Z65" s="96">
        <f t="shared" ca="1" si="17"/>
        <v>1</v>
      </c>
      <c r="AA65" s="95">
        <f t="shared" ca="1" si="18"/>
        <v>1057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4">
        <f t="shared" ca="1" si="71"/>
        <v>2.9</v>
      </c>
      <c r="AF65" s="95">
        <f t="shared" ca="1" si="21"/>
        <v>1058</v>
      </c>
      <c r="AG65" s="95">
        <f t="shared" ca="1" si="22"/>
        <v>1057</v>
      </c>
      <c r="AH65" s="77">
        <f t="shared" ca="1" si="67"/>
        <v>0</v>
      </c>
      <c r="AI65" s="145">
        <f t="shared" si="0"/>
        <v>30</v>
      </c>
      <c r="AJ65" s="97"/>
      <c r="AK65" s="97"/>
      <c r="AL65" s="97"/>
      <c r="AM65" s="97"/>
      <c r="AN65" s="79">
        <f t="shared" si="49"/>
        <v>0</v>
      </c>
      <c r="AO65" s="338" t="e">
        <f t="shared" ca="1" si="50"/>
        <v>#DIV/0!</v>
      </c>
      <c r="AP65" s="74">
        <f t="shared" ca="1" si="72"/>
        <v>0</v>
      </c>
      <c r="AQ65" s="98">
        <f t="shared" ca="1" si="73"/>
        <v>0</v>
      </c>
      <c r="AR65" s="97">
        <f t="shared" ca="1" si="26"/>
        <v>0</v>
      </c>
      <c r="AS65" s="97">
        <f t="shared" ca="1" si="51"/>
        <v>0</v>
      </c>
      <c r="AT65" s="97">
        <f t="shared" ca="1" si="27"/>
        <v>0</v>
      </c>
      <c r="AU65" s="99">
        <f t="shared" ca="1" si="52"/>
        <v>0</v>
      </c>
      <c r="AV65" s="99">
        <f t="shared" ca="1" si="53"/>
        <v>0</v>
      </c>
      <c r="AW65" s="99">
        <f t="shared" ca="1" si="54"/>
        <v>0</v>
      </c>
      <c r="AY65" s="79">
        <f t="shared" si="28"/>
        <v>0</v>
      </c>
      <c r="AZ65" s="338" t="e">
        <f t="shared" ca="1" si="55"/>
        <v>#DIV/0!</v>
      </c>
      <c r="BA65" s="74">
        <f t="shared" ca="1" si="74"/>
        <v>0</v>
      </c>
      <c r="BB65" s="98">
        <f t="shared" ca="1" si="75"/>
        <v>0</v>
      </c>
      <c r="BC65" s="97">
        <f t="shared" ca="1" si="31"/>
        <v>0</v>
      </c>
      <c r="BD65" s="97">
        <f t="shared" ca="1" si="32"/>
        <v>0</v>
      </c>
      <c r="BE65" s="97">
        <f t="shared" ca="1" si="33"/>
        <v>0</v>
      </c>
      <c r="BF65" s="99">
        <f t="shared" ca="1" si="56"/>
        <v>0</v>
      </c>
      <c r="BG65" s="99">
        <f t="shared" ca="1" si="57"/>
        <v>0</v>
      </c>
      <c r="BH65" s="99">
        <f t="shared" ca="1" si="58"/>
        <v>0</v>
      </c>
      <c r="BJ65" s="79">
        <f t="shared" si="34"/>
        <v>0</v>
      </c>
      <c r="BK65" s="338" t="e">
        <f t="shared" ca="1" si="59"/>
        <v>#DIV/0!</v>
      </c>
      <c r="BL65" s="74">
        <f t="shared" ca="1" si="76"/>
        <v>0</v>
      </c>
      <c r="BM65" s="98">
        <f t="shared" ca="1" si="77"/>
        <v>0</v>
      </c>
      <c r="BN65" s="97">
        <f t="shared" ca="1" si="37"/>
        <v>0</v>
      </c>
      <c r="BO65" s="97">
        <f t="shared" ca="1" si="38"/>
        <v>0</v>
      </c>
      <c r="BP65" s="97">
        <f t="shared" ca="1" si="39"/>
        <v>0</v>
      </c>
      <c r="BQ65" s="99">
        <f t="shared" ca="1" si="60"/>
        <v>0</v>
      </c>
      <c r="BR65" s="99">
        <f t="shared" ca="1" si="61"/>
        <v>0</v>
      </c>
      <c r="BS65" s="99">
        <f t="shared" ca="1" si="62"/>
        <v>0</v>
      </c>
      <c r="BU65" s="79">
        <f t="shared" si="40"/>
        <v>0</v>
      </c>
      <c r="BV65" s="338" t="e">
        <f t="shared" ca="1" si="63"/>
        <v>#DIV/0!</v>
      </c>
      <c r="BW65" s="74">
        <f t="shared" ca="1" si="78"/>
        <v>0</v>
      </c>
      <c r="BX65" s="98">
        <f t="shared" ca="1" si="79"/>
        <v>0</v>
      </c>
      <c r="BY65" s="97">
        <f t="shared" ca="1" si="43"/>
        <v>0</v>
      </c>
      <c r="BZ65" s="97">
        <f t="shared" ca="1" si="44"/>
        <v>0</v>
      </c>
      <c r="CA65" s="97">
        <f t="shared" ca="1" si="45"/>
        <v>0</v>
      </c>
      <c r="CB65" s="99">
        <f t="shared" ca="1" si="64"/>
        <v>0</v>
      </c>
      <c r="CC65" s="99">
        <f t="shared" ca="1" si="65"/>
        <v>0</v>
      </c>
      <c r="CD65" s="99">
        <f t="shared" ca="1" si="66"/>
        <v>0</v>
      </c>
    </row>
    <row r="66" spans="1:82" x14ac:dyDescent="0.2">
      <c r="A66" s="92">
        <f t="shared" si="46"/>
        <v>38322</v>
      </c>
      <c r="B66" s="93">
        <f t="shared" ca="1" si="47"/>
        <v>3.5830000000000002</v>
      </c>
      <c r="C66" s="77">
        <f t="shared" ca="1" si="48"/>
        <v>0.32500000000000001</v>
      </c>
      <c r="D66" s="93">
        <f t="shared" ca="1" si="1"/>
        <v>-7.7499999999999999E-2</v>
      </c>
      <c r="E66" s="96">
        <f t="shared" ca="1" si="2"/>
        <v>1</v>
      </c>
      <c r="F66" s="95">
        <f t="shared" ca="1" si="3"/>
        <v>1088</v>
      </c>
      <c r="G66" s="77" t="e">
        <f t="shared" ca="1" si="4"/>
        <v>#DIV/0!</v>
      </c>
      <c r="H66" s="77" t="e">
        <f ca="1">IF(B$16=1,_xll.xCalcSkew(A66,I66-AO66,b)/100,0)</f>
        <v>#DIV/0!</v>
      </c>
      <c r="I66" s="94">
        <f t="shared" ca="1" si="68"/>
        <v>5</v>
      </c>
      <c r="K66" s="93">
        <f t="shared" ca="1" si="6"/>
        <v>-7.7499999999999999E-2</v>
      </c>
      <c r="L66" s="96">
        <f t="shared" ca="1" si="7"/>
        <v>1</v>
      </c>
      <c r="M66" s="95">
        <f t="shared" ca="1" si="8"/>
        <v>1088</v>
      </c>
      <c r="N66" s="170" t="e">
        <f t="shared" ca="1" si="9"/>
        <v>#DIV/0!</v>
      </c>
      <c r="O66" s="77" t="e">
        <f ca="1">IF(D$16=1,_xll.xCalcSkew($A66,P66-AZ66,b)/100,0)</f>
        <v>#DIV/0!</v>
      </c>
      <c r="P66" s="94">
        <f t="shared" ca="1" si="69"/>
        <v>3</v>
      </c>
      <c r="R66" s="93">
        <f t="shared" ca="1" si="11"/>
        <v>-0.27</v>
      </c>
      <c r="S66" s="96">
        <f t="shared" ca="1" si="12"/>
        <v>1</v>
      </c>
      <c r="T66" s="95">
        <f t="shared" ca="1" si="13"/>
        <v>1088</v>
      </c>
      <c r="U66" s="170" t="e">
        <f t="shared" ca="1" si="14"/>
        <v>#DIV/0!</v>
      </c>
      <c r="V66" s="77" t="e">
        <f ca="1">IF(F$16=1,_xll.xCalcSkew($A66,W66-BK66,b)/100,0)</f>
        <v>#DIV/0!</v>
      </c>
      <c r="W66" s="94">
        <f t="shared" ca="1" si="70"/>
        <v>2.5499999999999998</v>
      </c>
      <c r="X66" s="95"/>
      <c r="Y66" s="93">
        <f t="shared" ca="1" si="16"/>
        <v>0</v>
      </c>
      <c r="Z66" s="96">
        <f t="shared" ca="1" si="17"/>
        <v>1</v>
      </c>
      <c r="AA66" s="95">
        <f t="shared" ca="1" si="18"/>
        <v>1086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4">
        <f t="shared" ca="1" si="71"/>
        <v>2.9</v>
      </c>
      <c r="AF66" s="95">
        <f t="shared" ca="1" si="21"/>
        <v>1088</v>
      </c>
      <c r="AG66" s="95">
        <f t="shared" ca="1" si="22"/>
        <v>1086</v>
      </c>
      <c r="AH66" s="77">
        <f t="shared" ca="1" si="67"/>
        <v>0</v>
      </c>
      <c r="AI66" s="145">
        <f t="shared" si="0"/>
        <v>31</v>
      </c>
      <c r="AJ66" s="97"/>
      <c r="AK66" s="97"/>
      <c r="AL66" s="97"/>
      <c r="AM66" s="97"/>
      <c r="AN66" s="79">
        <f t="shared" si="49"/>
        <v>0</v>
      </c>
      <c r="AO66" s="338" t="e">
        <f t="shared" ca="1" si="50"/>
        <v>#DIV/0!</v>
      </c>
      <c r="AP66" s="74">
        <f t="shared" ca="1" si="72"/>
        <v>0</v>
      </c>
      <c r="AQ66" s="98">
        <f t="shared" ca="1" si="73"/>
        <v>0</v>
      </c>
      <c r="AR66" s="97">
        <f t="shared" ca="1" si="26"/>
        <v>0</v>
      </c>
      <c r="AS66" s="97">
        <f t="shared" ca="1" si="51"/>
        <v>0</v>
      </c>
      <c r="AT66" s="97">
        <f t="shared" ca="1" si="27"/>
        <v>0</v>
      </c>
      <c r="AU66" s="99">
        <f t="shared" ca="1" si="52"/>
        <v>0</v>
      </c>
      <c r="AV66" s="99">
        <f t="shared" ca="1" si="53"/>
        <v>0</v>
      </c>
      <c r="AW66" s="99">
        <f t="shared" ca="1" si="54"/>
        <v>0</v>
      </c>
      <c r="AY66" s="79">
        <f t="shared" si="28"/>
        <v>0</v>
      </c>
      <c r="AZ66" s="338" t="e">
        <f t="shared" ca="1" si="55"/>
        <v>#DIV/0!</v>
      </c>
      <c r="BA66" s="74">
        <f t="shared" ca="1" si="74"/>
        <v>0</v>
      </c>
      <c r="BB66" s="98">
        <f t="shared" ca="1" si="75"/>
        <v>0</v>
      </c>
      <c r="BC66" s="97">
        <f t="shared" ca="1" si="31"/>
        <v>0</v>
      </c>
      <c r="BD66" s="97">
        <f t="shared" ca="1" si="32"/>
        <v>0</v>
      </c>
      <c r="BE66" s="97">
        <f t="shared" ca="1" si="33"/>
        <v>0</v>
      </c>
      <c r="BF66" s="99">
        <f t="shared" ca="1" si="56"/>
        <v>0</v>
      </c>
      <c r="BG66" s="99">
        <f t="shared" ca="1" si="57"/>
        <v>0</v>
      </c>
      <c r="BH66" s="99">
        <f t="shared" ca="1" si="58"/>
        <v>0</v>
      </c>
      <c r="BJ66" s="79">
        <f t="shared" si="34"/>
        <v>0</v>
      </c>
      <c r="BK66" s="338" t="e">
        <f t="shared" ca="1" si="59"/>
        <v>#DIV/0!</v>
      </c>
      <c r="BL66" s="74">
        <f t="shared" ca="1" si="76"/>
        <v>0</v>
      </c>
      <c r="BM66" s="98">
        <f t="shared" ca="1" si="77"/>
        <v>0</v>
      </c>
      <c r="BN66" s="97">
        <f t="shared" ca="1" si="37"/>
        <v>0</v>
      </c>
      <c r="BO66" s="97">
        <f t="shared" ca="1" si="38"/>
        <v>0</v>
      </c>
      <c r="BP66" s="97">
        <f t="shared" ca="1" si="39"/>
        <v>0</v>
      </c>
      <c r="BQ66" s="99">
        <f t="shared" ca="1" si="60"/>
        <v>0</v>
      </c>
      <c r="BR66" s="99">
        <f t="shared" ca="1" si="61"/>
        <v>0</v>
      </c>
      <c r="BS66" s="99">
        <f t="shared" ca="1" si="62"/>
        <v>0</v>
      </c>
      <c r="BU66" s="79">
        <f t="shared" si="40"/>
        <v>0</v>
      </c>
      <c r="BV66" s="338" t="e">
        <f t="shared" ca="1" si="63"/>
        <v>#DIV/0!</v>
      </c>
      <c r="BW66" s="74">
        <f t="shared" ca="1" si="78"/>
        <v>0</v>
      </c>
      <c r="BX66" s="98">
        <f t="shared" ca="1" si="79"/>
        <v>0</v>
      </c>
      <c r="BY66" s="97">
        <f t="shared" ca="1" si="43"/>
        <v>0</v>
      </c>
      <c r="BZ66" s="97">
        <f t="shared" ca="1" si="44"/>
        <v>0</v>
      </c>
      <c r="CA66" s="97">
        <f t="shared" ca="1" si="45"/>
        <v>0</v>
      </c>
      <c r="CB66" s="99">
        <f t="shared" ca="1" si="64"/>
        <v>0</v>
      </c>
      <c r="CC66" s="99">
        <f t="shared" ca="1" si="65"/>
        <v>0</v>
      </c>
      <c r="CD66" s="99">
        <f t="shared" ca="1" si="66"/>
        <v>0</v>
      </c>
    </row>
    <row r="67" spans="1:82" x14ac:dyDescent="0.2">
      <c r="A67" s="92">
        <f t="shared" si="46"/>
        <v>38353</v>
      </c>
      <c r="B67" s="93">
        <f t="shared" ca="1" si="47"/>
        <v>3.621</v>
      </c>
      <c r="C67" s="77">
        <f t="shared" ca="1" si="48"/>
        <v>0.32500000000000001</v>
      </c>
      <c r="D67" s="93">
        <f t="shared" ca="1" si="1"/>
        <v>-7.7499999999999999E-2</v>
      </c>
      <c r="E67" s="96">
        <f t="shared" ca="1" si="2"/>
        <v>1</v>
      </c>
      <c r="F67" s="95">
        <f t="shared" ca="1" si="3"/>
        <v>1120</v>
      </c>
      <c r="G67" s="77" t="e">
        <f t="shared" ca="1" si="4"/>
        <v>#DIV/0!</v>
      </c>
      <c r="H67" s="77" t="e">
        <f ca="1">IF(B$16=1,_xll.xCalcSkew(A67,I67-AO67,b)/100,0)</f>
        <v>#DIV/0!</v>
      </c>
      <c r="I67" s="94">
        <f t="shared" ca="1" si="68"/>
        <v>5</v>
      </c>
      <c r="K67" s="93">
        <f t="shared" ca="1" si="6"/>
        <v>-7.7499999999999999E-2</v>
      </c>
      <c r="L67" s="96">
        <f t="shared" ca="1" si="7"/>
        <v>1</v>
      </c>
      <c r="M67" s="95">
        <f t="shared" ca="1" si="8"/>
        <v>1120</v>
      </c>
      <c r="N67" s="170" t="e">
        <f t="shared" ca="1" si="9"/>
        <v>#DIV/0!</v>
      </c>
      <c r="O67" s="77" t="e">
        <f ca="1">IF(D$16=1,_xll.xCalcSkew($A67,P67-AZ67,b)/100,0)</f>
        <v>#DIV/0!</v>
      </c>
      <c r="P67" s="94">
        <f t="shared" ca="1" si="69"/>
        <v>3</v>
      </c>
      <c r="R67" s="93">
        <f t="shared" ca="1" si="11"/>
        <v>-0.27</v>
      </c>
      <c r="S67" s="96">
        <f t="shared" ca="1" si="12"/>
        <v>1</v>
      </c>
      <c r="T67" s="95">
        <f t="shared" ca="1" si="13"/>
        <v>1120</v>
      </c>
      <c r="U67" s="170" t="e">
        <f t="shared" ca="1" si="14"/>
        <v>#DIV/0!</v>
      </c>
      <c r="V67" s="77" t="e">
        <f ca="1">IF(F$16=1,_xll.xCalcSkew($A67,W67-BK67,b)/100,0)</f>
        <v>#DIV/0!</v>
      </c>
      <c r="W67" s="94">
        <f t="shared" ca="1" si="70"/>
        <v>2.5499999999999998</v>
      </c>
      <c r="X67" s="95"/>
      <c r="Y67" s="93">
        <f t="shared" ca="1" si="16"/>
        <v>0</v>
      </c>
      <c r="Z67" s="96">
        <f t="shared" ca="1" si="17"/>
        <v>1</v>
      </c>
      <c r="AA67" s="95">
        <f t="shared" ca="1" si="18"/>
        <v>1119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4">
        <f t="shared" ca="1" si="71"/>
        <v>2.9</v>
      </c>
      <c r="AF67" s="95">
        <f t="shared" ca="1" si="21"/>
        <v>1120</v>
      </c>
      <c r="AG67" s="95">
        <f t="shared" ca="1" si="22"/>
        <v>1119</v>
      </c>
      <c r="AH67" s="77">
        <f t="shared" ca="1" si="67"/>
        <v>0</v>
      </c>
      <c r="AI67" s="145">
        <f t="shared" si="0"/>
        <v>31</v>
      </c>
      <c r="AJ67" s="97"/>
      <c r="AK67" s="97"/>
      <c r="AL67" s="97"/>
      <c r="AM67" s="97"/>
      <c r="AN67" s="79">
        <f t="shared" si="49"/>
        <v>0</v>
      </c>
      <c r="AO67" s="338" t="e">
        <f t="shared" ca="1" si="50"/>
        <v>#DIV/0!</v>
      </c>
      <c r="AP67" s="74">
        <f t="shared" ca="1" si="72"/>
        <v>0</v>
      </c>
      <c r="AQ67" s="98">
        <f t="shared" ca="1" si="73"/>
        <v>0</v>
      </c>
      <c r="AR67" s="97">
        <f t="shared" ca="1" si="26"/>
        <v>0</v>
      </c>
      <c r="AS67" s="97">
        <f t="shared" ca="1" si="51"/>
        <v>0</v>
      </c>
      <c r="AT67" s="97">
        <f t="shared" ca="1" si="27"/>
        <v>0</v>
      </c>
      <c r="AU67" s="99">
        <f t="shared" ca="1" si="52"/>
        <v>0</v>
      </c>
      <c r="AV67" s="99">
        <f t="shared" ca="1" si="53"/>
        <v>0</v>
      </c>
      <c r="AW67" s="99">
        <f t="shared" ca="1" si="54"/>
        <v>0</v>
      </c>
      <c r="AY67" s="79">
        <f t="shared" si="28"/>
        <v>0</v>
      </c>
      <c r="AZ67" s="338" t="e">
        <f t="shared" ca="1" si="55"/>
        <v>#DIV/0!</v>
      </c>
      <c r="BA67" s="74">
        <f t="shared" ca="1" si="74"/>
        <v>0</v>
      </c>
      <c r="BB67" s="98">
        <f t="shared" ca="1" si="75"/>
        <v>0</v>
      </c>
      <c r="BC67" s="97">
        <f t="shared" ca="1" si="31"/>
        <v>0</v>
      </c>
      <c r="BD67" s="97">
        <f t="shared" ca="1" si="32"/>
        <v>0</v>
      </c>
      <c r="BE67" s="97">
        <f t="shared" ca="1" si="33"/>
        <v>0</v>
      </c>
      <c r="BF67" s="99">
        <f t="shared" ca="1" si="56"/>
        <v>0</v>
      </c>
      <c r="BG67" s="99">
        <f t="shared" ca="1" si="57"/>
        <v>0</v>
      </c>
      <c r="BH67" s="99">
        <f t="shared" ca="1" si="58"/>
        <v>0</v>
      </c>
      <c r="BJ67" s="79">
        <f t="shared" si="34"/>
        <v>0</v>
      </c>
      <c r="BK67" s="338" t="e">
        <f t="shared" ca="1" si="59"/>
        <v>#DIV/0!</v>
      </c>
      <c r="BL67" s="74">
        <f t="shared" ca="1" si="76"/>
        <v>0</v>
      </c>
      <c r="BM67" s="98">
        <f t="shared" ca="1" si="77"/>
        <v>0</v>
      </c>
      <c r="BN67" s="97">
        <f t="shared" ca="1" si="37"/>
        <v>0</v>
      </c>
      <c r="BO67" s="97">
        <f t="shared" ca="1" si="38"/>
        <v>0</v>
      </c>
      <c r="BP67" s="97">
        <f t="shared" ca="1" si="39"/>
        <v>0</v>
      </c>
      <c r="BQ67" s="99">
        <f t="shared" ca="1" si="60"/>
        <v>0</v>
      </c>
      <c r="BR67" s="99">
        <f t="shared" ca="1" si="61"/>
        <v>0</v>
      </c>
      <c r="BS67" s="99">
        <f t="shared" ca="1" si="62"/>
        <v>0</v>
      </c>
      <c r="BU67" s="79">
        <f t="shared" si="40"/>
        <v>0</v>
      </c>
      <c r="BV67" s="338" t="e">
        <f t="shared" ca="1" si="63"/>
        <v>#DIV/0!</v>
      </c>
      <c r="BW67" s="74">
        <f t="shared" ca="1" si="78"/>
        <v>0</v>
      </c>
      <c r="BX67" s="98">
        <f t="shared" ca="1" si="79"/>
        <v>0</v>
      </c>
      <c r="BY67" s="97">
        <f t="shared" ca="1" si="43"/>
        <v>0</v>
      </c>
      <c r="BZ67" s="97">
        <f t="shared" ca="1" si="44"/>
        <v>0</v>
      </c>
      <c r="CA67" s="97">
        <f t="shared" ca="1" si="45"/>
        <v>0</v>
      </c>
      <c r="CB67" s="99">
        <f t="shared" ca="1" si="64"/>
        <v>0</v>
      </c>
      <c r="CC67" s="99">
        <f t="shared" ca="1" si="65"/>
        <v>0</v>
      </c>
      <c r="CD67" s="99">
        <f t="shared" ca="1" si="66"/>
        <v>0</v>
      </c>
    </row>
    <row r="68" spans="1:82" x14ac:dyDescent="0.2">
      <c r="A68" s="92">
        <f t="shared" si="46"/>
        <v>38384</v>
      </c>
      <c r="B68" s="93">
        <f t="shared" ca="1" si="47"/>
        <v>3.5649999999999999</v>
      </c>
      <c r="C68" s="77">
        <f t="shared" ca="1" si="48"/>
        <v>0.32250000000000001</v>
      </c>
      <c r="D68" s="93">
        <f t="shared" ca="1" si="1"/>
        <v>-7.7499999999999999E-2</v>
      </c>
      <c r="E68" s="96">
        <f t="shared" ca="1" si="2"/>
        <v>1</v>
      </c>
      <c r="F68" s="95">
        <f t="shared" ca="1" si="3"/>
        <v>1150</v>
      </c>
      <c r="G68" s="77" t="e">
        <f t="shared" ca="1" si="4"/>
        <v>#DIV/0!</v>
      </c>
      <c r="H68" s="77" t="e">
        <f ca="1">IF(B$16=1,_xll.xCalcSkew(A68,I68-AO68,b)/100,0)</f>
        <v>#DIV/0!</v>
      </c>
      <c r="I68" s="94">
        <f t="shared" ca="1" si="68"/>
        <v>5</v>
      </c>
      <c r="K68" s="93">
        <f t="shared" ca="1" si="6"/>
        <v>-7.7499999999999999E-2</v>
      </c>
      <c r="L68" s="96">
        <f t="shared" ca="1" si="7"/>
        <v>1</v>
      </c>
      <c r="M68" s="95">
        <f t="shared" ca="1" si="8"/>
        <v>1150</v>
      </c>
      <c r="N68" s="170" t="e">
        <f t="shared" ca="1" si="9"/>
        <v>#DIV/0!</v>
      </c>
      <c r="O68" s="77" t="e">
        <f ca="1">IF(D$16=1,_xll.xCalcSkew($A68,P68-AZ68,b)/100,0)</f>
        <v>#DIV/0!</v>
      </c>
      <c r="P68" s="94">
        <f t="shared" ca="1" si="69"/>
        <v>3</v>
      </c>
      <c r="R68" s="93">
        <f t="shared" ca="1" si="11"/>
        <v>-0.27</v>
      </c>
      <c r="S68" s="96">
        <f t="shared" ca="1" si="12"/>
        <v>1</v>
      </c>
      <c r="T68" s="95">
        <f t="shared" ca="1" si="13"/>
        <v>1150</v>
      </c>
      <c r="U68" s="170" t="e">
        <f t="shared" ca="1" si="14"/>
        <v>#DIV/0!</v>
      </c>
      <c r="V68" s="77" t="e">
        <f ca="1">IF(F$16=1,_xll.xCalcSkew($A68,W68-BK68,b)/100,0)</f>
        <v>#DIV/0!</v>
      </c>
      <c r="W68" s="94">
        <f t="shared" ca="1" si="70"/>
        <v>2.5499999999999998</v>
      </c>
      <c r="X68" s="95"/>
      <c r="Y68" s="93">
        <f t="shared" ca="1" si="16"/>
        <v>0</v>
      </c>
      <c r="Z68" s="96">
        <f t="shared" ca="1" si="17"/>
        <v>1</v>
      </c>
      <c r="AA68" s="95">
        <f t="shared" ca="1" si="18"/>
        <v>1149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4">
        <f t="shared" ca="1" si="71"/>
        <v>2.9</v>
      </c>
      <c r="AF68" s="95">
        <f t="shared" ca="1" si="21"/>
        <v>1150</v>
      </c>
      <c r="AG68" s="95">
        <f t="shared" ca="1" si="22"/>
        <v>1149</v>
      </c>
      <c r="AH68" s="77">
        <f t="shared" ca="1" si="67"/>
        <v>0</v>
      </c>
      <c r="AI68" s="145">
        <f t="shared" si="0"/>
        <v>28</v>
      </c>
      <c r="AJ68" s="97"/>
      <c r="AK68" s="97"/>
      <c r="AL68" s="97"/>
      <c r="AM68" s="97"/>
      <c r="AN68" s="79">
        <f t="shared" si="49"/>
        <v>0</v>
      </c>
      <c r="AO68" s="338" t="e">
        <f t="shared" ca="1" si="50"/>
        <v>#DIV/0!</v>
      </c>
      <c r="AP68" s="74">
        <f t="shared" ca="1" si="72"/>
        <v>0</v>
      </c>
      <c r="AQ68" s="98">
        <f t="shared" ca="1" si="73"/>
        <v>0</v>
      </c>
      <c r="AR68" s="97">
        <f t="shared" ca="1" si="26"/>
        <v>0</v>
      </c>
      <c r="AS68" s="97">
        <f t="shared" ca="1" si="51"/>
        <v>0</v>
      </c>
      <c r="AT68" s="97">
        <f t="shared" ca="1" si="27"/>
        <v>0</v>
      </c>
      <c r="AU68" s="99">
        <f t="shared" ca="1" si="52"/>
        <v>0</v>
      </c>
      <c r="AV68" s="99">
        <f t="shared" ca="1" si="53"/>
        <v>0</v>
      </c>
      <c r="AW68" s="99">
        <f t="shared" ca="1" si="54"/>
        <v>0</v>
      </c>
      <c r="AY68" s="79">
        <f t="shared" si="28"/>
        <v>0</v>
      </c>
      <c r="AZ68" s="338" t="e">
        <f t="shared" ca="1" si="55"/>
        <v>#DIV/0!</v>
      </c>
      <c r="BA68" s="74">
        <f t="shared" ca="1" si="74"/>
        <v>0</v>
      </c>
      <c r="BB68" s="98">
        <f t="shared" ca="1" si="75"/>
        <v>0</v>
      </c>
      <c r="BC68" s="97">
        <f t="shared" ca="1" si="31"/>
        <v>0</v>
      </c>
      <c r="BD68" s="97">
        <f t="shared" ca="1" si="32"/>
        <v>0</v>
      </c>
      <c r="BE68" s="97">
        <f t="shared" ca="1" si="33"/>
        <v>0</v>
      </c>
      <c r="BF68" s="99">
        <f t="shared" ca="1" si="56"/>
        <v>0</v>
      </c>
      <c r="BG68" s="99">
        <f t="shared" ca="1" si="57"/>
        <v>0</v>
      </c>
      <c r="BH68" s="99">
        <f t="shared" ca="1" si="58"/>
        <v>0</v>
      </c>
      <c r="BJ68" s="79">
        <f t="shared" si="34"/>
        <v>0</v>
      </c>
      <c r="BK68" s="338" t="e">
        <f t="shared" ca="1" si="59"/>
        <v>#DIV/0!</v>
      </c>
      <c r="BL68" s="74">
        <f t="shared" ca="1" si="76"/>
        <v>0</v>
      </c>
      <c r="BM68" s="98">
        <f t="shared" ca="1" si="77"/>
        <v>0</v>
      </c>
      <c r="BN68" s="97">
        <f t="shared" ca="1" si="37"/>
        <v>0</v>
      </c>
      <c r="BO68" s="97">
        <f t="shared" ca="1" si="38"/>
        <v>0</v>
      </c>
      <c r="BP68" s="97">
        <f t="shared" ca="1" si="39"/>
        <v>0</v>
      </c>
      <c r="BQ68" s="99">
        <f t="shared" ca="1" si="60"/>
        <v>0</v>
      </c>
      <c r="BR68" s="99">
        <f t="shared" ca="1" si="61"/>
        <v>0</v>
      </c>
      <c r="BS68" s="99">
        <f t="shared" ca="1" si="62"/>
        <v>0</v>
      </c>
      <c r="BU68" s="79">
        <f t="shared" si="40"/>
        <v>0</v>
      </c>
      <c r="BV68" s="338" t="e">
        <f t="shared" ca="1" si="63"/>
        <v>#DIV/0!</v>
      </c>
      <c r="BW68" s="74">
        <f t="shared" ca="1" si="78"/>
        <v>0</v>
      </c>
      <c r="BX68" s="98">
        <f t="shared" ca="1" si="79"/>
        <v>0</v>
      </c>
      <c r="BY68" s="97">
        <f t="shared" ca="1" si="43"/>
        <v>0</v>
      </c>
      <c r="BZ68" s="97">
        <f t="shared" ca="1" si="44"/>
        <v>0</v>
      </c>
      <c r="CA68" s="97">
        <f t="shared" ca="1" si="45"/>
        <v>0</v>
      </c>
      <c r="CB68" s="99">
        <f t="shared" ca="1" si="64"/>
        <v>0</v>
      </c>
      <c r="CC68" s="99">
        <f t="shared" ca="1" si="65"/>
        <v>0</v>
      </c>
      <c r="CD68" s="99">
        <f t="shared" ca="1" si="66"/>
        <v>0</v>
      </c>
    </row>
    <row r="69" spans="1:82" x14ac:dyDescent="0.2">
      <c r="A69" s="92">
        <f t="shared" si="46"/>
        <v>38412</v>
      </c>
      <c r="B69" s="93">
        <f t="shared" ca="1" si="47"/>
        <v>3.4350000000000001</v>
      </c>
      <c r="C69" s="77">
        <f t="shared" ca="1" si="48"/>
        <v>0.3125</v>
      </c>
      <c r="D69" s="93">
        <f t="shared" ca="1" si="1"/>
        <v>-7.7499999999999999E-2</v>
      </c>
      <c r="E69" s="96">
        <f t="shared" ca="1" si="2"/>
        <v>1</v>
      </c>
      <c r="F69" s="95">
        <f t="shared" ca="1" si="3"/>
        <v>1178</v>
      </c>
      <c r="G69" s="77" t="e">
        <f t="shared" ca="1" si="4"/>
        <v>#DIV/0!</v>
      </c>
      <c r="H69" s="77" t="e">
        <f ca="1">IF(B$16=1,_xll.xCalcSkew(A69,I69-AO69,b)/100,0)</f>
        <v>#DIV/0!</v>
      </c>
      <c r="I69" s="94">
        <f t="shared" ca="1" si="68"/>
        <v>5</v>
      </c>
      <c r="K69" s="93">
        <f t="shared" ca="1" si="6"/>
        <v>-7.7499999999999999E-2</v>
      </c>
      <c r="L69" s="96">
        <f t="shared" ca="1" si="7"/>
        <v>1</v>
      </c>
      <c r="M69" s="95">
        <f t="shared" ca="1" si="8"/>
        <v>1178</v>
      </c>
      <c r="N69" s="170" t="e">
        <f t="shared" ca="1" si="9"/>
        <v>#DIV/0!</v>
      </c>
      <c r="O69" s="77" t="e">
        <f ca="1">IF(D$16=1,_xll.xCalcSkew($A69,P69-AZ69,b)/100,0)</f>
        <v>#DIV/0!</v>
      </c>
      <c r="P69" s="94">
        <f t="shared" ca="1" si="69"/>
        <v>3</v>
      </c>
      <c r="R69" s="93">
        <f t="shared" ca="1" si="11"/>
        <v>-0.27</v>
      </c>
      <c r="S69" s="96">
        <f t="shared" ca="1" si="12"/>
        <v>1</v>
      </c>
      <c r="T69" s="95">
        <f t="shared" ca="1" si="13"/>
        <v>1178</v>
      </c>
      <c r="U69" s="170" t="e">
        <f t="shared" ca="1" si="14"/>
        <v>#DIV/0!</v>
      </c>
      <c r="V69" s="77" t="e">
        <f ca="1">IF(F$16=1,_xll.xCalcSkew($A69,W69-BK69,b)/100,0)</f>
        <v>#DIV/0!</v>
      </c>
      <c r="W69" s="94">
        <f t="shared" ca="1" si="70"/>
        <v>2.5499999999999998</v>
      </c>
      <c r="X69" s="95"/>
      <c r="Y69" s="93">
        <f t="shared" ca="1" si="16"/>
        <v>0</v>
      </c>
      <c r="Z69" s="96">
        <f t="shared" ca="1" si="17"/>
        <v>1</v>
      </c>
      <c r="AA69" s="95">
        <f t="shared" ca="1" si="18"/>
        <v>1177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4">
        <f t="shared" ca="1" si="71"/>
        <v>2.9</v>
      </c>
      <c r="AF69" s="95">
        <f t="shared" ca="1" si="21"/>
        <v>1178</v>
      </c>
      <c r="AG69" s="95">
        <f t="shared" ca="1" si="22"/>
        <v>1177</v>
      </c>
      <c r="AH69" s="77">
        <f t="shared" ca="1" si="67"/>
        <v>0</v>
      </c>
      <c r="AI69" s="145">
        <f t="shared" si="0"/>
        <v>31</v>
      </c>
      <c r="AJ69" s="97"/>
      <c r="AK69" s="97"/>
      <c r="AL69" s="97"/>
      <c r="AM69" s="97"/>
      <c r="AN69" s="79">
        <f t="shared" si="49"/>
        <v>0</v>
      </c>
      <c r="AO69" s="338" t="e">
        <f t="shared" ca="1" si="50"/>
        <v>#DIV/0!</v>
      </c>
      <c r="AP69" s="74">
        <f t="shared" ca="1" si="72"/>
        <v>0</v>
      </c>
      <c r="AQ69" s="98">
        <f t="shared" ca="1" si="73"/>
        <v>0</v>
      </c>
      <c r="AR69" s="97">
        <f t="shared" ca="1" si="26"/>
        <v>0</v>
      </c>
      <c r="AS69" s="97">
        <f t="shared" ca="1" si="51"/>
        <v>0</v>
      </c>
      <c r="AT69" s="97">
        <f t="shared" ca="1" si="27"/>
        <v>0</v>
      </c>
      <c r="AU69" s="99">
        <f t="shared" ca="1" si="52"/>
        <v>0</v>
      </c>
      <c r="AV69" s="99">
        <f t="shared" ca="1" si="53"/>
        <v>0</v>
      </c>
      <c r="AW69" s="99">
        <f t="shared" ca="1" si="54"/>
        <v>0</v>
      </c>
      <c r="AY69" s="79">
        <f t="shared" si="28"/>
        <v>0</v>
      </c>
      <c r="AZ69" s="338" t="e">
        <f t="shared" ca="1" si="55"/>
        <v>#DIV/0!</v>
      </c>
      <c r="BA69" s="74">
        <f t="shared" ca="1" si="74"/>
        <v>0</v>
      </c>
      <c r="BB69" s="98">
        <f t="shared" ca="1" si="75"/>
        <v>0</v>
      </c>
      <c r="BC69" s="97">
        <f t="shared" ca="1" si="31"/>
        <v>0</v>
      </c>
      <c r="BD69" s="97">
        <f t="shared" ca="1" si="32"/>
        <v>0</v>
      </c>
      <c r="BE69" s="97">
        <f t="shared" ca="1" si="33"/>
        <v>0</v>
      </c>
      <c r="BF69" s="99">
        <f t="shared" ca="1" si="56"/>
        <v>0</v>
      </c>
      <c r="BG69" s="99">
        <f t="shared" ca="1" si="57"/>
        <v>0</v>
      </c>
      <c r="BH69" s="99">
        <f t="shared" ca="1" si="58"/>
        <v>0</v>
      </c>
      <c r="BJ69" s="79">
        <f t="shared" si="34"/>
        <v>0</v>
      </c>
      <c r="BK69" s="338" t="e">
        <f t="shared" ca="1" si="59"/>
        <v>#DIV/0!</v>
      </c>
      <c r="BL69" s="74">
        <f t="shared" ca="1" si="76"/>
        <v>0</v>
      </c>
      <c r="BM69" s="98">
        <f t="shared" ca="1" si="77"/>
        <v>0</v>
      </c>
      <c r="BN69" s="97">
        <f t="shared" ca="1" si="37"/>
        <v>0</v>
      </c>
      <c r="BO69" s="97">
        <f t="shared" ca="1" si="38"/>
        <v>0</v>
      </c>
      <c r="BP69" s="97">
        <f t="shared" ca="1" si="39"/>
        <v>0</v>
      </c>
      <c r="BQ69" s="99">
        <f t="shared" ca="1" si="60"/>
        <v>0</v>
      </c>
      <c r="BR69" s="99">
        <f t="shared" ca="1" si="61"/>
        <v>0</v>
      </c>
      <c r="BS69" s="99">
        <f t="shared" ca="1" si="62"/>
        <v>0</v>
      </c>
      <c r="BU69" s="79">
        <f t="shared" si="40"/>
        <v>0</v>
      </c>
      <c r="BV69" s="338" t="e">
        <f t="shared" ca="1" si="63"/>
        <v>#DIV/0!</v>
      </c>
      <c r="BW69" s="74">
        <f t="shared" ca="1" si="78"/>
        <v>0</v>
      </c>
      <c r="BX69" s="98">
        <f t="shared" ca="1" si="79"/>
        <v>0</v>
      </c>
      <c r="BY69" s="97">
        <f t="shared" ca="1" si="43"/>
        <v>0</v>
      </c>
      <c r="BZ69" s="97">
        <f t="shared" ca="1" si="44"/>
        <v>0</v>
      </c>
      <c r="CA69" s="97">
        <f t="shared" ca="1" si="45"/>
        <v>0</v>
      </c>
      <c r="CB69" s="99">
        <f t="shared" ca="1" si="64"/>
        <v>0</v>
      </c>
      <c r="CC69" s="99">
        <f t="shared" ca="1" si="65"/>
        <v>0</v>
      </c>
      <c r="CD69" s="99">
        <f t="shared" ca="1" si="66"/>
        <v>0</v>
      </c>
    </row>
    <row r="70" spans="1:82" x14ac:dyDescent="0.2">
      <c r="A70" s="92">
        <f t="shared" si="46"/>
        <v>38443</v>
      </c>
      <c r="B70" s="93">
        <f t="shared" ca="1" si="47"/>
        <v>3.25</v>
      </c>
      <c r="C70" s="77">
        <f t="shared" ca="1" si="48"/>
        <v>0.3</v>
      </c>
      <c r="D70" s="93">
        <f t="shared" ca="1" si="1"/>
        <v>-7.4999999999999997E-2</v>
      </c>
      <c r="E70" s="96">
        <f t="shared" ca="1" si="2"/>
        <v>1</v>
      </c>
      <c r="F70" s="95">
        <f t="shared" ca="1" si="3"/>
        <v>1211</v>
      </c>
      <c r="G70" s="77" t="e">
        <f t="shared" ca="1" si="4"/>
        <v>#DIV/0!</v>
      </c>
      <c r="H70" s="77" t="e">
        <f ca="1">IF(B$16=1,_xll.xCalcSkew(A70,I70-AO70,b)/100,0)</f>
        <v>#DIV/0!</v>
      </c>
      <c r="I70" s="94">
        <f t="shared" ca="1" si="68"/>
        <v>5</v>
      </c>
      <c r="K70" s="93">
        <f t="shared" ca="1" si="6"/>
        <v>-7.4999999999999997E-2</v>
      </c>
      <c r="L70" s="96">
        <f t="shared" ca="1" si="7"/>
        <v>1</v>
      </c>
      <c r="M70" s="95">
        <f t="shared" ca="1" si="8"/>
        <v>1211</v>
      </c>
      <c r="N70" s="170" t="e">
        <f t="shared" ca="1" si="9"/>
        <v>#DIV/0!</v>
      </c>
      <c r="O70" s="77" t="e">
        <f ca="1">IF(D$16=1,_xll.xCalcSkew($A70,P70-AZ70,b)/100,0)</f>
        <v>#DIV/0!</v>
      </c>
      <c r="P70" s="94">
        <f t="shared" ca="1" si="69"/>
        <v>3</v>
      </c>
      <c r="R70" s="93">
        <f t="shared" ca="1" si="11"/>
        <v>-0.4</v>
      </c>
      <c r="S70" s="96">
        <f t="shared" ca="1" si="12"/>
        <v>1</v>
      </c>
      <c r="T70" s="95">
        <f t="shared" ca="1" si="13"/>
        <v>1211</v>
      </c>
      <c r="U70" s="170" t="e">
        <f t="shared" ca="1" si="14"/>
        <v>#DIV/0!</v>
      </c>
      <c r="V70" s="77" t="e">
        <f ca="1">IF(F$16=1,_xll.xCalcSkew($A70,W70-BK70,b)/100,0)</f>
        <v>#DIV/0!</v>
      </c>
      <c r="W70" s="94">
        <f t="shared" ca="1" si="70"/>
        <v>2.5499999999999998</v>
      </c>
      <c r="X70" s="95"/>
      <c r="Y70" s="93">
        <f t="shared" ca="1" si="16"/>
        <v>0</v>
      </c>
      <c r="Z70" s="96">
        <f t="shared" ca="1" si="17"/>
        <v>1</v>
      </c>
      <c r="AA70" s="95">
        <f t="shared" ca="1" si="18"/>
        <v>1210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4">
        <f t="shared" ca="1" si="71"/>
        <v>2.9</v>
      </c>
      <c r="AF70" s="95">
        <f t="shared" ca="1" si="21"/>
        <v>1211</v>
      </c>
      <c r="AG70" s="95">
        <f t="shared" ca="1" si="22"/>
        <v>1210</v>
      </c>
      <c r="AH70" s="77">
        <f t="shared" ca="1" si="67"/>
        <v>0</v>
      </c>
      <c r="AI70" s="145">
        <f t="shared" si="0"/>
        <v>30</v>
      </c>
      <c r="AJ70" s="97"/>
      <c r="AK70" s="97"/>
      <c r="AL70" s="97"/>
      <c r="AM70" s="97"/>
      <c r="AN70" s="79">
        <f t="shared" si="49"/>
        <v>0</v>
      </c>
      <c r="AO70" s="338" t="e">
        <f t="shared" ca="1" si="50"/>
        <v>#DIV/0!</v>
      </c>
      <c r="AP70" s="74">
        <f t="shared" ca="1" si="72"/>
        <v>0</v>
      </c>
      <c r="AQ70" s="98">
        <f t="shared" ca="1" si="73"/>
        <v>0</v>
      </c>
      <c r="AR70" s="97">
        <f t="shared" ca="1" si="26"/>
        <v>0</v>
      </c>
      <c r="AS70" s="97">
        <f t="shared" ca="1" si="51"/>
        <v>0</v>
      </c>
      <c r="AT70" s="97">
        <f t="shared" ca="1" si="27"/>
        <v>0</v>
      </c>
      <c r="AU70" s="99">
        <f t="shared" ca="1" si="52"/>
        <v>0</v>
      </c>
      <c r="AV70" s="99">
        <f t="shared" ca="1" si="53"/>
        <v>0</v>
      </c>
      <c r="AW70" s="99">
        <f t="shared" ca="1" si="54"/>
        <v>0</v>
      </c>
      <c r="AY70" s="79">
        <f t="shared" si="28"/>
        <v>0</v>
      </c>
      <c r="AZ70" s="338" t="e">
        <f t="shared" ca="1" si="55"/>
        <v>#DIV/0!</v>
      </c>
      <c r="BA70" s="74">
        <f t="shared" ca="1" si="74"/>
        <v>0</v>
      </c>
      <c r="BB70" s="98">
        <f t="shared" ca="1" si="75"/>
        <v>0</v>
      </c>
      <c r="BC70" s="97">
        <f t="shared" ca="1" si="31"/>
        <v>0</v>
      </c>
      <c r="BD70" s="97">
        <f t="shared" ca="1" si="32"/>
        <v>0</v>
      </c>
      <c r="BE70" s="97">
        <f t="shared" ca="1" si="33"/>
        <v>0</v>
      </c>
      <c r="BF70" s="99">
        <f t="shared" ca="1" si="56"/>
        <v>0</v>
      </c>
      <c r="BG70" s="99">
        <f t="shared" ca="1" si="57"/>
        <v>0</v>
      </c>
      <c r="BH70" s="99">
        <f t="shared" ca="1" si="58"/>
        <v>0</v>
      </c>
      <c r="BJ70" s="79">
        <f t="shared" si="34"/>
        <v>0</v>
      </c>
      <c r="BK70" s="338" t="e">
        <f t="shared" ca="1" si="59"/>
        <v>#DIV/0!</v>
      </c>
      <c r="BL70" s="74">
        <f t="shared" ca="1" si="76"/>
        <v>0</v>
      </c>
      <c r="BM70" s="98">
        <f t="shared" ca="1" si="77"/>
        <v>0</v>
      </c>
      <c r="BN70" s="97">
        <f t="shared" ca="1" si="37"/>
        <v>0</v>
      </c>
      <c r="BO70" s="97">
        <f t="shared" ca="1" si="38"/>
        <v>0</v>
      </c>
      <c r="BP70" s="97">
        <f t="shared" ca="1" si="39"/>
        <v>0</v>
      </c>
      <c r="BQ70" s="99">
        <f t="shared" ca="1" si="60"/>
        <v>0</v>
      </c>
      <c r="BR70" s="99">
        <f t="shared" ca="1" si="61"/>
        <v>0</v>
      </c>
      <c r="BS70" s="99">
        <f t="shared" ca="1" si="62"/>
        <v>0</v>
      </c>
      <c r="BU70" s="79">
        <f t="shared" si="40"/>
        <v>0</v>
      </c>
      <c r="BV70" s="338" t="e">
        <f t="shared" ca="1" si="63"/>
        <v>#DIV/0!</v>
      </c>
      <c r="BW70" s="74">
        <f t="shared" ca="1" si="78"/>
        <v>0</v>
      </c>
      <c r="BX70" s="98">
        <f t="shared" ca="1" si="79"/>
        <v>0</v>
      </c>
      <c r="BY70" s="97">
        <f t="shared" ca="1" si="43"/>
        <v>0</v>
      </c>
      <c r="BZ70" s="97">
        <f t="shared" ca="1" si="44"/>
        <v>0</v>
      </c>
      <c r="CA70" s="97">
        <f t="shared" ca="1" si="45"/>
        <v>0</v>
      </c>
      <c r="CB70" s="99">
        <f t="shared" ca="1" si="64"/>
        <v>0</v>
      </c>
      <c r="CC70" s="99">
        <f t="shared" ca="1" si="65"/>
        <v>0</v>
      </c>
      <c r="CD70" s="99">
        <f t="shared" ca="1" si="66"/>
        <v>0</v>
      </c>
    </row>
    <row r="71" spans="1:82" x14ac:dyDescent="0.2">
      <c r="A71" s="92">
        <f t="shared" si="46"/>
        <v>38473</v>
      </c>
      <c r="B71" s="93">
        <f t="shared" ca="1" si="47"/>
        <v>3.25</v>
      </c>
      <c r="C71" s="77">
        <f t="shared" ca="1" si="48"/>
        <v>0.29249999999999998</v>
      </c>
      <c r="D71" s="93">
        <f t="shared" ca="1" si="1"/>
        <v>-7.4999999999999997E-2</v>
      </c>
      <c r="E71" s="96">
        <f t="shared" ca="1" si="2"/>
        <v>1</v>
      </c>
      <c r="F71" s="95">
        <f t="shared" ca="1" si="3"/>
        <v>1240</v>
      </c>
      <c r="G71" s="77" t="e">
        <f t="shared" ca="1" si="4"/>
        <v>#DIV/0!</v>
      </c>
      <c r="H71" s="77" t="e">
        <f ca="1">IF(B$16=1,_xll.xCalcSkew(A71,I71-AO71,b)/100,0)</f>
        <v>#DIV/0!</v>
      </c>
      <c r="I71" s="94">
        <f t="shared" ca="1" si="68"/>
        <v>5</v>
      </c>
      <c r="K71" s="93">
        <f t="shared" ca="1" si="6"/>
        <v>-7.4999999999999997E-2</v>
      </c>
      <c r="L71" s="96">
        <f t="shared" ca="1" si="7"/>
        <v>1</v>
      </c>
      <c r="M71" s="95">
        <f t="shared" ca="1" si="8"/>
        <v>1240</v>
      </c>
      <c r="N71" s="170" t="e">
        <f t="shared" ca="1" si="9"/>
        <v>#DIV/0!</v>
      </c>
      <c r="O71" s="77" t="e">
        <f ca="1">IF(D$16=1,_xll.xCalcSkew($A71,P71-AZ71,b)/100,0)</f>
        <v>#DIV/0!</v>
      </c>
      <c r="P71" s="94">
        <f t="shared" ca="1" si="69"/>
        <v>3</v>
      </c>
      <c r="R71" s="93">
        <f t="shared" ca="1" si="11"/>
        <v>-0.4</v>
      </c>
      <c r="S71" s="96">
        <f t="shared" ca="1" si="12"/>
        <v>1</v>
      </c>
      <c r="T71" s="95">
        <f t="shared" ca="1" si="13"/>
        <v>1240</v>
      </c>
      <c r="U71" s="170" t="e">
        <f t="shared" ca="1" si="14"/>
        <v>#DIV/0!</v>
      </c>
      <c r="V71" s="77" t="e">
        <f ca="1">IF(F$16=1,_xll.xCalcSkew($A71,W71-BK71,b)/100,0)</f>
        <v>#DIV/0!</v>
      </c>
      <c r="W71" s="94">
        <f t="shared" ca="1" si="70"/>
        <v>2.5499999999999998</v>
      </c>
      <c r="X71" s="95"/>
      <c r="Y71" s="93">
        <f t="shared" ca="1" si="16"/>
        <v>0</v>
      </c>
      <c r="Z71" s="96">
        <f t="shared" ca="1" si="17"/>
        <v>1</v>
      </c>
      <c r="AA71" s="95">
        <f t="shared" ca="1" si="18"/>
        <v>1239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4">
        <f t="shared" ca="1" si="71"/>
        <v>2.9</v>
      </c>
      <c r="AF71" s="95">
        <f t="shared" ca="1" si="21"/>
        <v>1240</v>
      </c>
      <c r="AG71" s="95">
        <f t="shared" ca="1" si="22"/>
        <v>1239</v>
      </c>
      <c r="AH71" s="77">
        <f t="shared" ca="1" si="67"/>
        <v>0</v>
      </c>
      <c r="AI71" s="145">
        <f t="shared" si="0"/>
        <v>31</v>
      </c>
      <c r="AJ71" s="97"/>
      <c r="AK71" s="97"/>
      <c r="AL71" s="97"/>
      <c r="AM71" s="97"/>
      <c r="AN71" s="79">
        <f t="shared" si="49"/>
        <v>0</v>
      </c>
      <c r="AO71" s="338" t="e">
        <f t="shared" ca="1" si="50"/>
        <v>#DIV/0!</v>
      </c>
      <c r="AP71" s="74">
        <f t="shared" ca="1" si="72"/>
        <v>0</v>
      </c>
      <c r="AQ71" s="98">
        <f t="shared" ca="1" si="73"/>
        <v>0</v>
      </c>
      <c r="AR71" s="97">
        <f t="shared" ca="1" si="26"/>
        <v>0</v>
      </c>
      <c r="AS71" s="97">
        <f t="shared" ca="1" si="51"/>
        <v>0</v>
      </c>
      <c r="AT71" s="97">
        <f t="shared" ca="1" si="27"/>
        <v>0</v>
      </c>
      <c r="AU71" s="99">
        <f t="shared" ca="1" si="52"/>
        <v>0</v>
      </c>
      <c r="AV71" s="99">
        <f t="shared" ca="1" si="53"/>
        <v>0</v>
      </c>
      <c r="AW71" s="99">
        <f t="shared" ca="1" si="54"/>
        <v>0</v>
      </c>
      <c r="AY71" s="79">
        <f t="shared" si="28"/>
        <v>0</v>
      </c>
      <c r="AZ71" s="338" t="e">
        <f t="shared" ca="1" si="55"/>
        <v>#DIV/0!</v>
      </c>
      <c r="BA71" s="74">
        <f t="shared" ca="1" si="74"/>
        <v>0</v>
      </c>
      <c r="BB71" s="98">
        <f t="shared" ca="1" si="75"/>
        <v>0</v>
      </c>
      <c r="BC71" s="97">
        <f t="shared" ca="1" si="31"/>
        <v>0</v>
      </c>
      <c r="BD71" s="97">
        <f t="shared" ca="1" si="32"/>
        <v>0</v>
      </c>
      <c r="BE71" s="97">
        <f t="shared" ca="1" si="33"/>
        <v>0</v>
      </c>
      <c r="BF71" s="99">
        <f t="shared" ca="1" si="56"/>
        <v>0</v>
      </c>
      <c r="BG71" s="99">
        <f t="shared" ca="1" si="57"/>
        <v>0</v>
      </c>
      <c r="BH71" s="99">
        <f t="shared" ca="1" si="58"/>
        <v>0</v>
      </c>
      <c r="BJ71" s="79">
        <f t="shared" si="34"/>
        <v>0</v>
      </c>
      <c r="BK71" s="338" t="e">
        <f t="shared" ca="1" si="59"/>
        <v>#DIV/0!</v>
      </c>
      <c r="BL71" s="74">
        <f t="shared" ca="1" si="76"/>
        <v>0</v>
      </c>
      <c r="BM71" s="98">
        <f t="shared" ca="1" si="77"/>
        <v>0</v>
      </c>
      <c r="BN71" s="97">
        <f t="shared" ca="1" si="37"/>
        <v>0</v>
      </c>
      <c r="BO71" s="97">
        <f t="shared" ca="1" si="38"/>
        <v>0</v>
      </c>
      <c r="BP71" s="97">
        <f t="shared" ca="1" si="39"/>
        <v>0</v>
      </c>
      <c r="BQ71" s="99">
        <f t="shared" ca="1" si="60"/>
        <v>0</v>
      </c>
      <c r="BR71" s="99">
        <f t="shared" ca="1" si="61"/>
        <v>0</v>
      </c>
      <c r="BS71" s="99">
        <f t="shared" ca="1" si="62"/>
        <v>0</v>
      </c>
      <c r="BU71" s="79">
        <f t="shared" si="40"/>
        <v>0</v>
      </c>
      <c r="BV71" s="338" t="e">
        <f t="shared" ca="1" si="63"/>
        <v>#DIV/0!</v>
      </c>
      <c r="BW71" s="74">
        <f t="shared" ca="1" si="78"/>
        <v>0</v>
      </c>
      <c r="BX71" s="98">
        <f t="shared" ca="1" si="79"/>
        <v>0</v>
      </c>
      <c r="BY71" s="97">
        <f t="shared" ca="1" si="43"/>
        <v>0</v>
      </c>
      <c r="BZ71" s="97">
        <f t="shared" ca="1" si="44"/>
        <v>0</v>
      </c>
      <c r="CA71" s="97">
        <f t="shared" ca="1" si="45"/>
        <v>0</v>
      </c>
      <c r="CB71" s="99">
        <f t="shared" ca="1" si="64"/>
        <v>0</v>
      </c>
      <c r="CC71" s="99">
        <f t="shared" ca="1" si="65"/>
        <v>0</v>
      </c>
      <c r="CD71" s="99">
        <f t="shared" ca="1" si="66"/>
        <v>0</v>
      </c>
    </row>
    <row r="72" spans="1:82" x14ac:dyDescent="0.2">
      <c r="A72" s="92">
        <f t="shared" si="46"/>
        <v>38504</v>
      </c>
      <c r="B72" s="93">
        <f t="shared" ca="1" si="47"/>
        <v>3.2850000000000001</v>
      </c>
      <c r="C72" s="77">
        <f t="shared" ca="1" si="48"/>
        <v>0.29249999999999998</v>
      </c>
      <c r="D72" s="93">
        <f t="shared" ca="1" si="1"/>
        <v>-7.4999999999999997E-2</v>
      </c>
      <c r="E72" s="96">
        <f t="shared" ca="1" si="2"/>
        <v>1</v>
      </c>
      <c r="F72" s="95">
        <f t="shared" ca="1" si="3"/>
        <v>1269</v>
      </c>
      <c r="G72" s="77" t="e">
        <f t="shared" ca="1" si="4"/>
        <v>#DIV/0!</v>
      </c>
      <c r="H72" s="77" t="e">
        <f ca="1">IF(B$16=1,_xll.xCalcSkew(A72,I72-AO72,b)/100,0)</f>
        <v>#DIV/0!</v>
      </c>
      <c r="I72" s="94">
        <f t="shared" ca="1" si="68"/>
        <v>5</v>
      </c>
      <c r="K72" s="93">
        <f t="shared" ca="1" si="6"/>
        <v>-7.4999999999999997E-2</v>
      </c>
      <c r="L72" s="96">
        <f t="shared" ca="1" si="7"/>
        <v>1</v>
      </c>
      <c r="M72" s="95">
        <f t="shared" ca="1" si="8"/>
        <v>1269</v>
      </c>
      <c r="N72" s="170" t="e">
        <f t="shared" ca="1" si="9"/>
        <v>#DIV/0!</v>
      </c>
      <c r="O72" s="77" t="e">
        <f ca="1">IF(D$16=1,_xll.xCalcSkew($A72,P72-AZ72,b)/100,0)</f>
        <v>#DIV/0!</v>
      </c>
      <c r="P72" s="94">
        <f t="shared" ca="1" si="69"/>
        <v>3</v>
      </c>
      <c r="R72" s="93">
        <f t="shared" ca="1" si="11"/>
        <v>-0.4</v>
      </c>
      <c r="S72" s="96">
        <f t="shared" ca="1" si="12"/>
        <v>1</v>
      </c>
      <c r="T72" s="95">
        <f t="shared" ca="1" si="13"/>
        <v>1269</v>
      </c>
      <c r="U72" s="170" t="e">
        <f t="shared" ca="1" si="14"/>
        <v>#DIV/0!</v>
      </c>
      <c r="V72" s="77" t="e">
        <f ca="1">IF(F$16=1,_xll.xCalcSkew($A72,W72-BK72,b)/100,0)</f>
        <v>#DIV/0!</v>
      </c>
      <c r="W72" s="94">
        <f t="shared" ca="1" si="70"/>
        <v>2.5499999999999998</v>
      </c>
      <c r="X72" s="95"/>
      <c r="Y72" s="93">
        <f t="shared" ca="1" si="16"/>
        <v>0</v>
      </c>
      <c r="Z72" s="96">
        <f t="shared" ca="1" si="17"/>
        <v>1</v>
      </c>
      <c r="AA72" s="95">
        <f t="shared" ca="1" si="18"/>
        <v>1268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4">
        <f t="shared" ca="1" si="71"/>
        <v>2.9</v>
      </c>
      <c r="AF72" s="95">
        <f t="shared" ca="1" si="21"/>
        <v>1269</v>
      </c>
      <c r="AG72" s="95">
        <f t="shared" ca="1" si="22"/>
        <v>1268</v>
      </c>
      <c r="AH72" s="77">
        <f t="shared" ca="1" si="67"/>
        <v>0</v>
      </c>
      <c r="AI72" s="145">
        <f t="shared" si="0"/>
        <v>30</v>
      </c>
      <c r="AJ72" s="97"/>
      <c r="AK72" s="97"/>
      <c r="AL72" s="97"/>
      <c r="AM72" s="97"/>
      <c r="AN72" s="79">
        <f t="shared" si="49"/>
        <v>0</v>
      </c>
      <c r="AO72" s="338" t="e">
        <f t="shared" ca="1" si="50"/>
        <v>#DIV/0!</v>
      </c>
      <c r="AP72" s="74">
        <f t="shared" ca="1" si="72"/>
        <v>0</v>
      </c>
      <c r="AQ72" s="98">
        <f t="shared" ca="1" si="73"/>
        <v>0</v>
      </c>
      <c r="AR72" s="97">
        <f t="shared" ca="1" si="26"/>
        <v>0</v>
      </c>
      <c r="AS72" s="97">
        <f t="shared" ca="1" si="51"/>
        <v>0</v>
      </c>
      <c r="AT72" s="97">
        <f t="shared" ca="1" si="27"/>
        <v>0</v>
      </c>
      <c r="AU72" s="99">
        <f t="shared" ca="1" si="52"/>
        <v>0</v>
      </c>
      <c r="AV72" s="99">
        <f t="shared" ca="1" si="53"/>
        <v>0</v>
      </c>
      <c r="AW72" s="99">
        <f t="shared" ca="1" si="54"/>
        <v>0</v>
      </c>
      <c r="AY72" s="79">
        <f t="shared" si="28"/>
        <v>0</v>
      </c>
      <c r="AZ72" s="338" t="e">
        <f t="shared" ca="1" si="55"/>
        <v>#DIV/0!</v>
      </c>
      <c r="BA72" s="74">
        <f t="shared" ca="1" si="74"/>
        <v>0</v>
      </c>
      <c r="BB72" s="98">
        <f t="shared" ca="1" si="75"/>
        <v>0</v>
      </c>
      <c r="BC72" s="97">
        <f t="shared" ca="1" si="31"/>
        <v>0</v>
      </c>
      <c r="BD72" s="97">
        <f t="shared" ca="1" si="32"/>
        <v>0</v>
      </c>
      <c r="BE72" s="97">
        <f t="shared" ca="1" si="33"/>
        <v>0</v>
      </c>
      <c r="BF72" s="99">
        <f t="shared" ca="1" si="56"/>
        <v>0</v>
      </c>
      <c r="BG72" s="99">
        <f t="shared" ca="1" si="57"/>
        <v>0</v>
      </c>
      <c r="BH72" s="99">
        <f t="shared" ca="1" si="58"/>
        <v>0</v>
      </c>
      <c r="BJ72" s="79">
        <f t="shared" si="34"/>
        <v>0</v>
      </c>
      <c r="BK72" s="338" t="e">
        <f t="shared" ca="1" si="59"/>
        <v>#DIV/0!</v>
      </c>
      <c r="BL72" s="74">
        <f t="shared" ca="1" si="76"/>
        <v>0</v>
      </c>
      <c r="BM72" s="98">
        <f t="shared" ca="1" si="77"/>
        <v>0</v>
      </c>
      <c r="BN72" s="97">
        <f t="shared" ca="1" si="37"/>
        <v>0</v>
      </c>
      <c r="BO72" s="97">
        <f t="shared" ca="1" si="38"/>
        <v>0</v>
      </c>
      <c r="BP72" s="97">
        <f t="shared" ca="1" si="39"/>
        <v>0</v>
      </c>
      <c r="BQ72" s="99">
        <f t="shared" ca="1" si="60"/>
        <v>0</v>
      </c>
      <c r="BR72" s="99">
        <f t="shared" ca="1" si="61"/>
        <v>0</v>
      </c>
      <c r="BS72" s="99">
        <f t="shared" ca="1" si="62"/>
        <v>0</v>
      </c>
      <c r="BU72" s="79">
        <f t="shared" si="40"/>
        <v>0</v>
      </c>
      <c r="BV72" s="338" t="e">
        <f t="shared" ca="1" si="63"/>
        <v>#DIV/0!</v>
      </c>
      <c r="BW72" s="74">
        <f t="shared" ca="1" si="78"/>
        <v>0</v>
      </c>
      <c r="BX72" s="98">
        <f t="shared" ca="1" si="79"/>
        <v>0</v>
      </c>
      <c r="BY72" s="97">
        <f t="shared" ca="1" si="43"/>
        <v>0</v>
      </c>
      <c r="BZ72" s="97">
        <f t="shared" ca="1" si="44"/>
        <v>0</v>
      </c>
      <c r="CA72" s="97">
        <f t="shared" ca="1" si="45"/>
        <v>0</v>
      </c>
      <c r="CB72" s="99">
        <f t="shared" ca="1" si="64"/>
        <v>0</v>
      </c>
      <c r="CC72" s="99">
        <f t="shared" ca="1" si="65"/>
        <v>0</v>
      </c>
      <c r="CD72" s="99">
        <f t="shared" ca="1" si="66"/>
        <v>0</v>
      </c>
    </row>
    <row r="73" spans="1:82" x14ac:dyDescent="0.2">
      <c r="A73" s="92">
        <f t="shared" si="46"/>
        <v>38534</v>
      </c>
      <c r="B73" s="93">
        <f t="shared" ca="1" si="47"/>
        <v>3.3250000000000002</v>
      </c>
      <c r="C73" s="77">
        <f t="shared" ca="1" si="48"/>
        <v>0.28749999999999998</v>
      </c>
      <c r="D73" s="93">
        <f t="shared" ca="1" si="1"/>
        <v>-7.4999999999999997E-2</v>
      </c>
      <c r="E73" s="96">
        <f t="shared" ca="1" si="2"/>
        <v>1</v>
      </c>
      <c r="F73" s="95">
        <f t="shared" ca="1" si="3"/>
        <v>1302</v>
      </c>
      <c r="G73" s="77" t="e">
        <f t="shared" ca="1" si="4"/>
        <v>#DIV/0!</v>
      </c>
      <c r="H73" s="77" t="e">
        <f ca="1">IF(B$16=1,_xll.xCalcSkew(A73,I73-AO73,b)/100,0)</f>
        <v>#DIV/0!</v>
      </c>
      <c r="I73" s="94">
        <f t="shared" ca="1" si="68"/>
        <v>5</v>
      </c>
      <c r="K73" s="93">
        <f t="shared" ca="1" si="6"/>
        <v>-7.4999999999999997E-2</v>
      </c>
      <c r="L73" s="96">
        <f t="shared" ca="1" si="7"/>
        <v>1</v>
      </c>
      <c r="M73" s="95">
        <f t="shared" ca="1" si="8"/>
        <v>1302</v>
      </c>
      <c r="N73" s="170" t="e">
        <f t="shared" ca="1" si="9"/>
        <v>#DIV/0!</v>
      </c>
      <c r="O73" s="77" t="e">
        <f ca="1">IF(D$16=1,_xll.xCalcSkew($A73,P73-AZ73,b)/100,0)</f>
        <v>#DIV/0!</v>
      </c>
      <c r="P73" s="94">
        <f t="shared" ca="1" si="69"/>
        <v>3</v>
      </c>
      <c r="R73" s="93">
        <f t="shared" ca="1" si="11"/>
        <v>-0.4</v>
      </c>
      <c r="S73" s="96">
        <f t="shared" ca="1" si="12"/>
        <v>1</v>
      </c>
      <c r="T73" s="95">
        <f t="shared" ca="1" si="13"/>
        <v>1302</v>
      </c>
      <c r="U73" s="170" t="e">
        <f t="shared" ca="1" si="14"/>
        <v>#DIV/0!</v>
      </c>
      <c r="V73" s="77" t="e">
        <f ca="1">IF(F$16=1,_xll.xCalcSkew($A73,W73-BK73,b)/100,0)</f>
        <v>#DIV/0!</v>
      </c>
      <c r="W73" s="94">
        <f t="shared" ca="1" si="70"/>
        <v>2.5499999999999998</v>
      </c>
      <c r="X73" s="95"/>
      <c r="Y73" s="93">
        <f t="shared" ca="1" si="16"/>
        <v>0</v>
      </c>
      <c r="Z73" s="96">
        <f t="shared" ca="1" si="17"/>
        <v>1</v>
      </c>
      <c r="AA73" s="95">
        <f t="shared" ca="1" si="18"/>
        <v>1301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4">
        <f t="shared" ca="1" si="71"/>
        <v>2.9</v>
      </c>
      <c r="AF73" s="95">
        <f t="shared" ca="1" si="21"/>
        <v>1302</v>
      </c>
      <c r="AG73" s="95">
        <f t="shared" ca="1" si="22"/>
        <v>1301</v>
      </c>
      <c r="AH73" s="77">
        <f t="shared" ca="1" si="67"/>
        <v>0</v>
      </c>
      <c r="AI73" s="145">
        <f t="shared" si="0"/>
        <v>31</v>
      </c>
      <c r="AJ73" s="97"/>
      <c r="AK73" s="97"/>
      <c r="AL73" s="97"/>
      <c r="AM73" s="97"/>
      <c r="AN73" s="79">
        <f t="shared" si="49"/>
        <v>0</v>
      </c>
      <c r="AO73" s="338" t="e">
        <f t="shared" ca="1" si="50"/>
        <v>#DIV/0!</v>
      </c>
      <c r="AP73" s="74">
        <f t="shared" ca="1" si="72"/>
        <v>0</v>
      </c>
      <c r="AQ73" s="98">
        <f t="shared" ca="1" si="73"/>
        <v>0</v>
      </c>
      <c r="AR73" s="97">
        <f t="shared" ca="1" si="26"/>
        <v>0</v>
      </c>
      <c r="AS73" s="97">
        <f t="shared" ca="1" si="51"/>
        <v>0</v>
      </c>
      <c r="AT73" s="97">
        <f t="shared" ca="1" si="27"/>
        <v>0</v>
      </c>
      <c r="AU73" s="99">
        <f t="shared" ca="1" si="52"/>
        <v>0</v>
      </c>
      <c r="AV73" s="99">
        <f t="shared" ca="1" si="53"/>
        <v>0</v>
      </c>
      <c r="AW73" s="99">
        <f t="shared" ca="1" si="54"/>
        <v>0</v>
      </c>
      <c r="AY73" s="79">
        <f t="shared" si="28"/>
        <v>0</v>
      </c>
      <c r="AZ73" s="338" t="e">
        <f t="shared" ca="1" si="55"/>
        <v>#DIV/0!</v>
      </c>
      <c r="BA73" s="74">
        <f t="shared" ca="1" si="74"/>
        <v>0</v>
      </c>
      <c r="BB73" s="98">
        <f t="shared" ca="1" si="75"/>
        <v>0</v>
      </c>
      <c r="BC73" s="97">
        <f t="shared" ca="1" si="31"/>
        <v>0</v>
      </c>
      <c r="BD73" s="97">
        <f t="shared" ca="1" si="32"/>
        <v>0</v>
      </c>
      <c r="BE73" s="97">
        <f t="shared" ca="1" si="33"/>
        <v>0</v>
      </c>
      <c r="BF73" s="99">
        <f t="shared" ca="1" si="56"/>
        <v>0</v>
      </c>
      <c r="BG73" s="99">
        <f t="shared" ca="1" si="57"/>
        <v>0</v>
      </c>
      <c r="BH73" s="99">
        <f t="shared" ca="1" si="58"/>
        <v>0</v>
      </c>
      <c r="BJ73" s="79">
        <f t="shared" si="34"/>
        <v>0</v>
      </c>
      <c r="BK73" s="338" t="e">
        <f t="shared" ca="1" si="59"/>
        <v>#DIV/0!</v>
      </c>
      <c r="BL73" s="74">
        <f t="shared" ca="1" si="76"/>
        <v>0</v>
      </c>
      <c r="BM73" s="98">
        <f t="shared" ca="1" si="77"/>
        <v>0</v>
      </c>
      <c r="BN73" s="97">
        <f t="shared" ca="1" si="37"/>
        <v>0</v>
      </c>
      <c r="BO73" s="97">
        <f t="shared" ca="1" si="38"/>
        <v>0</v>
      </c>
      <c r="BP73" s="97">
        <f t="shared" ca="1" si="39"/>
        <v>0</v>
      </c>
      <c r="BQ73" s="99">
        <f t="shared" ca="1" si="60"/>
        <v>0</v>
      </c>
      <c r="BR73" s="99">
        <f t="shared" ca="1" si="61"/>
        <v>0</v>
      </c>
      <c r="BS73" s="99">
        <f t="shared" ca="1" si="62"/>
        <v>0</v>
      </c>
      <c r="BU73" s="79">
        <f t="shared" si="40"/>
        <v>0</v>
      </c>
      <c r="BV73" s="338" t="e">
        <f t="shared" ca="1" si="63"/>
        <v>#DIV/0!</v>
      </c>
      <c r="BW73" s="74">
        <f t="shared" ca="1" si="78"/>
        <v>0</v>
      </c>
      <c r="BX73" s="98">
        <f t="shared" ca="1" si="79"/>
        <v>0</v>
      </c>
      <c r="BY73" s="97">
        <f t="shared" ca="1" si="43"/>
        <v>0</v>
      </c>
      <c r="BZ73" s="97">
        <f t="shared" ca="1" si="44"/>
        <v>0</v>
      </c>
      <c r="CA73" s="97">
        <f t="shared" ca="1" si="45"/>
        <v>0</v>
      </c>
      <c r="CB73" s="99">
        <f t="shared" ca="1" si="64"/>
        <v>0</v>
      </c>
      <c r="CC73" s="99">
        <f t="shared" ca="1" si="65"/>
        <v>0</v>
      </c>
      <c r="CD73" s="99">
        <f t="shared" ca="1" si="66"/>
        <v>0</v>
      </c>
    </row>
    <row r="74" spans="1:82" x14ac:dyDescent="0.2">
      <c r="A74" s="92">
        <f t="shared" si="46"/>
        <v>38565</v>
      </c>
      <c r="B74" s="93">
        <f t="shared" ca="1" si="47"/>
        <v>3.3650000000000002</v>
      </c>
      <c r="C74" s="77">
        <f t="shared" ca="1" si="48"/>
        <v>0.28749999999999998</v>
      </c>
      <c r="D74" s="93">
        <f t="shared" ca="1" si="1"/>
        <v>-7.4999999999999997E-2</v>
      </c>
      <c r="E74" s="96">
        <f t="shared" ca="1" si="2"/>
        <v>1</v>
      </c>
      <c r="F74" s="95">
        <f t="shared" ca="1" si="3"/>
        <v>1331</v>
      </c>
      <c r="G74" s="77" t="e">
        <f t="shared" ca="1" si="4"/>
        <v>#DIV/0!</v>
      </c>
      <c r="H74" s="77" t="e">
        <f ca="1">IF(B$16=1,_xll.xCalcSkew(A74,I74-AO74,b)/100,0)</f>
        <v>#DIV/0!</v>
      </c>
      <c r="I74" s="94">
        <f t="shared" ca="1" si="68"/>
        <v>5</v>
      </c>
      <c r="K74" s="93">
        <f t="shared" ca="1" si="6"/>
        <v>-7.4999999999999997E-2</v>
      </c>
      <c r="L74" s="96">
        <f t="shared" ca="1" si="7"/>
        <v>1</v>
      </c>
      <c r="M74" s="95">
        <f t="shared" ca="1" si="8"/>
        <v>1331</v>
      </c>
      <c r="N74" s="170" t="e">
        <f t="shared" ca="1" si="9"/>
        <v>#DIV/0!</v>
      </c>
      <c r="O74" s="77" t="e">
        <f ca="1">IF(D$16=1,_xll.xCalcSkew($A74,P74-AZ74,b)/100,0)</f>
        <v>#DIV/0!</v>
      </c>
      <c r="P74" s="94">
        <f t="shared" ca="1" si="69"/>
        <v>3</v>
      </c>
      <c r="R74" s="93">
        <f t="shared" ca="1" si="11"/>
        <v>-0.4</v>
      </c>
      <c r="S74" s="96">
        <f t="shared" ca="1" si="12"/>
        <v>1</v>
      </c>
      <c r="T74" s="95">
        <f t="shared" ca="1" si="13"/>
        <v>1331</v>
      </c>
      <c r="U74" s="170" t="e">
        <f t="shared" ca="1" si="14"/>
        <v>#DIV/0!</v>
      </c>
      <c r="V74" s="77" t="e">
        <f ca="1">IF(F$16=1,_xll.xCalcSkew($A74,W74-BK74,b)/100,0)</f>
        <v>#DIV/0!</v>
      </c>
      <c r="W74" s="94">
        <f t="shared" ca="1" si="70"/>
        <v>2.5499999999999998</v>
      </c>
      <c r="X74" s="95"/>
      <c r="Y74" s="93">
        <f t="shared" ca="1" si="16"/>
        <v>0</v>
      </c>
      <c r="Z74" s="96">
        <f t="shared" ca="1" si="17"/>
        <v>1</v>
      </c>
      <c r="AA74" s="95">
        <f t="shared" ca="1" si="18"/>
        <v>1330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4">
        <f t="shared" ca="1" si="71"/>
        <v>2.9</v>
      </c>
      <c r="AF74" s="95">
        <f t="shared" ca="1" si="21"/>
        <v>1331</v>
      </c>
      <c r="AG74" s="95">
        <f t="shared" ca="1" si="22"/>
        <v>1330</v>
      </c>
      <c r="AH74" s="77">
        <f t="shared" ca="1" si="67"/>
        <v>0</v>
      </c>
      <c r="AI74" s="145">
        <f t="shared" si="0"/>
        <v>31</v>
      </c>
      <c r="AJ74" s="97"/>
      <c r="AK74" s="97"/>
      <c r="AL74" s="97"/>
      <c r="AM74" s="97"/>
      <c r="AN74" s="79">
        <f t="shared" si="49"/>
        <v>0</v>
      </c>
      <c r="AO74" s="338" t="e">
        <f t="shared" ca="1" si="50"/>
        <v>#DIV/0!</v>
      </c>
      <c r="AP74" s="74">
        <f t="shared" ca="1" si="72"/>
        <v>0</v>
      </c>
      <c r="AQ74" s="98">
        <f t="shared" ca="1" si="73"/>
        <v>0</v>
      </c>
      <c r="AR74" s="97">
        <f t="shared" ca="1" si="26"/>
        <v>0</v>
      </c>
      <c r="AS74" s="97">
        <f t="shared" ca="1" si="51"/>
        <v>0</v>
      </c>
      <c r="AT74" s="97">
        <f t="shared" ca="1" si="27"/>
        <v>0</v>
      </c>
      <c r="AU74" s="99">
        <f t="shared" ca="1" si="52"/>
        <v>0</v>
      </c>
      <c r="AV74" s="99">
        <f t="shared" ca="1" si="53"/>
        <v>0</v>
      </c>
      <c r="AW74" s="99">
        <f t="shared" ca="1" si="54"/>
        <v>0</v>
      </c>
      <c r="AY74" s="79">
        <f t="shared" si="28"/>
        <v>0</v>
      </c>
      <c r="AZ74" s="338" t="e">
        <f t="shared" ca="1" si="55"/>
        <v>#DIV/0!</v>
      </c>
      <c r="BA74" s="74">
        <f t="shared" ca="1" si="74"/>
        <v>0</v>
      </c>
      <c r="BB74" s="98">
        <f t="shared" ca="1" si="75"/>
        <v>0</v>
      </c>
      <c r="BC74" s="97">
        <f t="shared" ca="1" si="31"/>
        <v>0</v>
      </c>
      <c r="BD74" s="97">
        <f t="shared" ca="1" si="32"/>
        <v>0</v>
      </c>
      <c r="BE74" s="97">
        <f t="shared" ca="1" si="33"/>
        <v>0</v>
      </c>
      <c r="BF74" s="99">
        <f t="shared" ca="1" si="56"/>
        <v>0</v>
      </c>
      <c r="BG74" s="99">
        <f t="shared" ca="1" si="57"/>
        <v>0</v>
      </c>
      <c r="BH74" s="99">
        <f t="shared" ca="1" si="58"/>
        <v>0</v>
      </c>
      <c r="BJ74" s="79">
        <f t="shared" si="34"/>
        <v>0</v>
      </c>
      <c r="BK74" s="338" t="e">
        <f t="shared" ca="1" si="59"/>
        <v>#DIV/0!</v>
      </c>
      <c r="BL74" s="74">
        <f t="shared" ca="1" si="76"/>
        <v>0</v>
      </c>
      <c r="BM74" s="98">
        <f t="shared" ca="1" si="77"/>
        <v>0</v>
      </c>
      <c r="BN74" s="97">
        <f t="shared" ca="1" si="37"/>
        <v>0</v>
      </c>
      <c r="BO74" s="97">
        <f t="shared" ca="1" si="38"/>
        <v>0</v>
      </c>
      <c r="BP74" s="97">
        <f t="shared" ca="1" si="39"/>
        <v>0</v>
      </c>
      <c r="BQ74" s="99">
        <f t="shared" ca="1" si="60"/>
        <v>0</v>
      </c>
      <c r="BR74" s="99">
        <f t="shared" ca="1" si="61"/>
        <v>0</v>
      </c>
      <c r="BS74" s="99">
        <f t="shared" ca="1" si="62"/>
        <v>0</v>
      </c>
      <c r="BU74" s="79">
        <f t="shared" si="40"/>
        <v>0</v>
      </c>
      <c r="BV74" s="338" t="e">
        <f t="shared" ca="1" si="63"/>
        <v>#DIV/0!</v>
      </c>
      <c r="BW74" s="74">
        <f t="shared" ca="1" si="78"/>
        <v>0</v>
      </c>
      <c r="BX74" s="98">
        <f t="shared" ca="1" si="79"/>
        <v>0</v>
      </c>
      <c r="BY74" s="97">
        <f t="shared" ca="1" si="43"/>
        <v>0</v>
      </c>
      <c r="BZ74" s="97">
        <f t="shared" ca="1" si="44"/>
        <v>0</v>
      </c>
      <c r="CA74" s="97">
        <f t="shared" ca="1" si="45"/>
        <v>0</v>
      </c>
      <c r="CB74" s="99">
        <f t="shared" ca="1" si="64"/>
        <v>0</v>
      </c>
      <c r="CC74" s="99">
        <f t="shared" ca="1" si="65"/>
        <v>0</v>
      </c>
      <c r="CD74" s="99">
        <f t="shared" ca="1" si="66"/>
        <v>0</v>
      </c>
    </row>
    <row r="75" spans="1:82" x14ac:dyDescent="0.2">
      <c r="A75" s="92">
        <f t="shared" si="46"/>
        <v>38596</v>
      </c>
      <c r="B75" s="93">
        <f t="shared" ca="1" si="47"/>
        <v>3.3479999999999999</v>
      </c>
      <c r="C75" s="77">
        <f t="shared" ca="1" si="48"/>
        <v>0.28749999999999998</v>
      </c>
      <c r="D75" s="93">
        <f t="shared" ca="1" si="1"/>
        <v>-7.4999999999999997E-2</v>
      </c>
      <c r="E75" s="96">
        <f t="shared" ca="1" si="2"/>
        <v>1</v>
      </c>
      <c r="F75" s="95">
        <f t="shared" ca="1" si="3"/>
        <v>1364</v>
      </c>
      <c r="G75" s="77" t="e">
        <f t="shared" ca="1" si="4"/>
        <v>#DIV/0!</v>
      </c>
      <c r="H75" s="77" t="e">
        <f ca="1">IF(B$16=1,_xll.xCalcSkew(A75,I75-AO75,b)/100,0)</f>
        <v>#DIV/0!</v>
      </c>
      <c r="I75" s="94">
        <f t="shared" ca="1" si="68"/>
        <v>5</v>
      </c>
      <c r="K75" s="93">
        <f t="shared" ca="1" si="6"/>
        <v>-7.4999999999999997E-2</v>
      </c>
      <c r="L75" s="96">
        <f t="shared" ca="1" si="7"/>
        <v>1</v>
      </c>
      <c r="M75" s="95">
        <f t="shared" ca="1" si="8"/>
        <v>1364</v>
      </c>
      <c r="N75" s="170" t="e">
        <f t="shared" ca="1" si="9"/>
        <v>#DIV/0!</v>
      </c>
      <c r="O75" s="77" t="e">
        <f ca="1">IF(D$16=1,_xll.xCalcSkew($A75,P75-AZ75,b)/100,0)</f>
        <v>#DIV/0!</v>
      </c>
      <c r="P75" s="94">
        <f t="shared" ca="1" si="69"/>
        <v>3</v>
      </c>
      <c r="R75" s="93">
        <f t="shared" ca="1" si="11"/>
        <v>-0.4</v>
      </c>
      <c r="S75" s="96">
        <f t="shared" ca="1" si="12"/>
        <v>1</v>
      </c>
      <c r="T75" s="95">
        <f t="shared" ca="1" si="13"/>
        <v>1364</v>
      </c>
      <c r="U75" s="170" t="e">
        <f t="shared" ca="1" si="14"/>
        <v>#DIV/0!</v>
      </c>
      <c r="V75" s="77" t="e">
        <f ca="1">IF(F$16=1,_xll.xCalcSkew($A75,W75-BK75,b)/100,0)</f>
        <v>#DIV/0!</v>
      </c>
      <c r="W75" s="94">
        <f t="shared" ca="1" si="70"/>
        <v>2.5499999999999998</v>
      </c>
      <c r="X75" s="95"/>
      <c r="Y75" s="93">
        <f t="shared" ca="1" si="16"/>
        <v>0</v>
      </c>
      <c r="Z75" s="96">
        <f t="shared" ca="1" si="17"/>
        <v>1</v>
      </c>
      <c r="AA75" s="95">
        <f t="shared" ca="1" si="18"/>
        <v>1361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4">
        <f t="shared" ca="1" si="71"/>
        <v>2.9</v>
      </c>
      <c r="AF75" s="95">
        <f t="shared" ca="1" si="21"/>
        <v>1364</v>
      </c>
      <c r="AG75" s="95">
        <f t="shared" ca="1" si="22"/>
        <v>1361</v>
      </c>
      <c r="AH75" s="77">
        <f t="shared" ca="1" si="67"/>
        <v>0</v>
      </c>
      <c r="AI75" s="145">
        <f t="shared" si="0"/>
        <v>30</v>
      </c>
      <c r="AL75" s="95"/>
      <c r="AM75" s="79"/>
      <c r="AN75" s="79">
        <f t="shared" si="49"/>
        <v>0</v>
      </c>
      <c r="AO75" s="338" t="e">
        <f t="shared" ca="1" si="50"/>
        <v>#DIV/0!</v>
      </c>
      <c r="AP75" s="74">
        <f t="shared" ca="1" si="72"/>
        <v>0</v>
      </c>
      <c r="AQ75" s="98">
        <f t="shared" ca="1" si="73"/>
        <v>0</v>
      </c>
      <c r="AR75" s="97">
        <f t="shared" ca="1" si="26"/>
        <v>0</v>
      </c>
      <c r="AS75" s="97">
        <f t="shared" ca="1" si="51"/>
        <v>0</v>
      </c>
      <c r="AT75" s="97">
        <f t="shared" ca="1" si="27"/>
        <v>0</v>
      </c>
      <c r="AU75" s="99">
        <f t="shared" ca="1" si="52"/>
        <v>0</v>
      </c>
      <c r="AV75" s="99">
        <f t="shared" ca="1" si="53"/>
        <v>0</v>
      </c>
      <c r="AW75" s="99">
        <f t="shared" ca="1" si="54"/>
        <v>0</v>
      </c>
      <c r="AY75" s="79">
        <f t="shared" si="28"/>
        <v>0</v>
      </c>
      <c r="AZ75" s="338" t="e">
        <f t="shared" ca="1" si="55"/>
        <v>#DIV/0!</v>
      </c>
      <c r="BA75" s="74">
        <f t="shared" ca="1" si="74"/>
        <v>0</v>
      </c>
      <c r="BB75" s="98">
        <f t="shared" ca="1" si="75"/>
        <v>0</v>
      </c>
      <c r="BC75" s="97">
        <f t="shared" ca="1" si="31"/>
        <v>0</v>
      </c>
      <c r="BD75" s="97">
        <f t="shared" ca="1" si="32"/>
        <v>0</v>
      </c>
      <c r="BE75" s="97">
        <f t="shared" ca="1" si="33"/>
        <v>0</v>
      </c>
      <c r="BF75" s="99">
        <f t="shared" ca="1" si="56"/>
        <v>0</v>
      </c>
      <c r="BG75" s="99">
        <f t="shared" ca="1" si="57"/>
        <v>0</v>
      </c>
      <c r="BH75" s="99">
        <f t="shared" ca="1" si="58"/>
        <v>0</v>
      </c>
      <c r="BJ75" s="79">
        <f t="shared" si="34"/>
        <v>0</v>
      </c>
      <c r="BK75" s="338" t="e">
        <f t="shared" ca="1" si="59"/>
        <v>#DIV/0!</v>
      </c>
      <c r="BL75" s="74">
        <f t="shared" ca="1" si="76"/>
        <v>0</v>
      </c>
      <c r="BM75" s="98">
        <f t="shared" ca="1" si="77"/>
        <v>0</v>
      </c>
      <c r="BN75" s="97">
        <f t="shared" ca="1" si="37"/>
        <v>0</v>
      </c>
      <c r="BO75" s="97">
        <f t="shared" ca="1" si="38"/>
        <v>0</v>
      </c>
      <c r="BP75" s="97">
        <f t="shared" ca="1" si="39"/>
        <v>0</v>
      </c>
      <c r="BQ75" s="99">
        <f t="shared" ca="1" si="60"/>
        <v>0</v>
      </c>
      <c r="BR75" s="99">
        <f t="shared" ca="1" si="61"/>
        <v>0</v>
      </c>
      <c r="BS75" s="99">
        <f t="shared" ca="1" si="62"/>
        <v>0</v>
      </c>
      <c r="BU75" s="79">
        <f t="shared" si="40"/>
        <v>0</v>
      </c>
      <c r="BV75" s="338" t="e">
        <f t="shared" ca="1" si="63"/>
        <v>#DIV/0!</v>
      </c>
      <c r="BW75" s="74">
        <f t="shared" ca="1" si="78"/>
        <v>0</v>
      </c>
      <c r="BX75" s="98">
        <f t="shared" ca="1" si="79"/>
        <v>0</v>
      </c>
      <c r="BY75" s="97">
        <f t="shared" ca="1" si="43"/>
        <v>0</v>
      </c>
      <c r="BZ75" s="97">
        <f t="shared" ca="1" si="44"/>
        <v>0</v>
      </c>
      <c r="CA75" s="97">
        <f t="shared" ca="1" si="45"/>
        <v>0</v>
      </c>
      <c r="CB75" s="99">
        <f t="shared" ca="1" si="64"/>
        <v>0</v>
      </c>
      <c r="CC75" s="99">
        <f t="shared" ca="1" si="65"/>
        <v>0</v>
      </c>
      <c r="CD75" s="99">
        <f t="shared" ca="1" si="66"/>
        <v>0</v>
      </c>
    </row>
    <row r="76" spans="1:82" x14ac:dyDescent="0.2">
      <c r="A76" s="92">
        <f t="shared" si="46"/>
        <v>38626</v>
      </c>
      <c r="B76" s="93">
        <f t="shared" ca="1" si="47"/>
        <v>3.3730000000000002</v>
      </c>
      <c r="C76" s="77">
        <f t="shared" ca="1" si="48"/>
        <v>0.28749999999999998</v>
      </c>
      <c r="D76" s="93">
        <f t="shared" ca="1" si="1"/>
        <v>-7.4999999999999997E-2</v>
      </c>
      <c r="E76" s="96">
        <f t="shared" ca="1" si="2"/>
        <v>1</v>
      </c>
      <c r="F76" s="95">
        <f t="shared" ca="1" si="3"/>
        <v>1394</v>
      </c>
      <c r="G76" s="77" t="e">
        <f t="shared" ca="1" si="4"/>
        <v>#DIV/0!</v>
      </c>
      <c r="H76" s="77" t="e">
        <f ca="1">IF(B$16=1,_xll.xCalcSkew(A76,I76-AO76,b)/100,0)</f>
        <v>#DIV/0!</v>
      </c>
      <c r="I76" s="94">
        <f t="shared" ca="1" si="68"/>
        <v>5</v>
      </c>
      <c r="K76" s="93">
        <f t="shared" ca="1" si="6"/>
        <v>-7.4999999999999997E-2</v>
      </c>
      <c r="L76" s="96">
        <f t="shared" ca="1" si="7"/>
        <v>1</v>
      </c>
      <c r="M76" s="95">
        <f t="shared" ca="1" si="8"/>
        <v>1394</v>
      </c>
      <c r="N76" s="170" t="e">
        <f t="shared" ca="1" si="9"/>
        <v>#DIV/0!</v>
      </c>
      <c r="O76" s="77" t="e">
        <f ca="1">IF(D$16=1,_xll.xCalcSkew($A76,P76-AZ76,b)/100,0)</f>
        <v>#DIV/0!</v>
      </c>
      <c r="P76" s="94">
        <f t="shared" ca="1" si="69"/>
        <v>3</v>
      </c>
      <c r="R76" s="93">
        <f t="shared" ca="1" si="11"/>
        <v>-0.4</v>
      </c>
      <c r="S76" s="96">
        <f t="shared" ca="1" si="12"/>
        <v>1</v>
      </c>
      <c r="T76" s="95">
        <f t="shared" ca="1" si="13"/>
        <v>1394</v>
      </c>
      <c r="U76" s="170" t="e">
        <f t="shared" ca="1" si="14"/>
        <v>#DIV/0!</v>
      </c>
      <c r="V76" s="77" t="e">
        <f ca="1">IF(F$16=1,_xll.xCalcSkew($A76,W76-BK76,b)/100,0)</f>
        <v>#DIV/0!</v>
      </c>
      <c r="W76" s="94">
        <f t="shared" ca="1" si="70"/>
        <v>2.5499999999999998</v>
      </c>
      <c r="X76" s="95"/>
      <c r="Y76" s="93">
        <f t="shared" ca="1" si="16"/>
        <v>0</v>
      </c>
      <c r="Z76" s="96">
        <f t="shared" ca="1" si="17"/>
        <v>1</v>
      </c>
      <c r="AA76" s="95">
        <f t="shared" ca="1" si="18"/>
        <v>1393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4">
        <f t="shared" ca="1" si="71"/>
        <v>2.9</v>
      </c>
      <c r="AF76" s="95">
        <f t="shared" ca="1" si="21"/>
        <v>1394</v>
      </c>
      <c r="AG76" s="95">
        <f t="shared" ca="1" si="22"/>
        <v>1393</v>
      </c>
      <c r="AH76" s="77">
        <f t="shared" ca="1" si="67"/>
        <v>0</v>
      </c>
      <c r="AI76" s="145">
        <f t="shared" si="0"/>
        <v>31</v>
      </c>
      <c r="AL76" s="95"/>
      <c r="AM76" s="79"/>
      <c r="AN76" s="79">
        <f t="shared" si="49"/>
        <v>0</v>
      </c>
      <c r="AO76" s="338" t="e">
        <f t="shared" ca="1" si="50"/>
        <v>#DIV/0!</v>
      </c>
      <c r="AP76" s="74">
        <f t="shared" ca="1" si="72"/>
        <v>0</v>
      </c>
      <c r="AQ76" s="98">
        <f t="shared" ca="1" si="73"/>
        <v>0</v>
      </c>
      <c r="AR76" s="97">
        <f t="shared" ca="1" si="26"/>
        <v>0</v>
      </c>
      <c r="AS76" s="97">
        <f t="shared" ca="1" si="51"/>
        <v>0</v>
      </c>
      <c r="AT76" s="97">
        <f t="shared" ca="1" si="27"/>
        <v>0</v>
      </c>
      <c r="AU76" s="99">
        <f t="shared" ca="1" si="52"/>
        <v>0</v>
      </c>
      <c r="AV76" s="99">
        <f t="shared" ca="1" si="53"/>
        <v>0</v>
      </c>
      <c r="AW76" s="99">
        <f t="shared" ca="1" si="54"/>
        <v>0</v>
      </c>
      <c r="AY76" s="79">
        <f t="shared" si="28"/>
        <v>0</v>
      </c>
      <c r="AZ76" s="338" t="e">
        <f t="shared" ca="1" si="55"/>
        <v>#DIV/0!</v>
      </c>
      <c r="BA76" s="74">
        <f t="shared" ca="1" si="74"/>
        <v>0</v>
      </c>
      <c r="BB76" s="98">
        <f t="shared" ca="1" si="75"/>
        <v>0</v>
      </c>
      <c r="BC76" s="97">
        <f t="shared" ca="1" si="31"/>
        <v>0</v>
      </c>
      <c r="BD76" s="97">
        <f t="shared" ca="1" si="32"/>
        <v>0</v>
      </c>
      <c r="BE76" s="97">
        <f t="shared" ca="1" si="33"/>
        <v>0</v>
      </c>
      <c r="BF76" s="99">
        <f t="shared" ca="1" si="56"/>
        <v>0</v>
      </c>
      <c r="BG76" s="99">
        <f t="shared" ca="1" si="57"/>
        <v>0</v>
      </c>
      <c r="BH76" s="99">
        <f t="shared" ca="1" si="58"/>
        <v>0</v>
      </c>
      <c r="BJ76" s="79">
        <f t="shared" si="34"/>
        <v>0</v>
      </c>
      <c r="BK76" s="338" t="e">
        <f t="shared" ca="1" si="59"/>
        <v>#DIV/0!</v>
      </c>
      <c r="BL76" s="74">
        <f t="shared" ca="1" si="76"/>
        <v>0</v>
      </c>
      <c r="BM76" s="98">
        <f t="shared" ca="1" si="77"/>
        <v>0</v>
      </c>
      <c r="BN76" s="97">
        <f t="shared" ca="1" si="37"/>
        <v>0</v>
      </c>
      <c r="BO76" s="97">
        <f t="shared" ca="1" si="38"/>
        <v>0</v>
      </c>
      <c r="BP76" s="97">
        <f t="shared" ca="1" si="39"/>
        <v>0</v>
      </c>
      <c r="BQ76" s="99">
        <f t="shared" ca="1" si="60"/>
        <v>0</v>
      </c>
      <c r="BR76" s="99">
        <f t="shared" ca="1" si="61"/>
        <v>0</v>
      </c>
      <c r="BS76" s="99">
        <f t="shared" ca="1" si="62"/>
        <v>0</v>
      </c>
      <c r="BU76" s="79">
        <f t="shared" si="40"/>
        <v>0</v>
      </c>
      <c r="BV76" s="338" t="e">
        <f t="shared" ca="1" si="63"/>
        <v>#DIV/0!</v>
      </c>
      <c r="BW76" s="74">
        <f t="shared" ca="1" si="78"/>
        <v>0</v>
      </c>
      <c r="BX76" s="98">
        <f t="shared" ca="1" si="79"/>
        <v>0</v>
      </c>
      <c r="BY76" s="97">
        <f t="shared" ca="1" si="43"/>
        <v>0</v>
      </c>
      <c r="BZ76" s="97">
        <f t="shared" ca="1" si="44"/>
        <v>0</v>
      </c>
      <c r="CA76" s="97">
        <f t="shared" ca="1" si="45"/>
        <v>0</v>
      </c>
      <c r="CB76" s="99">
        <f t="shared" ca="1" si="64"/>
        <v>0</v>
      </c>
      <c r="CC76" s="99">
        <f t="shared" ca="1" si="65"/>
        <v>0</v>
      </c>
      <c r="CD76" s="99">
        <f t="shared" ca="1" si="66"/>
        <v>0</v>
      </c>
    </row>
    <row r="77" spans="1:82" x14ac:dyDescent="0.2">
      <c r="A77" s="92">
        <f t="shared" si="46"/>
        <v>38657</v>
      </c>
      <c r="B77" s="93">
        <f t="shared" ca="1" si="47"/>
        <v>3.5249999999999999</v>
      </c>
      <c r="C77" s="77">
        <f t="shared" ca="1" si="48"/>
        <v>0.28749999999999998</v>
      </c>
      <c r="D77" s="93">
        <f t="shared" ca="1" si="1"/>
        <v>-7.7499999999999999E-2</v>
      </c>
      <c r="E77" s="96">
        <f t="shared" ca="1" si="2"/>
        <v>1</v>
      </c>
      <c r="F77" s="95">
        <f t="shared" ca="1" si="3"/>
        <v>1423</v>
      </c>
      <c r="G77" s="77" t="e">
        <f t="shared" ca="1" si="4"/>
        <v>#DIV/0!</v>
      </c>
      <c r="H77" s="77" t="e">
        <f ca="1">IF(B$16=1,_xll.xCalcSkew(A77,I77-AO77,b)/100,0)</f>
        <v>#DIV/0!</v>
      </c>
      <c r="I77" s="94">
        <f t="shared" ca="1" si="68"/>
        <v>5</v>
      </c>
      <c r="K77" s="93">
        <f t="shared" ca="1" si="6"/>
        <v>-7.7499999999999999E-2</v>
      </c>
      <c r="L77" s="96">
        <f t="shared" ca="1" si="7"/>
        <v>1</v>
      </c>
      <c r="M77" s="95">
        <f t="shared" ca="1" si="8"/>
        <v>1423</v>
      </c>
      <c r="N77" s="170" t="e">
        <f t="shared" ca="1" si="9"/>
        <v>#DIV/0!</v>
      </c>
      <c r="O77" s="77" t="e">
        <f ca="1">IF(D$16=1,_xll.xCalcSkew($A77,P77-AZ77,b)/100,0)</f>
        <v>#DIV/0!</v>
      </c>
      <c r="P77" s="94">
        <f t="shared" ca="1" si="69"/>
        <v>3</v>
      </c>
      <c r="R77" s="93">
        <f t="shared" ca="1" si="11"/>
        <v>-0.26</v>
      </c>
      <c r="S77" s="96">
        <f t="shared" ca="1" si="12"/>
        <v>1</v>
      </c>
      <c r="T77" s="95">
        <f t="shared" ca="1" si="13"/>
        <v>1423</v>
      </c>
      <c r="U77" s="170" t="e">
        <f t="shared" ca="1" si="14"/>
        <v>#DIV/0!</v>
      </c>
      <c r="V77" s="77" t="e">
        <f ca="1">IF(F$16=1,_xll.xCalcSkew($A77,W77-BK77,b)/100,0)</f>
        <v>#DIV/0!</v>
      </c>
      <c r="W77" s="94">
        <f t="shared" ca="1" si="70"/>
        <v>2.5499999999999998</v>
      </c>
      <c r="X77" s="95"/>
      <c r="Y77" s="93">
        <f t="shared" ca="1" si="16"/>
        <v>0</v>
      </c>
      <c r="Z77" s="96">
        <f t="shared" ca="1" si="17"/>
        <v>1</v>
      </c>
      <c r="AA77" s="95">
        <f t="shared" ca="1" si="18"/>
        <v>1422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4">
        <f t="shared" ca="1" si="71"/>
        <v>2.9</v>
      </c>
      <c r="AF77" s="95">
        <f t="shared" ca="1" si="21"/>
        <v>1423</v>
      </c>
      <c r="AG77" s="95">
        <f t="shared" ca="1" si="22"/>
        <v>1422</v>
      </c>
      <c r="AH77" s="77">
        <f t="shared" ca="1" si="67"/>
        <v>0</v>
      </c>
      <c r="AI77" s="145">
        <f t="shared" si="0"/>
        <v>30</v>
      </c>
      <c r="AL77" s="95"/>
      <c r="AM77" s="79"/>
      <c r="AN77" s="79">
        <f t="shared" si="49"/>
        <v>0</v>
      </c>
      <c r="AO77" s="338" t="e">
        <f t="shared" ca="1" si="50"/>
        <v>#DIV/0!</v>
      </c>
      <c r="AP77" s="74">
        <f t="shared" ca="1" si="72"/>
        <v>0</v>
      </c>
      <c r="AQ77" s="98">
        <f t="shared" ca="1" si="73"/>
        <v>0</v>
      </c>
      <c r="AR77" s="97">
        <f t="shared" ca="1" si="26"/>
        <v>0</v>
      </c>
      <c r="AS77" s="97">
        <f t="shared" ca="1" si="51"/>
        <v>0</v>
      </c>
      <c r="AT77" s="97">
        <f t="shared" ca="1" si="27"/>
        <v>0</v>
      </c>
      <c r="AU77" s="99">
        <f t="shared" ca="1" si="52"/>
        <v>0</v>
      </c>
      <c r="AV77" s="99">
        <f t="shared" ca="1" si="53"/>
        <v>0</v>
      </c>
      <c r="AW77" s="99">
        <f t="shared" ca="1" si="54"/>
        <v>0</v>
      </c>
      <c r="AY77" s="79">
        <f t="shared" si="28"/>
        <v>0</v>
      </c>
      <c r="AZ77" s="338" t="e">
        <f t="shared" ca="1" si="55"/>
        <v>#DIV/0!</v>
      </c>
      <c r="BA77" s="74">
        <f t="shared" ca="1" si="74"/>
        <v>0</v>
      </c>
      <c r="BB77" s="98">
        <f t="shared" ca="1" si="75"/>
        <v>0</v>
      </c>
      <c r="BC77" s="97">
        <f t="shared" ca="1" si="31"/>
        <v>0</v>
      </c>
      <c r="BD77" s="97">
        <f t="shared" ca="1" si="32"/>
        <v>0</v>
      </c>
      <c r="BE77" s="97">
        <f t="shared" ca="1" si="33"/>
        <v>0</v>
      </c>
      <c r="BF77" s="99">
        <f t="shared" ca="1" si="56"/>
        <v>0</v>
      </c>
      <c r="BG77" s="99">
        <f t="shared" ca="1" si="57"/>
        <v>0</v>
      </c>
      <c r="BH77" s="99">
        <f t="shared" ca="1" si="58"/>
        <v>0</v>
      </c>
      <c r="BJ77" s="79">
        <f t="shared" si="34"/>
        <v>0</v>
      </c>
      <c r="BK77" s="338" t="e">
        <f t="shared" ca="1" si="59"/>
        <v>#DIV/0!</v>
      </c>
      <c r="BL77" s="74">
        <f t="shared" ca="1" si="76"/>
        <v>0</v>
      </c>
      <c r="BM77" s="98">
        <f t="shared" ca="1" si="77"/>
        <v>0</v>
      </c>
      <c r="BN77" s="97">
        <f t="shared" ca="1" si="37"/>
        <v>0</v>
      </c>
      <c r="BO77" s="97">
        <f t="shared" ca="1" si="38"/>
        <v>0</v>
      </c>
      <c r="BP77" s="97">
        <f t="shared" ca="1" si="39"/>
        <v>0</v>
      </c>
      <c r="BQ77" s="99">
        <f t="shared" ca="1" si="60"/>
        <v>0</v>
      </c>
      <c r="BR77" s="99">
        <f t="shared" ca="1" si="61"/>
        <v>0</v>
      </c>
      <c r="BS77" s="99">
        <f t="shared" ca="1" si="62"/>
        <v>0</v>
      </c>
      <c r="BU77" s="79">
        <f t="shared" si="40"/>
        <v>0</v>
      </c>
      <c r="BV77" s="338" t="e">
        <f t="shared" ca="1" si="63"/>
        <v>#DIV/0!</v>
      </c>
      <c r="BW77" s="74">
        <f t="shared" ca="1" si="78"/>
        <v>0</v>
      </c>
      <c r="BX77" s="98">
        <f t="shared" ca="1" si="79"/>
        <v>0</v>
      </c>
      <c r="BY77" s="97">
        <f t="shared" ca="1" si="43"/>
        <v>0</v>
      </c>
      <c r="BZ77" s="97">
        <f t="shared" ca="1" si="44"/>
        <v>0</v>
      </c>
      <c r="CA77" s="97">
        <f t="shared" ca="1" si="45"/>
        <v>0</v>
      </c>
      <c r="CB77" s="99">
        <f t="shared" ca="1" si="64"/>
        <v>0</v>
      </c>
      <c r="CC77" s="99">
        <f t="shared" ca="1" si="65"/>
        <v>0</v>
      </c>
      <c r="CD77" s="99">
        <f t="shared" ca="1" si="66"/>
        <v>0</v>
      </c>
    </row>
    <row r="78" spans="1:82" x14ac:dyDescent="0.2">
      <c r="A78" s="92">
        <f t="shared" si="46"/>
        <v>38687</v>
      </c>
      <c r="B78" s="93">
        <f t="shared" ca="1" si="47"/>
        <v>3.6680000000000001</v>
      </c>
      <c r="C78" s="77">
        <f t="shared" ca="1" si="48"/>
        <v>0.28749999999999998</v>
      </c>
      <c r="D78" s="93">
        <f t="shared" ca="1" si="1"/>
        <v>-7.7499999999999999E-2</v>
      </c>
      <c r="E78" s="96">
        <f t="shared" ca="1" si="2"/>
        <v>1</v>
      </c>
      <c r="F78" s="95">
        <f t="shared" ca="1" si="3"/>
        <v>1455</v>
      </c>
      <c r="G78" s="77" t="e">
        <f t="shared" ca="1" si="4"/>
        <v>#DIV/0!</v>
      </c>
      <c r="H78" s="77" t="e">
        <f ca="1">IF(B$16=1,_xll.xCalcSkew(A78,I78-AO78,b)/100,0)</f>
        <v>#DIV/0!</v>
      </c>
      <c r="I78" s="94">
        <f t="shared" ca="1" si="68"/>
        <v>5</v>
      </c>
      <c r="K78" s="93">
        <f t="shared" ca="1" si="6"/>
        <v>-7.7499999999999999E-2</v>
      </c>
      <c r="L78" s="96">
        <f t="shared" ca="1" si="7"/>
        <v>1</v>
      </c>
      <c r="M78" s="95">
        <f t="shared" ca="1" si="8"/>
        <v>1455</v>
      </c>
      <c r="N78" s="170" t="e">
        <f t="shared" ca="1" si="9"/>
        <v>#DIV/0!</v>
      </c>
      <c r="O78" s="77" t="e">
        <f ca="1">IF(D$16=1,_xll.xCalcSkew($A78,P78-AZ78,b)/100,0)</f>
        <v>#DIV/0!</v>
      </c>
      <c r="P78" s="94">
        <f t="shared" ca="1" si="69"/>
        <v>3</v>
      </c>
      <c r="R78" s="93">
        <f t="shared" ca="1" si="11"/>
        <v>-0.26</v>
      </c>
      <c r="S78" s="96">
        <f t="shared" ca="1" si="12"/>
        <v>1</v>
      </c>
      <c r="T78" s="95">
        <f t="shared" ca="1" si="13"/>
        <v>1455</v>
      </c>
      <c r="U78" s="170" t="e">
        <f t="shared" ca="1" si="14"/>
        <v>#DIV/0!</v>
      </c>
      <c r="V78" s="77" t="e">
        <f ca="1">IF(F$16=1,_xll.xCalcSkew($A78,W78-BK78,b)/100,0)</f>
        <v>#DIV/0!</v>
      </c>
      <c r="W78" s="94">
        <f t="shared" ca="1" si="70"/>
        <v>2.5499999999999998</v>
      </c>
      <c r="X78" s="95"/>
      <c r="Y78" s="93">
        <f t="shared" ca="1" si="16"/>
        <v>0</v>
      </c>
      <c r="Z78" s="96">
        <f t="shared" ca="1" si="17"/>
        <v>1</v>
      </c>
      <c r="AA78" s="95">
        <f t="shared" ca="1" si="18"/>
        <v>1452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4">
        <f t="shared" ca="1" si="71"/>
        <v>2.9</v>
      </c>
      <c r="AF78" s="95">
        <f t="shared" ca="1" si="21"/>
        <v>1455</v>
      </c>
      <c r="AG78" s="95">
        <f t="shared" ca="1" si="22"/>
        <v>1452</v>
      </c>
      <c r="AH78" s="77">
        <f t="shared" ca="1" si="67"/>
        <v>0</v>
      </c>
      <c r="AI78" s="145">
        <f t="shared" si="0"/>
        <v>31</v>
      </c>
      <c r="AL78" s="95"/>
      <c r="AM78" s="79"/>
      <c r="AN78" s="79">
        <f t="shared" si="49"/>
        <v>0</v>
      </c>
      <c r="AO78" s="338" t="e">
        <f t="shared" ca="1" si="50"/>
        <v>#DIV/0!</v>
      </c>
      <c r="AP78" s="74">
        <f t="shared" ca="1" si="72"/>
        <v>0</v>
      </c>
      <c r="AQ78" s="98">
        <f t="shared" ca="1" si="73"/>
        <v>0</v>
      </c>
      <c r="AR78" s="97">
        <f t="shared" ca="1" si="26"/>
        <v>0</v>
      </c>
      <c r="AS78" s="97">
        <f t="shared" ca="1" si="51"/>
        <v>0</v>
      </c>
      <c r="AT78" s="97">
        <f t="shared" ca="1" si="27"/>
        <v>0</v>
      </c>
      <c r="AU78" s="99">
        <f t="shared" ca="1" si="52"/>
        <v>0</v>
      </c>
      <c r="AV78" s="99">
        <f t="shared" ca="1" si="53"/>
        <v>0</v>
      </c>
      <c r="AW78" s="99">
        <f t="shared" ca="1" si="54"/>
        <v>0</v>
      </c>
      <c r="AY78" s="79">
        <f t="shared" si="28"/>
        <v>0</v>
      </c>
      <c r="AZ78" s="338" t="e">
        <f t="shared" ca="1" si="55"/>
        <v>#DIV/0!</v>
      </c>
      <c r="BA78" s="74">
        <f t="shared" ca="1" si="74"/>
        <v>0</v>
      </c>
      <c r="BB78" s="98">
        <f t="shared" ca="1" si="75"/>
        <v>0</v>
      </c>
      <c r="BC78" s="97">
        <f t="shared" ca="1" si="31"/>
        <v>0</v>
      </c>
      <c r="BD78" s="97">
        <f t="shared" ca="1" si="32"/>
        <v>0</v>
      </c>
      <c r="BE78" s="97">
        <f t="shared" ca="1" si="33"/>
        <v>0</v>
      </c>
      <c r="BF78" s="99">
        <f t="shared" ca="1" si="56"/>
        <v>0</v>
      </c>
      <c r="BG78" s="99">
        <f t="shared" ca="1" si="57"/>
        <v>0</v>
      </c>
      <c r="BH78" s="99">
        <f t="shared" ca="1" si="58"/>
        <v>0</v>
      </c>
      <c r="BJ78" s="79">
        <f t="shared" si="34"/>
        <v>0</v>
      </c>
      <c r="BK78" s="338" t="e">
        <f t="shared" ca="1" si="59"/>
        <v>#DIV/0!</v>
      </c>
      <c r="BL78" s="74">
        <f t="shared" ca="1" si="76"/>
        <v>0</v>
      </c>
      <c r="BM78" s="98">
        <f t="shared" ca="1" si="77"/>
        <v>0</v>
      </c>
      <c r="BN78" s="97">
        <f t="shared" ca="1" si="37"/>
        <v>0</v>
      </c>
      <c r="BO78" s="97">
        <f t="shared" ca="1" si="38"/>
        <v>0</v>
      </c>
      <c r="BP78" s="97">
        <f t="shared" ca="1" si="39"/>
        <v>0</v>
      </c>
      <c r="BQ78" s="99">
        <f t="shared" ca="1" si="60"/>
        <v>0</v>
      </c>
      <c r="BR78" s="99">
        <f t="shared" ca="1" si="61"/>
        <v>0</v>
      </c>
      <c r="BS78" s="99">
        <f t="shared" ca="1" si="62"/>
        <v>0</v>
      </c>
      <c r="BU78" s="79">
        <f t="shared" si="40"/>
        <v>0</v>
      </c>
      <c r="BV78" s="338" t="e">
        <f t="shared" ca="1" si="63"/>
        <v>#DIV/0!</v>
      </c>
      <c r="BW78" s="74">
        <f t="shared" ca="1" si="78"/>
        <v>0</v>
      </c>
      <c r="BX78" s="98">
        <f t="shared" ca="1" si="79"/>
        <v>0</v>
      </c>
      <c r="BY78" s="97">
        <f t="shared" ca="1" si="43"/>
        <v>0</v>
      </c>
      <c r="BZ78" s="97">
        <f t="shared" ca="1" si="44"/>
        <v>0</v>
      </c>
      <c r="CA78" s="97">
        <f t="shared" ca="1" si="45"/>
        <v>0</v>
      </c>
      <c r="CB78" s="99">
        <f t="shared" ca="1" si="64"/>
        <v>0</v>
      </c>
      <c r="CC78" s="99">
        <f t="shared" ca="1" si="65"/>
        <v>0</v>
      </c>
      <c r="CD78" s="99">
        <f t="shared" ca="1" si="66"/>
        <v>0</v>
      </c>
    </row>
    <row r="79" spans="1:82" x14ac:dyDescent="0.2">
      <c r="A79" s="92">
        <f t="shared" si="46"/>
        <v>38718</v>
      </c>
      <c r="B79" s="93">
        <f t="shared" ca="1" si="47"/>
        <v>3.7035</v>
      </c>
      <c r="C79" s="77">
        <f t="shared" ca="1" si="48"/>
        <v>0.28249999999999997</v>
      </c>
      <c r="D79" s="93">
        <f t="shared" ca="1" si="1"/>
        <v>-7.7499999999999999E-2</v>
      </c>
      <c r="E79" s="96">
        <f t="shared" ca="1" si="2"/>
        <v>1</v>
      </c>
      <c r="F79" s="95">
        <f t="shared" ca="1" si="3"/>
        <v>1485</v>
      </c>
      <c r="G79" s="77" t="e">
        <f t="shared" ca="1" si="4"/>
        <v>#DIV/0!</v>
      </c>
      <c r="H79" s="77" t="e">
        <f ca="1">IF(B$16=1,_xll.xCalcSkew(A79,I79-AO79,b)/100,0)</f>
        <v>#DIV/0!</v>
      </c>
      <c r="I79" s="94">
        <f t="shared" ca="1" si="68"/>
        <v>5</v>
      </c>
      <c r="K79" s="93">
        <f t="shared" ca="1" si="6"/>
        <v>-7.7499999999999999E-2</v>
      </c>
      <c r="L79" s="96">
        <f t="shared" ca="1" si="7"/>
        <v>1</v>
      </c>
      <c r="M79" s="95">
        <f t="shared" ca="1" si="8"/>
        <v>1485</v>
      </c>
      <c r="N79" s="170" t="e">
        <f t="shared" ca="1" si="9"/>
        <v>#DIV/0!</v>
      </c>
      <c r="O79" s="77" t="e">
        <f ca="1">IF(D$16=1,_xll.xCalcSkew($A79,P79-AZ79,b)/100,0)</f>
        <v>#DIV/0!</v>
      </c>
      <c r="P79" s="94">
        <f t="shared" ca="1" si="69"/>
        <v>3</v>
      </c>
      <c r="R79" s="93">
        <f t="shared" ca="1" si="11"/>
        <v>-0.26</v>
      </c>
      <c r="S79" s="96">
        <f t="shared" ca="1" si="12"/>
        <v>1</v>
      </c>
      <c r="T79" s="95">
        <f t="shared" ca="1" si="13"/>
        <v>1485</v>
      </c>
      <c r="U79" s="170" t="e">
        <f t="shared" ca="1" si="14"/>
        <v>#DIV/0!</v>
      </c>
      <c r="V79" s="77" t="e">
        <f ca="1">IF(F$16=1,_xll.xCalcSkew($A79,W79-BK79,b)/100,0)</f>
        <v>#DIV/0!</v>
      </c>
      <c r="W79" s="94">
        <f t="shared" ca="1" si="70"/>
        <v>2.5499999999999998</v>
      </c>
      <c r="X79" s="95"/>
      <c r="Y79" s="93">
        <f t="shared" ca="1" si="16"/>
        <v>0</v>
      </c>
      <c r="Z79" s="96">
        <f t="shared" ca="1" si="17"/>
        <v>1</v>
      </c>
      <c r="AA79" s="95">
        <f t="shared" ca="1" si="18"/>
        <v>1484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4">
        <f t="shared" ca="1" si="71"/>
        <v>2.9</v>
      </c>
      <c r="AF79" s="95">
        <f t="shared" ca="1" si="21"/>
        <v>1485</v>
      </c>
      <c r="AG79" s="95">
        <f t="shared" ca="1" si="22"/>
        <v>1484</v>
      </c>
      <c r="AH79" s="77">
        <f t="shared" ca="1" si="67"/>
        <v>0</v>
      </c>
      <c r="AI79" s="145">
        <f t="shared" si="0"/>
        <v>31</v>
      </c>
      <c r="AL79" s="95"/>
      <c r="AM79" s="79"/>
      <c r="AN79" s="79">
        <f t="shared" si="49"/>
        <v>0</v>
      </c>
      <c r="AO79" s="338" t="e">
        <f t="shared" ca="1" si="50"/>
        <v>#DIV/0!</v>
      </c>
      <c r="AP79" s="74">
        <f t="shared" ca="1" si="72"/>
        <v>0</v>
      </c>
      <c r="AQ79" s="98">
        <f t="shared" ca="1" si="73"/>
        <v>0</v>
      </c>
      <c r="AR79" s="97">
        <f t="shared" ca="1" si="26"/>
        <v>0</v>
      </c>
      <c r="AS79" s="97">
        <f t="shared" ca="1" si="51"/>
        <v>0</v>
      </c>
      <c r="AT79" s="97">
        <f t="shared" ca="1" si="27"/>
        <v>0</v>
      </c>
      <c r="AU79" s="99">
        <f t="shared" ca="1" si="52"/>
        <v>0</v>
      </c>
      <c r="AV79" s="99">
        <f t="shared" ca="1" si="53"/>
        <v>0</v>
      </c>
      <c r="AW79" s="99">
        <f t="shared" ca="1" si="54"/>
        <v>0</v>
      </c>
      <c r="AY79" s="79">
        <f t="shared" si="28"/>
        <v>0</v>
      </c>
      <c r="AZ79" s="338" t="e">
        <f t="shared" ca="1" si="55"/>
        <v>#DIV/0!</v>
      </c>
      <c r="BA79" s="74">
        <f t="shared" ca="1" si="74"/>
        <v>0</v>
      </c>
      <c r="BB79" s="98">
        <f t="shared" ca="1" si="75"/>
        <v>0</v>
      </c>
      <c r="BC79" s="97">
        <f t="shared" ca="1" si="31"/>
        <v>0</v>
      </c>
      <c r="BD79" s="97">
        <f t="shared" ca="1" si="32"/>
        <v>0</v>
      </c>
      <c r="BE79" s="97">
        <f t="shared" ca="1" si="33"/>
        <v>0</v>
      </c>
      <c r="BF79" s="99">
        <f t="shared" ca="1" si="56"/>
        <v>0</v>
      </c>
      <c r="BG79" s="99">
        <f t="shared" ca="1" si="57"/>
        <v>0</v>
      </c>
      <c r="BH79" s="99">
        <f t="shared" ca="1" si="58"/>
        <v>0</v>
      </c>
      <c r="BJ79" s="79">
        <f t="shared" si="34"/>
        <v>0</v>
      </c>
      <c r="BK79" s="338" t="e">
        <f t="shared" ca="1" si="59"/>
        <v>#DIV/0!</v>
      </c>
      <c r="BL79" s="74">
        <f t="shared" ca="1" si="76"/>
        <v>0</v>
      </c>
      <c r="BM79" s="98">
        <f t="shared" ca="1" si="77"/>
        <v>0</v>
      </c>
      <c r="BN79" s="97">
        <f t="shared" ca="1" si="37"/>
        <v>0</v>
      </c>
      <c r="BO79" s="97">
        <f t="shared" ca="1" si="38"/>
        <v>0</v>
      </c>
      <c r="BP79" s="97">
        <f t="shared" ca="1" si="39"/>
        <v>0</v>
      </c>
      <c r="BQ79" s="99">
        <f t="shared" ca="1" si="60"/>
        <v>0</v>
      </c>
      <c r="BR79" s="99">
        <f t="shared" ca="1" si="61"/>
        <v>0</v>
      </c>
      <c r="BS79" s="99">
        <f t="shared" ca="1" si="62"/>
        <v>0</v>
      </c>
      <c r="BU79" s="79">
        <f t="shared" si="40"/>
        <v>0</v>
      </c>
      <c r="BV79" s="338" t="e">
        <f t="shared" ca="1" si="63"/>
        <v>#DIV/0!</v>
      </c>
      <c r="BW79" s="74">
        <f t="shared" ca="1" si="78"/>
        <v>0</v>
      </c>
      <c r="BX79" s="98">
        <f t="shared" ca="1" si="79"/>
        <v>0</v>
      </c>
      <c r="BY79" s="97">
        <f t="shared" ca="1" si="43"/>
        <v>0</v>
      </c>
      <c r="BZ79" s="97">
        <f t="shared" ca="1" si="44"/>
        <v>0</v>
      </c>
      <c r="CA79" s="97">
        <f t="shared" ca="1" si="45"/>
        <v>0</v>
      </c>
      <c r="CB79" s="99">
        <f t="shared" ca="1" si="64"/>
        <v>0</v>
      </c>
      <c r="CC79" s="99">
        <f t="shared" ca="1" si="65"/>
        <v>0</v>
      </c>
      <c r="CD79" s="99">
        <f t="shared" ca="1" si="66"/>
        <v>0</v>
      </c>
    </row>
    <row r="80" spans="1:82" x14ac:dyDescent="0.2">
      <c r="A80" s="92">
        <f t="shared" si="46"/>
        <v>38749</v>
      </c>
      <c r="B80" s="93">
        <f t="shared" ca="1" si="47"/>
        <v>3.6475</v>
      </c>
      <c r="C80" s="77">
        <f t="shared" ca="1" si="48"/>
        <v>0.27750000000000002</v>
      </c>
      <c r="D80" s="93">
        <f t="shared" ca="1" si="1"/>
        <v>-7.7499999999999999E-2</v>
      </c>
      <c r="E80" s="96">
        <f t="shared" ca="1" si="2"/>
        <v>1</v>
      </c>
      <c r="F80" s="95">
        <f t="shared" ca="1" si="3"/>
        <v>1515</v>
      </c>
      <c r="G80" s="77" t="e">
        <f t="shared" ca="1" si="4"/>
        <v>#DIV/0!</v>
      </c>
      <c r="H80" s="77" t="e">
        <f ca="1">IF(B$16=1,_xll.xCalcSkew(A80,I80-AO80,b)/100,0)</f>
        <v>#DIV/0!</v>
      </c>
      <c r="I80" s="94">
        <f t="shared" ca="1" si="68"/>
        <v>5</v>
      </c>
      <c r="K80" s="93">
        <f t="shared" ca="1" si="6"/>
        <v>-7.7499999999999999E-2</v>
      </c>
      <c r="L80" s="96">
        <f t="shared" ca="1" si="7"/>
        <v>1</v>
      </c>
      <c r="M80" s="95">
        <f t="shared" ca="1" si="8"/>
        <v>1515</v>
      </c>
      <c r="N80" s="170" t="e">
        <f t="shared" ca="1" si="9"/>
        <v>#DIV/0!</v>
      </c>
      <c r="O80" s="77" t="e">
        <f ca="1">IF(D$16=1,_xll.xCalcSkew($A80,P80-AZ80,b)/100,0)</f>
        <v>#DIV/0!</v>
      </c>
      <c r="P80" s="94">
        <f t="shared" ca="1" si="69"/>
        <v>3</v>
      </c>
      <c r="R80" s="93">
        <f t="shared" ca="1" si="11"/>
        <v>-0.26</v>
      </c>
      <c r="S80" s="96">
        <f t="shared" ca="1" si="12"/>
        <v>1</v>
      </c>
      <c r="T80" s="95">
        <f t="shared" ca="1" si="13"/>
        <v>1515</v>
      </c>
      <c r="U80" s="170" t="e">
        <f t="shared" ca="1" si="14"/>
        <v>#DIV/0!</v>
      </c>
      <c r="V80" s="77" t="e">
        <f ca="1">IF(F$16=1,_xll.xCalcSkew($A80,W80-BK80,b)/100,0)</f>
        <v>#DIV/0!</v>
      </c>
      <c r="W80" s="94">
        <f t="shared" ca="1" si="70"/>
        <v>2.5499999999999998</v>
      </c>
      <c r="X80" s="95"/>
      <c r="Y80" s="93">
        <f t="shared" ca="1" si="16"/>
        <v>0</v>
      </c>
      <c r="Z80" s="96">
        <f t="shared" ca="1" si="17"/>
        <v>1</v>
      </c>
      <c r="AA80" s="95">
        <f t="shared" ca="1" si="18"/>
        <v>1514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4">
        <f t="shared" ca="1" si="71"/>
        <v>2.9</v>
      </c>
      <c r="AF80" s="95">
        <f t="shared" ca="1" si="21"/>
        <v>1515</v>
      </c>
      <c r="AG80" s="95">
        <f t="shared" ca="1" si="22"/>
        <v>1514</v>
      </c>
      <c r="AH80" s="77">
        <f t="shared" ca="1" si="67"/>
        <v>0</v>
      </c>
      <c r="AI80" s="145">
        <f t="shared" si="0"/>
        <v>28</v>
      </c>
      <c r="AL80" s="95"/>
      <c r="AM80" s="79"/>
      <c r="AN80" s="79">
        <f t="shared" si="49"/>
        <v>0</v>
      </c>
      <c r="AO80" s="338" t="e">
        <f t="shared" ca="1" si="50"/>
        <v>#DIV/0!</v>
      </c>
      <c r="AP80" s="74">
        <f t="shared" ca="1" si="72"/>
        <v>0</v>
      </c>
      <c r="AQ80" s="98">
        <f t="shared" ca="1" si="73"/>
        <v>0</v>
      </c>
      <c r="AR80" s="97">
        <f t="shared" ca="1" si="26"/>
        <v>0</v>
      </c>
      <c r="AS80" s="97">
        <f t="shared" ca="1" si="51"/>
        <v>0</v>
      </c>
      <c r="AT80" s="97">
        <f t="shared" ca="1" si="27"/>
        <v>0</v>
      </c>
      <c r="AU80" s="99">
        <f t="shared" ca="1" si="52"/>
        <v>0</v>
      </c>
      <c r="AV80" s="99">
        <f t="shared" ca="1" si="53"/>
        <v>0</v>
      </c>
      <c r="AW80" s="99">
        <f t="shared" ca="1" si="54"/>
        <v>0</v>
      </c>
      <c r="AY80" s="79">
        <f t="shared" si="28"/>
        <v>0</v>
      </c>
      <c r="AZ80" s="338" t="e">
        <f t="shared" ca="1" si="55"/>
        <v>#DIV/0!</v>
      </c>
      <c r="BA80" s="74">
        <f t="shared" ca="1" si="74"/>
        <v>0</v>
      </c>
      <c r="BB80" s="98">
        <f t="shared" ca="1" si="75"/>
        <v>0</v>
      </c>
      <c r="BC80" s="97">
        <f t="shared" ca="1" si="31"/>
        <v>0</v>
      </c>
      <c r="BD80" s="97">
        <f t="shared" ca="1" si="32"/>
        <v>0</v>
      </c>
      <c r="BE80" s="97">
        <f t="shared" ca="1" si="33"/>
        <v>0</v>
      </c>
      <c r="BF80" s="99">
        <f t="shared" ca="1" si="56"/>
        <v>0</v>
      </c>
      <c r="BG80" s="99">
        <f t="shared" ca="1" si="57"/>
        <v>0</v>
      </c>
      <c r="BH80" s="99">
        <f t="shared" ca="1" si="58"/>
        <v>0</v>
      </c>
      <c r="BJ80" s="79">
        <f t="shared" si="34"/>
        <v>0</v>
      </c>
      <c r="BK80" s="338" t="e">
        <f t="shared" ca="1" si="59"/>
        <v>#DIV/0!</v>
      </c>
      <c r="BL80" s="74">
        <f t="shared" ca="1" si="76"/>
        <v>0</v>
      </c>
      <c r="BM80" s="98">
        <f t="shared" ca="1" si="77"/>
        <v>0</v>
      </c>
      <c r="BN80" s="97">
        <f t="shared" ca="1" si="37"/>
        <v>0</v>
      </c>
      <c r="BO80" s="97">
        <f t="shared" ca="1" si="38"/>
        <v>0</v>
      </c>
      <c r="BP80" s="97">
        <f t="shared" ca="1" si="39"/>
        <v>0</v>
      </c>
      <c r="BQ80" s="99">
        <f t="shared" ca="1" si="60"/>
        <v>0</v>
      </c>
      <c r="BR80" s="99">
        <f t="shared" ca="1" si="61"/>
        <v>0</v>
      </c>
      <c r="BS80" s="99">
        <f t="shared" ca="1" si="62"/>
        <v>0</v>
      </c>
      <c r="BU80" s="79">
        <f t="shared" si="40"/>
        <v>0</v>
      </c>
      <c r="BV80" s="338" t="e">
        <f t="shared" ca="1" si="63"/>
        <v>#DIV/0!</v>
      </c>
      <c r="BW80" s="74">
        <f t="shared" ca="1" si="78"/>
        <v>0</v>
      </c>
      <c r="BX80" s="98">
        <f t="shared" ca="1" si="79"/>
        <v>0</v>
      </c>
      <c r="BY80" s="97">
        <f t="shared" ca="1" si="43"/>
        <v>0</v>
      </c>
      <c r="BZ80" s="97">
        <f t="shared" ca="1" si="44"/>
        <v>0</v>
      </c>
      <c r="CA80" s="97">
        <f t="shared" ca="1" si="45"/>
        <v>0</v>
      </c>
      <c r="CB80" s="99">
        <f t="shared" ca="1" si="64"/>
        <v>0</v>
      </c>
      <c r="CC80" s="99">
        <f t="shared" ca="1" si="65"/>
        <v>0</v>
      </c>
      <c r="CD80" s="99">
        <f t="shared" ca="1" si="66"/>
        <v>0</v>
      </c>
    </row>
    <row r="81" spans="1:82" x14ac:dyDescent="0.2">
      <c r="A81" s="92">
        <f t="shared" si="46"/>
        <v>38777</v>
      </c>
      <c r="B81" s="93">
        <f t="shared" ca="1" si="47"/>
        <v>3.5175000000000001</v>
      </c>
      <c r="C81" s="77">
        <f t="shared" ca="1" si="48"/>
        <v>0.26750000000000002</v>
      </c>
      <c r="D81" s="93">
        <f t="shared" ca="1" si="1"/>
        <v>-7.7499999999999999E-2</v>
      </c>
      <c r="E81" s="96">
        <f t="shared" ca="1" si="2"/>
        <v>1</v>
      </c>
      <c r="F81" s="95">
        <f t="shared" ca="1" si="3"/>
        <v>1543</v>
      </c>
      <c r="G81" s="77" t="e">
        <f t="shared" ca="1" si="4"/>
        <v>#DIV/0!</v>
      </c>
      <c r="H81" s="77" t="e">
        <f ca="1">IF(B$16=1,_xll.xCalcSkew(A81,I81-AO81,b)/100,0)</f>
        <v>#DIV/0!</v>
      </c>
      <c r="I81" s="94">
        <f t="shared" ca="1" si="68"/>
        <v>5</v>
      </c>
      <c r="K81" s="93">
        <f t="shared" ca="1" si="6"/>
        <v>-7.7499999999999999E-2</v>
      </c>
      <c r="L81" s="96">
        <f t="shared" ca="1" si="7"/>
        <v>1</v>
      </c>
      <c r="M81" s="95">
        <f t="shared" ca="1" si="8"/>
        <v>1543</v>
      </c>
      <c r="N81" s="170" t="e">
        <f t="shared" ca="1" si="9"/>
        <v>#DIV/0!</v>
      </c>
      <c r="O81" s="77" t="e">
        <f ca="1">IF(D$16=1,_xll.xCalcSkew($A81,P81-AZ81,b)/100,0)</f>
        <v>#DIV/0!</v>
      </c>
      <c r="P81" s="94">
        <f t="shared" ca="1" si="69"/>
        <v>3</v>
      </c>
      <c r="R81" s="93">
        <f t="shared" ca="1" si="11"/>
        <v>-0.26</v>
      </c>
      <c r="S81" s="96">
        <f t="shared" ca="1" si="12"/>
        <v>1</v>
      </c>
      <c r="T81" s="95">
        <f t="shared" ca="1" si="13"/>
        <v>1543</v>
      </c>
      <c r="U81" s="170" t="e">
        <f t="shared" ca="1" si="14"/>
        <v>#DIV/0!</v>
      </c>
      <c r="V81" s="77" t="e">
        <f ca="1">IF(F$16=1,_xll.xCalcSkew($A81,W81-BK81,b)/100,0)</f>
        <v>#DIV/0!</v>
      </c>
      <c r="W81" s="94">
        <f t="shared" ca="1" si="70"/>
        <v>2.5499999999999998</v>
      </c>
      <c r="X81" s="95"/>
      <c r="Y81" s="93">
        <f t="shared" ca="1" si="16"/>
        <v>0</v>
      </c>
      <c r="Z81" s="96">
        <f t="shared" ca="1" si="17"/>
        <v>1</v>
      </c>
      <c r="AA81" s="95">
        <f t="shared" ca="1" si="18"/>
        <v>1542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4">
        <f t="shared" ca="1" si="71"/>
        <v>2.9</v>
      </c>
      <c r="AF81" s="95">
        <f t="shared" ca="1" si="21"/>
        <v>1543</v>
      </c>
      <c r="AG81" s="95">
        <f t="shared" ca="1" si="22"/>
        <v>1542</v>
      </c>
      <c r="AH81" s="77">
        <f t="shared" ca="1" si="67"/>
        <v>0</v>
      </c>
      <c r="AI81" s="145">
        <f t="shared" si="0"/>
        <v>31</v>
      </c>
      <c r="AL81" s="95"/>
      <c r="AM81" s="79"/>
      <c r="AN81" s="79">
        <f t="shared" si="49"/>
        <v>0</v>
      </c>
      <c r="AO81" s="338" t="e">
        <f t="shared" ca="1" si="50"/>
        <v>#DIV/0!</v>
      </c>
      <c r="AP81" s="74">
        <f t="shared" ca="1" si="72"/>
        <v>0</v>
      </c>
      <c r="AQ81" s="98">
        <f t="shared" ca="1" si="73"/>
        <v>0</v>
      </c>
      <c r="AR81" s="97">
        <f t="shared" ca="1" si="26"/>
        <v>0</v>
      </c>
      <c r="AS81" s="97">
        <f t="shared" ca="1" si="51"/>
        <v>0</v>
      </c>
      <c r="AT81" s="97">
        <f t="shared" ca="1" si="27"/>
        <v>0</v>
      </c>
      <c r="AU81" s="99">
        <f t="shared" ca="1" si="52"/>
        <v>0</v>
      </c>
      <c r="AV81" s="99">
        <f t="shared" ca="1" si="53"/>
        <v>0</v>
      </c>
      <c r="AW81" s="99">
        <f t="shared" ca="1" si="54"/>
        <v>0</v>
      </c>
      <c r="AY81" s="79">
        <f t="shared" si="28"/>
        <v>0</v>
      </c>
      <c r="AZ81" s="338" t="e">
        <f t="shared" ca="1" si="55"/>
        <v>#DIV/0!</v>
      </c>
      <c r="BA81" s="74">
        <f t="shared" ca="1" si="74"/>
        <v>0</v>
      </c>
      <c r="BB81" s="98">
        <f t="shared" ca="1" si="75"/>
        <v>0</v>
      </c>
      <c r="BC81" s="97">
        <f t="shared" ca="1" si="31"/>
        <v>0</v>
      </c>
      <c r="BD81" s="97">
        <f t="shared" ca="1" si="32"/>
        <v>0</v>
      </c>
      <c r="BE81" s="97">
        <f t="shared" ca="1" si="33"/>
        <v>0</v>
      </c>
      <c r="BF81" s="99">
        <f t="shared" ca="1" si="56"/>
        <v>0</v>
      </c>
      <c r="BG81" s="99">
        <f t="shared" ca="1" si="57"/>
        <v>0</v>
      </c>
      <c r="BH81" s="99">
        <f t="shared" ca="1" si="58"/>
        <v>0</v>
      </c>
      <c r="BJ81" s="79">
        <f t="shared" si="34"/>
        <v>0</v>
      </c>
      <c r="BK81" s="338" t="e">
        <f t="shared" ca="1" si="59"/>
        <v>#DIV/0!</v>
      </c>
      <c r="BL81" s="74">
        <f t="shared" ca="1" si="76"/>
        <v>0</v>
      </c>
      <c r="BM81" s="98">
        <f t="shared" ca="1" si="77"/>
        <v>0</v>
      </c>
      <c r="BN81" s="97">
        <f t="shared" ca="1" si="37"/>
        <v>0</v>
      </c>
      <c r="BO81" s="97">
        <f t="shared" ca="1" si="38"/>
        <v>0</v>
      </c>
      <c r="BP81" s="97">
        <f t="shared" ca="1" si="39"/>
        <v>0</v>
      </c>
      <c r="BQ81" s="99">
        <f t="shared" ca="1" si="60"/>
        <v>0</v>
      </c>
      <c r="BR81" s="99">
        <f t="shared" ca="1" si="61"/>
        <v>0</v>
      </c>
      <c r="BS81" s="99">
        <f t="shared" ca="1" si="62"/>
        <v>0</v>
      </c>
      <c r="BU81" s="79">
        <f t="shared" si="40"/>
        <v>0</v>
      </c>
      <c r="BV81" s="338" t="e">
        <f t="shared" ca="1" si="63"/>
        <v>#DIV/0!</v>
      </c>
      <c r="BW81" s="74">
        <f t="shared" ca="1" si="78"/>
        <v>0</v>
      </c>
      <c r="BX81" s="98">
        <f t="shared" ca="1" si="79"/>
        <v>0</v>
      </c>
      <c r="BY81" s="97">
        <f t="shared" ca="1" si="43"/>
        <v>0</v>
      </c>
      <c r="BZ81" s="97">
        <f t="shared" ca="1" si="44"/>
        <v>0</v>
      </c>
      <c r="CA81" s="97">
        <f t="shared" ca="1" si="45"/>
        <v>0</v>
      </c>
      <c r="CB81" s="99">
        <f t="shared" ca="1" si="64"/>
        <v>0</v>
      </c>
      <c r="CC81" s="99">
        <f t="shared" ca="1" si="65"/>
        <v>0</v>
      </c>
      <c r="CD81" s="99">
        <f t="shared" ca="1" si="66"/>
        <v>0</v>
      </c>
    </row>
    <row r="82" spans="1:82" x14ac:dyDescent="0.2">
      <c r="A82" s="92">
        <f t="shared" si="46"/>
        <v>38808</v>
      </c>
      <c r="B82" s="93">
        <f t="shared" ca="1" si="47"/>
        <v>3.3325</v>
      </c>
      <c r="C82" s="77">
        <f t="shared" ca="1" si="48"/>
        <v>0.25</v>
      </c>
      <c r="D82" s="93">
        <f t="shared" ca="1" si="1"/>
        <v>-7.4999999999999997E-2</v>
      </c>
      <c r="E82" s="96">
        <f t="shared" ca="1" si="2"/>
        <v>1</v>
      </c>
      <c r="F82" s="95">
        <f t="shared" ca="1" si="3"/>
        <v>1576</v>
      </c>
      <c r="G82" s="77" t="e">
        <f t="shared" ca="1" si="4"/>
        <v>#DIV/0!</v>
      </c>
      <c r="H82" s="77" t="e">
        <f ca="1">IF(B$16=1,_xll.xCalcSkew(A82,I82-AO82,b)/100,0)</f>
        <v>#DIV/0!</v>
      </c>
      <c r="I82" s="94">
        <f t="shared" ca="1" si="68"/>
        <v>5</v>
      </c>
      <c r="K82" s="93">
        <f t="shared" ca="1" si="6"/>
        <v>-7.4999999999999997E-2</v>
      </c>
      <c r="L82" s="96">
        <f t="shared" ca="1" si="7"/>
        <v>1</v>
      </c>
      <c r="M82" s="95">
        <f t="shared" ca="1" si="8"/>
        <v>1576</v>
      </c>
      <c r="N82" s="170" t="e">
        <f t="shared" ca="1" si="9"/>
        <v>#DIV/0!</v>
      </c>
      <c r="O82" s="77" t="e">
        <f ca="1">IF(D$16=1,_xll.xCalcSkew($A82,P82-AZ82,b)/100,0)</f>
        <v>#DIV/0!</v>
      </c>
      <c r="P82" s="94">
        <f t="shared" ca="1" si="69"/>
        <v>3</v>
      </c>
      <c r="R82" s="93">
        <f t="shared" ca="1" si="11"/>
        <v>-0.39</v>
      </c>
      <c r="S82" s="96">
        <f t="shared" ca="1" si="12"/>
        <v>1</v>
      </c>
      <c r="T82" s="95">
        <f t="shared" ca="1" si="13"/>
        <v>1576</v>
      </c>
      <c r="U82" s="170" t="e">
        <f t="shared" ca="1" si="14"/>
        <v>#DIV/0!</v>
      </c>
      <c r="V82" s="77" t="e">
        <f ca="1">IF(F$16=1,_xll.xCalcSkew($A82,W82-BK82,b)/100,0)</f>
        <v>#DIV/0!</v>
      </c>
      <c r="W82" s="94">
        <f t="shared" ca="1" si="70"/>
        <v>2.5499999999999998</v>
      </c>
      <c r="X82" s="95"/>
      <c r="Y82" s="93">
        <f t="shared" ca="1" si="16"/>
        <v>0</v>
      </c>
      <c r="Z82" s="96">
        <f t="shared" ca="1" si="17"/>
        <v>1</v>
      </c>
      <c r="AA82" s="95">
        <f t="shared" ca="1" si="18"/>
        <v>1575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4">
        <f t="shared" ca="1" si="71"/>
        <v>2.9</v>
      </c>
      <c r="AF82" s="95">
        <f t="shared" ca="1" si="21"/>
        <v>1576</v>
      </c>
      <c r="AG82" s="95">
        <f t="shared" ca="1" si="22"/>
        <v>1575</v>
      </c>
      <c r="AH82" s="77">
        <f t="shared" ca="1" si="67"/>
        <v>0</v>
      </c>
      <c r="AI82" s="145">
        <f t="shared" si="0"/>
        <v>30</v>
      </c>
      <c r="AL82" s="95"/>
      <c r="AM82" s="79"/>
      <c r="AN82" s="79">
        <f t="shared" si="49"/>
        <v>0</v>
      </c>
      <c r="AO82" s="338" t="e">
        <f t="shared" ca="1" si="50"/>
        <v>#DIV/0!</v>
      </c>
      <c r="AP82" s="74">
        <f t="shared" ca="1" si="72"/>
        <v>0</v>
      </c>
      <c r="AQ82" s="98">
        <f t="shared" ca="1" si="73"/>
        <v>0</v>
      </c>
      <c r="AR82" s="97">
        <f t="shared" ca="1" si="26"/>
        <v>0</v>
      </c>
      <c r="AS82" s="97">
        <f t="shared" ca="1" si="51"/>
        <v>0</v>
      </c>
      <c r="AT82" s="97">
        <f t="shared" ca="1" si="27"/>
        <v>0</v>
      </c>
      <c r="AU82" s="99">
        <f t="shared" ca="1" si="52"/>
        <v>0</v>
      </c>
      <c r="AV82" s="99">
        <f t="shared" ca="1" si="53"/>
        <v>0</v>
      </c>
      <c r="AW82" s="99">
        <f t="shared" ca="1" si="54"/>
        <v>0</v>
      </c>
      <c r="AY82" s="79">
        <f t="shared" si="28"/>
        <v>0</v>
      </c>
      <c r="AZ82" s="338" t="e">
        <f t="shared" ca="1" si="55"/>
        <v>#DIV/0!</v>
      </c>
      <c r="BA82" s="74">
        <f t="shared" ca="1" si="74"/>
        <v>0</v>
      </c>
      <c r="BB82" s="98">
        <f t="shared" ca="1" si="75"/>
        <v>0</v>
      </c>
      <c r="BC82" s="97">
        <f t="shared" ca="1" si="31"/>
        <v>0</v>
      </c>
      <c r="BD82" s="97">
        <f t="shared" ca="1" si="32"/>
        <v>0</v>
      </c>
      <c r="BE82" s="97">
        <f t="shared" ca="1" si="33"/>
        <v>0</v>
      </c>
      <c r="BF82" s="99">
        <f t="shared" ca="1" si="56"/>
        <v>0</v>
      </c>
      <c r="BG82" s="99">
        <f t="shared" ca="1" si="57"/>
        <v>0</v>
      </c>
      <c r="BH82" s="99">
        <f t="shared" ca="1" si="58"/>
        <v>0</v>
      </c>
      <c r="BJ82" s="79">
        <f t="shared" si="34"/>
        <v>0</v>
      </c>
      <c r="BK82" s="338" t="e">
        <f t="shared" ca="1" si="59"/>
        <v>#DIV/0!</v>
      </c>
      <c r="BL82" s="74">
        <f t="shared" ca="1" si="76"/>
        <v>0</v>
      </c>
      <c r="BM82" s="98">
        <f t="shared" ca="1" si="77"/>
        <v>0</v>
      </c>
      <c r="BN82" s="97">
        <f t="shared" ca="1" si="37"/>
        <v>0</v>
      </c>
      <c r="BO82" s="97">
        <f t="shared" ca="1" si="38"/>
        <v>0</v>
      </c>
      <c r="BP82" s="97">
        <f t="shared" ca="1" si="39"/>
        <v>0</v>
      </c>
      <c r="BQ82" s="99">
        <f t="shared" ca="1" si="60"/>
        <v>0</v>
      </c>
      <c r="BR82" s="99">
        <f t="shared" ca="1" si="61"/>
        <v>0</v>
      </c>
      <c r="BS82" s="99">
        <f t="shared" ca="1" si="62"/>
        <v>0</v>
      </c>
      <c r="BU82" s="79">
        <f t="shared" si="40"/>
        <v>0</v>
      </c>
      <c r="BV82" s="338" t="e">
        <f t="shared" ca="1" si="63"/>
        <v>#DIV/0!</v>
      </c>
      <c r="BW82" s="74">
        <f t="shared" ca="1" si="78"/>
        <v>0</v>
      </c>
      <c r="BX82" s="98">
        <f t="shared" ca="1" si="79"/>
        <v>0</v>
      </c>
      <c r="BY82" s="97">
        <f t="shared" ca="1" si="43"/>
        <v>0</v>
      </c>
      <c r="BZ82" s="97">
        <f t="shared" ca="1" si="44"/>
        <v>0</v>
      </c>
      <c r="CA82" s="97">
        <f t="shared" ca="1" si="45"/>
        <v>0</v>
      </c>
      <c r="CB82" s="99">
        <f t="shared" ca="1" si="64"/>
        <v>0</v>
      </c>
      <c r="CC82" s="99">
        <f t="shared" ca="1" si="65"/>
        <v>0</v>
      </c>
      <c r="CD82" s="99">
        <f t="shared" ca="1" si="66"/>
        <v>0</v>
      </c>
    </row>
    <row r="83" spans="1:82" x14ac:dyDescent="0.2">
      <c r="A83" s="92">
        <f t="shared" si="46"/>
        <v>38838</v>
      </c>
      <c r="B83" s="93">
        <f t="shared" ca="1" si="47"/>
        <v>3.3325</v>
      </c>
      <c r="C83" s="77">
        <f t="shared" ca="1" si="48"/>
        <v>0.245</v>
      </c>
      <c r="D83" s="93">
        <f t="shared" ca="1" si="1"/>
        <v>-7.4999999999999997E-2</v>
      </c>
      <c r="E83" s="96">
        <f t="shared" ca="1" si="2"/>
        <v>1</v>
      </c>
      <c r="F83" s="95">
        <f t="shared" ca="1" si="3"/>
        <v>1604</v>
      </c>
      <c r="G83" s="77" t="e">
        <f t="shared" ca="1" si="4"/>
        <v>#DIV/0!</v>
      </c>
      <c r="H83" s="77" t="e">
        <f ca="1">IF(B$16=1,_xll.xCalcSkew(A83,I83-AO83,b)/100,0)</f>
        <v>#DIV/0!</v>
      </c>
      <c r="I83" s="94">
        <f t="shared" ca="1" si="68"/>
        <v>5</v>
      </c>
      <c r="K83" s="93">
        <f t="shared" ca="1" si="6"/>
        <v>-7.4999999999999997E-2</v>
      </c>
      <c r="L83" s="96">
        <f t="shared" ca="1" si="7"/>
        <v>1</v>
      </c>
      <c r="M83" s="95">
        <f t="shared" ca="1" si="8"/>
        <v>1604</v>
      </c>
      <c r="N83" s="170" t="e">
        <f t="shared" ca="1" si="9"/>
        <v>#DIV/0!</v>
      </c>
      <c r="O83" s="77" t="e">
        <f ca="1">IF(D$16=1,_xll.xCalcSkew($A83,P83-AZ83,b)/100,0)</f>
        <v>#DIV/0!</v>
      </c>
      <c r="P83" s="94">
        <f t="shared" ca="1" si="69"/>
        <v>3</v>
      </c>
      <c r="R83" s="93">
        <f t="shared" ca="1" si="11"/>
        <v>-0.39</v>
      </c>
      <c r="S83" s="96">
        <f t="shared" ca="1" si="12"/>
        <v>1</v>
      </c>
      <c r="T83" s="95">
        <f t="shared" ca="1" si="13"/>
        <v>1604</v>
      </c>
      <c r="U83" s="170" t="e">
        <f t="shared" ca="1" si="14"/>
        <v>#DIV/0!</v>
      </c>
      <c r="V83" s="77" t="e">
        <f ca="1">IF(F$16=1,_xll.xCalcSkew($A83,W83-BK83,b)/100,0)</f>
        <v>#DIV/0!</v>
      </c>
      <c r="W83" s="94">
        <f t="shared" ca="1" si="70"/>
        <v>2.5499999999999998</v>
      </c>
      <c r="X83" s="95"/>
      <c r="Y83" s="93">
        <f t="shared" ca="1" si="16"/>
        <v>0</v>
      </c>
      <c r="Z83" s="96">
        <f t="shared" ca="1" si="17"/>
        <v>1</v>
      </c>
      <c r="AA83" s="95">
        <f t="shared" ca="1" si="18"/>
        <v>1603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4">
        <f t="shared" ca="1" si="71"/>
        <v>2.9</v>
      </c>
      <c r="AF83" s="95">
        <f t="shared" ca="1" si="21"/>
        <v>1604</v>
      </c>
      <c r="AG83" s="95">
        <f t="shared" ca="1" si="22"/>
        <v>1603</v>
      </c>
      <c r="AH83" s="77">
        <f t="shared" ca="1" si="67"/>
        <v>0</v>
      </c>
      <c r="AI83" s="145">
        <f t="shared" si="0"/>
        <v>31</v>
      </c>
      <c r="AL83" s="95"/>
      <c r="AM83" s="79"/>
      <c r="AN83" s="79">
        <f t="shared" si="49"/>
        <v>0</v>
      </c>
      <c r="AO83" s="338" t="e">
        <f t="shared" ca="1" si="50"/>
        <v>#DIV/0!</v>
      </c>
      <c r="AP83" s="74">
        <f t="shared" ca="1" si="72"/>
        <v>0</v>
      </c>
      <c r="AQ83" s="98">
        <f t="shared" ca="1" si="73"/>
        <v>0</v>
      </c>
      <c r="AR83" s="97">
        <f t="shared" ca="1" si="26"/>
        <v>0</v>
      </c>
      <c r="AS83" s="97">
        <f t="shared" ca="1" si="51"/>
        <v>0</v>
      </c>
      <c r="AT83" s="97">
        <f t="shared" ca="1" si="27"/>
        <v>0</v>
      </c>
      <c r="AU83" s="99">
        <f t="shared" ca="1" si="52"/>
        <v>0</v>
      </c>
      <c r="AV83" s="99">
        <f t="shared" ca="1" si="53"/>
        <v>0</v>
      </c>
      <c r="AW83" s="99">
        <f t="shared" ca="1" si="54"/>
        <v>0</v>
      </c>
      <c r="AY83" s="79">
        <f t="shared" si="28"/>
        <v>0</v>
      </c>
      <c r="AZ83" s="338" t="e">
        <f t="shared" ca="1" si="55"/>
        <v>#DIV/0!</v>
      </c>
      <c r="BA83" s="74">
        <f t="shared" ca="1" si="74"/>
        <v>0</v>
      </c>
      <c r="BB83" s="98">
        <f t="shared" ca="1" si="75"/>
        <v>0</v>
      </c>
      <c r="BC83" s="97">
        <f t="shared" ca="1" si="31"/>
        <v>0</v>
      </c>
      <c r="BD83" s="97">
        <f t="shared" ca="1" si="32"/>
        <v>0</v>
      </c>
      <c r="BE83" s="97">
        <f t="shared" ca="1" si="33"/>
        <v>0</v>
      </c>
      <c r="BF83" s="99">
        <f t="shared" ca="1" si="56"/>
        <v>0</v>
      </c>
      <c r="BG83" s="99">
        <f t="shared" ca="1" si="57"/>
        <v>0</v>
      </c>
      <c r="BH83" s="99">
        <f t="shared" ca="1" si="58"/>
        <v>0</v>
      </c>
      <c r="BJ83" s="79">
        <f t="shared" si="34"/>
        <v>0</v>
      </c>
      <c r="BK83" s="338" t="e">
        <f t="shared" ca="1" si="59"/>
        <v>#DIV/0!</v>
      </c>
      <c r="BL83" s="74">
        <f t="shared" ca="1" si="76"/>
        <v>0</v>
      </c>
      <c r="BM83" s="98">
        <f t="shared" ca="1" si="77"/>
        <v>0</v>
      </c>
      <c r="BN83" s="97">
        <f t="shared" ca="1" si="37"/>
        <v>0</v>
      </c>
      <c r="BO83" s="97">
        <f t="shared" ca="1" si="38"/>
        <v>0</v>
      </c>
      <c r="BP83" s="97">
        <f t="shared" ca="1" si="39"/>
        <v>0</v>
      </c>
      <c r="BQ83" s="99">
        <f t="shared" ca="1" si="60"/>
        <v>0</v>
      </c>
      <c r="BR83" s="99">
        <f t="shared" ca="1" si="61"/>
        <v>0</v>
      </c>
      <c r="BS83" s="99">
        <f t="shared" ca="1" si="62"/>
        <v>0</v>
      </c>
      <c r="BU83" s="79">
        <f t="shared" si="40"/>
        <v>0</v>
      </c>
      <c r="BV83" s="338" t="e">
        <f t="shared" ca="1" si="63"/>
        <v>#DIV/0!</v>
      </c>
      <c r="BW83" s="74">
        <f t="shared" ca="1" si="78"/>
        <v>0</v>
      </c>
      <c r="BX83" s="98">
        <f t="shared" ca="1" si="79"/>
        <v>0</v>
      </c>
      <c r="BY83" s="97">
        <f t="shared" ca="1" si="43"/>
        <v>0</v>
      </c>
      <c r="BZ83" s="97">
        <f t="shared" ca="1" si="44"/>
        <v>0</v>
      </c>
      <c r="CA83" s="97">
        <f t="shared" ca="1" si="45"/>
        <v>0</v>
      </c>
      <c r="CB83" s="99">
        <f t="shared" ca="1" si="64"/>
        <v>0</v>
      </c>
      <c r="CC83" s="99">
        <f t="shared" ca="1" si="65"/>
        <v>0</v>
      </c>
      <c r="CD83" s="99">
        <f t="shared" ca="1" si="66"/>
        <v>0</v>
      </c>
    </row>
    <row r="84" spans="1:82" x14ac:dyDescent="0.2">
      <c r="A84" s="92">
        <f t="shared" si="46"/>
        <v>38869</v>
      </c>
      <c r="B84" s="93">
        <f t="shared" ca="1" si="47"/>
        <v>3.3675000000000002</v>
      </c>
      <c r="C84" s="77">
        <f t="shared" ca="1" si="48"/>
        <v>0.2475</v>
      </c>
      <c r="D84" s="93">
        <f t="shared" ca="1" si="1"/>
        <v>-7.4999999999999997E-2</v>
      </c>
      <c r="E84" s="96">
        <f t="shared" ca="1" si="2"/>
        <v>1</v>
      </c>
      <c r="F84" s="95">
        <f t="shared" ca="1" si="3"/>
        <v>1634</v>
      </c>
      <c r="G84" s="77" t="e">
        <f t="shared" ca="1" si="4"/>
        <v>#DIV/0!</v>
      </c>
      <c r="H84" s="77" t="e">
        <f ca="1">IF(B$16=1,_xll.xCalcSkew(A84,I84-AO84,b)/100,0)</f>
        <v>#DIV/0!</v>
      </c>
      <c r="I84" s="94">
        <f t="shared" ca="1" si="68"/>
        <v>5</v>
      </c>
      <c r="K84" s="93">
        <f t="shared" ca="1" si="6"/>
        <v>-7.4999999999999997E-2</v>
      </c>
      <c r="L84" s="96">
        <f t="shared" ca="1" si="7"/>
        <v>1</v>
      </c>
      <c r="M84" s="95">
        <f t="shared" ca="1" si="8"/>
        <v>1634</v>
      </c>
      <c r="N84" s="170" t="e">
        <f t="shared" ca="1" si="9"/>
        <v>#DIV/0!</v>
      </c>
      <c r="O84" s="77" t="e">
        <f ca="1">IF(D$16=1,_xll.xCalcSkew($A84,P84-AZ84,b)/100,0)</f>
        <v>#DIV/0!</v>
      </c>
      <c r="P84" s="94">
        <f t="shared" ca="1" si="69"/>
        <v>3</v>
      </c>
      <c r="R84" s="93">
        <f t="shared" ca="1" si="11"/>
        <v>-0.39</v>
      </c>
      <c r="S84" s="96">
        <f t="shared" ca="1" si="12"/>
        <v>1</v>
      </c>
      <c r="T84" s="95">
        <f t="shared" ca="1" si="13"/>
        <v>1634</v>
      </c>
      <c r="U84" s="170" t="e">
        <f t="shared" ca="1" si="14"/>
        <v>#DIV/0!</v>
      </c>
      <c r="V84" s="77" t="e">
        <f ca="1">IF(F$16=1,_xll.xCalcSkew($A84,W84-BK84,b)/100,0)</f>
        <v>#DIV/0!</v>
      </c>
      <c r="W84" s="94">
        <f t="shared" ca="1" si="70"/>
        <v>2.5499999999999998</v>
      </c>
      <c r="X84" s="95"/>
      <c r="Y84" s="93">
        <f t="shared" ca="1" si="16"/>
        <v>0</v>
      </c>
      <c r="Z84" s="96">
        <f t="shared" ca="1" si="17"/>
        <v>1</v>
      </c>
      <c r="AA84" s="95">
        <f t="shared" ca="1" si="18"/>
        <v>1633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4">
        <f t="shared" ca="1" si="71"/>
        <v>2.9</v>
      </c>
      <c r="AF84" s="95">
        <f t="shared" ca="1" si="21"/>
        <v>1634</v>
      </c>
      <c r="AG84" s="95">
        <f t="shared" ca="1" si="22"/>
        <v>1633</v>
      </c>
      <c r="AH84" s="77">
        <f t="shared" ca="1" si="67"/>
        <v>0</v>
      </c>
      <c r="AI84" s="145">
        <f t="shared" si="0"/>
        <v>30</v>
      </c>
      <c r="AL84" s="95"/>
      <c r="AM84" s="79"/>
      <c r="AN84" s="79">
        <f t="shared" si="49"/>
        <v>0</v>
      </c>
      <c r="AO84" s="338" t="e">
        <f t="shared" ca="1" si="50"/>
        <v>#DIV/0!</v>
      </c>
      <c r="AP84" s="74">
        <f t="shared" ca="1" si="72"/>
        <v>0</v>
      </c>
      <c r="AQ84" s="98">
        <f t="shared" ca="1" si="73"/>
        <v>0</v>
      </c>
      <c r="AR84" s="97">
        <f t="shared" ca="1" si="26"/>
        <v>0</v>
      </c>
      <c r="AS84" s="97">
        <f t="shared" ca="1" si="51"/>
        <v>0</v>
      </c>
      <c r="AT84" s="97">
        <f t="shared" ca="1" si="27"/>
        <v>0</v>
      </c>
      <c r="AU84" s="99">
        <f t="shared" ca="1" si="52"/>
        <v>0</v>
      </c>
      <c r="AV84" s="99">
        <f t="shared" ca="1" si="53"/>
        <v>0</v>
      </c>
      <c r="AW84" s="99">
        <f t="shared" ca="1" si="54"/>
        <v>0</v>
      </c>
      <c r="AY84" s="79">
        <f t="shared" si="28"/>
        <v>0</v>
      </c>
      <c r="AZ84" s="338" t="e">
        <f t="shared" ca="1" si="55"/>
        <v>#DIV/0!</v>
      </c>
      <c r="BA84" s="74">
        <f t="shared" ca="1" si="74"/>
        <v>0</v>
      </c>
      <c r="BB84" s="98">
        <f t="shared" ca="1" si="75"/>
        <v>0</v>
      </c>
      <c r="BC84" s="97">
        <f t="shared" ca="1" si="31"/>
        <v>0</v>
      </c>
      <c r="BD84" s="97">
        <f t="shared" ca="1" si="32"/>
        <v>0</v>
      </c>
      <c r="BE84" s="97">
        <f t="shared" ca="1" si="33"/>
        <v>0</v>
      </c>
      <c r="BF84" s="99">
        <f t="shared" ca="1" si="56"/>
        <v>0</v>
      </c>
      <c r="BG84" s="99">
        <f t="shared" ca="1" si="57"/>
        <v>0</v>
      </c>
      <c r="BH84" s="99">
        <f t="shared" ca="1" si="58"/>
        <v>0</v>
      </c>
      <c r="BJ84" s="79">
        <f t="shared" si="34"/>
        <v>0</v>
      </c>
      <c r="BK84" s="338" t="e">
        <f t="shared" ca="1" si="59"/>
        <v>#DIV/0!</v>
      </c>
      <c r="BL84" s="74">
        <f t="shared" ca="1" si="76"/>
        <v>0</v>
      </c>
      <c r="BM84" s="98">
        <f t="shared" ca="1" si="77"/>
        <v>0</v>
      </c>
      <c r="BN84" s="97">
        <f t="shared" ca="1" si="37"/>
        <v>0</v>
      </c>
      <c r="BO84" s="97">
        <f t="shared" ca="1" si="38"/>
        <v>0</v>
      </c>
      <c r="BP84" s="97">
        <f t="shared" ca="1" si="39"/>
        <v>0</v>
      </c>
      <c r="BQ84" s="99">
        <f t="shared" ca="1" si="60"/>
        <v>0</v>
      </c>
      <c r="BR84" s="99">
        <f t="shared" ca="1" si="61"/>
        <v>0</v>
      </c>
      <c r="BS84" s="99">
        <f t="shared" ca="1" si="62"/>
        <v>0</v>
      </c>
      <c r="BU84" s="79">
        <f t="shared" si="40"/>
        <v>0</v>
      </c>
      <c r="BV84" s="338" t="e">
        <f t="shared" ca="1" si="63"/>
        <v>#DIV/0!</v>
      </c>
      <c r="BW84" s="74">
        <f t="shared" ca="1" si="78"/>
        <v>0</v>
      </c>
      <c r="BX84" s="98">
        <f t="shared" ca="1" si="79"/>
        <v>0</v>
      </c>
      <c r="BY84" s="97">
        <f t="shared" ca="1" si="43"/>
        <v>0</v>
      </c>
      <c r="BZ84" s="97">
        <f t="shared" ca="1" si="44"/>
        <v>0</v>
      </c>
      <c r="CA84" s="97">
        <f t="shared" ca="1" si="45"/>
        <v>0</v>
      </c>
      <c r="CB84" s="99">
        <f t="shared" ca="1" si="64"/>
        <v>0</v>
      </c>
      <c r="CC84" s="99">
        <f t="shared" ca="1" si="65"/>
        <v>0</v>
      </c>
      <c r="CD84" s="99">
        <f t="shared" ca="1" si="66"/>
        <v>0</v>
      </c>
    </row>
    <row r="85" spans="1:82" x14ac:dyDescent="0.2">
      <c r="A85" s="92">
        <f t="shared" si="46"/>
        <v>38899</v>
      </c>
      <c r="B85" s="93">
        <f t="shared" ca="1" si="47"/>
        <v>3.4075000000000002</v>
      </c>
      <c r="C85" s="77">
        <f t="shared" ca="1" si="48"/>
        <v>0.2475</v>
      </c>
      <c r="D85" s="93">
        <f t="shared" ca="1" si="1"/>
        <v>-7.4999999999999997E-2</v>
      </c>
      <c r="E85" s="96">
        <f t="shared" ca="1" si="2"/>
        <v>1</v>
      </c>
      <c r="F85" s="95">
        <f t="shared" ca="1" si="3"/>
        <v>1667</v>
      </c>
      <c r="G85" s="77" t="e">
        <f t="shared" ca="1" si="4"/>
        <v>#DIV/0!</v>
      </c>
      <c r="H85" s="77" t="e">
        <f ca="1">IF(B$16=1,_xll.xCalcSkew(A85,I85-AO85,b)/100,0)</f>
        <v>#DIV/0!</v>
      </c>
      <c r="I85" s="94">
        <f t="shared" ca="1" si="68"/>
        <v>5</v>
      </c>
      <c r="K85" s="93">
        <f t="shared" ca="1" si="6"/>
        <v>-7.4999999999999997E-2</v>
      </c>
      <c r="L85" s="96">
        <f t="shared" ca="1" si="7"/>
        <v>1</v>
      </c>
      <c r="M85" s="95">
        <f t="shared" ca="1" si="8"/>
        <v>1667</v>
      </c>
      <c r="N85" s="170" t="e">
        <f t="shared" ca="1" si="9"/>
        <v>#DIV/0!</v>
      </c>
      <c r="O85" s="77" t="e">
        <f ca="1">IF(D$16=1,_xll.xCalcSkew($A85,P85-AZ85,b)/100,0)</f>
        <v>#DIV/0!</v>
      </c>
      <c r="P85" s="94">
        <f t="shared" ca="1" si="69"/>
        <v>3</v>
      </c>
      <c r="R85" s="93">
        <f t="shared" ca="1" si="11"/>
        <v>-0.39</v>
      </c>
      <c r="S85" s="96">
        <f t="shared" ca="1" si="12"/>
        <v>1</v>
      </c>
      <c r="T85" s="95">
        <f t="shared" ca="1" si="13"/>
        <v>1667</v>
      </c>
      <c r="U85" s="170" t="e">
        <f t="shared" ca="1" si="14"/>
        <v>#DIV/0!</v>
      </c>
      <c r="V85" s="77" t="e">
        <f ca="1">IF(F$16=1,_xll.xCalcSkew($A85,W85-BK85,b)/100,0)</f>
        <v>#DIV/0!</v>
      </c>
      <c r="W85" s="94">
        <f t="shared" ca="1" si="70"/>
        <v>2.5499999999999998</v>
      </c>
      <c r="X85" s="95"/>
      <c r="Y85" s="93">
        <f t="shared" ca="1" si="16"/>
        <v>0</v>
      </c>
      <c r="Z85" s="96">
        <f t="shared" ca="1" si="17"/>
        <v>1</v>
      </c>
      <c r="AA85" s="95">
        <f t="shared" ca="1" si="18"/>
        <v>1666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4">
        <f t="shared" ca="1" si="71"/>
        <v>2.9</v>
      </c>
      <c r="AF85" s="95">
        <f t="shared" ca="1" si="21"/>
        <v>1667</v>
      </c>
      <c r="AG85" s="95">
        <f t="shared" ca="1" si="22"/>
        <v>1666</v>
      </c>
      <c r="AH85" s="77">
        <f t="shared" ca="1" si="67"/>
        <v>0</v>
      </c>
      <c r="AI85" s="145">
        <f t="shared" si="0"/>
        <v>31</v>
      </c>
      <c r="AL85" s="95"/>
      <c r="AM85" s="79"/>
      <c r="AN85" s="79">
        <f t="shared" si="49"/>
        <v>0</v>
      </c>
      <c r="AO85" s="338" t="e">
        <f t="shared" ca="1" si="50"/>
        <v>#DIV/0!</v>
      </c>
      <c r="AP85" s="74">
        <f t="shared" ca="1" si="72"/>
        <v>0</v>
      </c>
      <c r="AQ85" s="98">
        <f t="shared" ca="1" si="73"/>
        <v>0</v>
      </c>
      <c r="AR85" s="97">
        <f t="shared" ca="1" si="26"/>
        <v>0</v>
      </c>
      <c r="AS85" s="97">
        <f t="shared" ca="1" si="51"/>
        <v>0</v>
      </c>
      <c r="AT85" s="97">
        <f t="shared" ca="1" si="27"/>
        <v>0</v>
      </c>
      <c r="AU85" s="99">
        <f t="shared" ca="1" si="52"/>
        <v>0</v>
      </c>
      <c r="AV85" s="99">
        <f t="shared" ca="1" si="53"/>
        <v>0</v>
      </c>
      <c r="AW85" s="99">
        <f t="shared" ca="1" si="54"/>
        <v>0</v>
      </c>
      <c r="AY85" s="79">
        <f t="shared" si="28"/>
        <v>0</v>
      </c>
      <c r="AZ85" s="338" t="e">
        <f t="shared" ca="1" si="55"/>
        <v>#DIV/0!</v>
      </c>
      <c r="BA85" s="74">
        <f t="shared" ca="1" si="74"/>
        <v>0</v>
      </c>
      <c r="BB85" s="98">
        <f t="shared" ca="1" si="75"/>
        <v>0</v>
      </c>
      <c r="BC85" s="97">
        <f t="shared" ca="1" si="31"/>
        <v>0</v>
      </c>
      <c r="BD85" s="97">
        <f t="shared" ca="1" si="32"/>
        <v>0</v>
      </c>
      <c r="BE85" s="97">
        <f t="shared" ca="1" si="33"/>
        <v>0</v>
      </c>
      <c r="BF85" s="99">
        <f t="shared" ca="1" si="56"/>
        <v>0</v>
      </c>
      <c r="BG85" s="99">
        <f t="shared" ca="1" si="57"/>
        <v>0</v>
      </c>
      <c r="BH85" s="99">
        <f t="shared" ca="1" si="58"/>
        <v>0</v>
      </c>
      <c r="BJ85" s="79">
        <f t="shared" si="34"/>
        <v>0</v>
      </c>
      <c r="BK85" s="338" t="e">
        <f t="shared" ca="1" si="59"/>
        <v>#DIV/0!</v>
      </c>
      <c r="BL85" s="74">
        <f t="shared" ca="1" si="76"/>
        <v>0</v>
      </c>
      <c r="BM85" s="98">
        <f t="shared" ca="1" si="77"/>
        <v>0</v>
      </c>
      <c r="BN85" s="97">
        <f t="shared" ca="1" si="37"/>
        <v>0</v>
      </c>
      <c r="BO85" s="97">
        <f t="shared" ca="1" si="38"/>
        <v>0</v>
      </c>
      <c r="BP85" s="97">
        <f t="shared" ca="1" si="39"/>
        <v>0</v>
      </c>
      <c r="BQ85" s="99">
        <f t="shared" ca="1" si="60"/>
        <v>0</v>
      </c>
      <c r="BR85" s="99">
        <f t="shared" ca="1" si="61"/>
        <v>0</v>
      </c>
      <c r="BS85" s="99">
        <f t="shared" ca="1" si="62"/>
        <v>0</v>
      </c>
      <c r="BU85" s="79">
        <f t="shared" si="40"/>
        <v>0</v>
      </c>
      <c r="BV85" s="338" t="e">
        <f t="shared" ca="1" si="63"/>
        <v>#DIV/0!</v>
      </c>
      <c r="BW85" s="74">
        <f t="shared" ca="1" si="78"/>
        <v>0</v>
      </c>
      <c r="BX85" s="98">
        <f t="shared" ca="1" si="79"/>
        <v>0</v>
      </c>
      <c r="BY85" s="97">
        <f t="shared" ca="1" si="43"/>
        <v>0</v>
      </c>
      <c r="BZ85" s="97">
        <f t="shared" ca="1" si="44"/>
        <v>0</v>
      </c>
      <c r="CA85" s="97">
        <f t="shared" ca="1" si="45"/>
        <v>0</v>
      </c>
      <c r="CB85" s="99">
        <f t="shared" ca="1" si="64"/>
        <v>0</v>
      </c>
      <c r="CC85" s="99">
        <f t="shared" ca="1" si="65"/>
        <v>0</v>
      </c>
      <c r="CD85" s="99">
        <f t="shared" ca="1" si="66"/>
        <v>0</v>
      </c>
    </row>
    <row r="86" spans="1:82" x14ac:dyDescent="0.2">
      <c r="A86" s="92">
        <f t="shared" si="46"/>
        <v>38930</v>
      </c>
      <c r="B86" s="93">
        <f t="shared" ca="1" si="47"/>
        <v>3.4474999999999998</v>
      </c>
      <c r="C86" s="77">
        <f t="shared" ca="1" si="48"/>
        <v>0.2475</v>
      </c>
      <c r="D86" s="93">
        <f t="shared" ca="1" si="1"/>
        <v>-7.4999999999999997E-2</v>
      </c>
      <c r="E86" s="96">
        <f t="shared" ca="1" si="2"/>
        <v>1</v>
      </c>
      <c r="F86" s="95">
        <f t="shared" ca="1" si="3"/>
        <v>1696</v>
      </c>
      <c r="G86" s="77" t="e">
        <f t="shared" ca="1" si="4"/>
        <v>#DIV/0!</v>
      </c>
      <c r="H86" s="77" t="e">
        <f ca="1">IF(B$16=1,_xll.xCalcSkew(A86,I86-AO86,b)/100,0)</f>
        <v>#DIV/0!</v>
      </c>
      <c r="I86" s="94">
        <f t="shared" ca="1" si="68"/>
        <v>5</v>
      </c>
      <c r="K86" s="93">
        <f t="shared" ca="1" si="6"/>
        <v>-7.4999999999999997E-2</v>
      </c>
      <c r="L86" s="96">
        <f t="shared" ca="1" si="7"/>
        <v>1</v>
      </c>
      <c r="M86" s="95">
        <f t="shared" ca="1" si="8"/>
        <v>1696</v>
      </c>
      <c r="N86" s="170" t="e">
        <f t="shared" ca="1" si="9"/>
        <v>#DIV/0!</v>
      </c>
      <c r="O86" s="77" t="e">
        <f ca="1">IF(D$16=1,_xll.xCalcSkew($A86,P86-AZ86,b)/100,0)</f>
        <v>#DIV/0!</v>
      </c>
      <c r="P86" s="94">
        <f t="shared" ca="1" si="69"/>
        <v>3</v>
      </c>
      <c r="R86" s="93">
        <f t="shared" ca="1" si="11"/>
        <v>-0.39</v>
      </c>
      <c r="S86" s="96">
        <f t="shared" ca="1" si="12"/>
        <v>1</v>
      </c>
      <c r="T86" s="95">
        <f t="shared" ca="1" si="13"/>
        <v>1696</v>
      </c>
      <c r="U86" s="170" t="e">
        <f t="shared" ca="1" si="14"/>
        <v>#DIV/0!</v>
      </c>
      <c r="V86" s="77" t="e">
        <f ca="1">IF(F$16=1,_xll.xCalcSkew($A86,W86-BK86,b)/100,0)</f>
        <v>#DIV/0!</v>
      </c>
      <c r="W86" s="94">
        <f t="shared" ca="1" si="70"/>
        <v>2.5499999999999998</v>
      </c>
      <c r="X86" s="95"/>
      <c r="Y86" s="93">
        <f t="shared" ca="1" si="16"/>
        <v>0</v>
      </c>
      <c r="Z86" s="96">
        <f t="shared" ca="1" si="17"/>
        <v>1</v>
      </c>
      <c r="AA86" s="95">
        <f t="shared" ca="1" si="18"/>
        <v>1695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4">
        <f t="shared" ca="1" si="71"/>
        <v>2.9</v>
      </c>
      <c r="AF86" s="95">
        <f t="shared" ca="1" si="21"/>
        <v>1696</v>
      </c>
      <c r="AG86" s="95">
        <f t="shared" ca="1" si="22"/>
        <v>1695</v>
      </c>
      <c r="AH86" s="77">
        <f t="shared" ca="1" si="67"/>
        <v>0</v>
      </c>
      <c r="AI86" s="145">
        <f t="shared" si="0"/>
        <v>31</v>
      </c>
      <c r="AL86" s="95"/>
      <c r="AM86" s="79"/>
      <c r="AN86" s="79">
        <f t="shared" si="49"/>
        <v>0</v>
      </c>
      <c r="AO86" s="338" t="e">
        <f t="shared" ca="1" si="50"/>
        <v>#DIV/0!</v>
      </c>
      <c r="AP86" s="74">
        <f t="shared" ca="1" si="72"/>
        <v>0</v>
      </c>
      <c r="AQ86" s="98">
        <f t="shared" ca="1" si="73"/>
        <v>0</v>
      </c>
      <c r="AR86" s="97">
        <f t="shared" ca="1" si="26"/>
        <v>0</v>
      </c>
      <c r="AS86" s="97">
        <f t="shared" ca="1" si="51"/>
        <v>0</v>
      </c>
      <c r="AT86" s="97">
        <f t="shared" ca="1" si="27"/>
        <v>0</v>
      </c>
      <c r="AU86" s="99">
        <f t="shared" ca="1" si="52"/>
        <v>0</v>
      </c>
      <c r="AV86" s="99">
        <f t="shared" ca="1" si="53"/>
        <v>0</v>
      </c>
      <c r="AW86" s="99">
        <f t="shared" ca="1" si="54"/>
        <v>0</v>
      </c>
      <c r="AY86" s="79">
        <f t="shared" si="28"/>
        <v>0</v>
      </c>
      <c r="AZ86" s="338" t="e">
        <f t="shared" ca="1" si="55"/>
        <v>#DIV/0!</v>
      </c>
      <c r="BA86" s="74">
        <f t="shared" ca="1" si="74"/>
        <v>0</v>
      </c>
      <c r="BB86" s="98">
        <f t="shared" ca="1" si="75"/>
        <v>0</v>
      </c>
      <c r="BC86" s="97">
        <f t="shared" ca="1" si="31"/>
        <v>0</v>
      </c>
      <c r="BD86" s="97">
        <f t="shared" ca="1" si="32"/>
        <v>0</v>
      </c>
      <c r="BE86" s="97">
        <f t="shared" ca="1" si="33"/>
        <v>0</v>
      </c>
      <c r="BF86" s="99">
        <f t="shared" ca="1" si="56"/>
        <v>0</v>
      </c>
      <c r="BG86" s="99">
        <f t="shared" ca="1" si="57"/>
        <v>0</v>
      </c>
      <c r="BH86" s="99">
        <f t="shared" ca="1" si="58"/>
        <v>0</v>
      </c>
      <c r="BJ86" s="79">
        <f t="shared" si="34"/>
        <v>0</v>
      </c>
      <c r="BK86" s="338" t="e">
        <f t="shared" ca="1" si="59"/>
        <v>#DIV/0!</v>
      </c>
      <c r="BL86" s="74">
        <f t="shared" ca="1" si="76"/>
        <v>0</v>
      </c>
      <c r="BM86" s="98">
        <f t="shared" ca="1" si="77"/>
        <v>0</v>
      </c>
      <c r="BN86" s="97">
        <f t="shared" ca="1" si="37"/>
        <v>0</v>
      </c>
      <c r="BO86" s="97">
        <f t="shared" ca="1" si="38"/>
        <v>0</v>
      </c>
      <c r="BP86" s="97">
        <f t="shared" ca="1" si="39"/>
        <v>0</v>
      </c>
      <c r="BQ86" s="99">
        <f t="shared" ca="1" si="60"/>
        <v>0</v>
      </c>
      <c r="BR86" s="99">
        <f t="shared" ca="1" si="61"/>
        <v>0</v>
      </c>
      <c r="BS86" s="99">
        <f t="shared" ca="1" si="62"/>
        <v>0</v>
      </c>
      <c r="BU86" s="79">
        <f t="shared" si="40"/>
        <v>0</v>
      </c>
      <c r="BV86" s="338" t="e">
        <f t="shared" ca="1" si="63"/>
        <v>#DIV/0!</v>
      </c>
      <c r="BW86" s="74">
        <f t="shared" ca="1" si="78"/>
        <v>0</v>
      </c>
      <c r="BX86" s="98">
        <f t="shared" ca="1" si="79"/>
        <v>0</v>
      </c>
      <c r="BY86" s="97">
        <f t="shared" ca="1" si="43"/>
        <v>0</v>
      </c>
      <c r="BZ86" s="97">
        <f t="shared" ca="1" si="44"/>
        <v>0</v>
      </c>
      <c r="CA86" s="97">
        <f t="shared" ca="1" si="45"/>
        <v>0</v>
      </c>
      <c r="CB86" s="99">
        <f t="shared" ca="1" si="64"/>
        <v>0</v>
      </c>
      <c r="CC86" s="99">
        <f t="shared" ca="1" si="65"/>
        <v>0</v>
      </c>
      <c r="CD86" s="99">
        <f t="shared" ca="1" si="66"/>
        <v>0</v>
      </c>
    </row>
    <row r="87" spans="1:82" x14ac:dyDescent="0.2">
      <c r="A87" s="92">
        <f t="shared" si="46"/>
        <v>38961</v>
      </c>
      <c r="B87" s="93">
        <f t="shared" ca="1" si="47"/>
        <v>3.4304999999999999</v>
      </c>
      <c r="C87" s="77">
        <f t="shared" ca="1" si="48"/>
        <v>0.2475</v>
      </c>
      <c r="D87" s="93">
        <f t="shared" ca="1" si="1"/>
        <v>-7.4999999999999997E-2</v>
      </c>
      <c r="E87" s="96">
        <f t="shared" ca="1" si="2"/>
        <v>1</v>
      </c>
      <c r="F87" s="95">
        <f t="shared" ca="1" si="3"/>
        <v>1729</v>
      </c>
      <c r="G87" s="77" t="e">
        <f t="shared" ca="1" si="4"/>
        <v>#DIV/0!</v>
      </c>
      <c r="H87" s="77" t="e">
        <f ca="1">IF(B$16=1,_xll.xCalcSkew(A87,I87-AO87,b)/100,0)</f>
        <v>#DIV/0!</v>
      </c>
      <c r="I87" s="94">
        <f t="shared" ca="1" si="68"/>
        <v>5</v>
      </c>
      <c r="K87" s="93">
        <f t="shared" ca="1" si="6"/>
        <v>-7.4999999999999997E-2</v>
      </c>
      <c r="L87" s="96">
        <f t="shared" ca="1" si="7"/>
        <v>1</v>
      </c>
      <c r="M87" s="95">
        <f t="shared" ca="1" si="8"/>
        <v>1729</v>
      </c>
      <c r="N87" s="170" t="e">
        <f t="shared" ca="1" si="9"/>
        <v>#DIV/0!</v>
      </c>
      <c r="O87" s="77" t="e">
        <f ca="1">IF(D$16=1,_xll.xCalcSkew($A87,P87-AZ87,b)/100,0)</f>
        <v>#DIV/0!</v>
      </c>
      <c r="P87" s="94">
        <f t="shared" ca="1" si="69"/>
        <v>3</v>
      </c>
      <c r="R87" s="93">
        <f t="shared" ca="1" si="11"/>
        <v>-0.39</v>
      </c>
      <c r="S87" s="96">
        <f t="shared" ca="1" si="12"/>
        <v>1</v>
      </c>
      <c r="T87" s="95">
        <f t="shared" ca="1" si="13"/>
        <v>1729</v>
      </c>
      <c r="U87" s="170" t="e">
        <f t="shared" ca="1" si="14"/>
        <v>#DIV/0!</v>
      </c>
      <c r="V87" s="77" t="e">
        <f ca="1">IF(F$16=1,_xll.xCalcSkew($A87,W87-BK87,b)/100,0)</f>
        <v>#DIV/0!</v>
      </c>
      <c r="W87" s="94">
        <f t="shared" ca="1" si="70"/>
        <v>2.5499999999999998</v>
      </c>
      <c r="X87" s="95"/>
      <c r="Y87" s="93">
        <f t="shared" ca="1" si="16"/>
        <v>0</v>
      </c>
      <c r="Z87" s="96">
        <f t="shared" ca="1" si="17"/>
        <v>1</v>
      </c>
      <c r="AA87" s="95">
        <f t="shared" ca="1" si="18"/>
        <v>1728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4">
        <f t="shared" ca="1" si="71"/>
        <v>2.9</v>
      </c>
      <c r="AF87" s="95">
        <f t="shared" ca="1" si="21"/>
        <v>1729</v>
      </c>
      <c r="AG87" s="95">
        <f t="shared" ca="1" si="22"/>
        <v>1728</v>
      </c>
      <c r="AH87" s="77">
        <f t="shared" ca="1" si="67"/>
        <v>0</v>
      </c>
      <c r="AI87" s="145">
        <f t="shared" si="0"/>
        <v>30</v>
      </c>
      <c r="AL87" s="95"/>
      <c r="AM87" s="79"/>
      <c r="AN87" s="79">
        <f t="shared" si="49"/>
        <v>0</v>
      </c>
      <c r="AO87" s="338" t="e">
        <f t="shared" ca="1" si="50"/>
        <v>#DIV/0!</v>
      </c>
      <c r="AP87" s="74">
        <f t="shared" ca="1" si="72"/>
        <v>0</v>
      </c>
      <c r="AQ87" s="98">
        <f t="shared" ca="1" si="73"/>
        <v>0</v>
      </c>
      <c r="AR87" s="97">
        <f t="shared" ca="1" si="26"/>
        <v>0</v>
      </c>
      <c r="AS87" s="97">
        <f t="shared" ca="1" si="51"/>
        <v>0</v>
      </c>
      <c r="AT87" s="97">
        <f t="shared" ca="1" si="27"/>
        <v>0</v>
      </c>
      <c r="AU87" s="99">
        <f t="shared" ca="1" si="52"/>
        <v>0</v>
      </c>
      <c r="AV87" s="99">
        <f t="shared" ca="1" si="53"/>
        <v>0</v>
      </c>
      <c r="AW87" s="99">
        <f t="shared" ca="1" si="54"/>
        <v>0</v>
      </c>
      <c r="AY87" s="79">
        <f t="shared" si="28"/>
        <v>0</v>
      </c>
      <c r="AZ87" s="338" t="e">
        <f t="shared" ca="1" si="55"/>
        <v>#DIV/0!</v>
      </c>
      <c r="BA87" s="74">
        <f t="shared" ca="1" si="74"/>
        <v>0</v>
      </c>
      <c r="BB87" s="98">
        <f t="shared" ca="1" si="75"/>
        <v>0</v>
      </c>
      <c r="BC87" s="97">
        <f t="shared" ca="1" si="31"/>
        <v>0</v>
      </c>
      <c r="BD87" s="97">
        <f t="shared" ca="1" si="32"/>
        <v>0</v>
      </c>
      <c r="BE87" s="97">
        <f t="shared" ca="1" si="33"/>
        <v>0</v>
      </c>
      <c r="BF87" s="99">
        <f t="shared" ca="1" si="56"/>
        <v>0</v>
      </c>
      <c r="BG87" s="99">
        <f t="shared" ca="1" si="57"/>
        <v>0</v>
      </c>
      <c r="BH87" s="99">
        <f t="shared" ca="1" si="58"/>
        <v>0</v>
      </c>
      <c r="BJ87" s="79">
        <f t="shared" si="34"/>
        <v>0</v>
      </c>
      <c r="BK87" s="338" t="e">
        <f t="shared" ca="1" si="59"/>
        <v>#DIV/0!</v>
      </c>
      <c r="BL87" s="74">
        <f t="shared" ca="1" si="76"/>
        <v>0</v>
      </c>
      <c r="BM87" s="98">
        <f t="shared" ca="1" si="77"/>
        <v>0</v>
      </c>
      <c r="BN87" s="97">
        <f t="shared" ca="1" si="37"/>
        <v>0</v>
      </c>
      <c r="BO87" s="97">
        <f t="shared" ca="1" si="38"/>
        <v>0</v>
      </c>
      <c r="BP87" s="97">
        <f t="shared" ca="1" si="39"/>
        <v>0</v>
      </c>
      <c r="BQ87" s="99">
        <f t="shared" ca="1" si="60"/>
        <v>0</v>
      </c>
      <c r="BR87" s="99">
        <f t="shared" ca="1" si="61"/>
        <v>0</v>
      </c>
      <c r="BS87" s="99">
        <f t="shared" ca="1" si="62"/>
        <v>0</v>
      </c>
      <c r="BU87" s="79">
        <f t="shared" si="40"/>
        <v>0</v>
      </c>
      <c r="BV87" s="338" t="e">
        <f t="shared" ca="1" si="63"/>
        <v>#DIV/0!</v>
      </c>
      <c r="BW87" s="74">
        <f t="shared" ca="1" si="78"/>
        <v>0</v>
      </c>
      <c r="BX87" s="98">
        <f t="shared" ca="1" si="79"/>
        <v>0</v>
      </c>
      <c r="BY87" s="97">
        <f t="shared" ca="1" si="43"/>
        <v>0</v>
      </c>
      <c r="BZ87" s="97">
        <f t="shared" ca="1" si="44"/>
        <v>0</v>
      </c>
      <c r="CA87" s="97">
        <f t="shared" ca="1" si="45"/>
        <v>0</v>
      </c>
      <c r="CB87" s="99">
        <f t="shared" ca="1" si="64"/>
        <v>0</v>
      </c>
      <c r="CC87" s="99">
        <f t="shared" ca="1" si="65"/>
        <v>0</v>
      </c>
      <c r="CD87" s="99">
        <f t="shared" ca="1" si="66"/>
        <v>0</v>
      </c>
    </row>
    <row r="88" spans="1:82" x14ac:dyDescent="0.2">
      <c r="A88" s="92">
        <f t="shared" si="46"/>
        <v>38991</v>
      </c>
      <c r="B88" s="93">
        <f t="shared" ca="1" si="47"/>
        <v>3.4554999999999998</v>
      </c>
      <c r="C88" s="77">
        <f t="shared" ca="1" si="48"/>
        <v>0.2475</v>
      </c>
      <c r="D88" s="93">
        <f t="shared" ca="1" si="1"/>
        <v>-7.4999999999999997E-2</v>
      </c>
      <c r="E88" s="96">
        <f t="shared" ca="1" si="2"/>
        <v>1</v>
      </c>
      <c r="F88" s="95">
        <f t="shared" ca="1" si="3"/>
        <v>1758</v>
      </c>
      <c r="G88" s="77" t="e">
        <f t="shared" ca="1" si="4"/>
        <v>#DIV/0!</v>
      </c>
      <c r="H88" s="77" t="e">
        <f ca="1">IF(B$16=1,_xll.xCalcSkew(A88,I88-AO88,b)/100,0)</f>
        <v>#DIV/0!</v>
      </c>
      <c r="I88" s="94">
        <f t="shared" ca="1" si="68"/>
        <v>5</v>
      </c>
      <c r="K88" s="93">
        <f t="shared" ca="1" si="6"/>
        <v>-7.4999999999999997E-2</v>
      </c>
      <c r="L88" s="96">
        <f t="shared" ca="1" si="7"/>
        <v>1</v>
      </c>
      <c r="M88" s="95">
        <f t="shared" ca="1" si="8"/>
        <v>1758</v>
      </c>
      <c r="N88" s="170" t="e">
        <f t="shared" ca="1" si="9"/>
        <v>#DIV/0!</v>
      </c>
      <c r="O88" s="77" t="e">
        <f ca="1">IF(D$16=1,_xll.xCalcSkew($A88,P88-AZ88,b)/100,0)</f>
        <v>#DIV/0!</v>
      </c>
      <c r="P88" s="94">
        <f t="shared" ca="1" si="69"/>
        <v>3</v>
      </c>
      <c r="R88" s="93">
        <f t="shared" ca="1" si="11"/>
        <v>-0.39</v>
      </c>
      <c r="S88" s="96">
        <f t="shared" ca="1" si="12"/>
        <v>1</v>
      </c>
      <c r="T88" s="95">
        <f t="shared" ca="1" si="13"/>
        <v>1758</v>
      </c>
      <c r="U88" s="170" t="e">
        <f t="shared" ca="1" si="14"/>
        <v>#DIV/0!</v>
      </c>
      <c r="V88" s="77" t="e">
        <f ca="1">IF(F$16=1,_xll.xCalcSkew($A88,W88-BK88,b)/100,0)</f>
        <v>#DIV/0!</v>
      </c>
      <c r="W88" s="94">
        <f t="shared" ca="1" si="70"/>
        <v>2.5499999999999998</v>
      </c>
      <c r="X88" s="95"/>
      <c r="Y88" s="93">
        <f t="shared" ca="1" si="16"/>
        <v>0</v>
      </c>
      <c r="Z88" s="96">
        <f t="shared" ca="1" si="17"/>
        <v>1</v>
      </c>
      <c r="AA88" s="95">
        <f t="shared" ca="1" si="18"/>
        <v>1757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4">
        <f t="shared" ca="1" si="71"/>
        <v>2.9</v>
      </c>
      <c r="AF88" s="95">
        <f t="shared" ca="1" si="21"/>
        <v>1758</v>
      </c>
      <c r="AG88" s="95">
        <f t="shared" ca="1" si="22"/>
        <v>1757</v>
      </c>
      <c r="AH88" s="77">
        <f t="shared" ca="1" si="67"/>
        <v>0</v>
      </c>
      <c r="AI88" s="145">
        <f t="shared" si="0"/>
        <v>31</v>
      </c>
      <c r="AL88" s="95"/>
      <c r="AM88" s="79"/>
      <c r="AN88" s="79">
        <f t="shared" si="49"/>
        <v>0</v>
      </c>
      <c r="AO88" s="338" t="e">
        <f t="shared" ca="1" si="50"/>
        <v>#DIV/0!</v>
      </c>
      <c r="AP88" s="74">
        <f t="shared" ca="1" si="72"/>
        <v>0</v>
      </c>
      <c r="AQ88" s="98">
        <f t="shared" ca="1" si="73"/>
        <v>0</v>
      </c>
      <c r="AR88" s="97">
        <f t="shared" ca="1" si="26"/>
        <v>0</v>
      </c>
      <c r="AS88" s="97">
        <f t="shared" ca="1" si="51"/>
        <v>0</v>
      </c>
      <c r="AT88" s="97">
        <f t="shared" ca="1" si="27"/>
        <v>0</v>
      </c>
      <c r="AU88" s="99">
        <f t="shared" ca="1" si="52"/>
        <v>0</v>
      </c>
      <c r="AV88" s="99">
        <f t="shared" ca="1" si="53"/>
        <v>0</v>
      </c>
      <c r="AW88" s="99">
        <f t="shared" ca="1" si="54"/>
        <v>0</v>
      </c>
      <c r="AY88" s="79">
        <f t="shared" si="28"/>
        <v>0</v>
      </c>
      <c r="AZ88" s="338" t="e">
        <f t="shared" ca="1" si="55"/>
        <v>#DIV/0!</v>
      </c>
      <c r="BA88" s="74">
        <f t="shared" ca="1" si="74"/>
        <v>0</v>
      </c>
      <c r="BB88" s="98">
        <f t="shared" ca="1" si="75"/>
        <v>0</v>
      </c>
      <c r="BC88" s="97">
        <f t="shared" ca="1" si="31"/>
        <v>0</v>
      </c>
      <c r="BD88" s="97">
        <f t="shared" ca="1" si="32"/>
        <v>0</v>
      </c>
      <c r="BE88" s="97">
        <f t="shared" ca="1" si="33"/>
        <v>0</v>
      </c>
      <c r="BF88" s="99">
        <f t="shared" ca="1" si="56"/>
        <v>0</v>
      </c>
      <c r="BG88" s="99">
        <f t="shared" ca="1" si="57"/>
        <v>0</v>
      </c>
      <c r="BH88" s="99">
        <f t="shared" ca="1" si="58"/>
        <v>0</v>
      </c>
      <c r="BJ88" s="79">
        <f t="shared" si="34"/>
        <v>0</v>
      </c>
      <c r="BK88" s="338" t="e">
        <f t="shared" ca="1" si="59"/>
        <v>#DIV/0!</v>
      </c>
      <c r="BL88" s="74">
        <f t="shared" ca="1" si="76"/>
        <v>0</v>
      </c>
      <c r="BM88" s="98">
        <f t="shared" ca="1" si="77"/>
        <v>0</v>
      </c>
      <c r="BN88" s="97">
        <f t="shared" ca="1" si="37"/>
        <v>0</v>
      </c>
      <c r="BO88" s="97">
        <f t="shared" ca="1" si="38"/>
        <v>0</v>
      </c>
      <c r="BP88" s="97">
        <f t="shared" ca="1" si="39"/>
        <v>0</v>
      </c>
      <c r="BQ88" s="99">
        <f t="shared" ca="1" si="60"/>
        <v>0</v>
      </c>
      <c r="BR88" s="99">
        <f t="shared" ca="1" si="61"/>
        <v>0</v>
      </c>
      <c r="BS88" s="99">
        <f t="shared" ca="1" si="62"/>
        <v>0</v>
      </c>
      <c r="BU88" s="79">
        <f t="shared" si="40"/>
        <v>0</v>
      </c>
      <c r="BV88" s="338" t="e">
        <f t="shared" ca="1" si="63"/>
        <v>#DIV/0!</v>
      </c>
      <c r="BW88" s="74">
        <f t="shared" ca="1" si="78"/>
        <v>0</v>
      </c>
      <c r="BX88" s="98">
        <f t="shared" ca="1" si="79"/>
        <v>0</v>
      </c>
      <c r="BY88" s="97">
        <f t="shared" ca="1" si="43"/>
        <v>0</v>
      </c>
      <c r="BZ88" s="97">
        <f t="shared" ca="1" si="44"/>
        <v>0</v>
      </c>
      <c r="CA88" s="97">
        <f t="shared" ca="1" si="45"/>
        <v>0</v>
      </c>
      <c r="CB88" s="99">
        <f t="shared" ca="1" si="64"/>
        <v>0</v>
      </c>
      <c r="CC88" s="99">
        <f t="shared" ca="1" si="65"/>
        <v>0</v>
      </c>
      <c r="CD88" s="99">
        <f t="shared" ca="1" si="66"/>
        <v>0</v>
      </c>
    </row>
    <row r="89" spans="1:82" x14ac:dyDescent="0.2">
      <c r="A89" s="92">
        <f t="shared" si="46"/>
        <v>39022</v>
      </c>
      <c r="B89" s="93">
        <f t="shared" ca="1" si="47"/>
        <v>3.6074999999999999</v>
      </c>
      <c r="C89" s="77">
        <f t="shared" ca="1" si="48"/>
        <v>0.2475</v>
      </c>
      <c r="D89" s="93">
        <f t="shared" ca="1" si="1"/>
        <v>-7.7499999999999999E-2</v>
      </c>
      <c r="E89" s="96">
        <f t="shared" ca="1" si="2"/>
        <v>1</v>
      </c>
      <c r="F89" s="95">
        <f t="shared" ca="1" si="3"/>
        <v>1788</v>
      </c>
      <c r="G89" s="77" t="e">
        <f t="shared" ca="1" si="4"/>
        <v>#DIV/0!</v>
      </c>
      <c r="H89" s="77" t="e">
        <f ca="1">IF(B$16=1,_xll.xCalcSkew(A89,I89-AO89,b)/100,0)</f>
        <v>#DIV/0!</v>
      </c>
      <c r="I89" s="94">
        <f t="shared" ca="1" si="68"/>
        <v>5</v>
      </c>
      <c r="K89" s="93">
        <f t="shared" ca="1" si="6"/>
        <v>-7.7499999999999999E-2</v>
      </c>
      <c r="L89" s="96">
        <f t="shared" ca="1" si="7"/>
        <v>1</v>
      </c>
      <c r="M89" s="95">
        <f t="shared" ca="1" si="8"/>
        <v>1788</v>
      </c>
      <c r="N89" s="170" t="e">
        <f t="shared" ca="1" si="9"/>
        <v>#DIV/0!</v>
      </c>
      <c r="O89" s="77" t="e">
        <f ca="1">IF(D$16=1,_xll.xCalcSkew($A89,P89-AZ89,b)/100,0)</f>
        <v>#DIV/0!</v>
      </c>
      <c r="P89" s="94">
        <f t="shared" ca="1" si="69"/>
        <v>3</v>
      </c>
      <c r="R89" s="93">
        <f t="shared" ca="1" si="11"/>
        <v>-0.26</v>
      </c>
      <c r="S89" s="96">
        <f t="shared" ca="1" si="12"/>
        <v>1</v>
      </c>
      <c r="T89" s="95">
        <f t="shared" ca="1" si="13"/>
        <v>1788</v>
      </c>
      <c r="U89" s="170" t="e">
        <f t="shared" ca="1" si="14"/>
        <v>#DIV/0!</v>
      </c>
      <c r="V89" s="77" t="e">
        <f ca="1">IF(F$16=1,_xll.xCalcSkew($A89,W89-BK89,b)/100,0)</f>
        <v>#DIV/0!</v>
      </c>
      <c r="W89" s="94">
        <f t="shared" ca="1" si="70"/>
        <v>2.5499999999999998</v>
      </c>
      <c r="X89" s="95"/>
      <c r="Y89" s="93">
        <f t="shared" ca="1" si="16"/>
        <v>0</v>
      </c>
      <c r="Z89" s="96">
        <f t="shared" ca="1" si="17"/>
        <v>1</v>
      </c>
      <c r="AA89" s="95">
        <f t="shared" ca="1" si="18"/>
        <v>1787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4">
        <f t="shared" ca="1" si="71"/>
        <v>2.9</v>
      </c>
      <c r="AF89" s="95">
        <f t="shared" ca="1" si="21"/>
        <v>1788</v>
      </c>
      <c r="AG89" s="95">
        <f t="shared" ca="1" si="22"/>
        <v>1787</v>
      </c>
      <c r="AH89" s="77">
        <f t="shared" ca="1" si="67"/>
        <v>0</v>
      </c>
      <c r="AI89" s="145">
        <f t="shared" si="0"/>
        <v>30</v>
      </c>
      <c r="AL89" s="95"/>
      <c r="AM89" s="79"/>
      <c r="AN89" s="79">
        <f t="shared" si="49"/>
        <v>0</v>
      </c>
      <c r="AO89" s="338" t="e">
        <f t="shared" ca="1" si="50"/>
        <v>#DIV/0!</v>
      </c>
      <c r="AP89" s="74">
        <f t="shared" ca="1" si="72"/>
        <v>0</v>
      </c>
      <c r="AQ89" s="98">
        <f t="shared" ca="1" si="73"/>
        <v>0</v>
      </c>
      <c r="AR89" s="97">
        <f t="shared" ca="1" si="26"/>
        <v>0</v>
      </c>
      <c r="AS89" s="97">
        <f t="shared" ca="1" si="51"/>
        <v>0</v>
      </c>
      <c r="AT89" s="97">
        <f t="shared" ca="1" si="27"/>
        <v>0</v>
      </c>
      <c r="AU89" s="99">
        <f t="shared" ca="1" si="52"/>
        <v>0</v>
      </c>
      <c r="AV89" s="99">
        <f t="shared" ca="1" si="53"/>
        <v>0</v>
      </c>
      <c r="AW89" s="99">
        <f t="shared" ca="1" si="54"/>
        <v>0</v>
      </c>
      <c r="AY89" s="79">
        <f t="shared" si="28"/>
        <v>0</v>
      </c>
      <c r="AZ89" s="338" t="e">
        <f t="shared" ca="1" si="55"/>
        <v>#DIV/0!</v>
      </c>
      <c r="BA89" s="74">
        <f t="shared" ca="1" si="74"/>
        <v>0</v>
      </c>
      <c r="BB89" s="98">
        <f t="shared" ca="1" si="75"/>
        <v>0</v>
      </c>
      <c r="BC89" s="97">
        <f t="shared" ca="1" si="31"/>
        <v>0</v>
      </c>
      <c r="BD89" s="97">
        <f t="shared" ca="1" si="32"/>
        <v>0</v>
      </c>
      <c r="BE89" s="97">
        <f t="shared" ca="1" si="33"/>
        <v>0</v>
      </c>
      <c r="BF89" s="99">
        <f t="shared" ca="1" si="56"/>
        <v>0</v>
      </c>
      <c r="BG89" s="99">
        <f t="shared" ca="1" si="57"/>
        <v>0</v>
      </c>
      <c r="BH89" s="99">
        <f t="shared" ca="1" si="58"/>
        <v>0</v>
      </c>
      <c r="BJ89" s="79">
        <f t="shared" si="34"/>
        <v>0</v>
      </c>
      <c r="BK89" s="338" t="e">
        <f t="shared" ca="1" si="59"/>
        <v>#DIV/0!</v>
      </c>
      <c r="BL89" s="74">
        <f t="shared" ca="1" si="76"/>
        <v>0</v>
      </c>
      <c r="BM89" s="98">
        <f t="shared" ca="1" si="77"/>
        <v>0</v>
      </c>
      <c r="BN89" s="97">
        <f t="shared" ca="1" si="37"/>
        <v>0</v>
      </c>
      <c r="BO89" s="97">
        <f t="shared" ca="1" si="38"/>
        <v>0</v>
      </c>
      <c r="BP89" s="97">
        <f t="shared" ca="1" si="39"/>
        <v>0</v>
      </c>
      <c r="BQ89" s="99">
        <f t="shared" ca="1" si="60"/>
        <v>0</v>
      </c>
      <c r="BR89" s="99">
        <f t="shared" ca="1" si="61"/>
        <v>0</v>
      </c>
      <c r="BS89" s="99">
        <f t="shared" ca="1" si="62"/>
        <v>0</v>
      </c>
      <c r="BU89" s="79">
        <f t="shared" si="40"/>
        <v>0</v>
      </c>
      <c r="BV89" s="338" t="e">
        <f t="shared" ca="1" si="63"/>
        <v>#DIV/0!</v>
      </c>
      <c r="BW89" s="74">
        <f t="shared" ca="1" si="78"/>
        <v>0</v>
      </c>
      <c r="BX89" s="98">
        <f t="shared" ca="1" si="79"/>
        <v>0</v>
      </c>
      <c r="BY89" s="97">
        <f t="shared" ca="1" si="43"/>
        <v>0</v>
      </c>
      <c r="BZ89" s="97">
        <f t="shared" ca="1" si="44"/>
        <v>0</v>
      </c>
      <c r="CA89" s="97">
        <f t="shared" ca="1" si="45"/>
        <v>0</v>
      </c>
      <c r="CB89" s="99">
        <f t="shared" ca="1" si="64"/>
        <v>0</v>
      </c>
      <c r="CC89" s="99">
        <f t="shared" ca="1" si="65"/>
        <v>0</v>
      </c>
      <c r="CD89" s="99">
        <f t="shared" ca="1" si="66"/>
        <v>0</v>
      </c>
    </row>
    <row r="90" spans="1:82" x14ac:dyDescent="0.2">
      <c r="A90" s="92">
        <f t="shared" si="46"/>
        <v>39052</v>
      </c>
      <c r="B90" s="93">
        <f t="shared" ca="1" si="47"/>
        <v>3.7505000000000002</v>
      </c>
      <c r="C90" s="77">
        <f t="shared" ca="1" si="48"/>
        <v>0.2475</v>
      </c>
      <c r="D90" s="93">
        <f t="shared" ca="1" si="1"/>
        <v>-7.7499999999999999E-2</v>
      </c>
      <c r="E90" s="96">
        <f t="shared" ca="1" si="2"/>
        <v>1</v>
      </c>
      <c r="F90" s="95">
        <f t="shared" ca="1" si="3"/>
        <v>1820</v>
      </c>
      <c r="G90" s="77" t="e">
        <f t="shared" ca="1" si="4"/>
        <v>#DIV/0!</v>
      </c>
      <c r="H90" s="77" t="e">
        <f ca="1">IF(B$16=1,_xll.xCalcSkew(A90,I90-AO90,b)/100,0)</f>
        <v>#DIV/0!</v>
      </c>
      <c r="I90" s="94">
        <f t="shared" ca="1" si="68"/>
        <v>5</v>
      </c>
      <c r="K90" s="93">
        <f t="shared" ca="1" si="6"/>
        <v>-7.7499999999999999E-2</v>
      </c>
      <c r="L90" s="96">
        <f t="shared" ca="1" si="7"/>
        <v>1</v>
      </c>
      <c r="M90" s="95">
        <f t="shared" ca="1" si="8"/>
        <v>1820</v>
      </c>
      <c r="N90" s="170" t="e">
        <f t="shared" ca="1" si="9"/>
        <v>#DIV/0!</v>
      </c>
      <c r="O90" s="77" t="e">
        <f ca="1">IF(D$16=1,_xll.xCalcSkew($A90,P90-AZ90,b)/100,0)</f>
        <v>#DIV/0!</v>
      </c>
      <c r="P90" s="94">
        <f t="shared" ca="1" si="69"/>
        <v>3</v>
      </c>
      <c r="R90" s="93">
        <f t="shared" ca="1" si="11"/>
        <v>-0.26</v>
      </c>
      <c r="S90" s="96">
        <f t="shared" ca="1" si="12"/>
        <v>1</v>
      </c>
      <c r="T90" s="95">
        <f t="shared" ca="1" si="13"/>
        <v>1820</v>
      </c>
      <c r="U90" s="170" t="e">
        <f t="shared" ca="1" si="14"/>
        <v>#DIV/0!</v>
      </c>
      <c r="V90" s="77" t="e">
        <f ca="1">IF(F$16=1,_xll.xCalcSkew($A90,W90-BK90,b)/100,0)</f>
        <v>#DIV/0!</v>
      </c>
      <c r="W90" s="94">
        <f t="shared" ca="1" si="70"/>
        <v>2.5499999999999998</v>
      </c>
      <c r="X90" s="95"/>
      <c r="Y90" s="93">
        <f t="shared" ca="1" si="16"/>
        <v>0</v>
      </c>
      <c r="Z90" s="96">
        <f t="shared" ca="1" si="17"/>
        <v>1</v>
      </c>
      <c r="AA90" s="95">
        <f t="shared" ca="1" si="18"/>
        <v>1819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4">
        <f t="shared" ca="1" si="71"/>
        <v>2.9</v>
      </c>
      <c r="AF90" s="95">
        <f t="shared" ca="1" si="21"/>
        <v>1820</v>
      </c>
      <c r="AG90" s="95">
        <f t="shared" ca="1" si="22"/>
        <v>1819</v>
      </c>
      <c r="AH90" s="77">
        <f t="shared" ca="1" si="67"/>
        <v>0</v>
      </c>
      <c r="AI90" s="145">
        <f t="shared" si="0"/>
        <v>31</v>
      </c>
      <c r="AL90" s="95"/>
      <c r="AM90" s="79"/>
      <c r="AN90" s="79">
        <f t="shared" si="49"/>
        <v>0</v>
      </c>
      <c r="AO90" s="338" t="e">
        <f t="shared" ca="1" si="50"/>
        <v>#DIV/0!</v>
      </c>
      <c r="AP90" s="74">
        <f t="shared" ca="1" si="72"/>
        <v>0</v>
      </c>
      <c r="AQ90" s="98">
        <f t="shared" ca="1" si="73"/>
        <v>0</v>
      </c>
      <c r="AR90" s="97">
        <f t="shared" ca="1" si="26"/>
        <v>0</v>
      </c>
      <c r="AS90" s="97">
        <f t="shared" ca="1" si="51"/>
        <v>0</v>
      </c>
      <c r="AT90" s="97">
        <f t="shared" ca="1" si="27"/>
        <v>0</v>
      </c>
      <c r="AU90" s="99">
        <f t="shared" ca="1" si="52"/>
        <v>0</v>
      </c>
      <c r="AV90" s="99">
        <f t="shared" ca="1" si="53"/>
        <v>0</v>
      </c>
      <c r="AW90" s="99">
        <f t="shared" ca="1" si="54"/>
        <v>0</v>
      </c>
      <c r="AY90" s="79">
        <f t="shared" si="28"/>
        <v>0</v>
      </c>
      <c r="AZ90" s="338" t="e">
        <f t="shared" ca="1" si="55"/>
        <v>#DIV/0!</v>
      </c>
      <c r="BA90" s="74">
        <f t="shared" ca="1" si="74"/>
        <v>0</v>
      </c>
      <c r="BB90" s="98">
        <f t="shared" ca="1" si="75"/>
        <v>0</v>
      </c>
      <c r="BC90" s="97">
        <f t="shared" ca="1" si="31"/>
        <v>0</v>
      </c>
      <c r="BD90" s="97">
        <f t="shared" ca="1" si="32"/>
        <v>0</v>
      </c>
      <c r="BE90" s="97">
        <f t="shared" ca="1" si="33"/>
        <v>0</v>
      </c>
      <c r="BF90" s="99">
        <f t="shared" ca="1" si="56"/>
        <v>0</v>
      </c>
      <c r="BG90" s="99">
        <f t="shared" ca="1" si="57"/>
        <v>0</v>
      </c>
      <c r="BH90" s="99">
        <f t="shared" ca="1" si="58"/>
        <v>0</v>
      </c>
      <c r="BJ90" s="79">
        <f t="shared" si="34"/>
        <v>0</v>
      </c>
      <c r="BK90" s="338" t="e">
        <f t="shared" ca="1" si="59"/>
        <v>#DIV/0!</v>
      </c>
      <c r="BL90" s="74">
        <f t="shared" ca="1" si="76"/>
        <v>0</v>
      </c>
      <c r="BM90" s="98">
        <f t="shared" ca="1" si="77"/>
        <v>0</v>
      </c>
      <c r="BN90" s="97">
        <f t="shared" ca="1" si="37"/>
        <v>0</v>
      </c>
      <c r="BO90" s="97">
        <f t="shared" ca="1" si="38"/>
        <v>0</v>
      </c>
      <c r="BP90" s="97">
        <f t="shared" ca="1" si="39"/>
        <v>0</v>
      </c>
      <c r="BQ90" s="99">
        <f t="shared" ca="1" si="60"/>
        <v>0</v>
      </c>
      <c r="BR90" s="99">
        <f t="shared" ca="1" si="61"/>
        <v>0</v>
      </c>
      <c r="BS90" s="99">
        <f t="shared" ca="1" si="62"/>
        <v>0</v>
      </c>
      <c r="BU90" s="79">
        <f t="shared" si="40"/>
        <v>0</v>
      </c>
      <c r="BV90" s="338" t="e">
        <f t="shared" ca="1" si="63"/>
        <v>#DIV/0!</v>
      </c>
      <c r="BW90" s="74">
        <f t="shared" ca="1" si="78"/>
        <v>0</v>
      </c>
      <c r="BX90" s="98">
        <f t="shared" ca="1" si="79"/>
        <v>0</v>
      </c>
      <c r="BY90" s="97">
        <f t="shared" ca="1" si="43"/>
        <v>0</v>
      </c>
      <c r="BZ90" s="97">
        <f t="shared" ca="1" si="44"/>
        <v>0</v>
      </c>
      <c r="CA90" s="97">
        <f t="shared" ca="1" si="45"/>
        <v>0</v>
      </c>
      <c r="CB90" s="99">
        <f t="shared" ca="1" si="64"/>
        <v>0</v>
      </c>
      <c r="CC90" s="99">
        <f t="shared" ca="1" si="65"/>
        <v>0</v>
      </c>
      <c r="CD90" s="99">
        <f t="shared" ca="1" si="66"/>
        <v>0</v>
      </c>
    </row>
    <row r="91" spans="1:82" x14ac:dyDescent="0.2">
      <c r="A91" s="92">
        <f t="shared" si="46"/>
        <v>39083</v>
      </c>
      <c r="B91" s="93">
        <f t="shared" ca="1" si="47"/>
        <v>3.7885</v>
      </c>
      <c r="C91" s="77">
        <f t="shared" ca="1" si="48"/>
        <v>0.2475</v>
      </c>
      <c r="D91" s="93">
        <f t="shared" ca="1" si="1"/>
        <v>-7.7499999999999999E-2</v>
      </c>
      <c r="E91" s="96">
        <f t="shared" ca="1" si="2"/>
        <v>1</v>
      </c>
      <c r="F91" s="95">
        <f t="shared" ca="1" si="3"/>
        <v>1849</v>
      </c>
      <c r="G91" s="77" t="e">
        <f t="shared" ca="1" si="4"/>
        <v>#DIV/0!</v>
      </c>
      <c r="H91" s="77" t="e">
        <f ca="1">IF(B$16=1,_xll.xCalcSkew(A91,I91-AO91,b)/100,0)</f>
        <v>#DIV/0!</v>
      </c>
      <c r="I91" s="94">
        <f t="shared" ca="1" si="68"/>
        <v>5</v>
      </c>
      <c r="K91" s="93">
        <f t="shared" ca="1" si="6"/>
        <v>-7.7499999999999999E-2</v>
      </c>
      <c r="L91" s="96">
        <f t="shared" ca="1" si="7"/>
        <v>1</v>
      </c>
      <c r="M91" s="95">
        <f t="shared" ca="1" si="8"/>
        <v>1849</v>
      </c>
      <c r="N91" s="170" t="e">
        <f t="shared" ca="1" si="9"/>
        <v>#DIV/0!</v>
      </c>
      <c r="O91" s="77" t="e">
        <f ca="1">IF(D$16=1,_xll.xCalcSkew($A91,P91-AZ91,b)/100,0)</f>
        <v>#DIV/0!</v>
      </c>
      <c r="P91" s="94">
        <f t="shared" ca="1" si="69"/>
        <v>3</v>
      </c>
      <c r="R91" s="93">
        <f t="shared" ca="1" si="11"/>
        <v>-0.26</v>
      </c>
      <c r="S91" s="96">
        <f t="shared" ca="1" si="12"/>
        <v>1</v>
      </c>
      <c r="T91" s="95">
        <f t="shared" ca="1" si="13"/>
        <v>1849</v>
      </c>
      <c r="U91" s="170" t="e">
        <f t="shared" ca="1" si="14"/>
        <v>#DIV/0!</v>
      </c>
      <c r="V91" s="77" t="e">
        <f ca="1">IF(F$16=1,_xll.xCalcSkew($A91,W91-BK91,b)/100,0)</f>
        <v>#DIV/0!</v>
      </c>
      <c r="W91" s="94">
        <f t="shared" ca="1" si="70"/>
        <v>2.5499999999999998</v>
      </c>
      <c r="X91" s="95"/>
      <c r="Y91" s="93">
        <f t="shared" ca="1" si="16"/>
        <v>0</v>
      </c>
      <c r="Z91" s="96">
        <f t="shared" ca="1" si="17"/>
        <v>1</v>
      </c>
      <c r="AA91" s="95">
        <f t="shared" ca="1" si="18"/>
        <v>1848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4">
        <f t="shared" ca="1" si="71"/>
        <v>2.9</v>
      </c>
      <c r="AF91" s="95">
        <f t="shared" ca="1" si="21"/>
        <v>1849</v>
      </c>
      <c r="AG91" s="95">
        <f t="shared" ca="1" si="22"/>
        <v>1848</v>
      </c>
      <c r="AH91" s="77">
        <f t="shared" ca="1" si="67"/>
        <v>0</v>
      </c>
      <c r="AI91" s="145">
        <f t="shared" si="0"/>
        <v>31</v>
      </c>
      <c r="AL91" s="95"/>
      <c r="AM91" s="79"/>
      <c r="AN91" s="79">
        <f t="shared" si="49"/>
        <v>0</v>
      </c>
      <c r="AO91" s="338" t="e">
        <f t="shared" ca="1" si="50"/>
        <v>#DIV/0!</v>
      </c>
      <c r="AP91" s="74">
        <f t="shared" ca="1" si="72"/>
        <v>0</v>
      </c>
      <c r="AQ91" s="98">
        <f t="shared" ca="1" si="73"/>
        <v>0</v>
      </c>
      <c r="AR91" s="97">
        <f t="shared" ca="1" si="26"/>
        <v>0</v>
      </c>
      <c r="AS91" s="97">
        <f t="shared" ca="1" si="51"/>
        <v>0</v>
      </c>
      <c r="AT91" s="97">
        <f t="shared" ca="1" si="27"/>
        <v>0</v>
      </c>
      <c r="AU91" s="99">
        <f t="shared" ca="1" si="52"/>
        <v>0</v>
      </c>
      <c r="AV91" s="99">
        <f t="shared" ca="1" si="53"/>
        <v>0</v>
      </c>
      <c r="AW91" s="99">
        <f t="shared" ca="1" si="54"/>
        <v>0</v>
      </c>
      <c r="AY91" s="79">
        <f t="shared" si="28"/>
        <v>0</v>
      </c>
      <c r="AZ91" s="338" t="e">
        <f t="shared" ca="1" si="55"/>
        <v>#DIV/0!</v>
      </c>
      <c r="BA91" s="74">
        <f t="shared" ca="1" si="74"/>
        <v>0</v>
      </c>
      <c r="BB91" s="98">
        <f t="shared" ca="1" si="75"/>
        <v>0</v>
      </c>
      <c r="BC91" s="97">
        <f t="shared" ca="1" si="31"/>
        <v>0</v>
      </c>
      <c r="BD91" s="97">
        <f t="shared" ca="1" si="32"/>
        <v>0</v>
      </c>
      <c r="BE91" s="97">
        <f t="shared" ca="1" si="33"/>
        <v>0</v>
      </c>
      <c r="BF91" s="99">
        <f t="shared" ca="1" si="56"/>
        <v>0</v>
      </c>
      <c r="BG91" s="99">
        <f t="shared" ca="1" si="57"/>
        <v>0</v>
      </c>
      <c r="BH91" s="99">
        <f t="shared" ca="1" si="58"/>
        <v>0</v>
      </c>
      <c r="BJ91" s="79">
        <f t="shared" si="34"/>
        <v>0</v>
      </c>
      <c r="BK91" s="338" t="e">
        <f t="shared" ca="1" si="59"/>
        <v>#DIV/0!</v>
      </c>
      <c r="BL91" s="74">
        <f t="shared" ca="1" si="76"/>
        <v>0</v>
      </c>
      <c r="BM91" s="98">
        <f t="shared" ca="1" si="77"/>
        <v>0</v>
      </c>
      <c r="BN91" s="97">
        <f t="shared" ca="1" si="37"/>
        <v>0</v>
      </c>
      <c r="BO91" s="97">
        <f t="shared" ca="1" si="38"/>
        <v>0</v>
      </c>
      <c r="BP91" s="97">
        <f t="shared" ca="1" si="39"/>
        <v>0</v>
      </c>
      <c r="BQ91" s="99">
        <f t="shared" ca="1" si="60"/>
        <v>0</v>
      </c>
      <c r="BR91" s="99">
        <f t="shared" ca="1" si="61"/>
        <v>0</v>
      </c>
      <c r="BS91" s="99">
        <f t="shared" ca="1" si="62"/>
        <v>0</v>
      </c>
      <c r="BU91" s="79">
        <f t="shared" si="40"/>
        <v>0</v>
      </c>
      <c r="BV91" s="338" t="e">
        <f t="shared" ca="1" si="63"/>
        <v>#DIV/0!</v>
      </c>
      <c r="BW91" s="74">
        <f t="shared" ca="1" si="78"/>
        <v>0</v>
      </c>
      <c r="BX91" s="98">
        <f t="shared" ca="1" si="79"/>
        <v>0</v>
      </c>
      <c r="BY91" s="97">
        <f t="shared" ca="1" si="43"/>
        <v>0</v>
      </c>
      <c r="BZ91" s="97">
        <f t="shared" ca="1" si="44"/>
        <v>0</v>
      </c>
      <c r="CA91" s="97">
        <f t="shared" ca="1" si="45"/>
        <v>0</v>
      </c>
      <c r="CB91" s="99">
        <f t="shared" ca="1" si="64"/>
        <v>0</v>
      </c>
      <c r="CC91" s="99">
        <f t="shared" ca="1" si="65"/>
        <v>0</v>
      </c>
      <c r="CD91" s="99">
        <f t="shared" ca="1" si="66"/>
        <v>0</v>
      </c>
    </row>
    <row r="92" spans="1:82" x14ac:dyDescent="0.2">
      <c r="A92" s="92">
        <f t="shared" si="46"/>
        <v>39114</v>
      </c>
      <c r="B92" s="93">
        <f t="shared" ca="1" si="47"/>
        <v>3.7324999999999999</v>
      </c>
      <c r="C92" s="77">
        <f t="shared" ca="1" si="48"/>
        <v>0.24249999999999999</v>
      </c>
      <c r="D92" s="93">
        <f t="shared" ca="1" si="1"/>
        <v>-7.7499999999999999E-2</v>
      </c>
      <c r="E92" s="96">
        <f t="shared" ca="1" si="2"/>
        <v>1</v>
      </c>
      <c r="F92" s="95">
        <f t="shared" ca="1" si="3"/>
        <v>1882</v>
      </c>
      <c r="G92" s="77" t="e">
        <f t="shared" ca="1" si="4"/>
        <v>#DIV/0!</v>
      </c>
      <c r="H92" s="77" t="e">
        <f ca="1">IF(B$16=1,_xll.xCalcSkew(A92,I92-AO92,b)/100,0)</f>
        <v>#DIV/0!</v>
      </c>
      <c r="I92" s="94">
        <f t="shared" ca="1" si="68"/>
        <v>5</v>
      </c>
      <c r="K92" s="93">
        <f t="shared" ca="1" si="6"/>
        <v>-7.7499999999999999E-2</v>
      </c>
      <c r="L92" s="96">
        <f t="shared" ca="1" si="7"/>
        <v>1</v>
      </c>
      <c r="M92" s="95">
        <f t="shared" ca="1" si="8"/>
        <v>1882</v>
      </c>
      <c r="N92" s="170" t="e">
        <f t="shared" ca="1" si="9"/>
        <v>#DIV/0!</v>
      </c>
      <c r="O92" s="77" t="e">
        <f ca="1">IF(D$16=1,_xll.xCalcSkew($A92,P92-AZ92,b)/100,0)</f>
        <v>#DIV/0!</v>
      </c>
      <c r="P92" s="94">
        <f t="shared" ca="1" si="69"/>
        <v>3</v>
      </c>
      <c r="R92" s="93">
        <f t="shared" ca="1" si="11"/>
        <v>-0.26</v>
      </c>
      <c r="S92" s="96">
        <f t="shared" ca="1" si="12"/>
        <v>1</v>
      </c>
      <c r="T92" s="95">
        <f t="shared" ca="1" si="13"/>
        <v>1882</v>
      </c>
      <c r="U92" s="170" t="e">
        <f t="shared" ca="1" si="14"/>
        <v>#DIV/0!</v>
      </c>
      <c r="V92" s="77" t="e">
        <f ca="1">IF(F$16=1,_xll.xCalcSkew($A92,W92-BK92,b)/100,0)</f>
        <v>#DIV/0!</v>
      </c>
      <c r="W92" s="94">
        <f t="shared" ca="1" si="70"/>
        <v>2.5499999999999998</v>
      </c>
      <c r="X92" s="95"/>
      <c r="Y92" s="93">
        <f t="shared" ca="1" si="16"/>
        <v>0</v>
      </c>
      <c r="Z92" s="96">
        <f t="shared" ca="1" si="17"/>
        <v>1</v>
      </c>
      <c r="AA92" s="95">
        <f t="shared" ca="1" si="18"/>
        <v>1879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4">
        <f t="shared" ca="1" si="71"/>
        <v>2.9</v>
      </c>
      <c r="AF92" s="95">
        <f t="shared" ca="1" si="21"/>
        <v>1882</v>
      </c>
      <c r="AG92" s="95">
        <f t="shared" ca="1" si="22"/>
        <v>1879</v>
      </c>
      <c r="AH92" s="77">
        <f t="shared" ca="1" si="67"/>
        <v>0</v>
      </c>
      <c r="AI92" s="145">
        <f t="shared" si="0"/>
        <v>28</v>
      </c>
      <c r="AL92" s="95"/>
      <c r="AM92" s="79"/>
      <c r="AN92" s="79">
        <f t="shared" si="49"/>
        <v>0</v>
      </c>
      <c r="AO92" s="338" t="e">
        <f t="shared" ca="1" si="50"/>
        <v>#DIV/0!</v>
      </c>
      <c r="AP92" s="74">
        <f t="shared" ca="1" si="72"/>
        <v>0</v>
      </c>
      <c r="AQ92" s="98">
        <f t="shared" ca="1" si="73"/>
        <v>0</v>
      </c>
      <c r="AR92" s="97">
        <f t="shared" ca="1" si="26"/>
        <v>0</v>
      </c>
      <c r="AS92" s="97">
        <f t="shared" ca="1" si="51"/>
        <v>0</v>
      </c>
      <c r="AT92" s="97">
        <f t="shared" ca="1" si="27"/>
        <v>0</v>
      </c>
      <c r="AU92" s="99">
        <f t="shared" ca="1" si="52"/>
        <v>0</v>
      </c>
      <c r="AV92" s="99">
        <f t="shared" ca="1" si="53"/>
        <v>0</v>
      </c>
      <c r="AW92" s="99">
        <f t="shared" ca="1" si="54"/>
        <v>0</v>
      </c>
      <c r="AY92" s="79">
        <f t="shared" si="28"/>
        <v>0</v>
      </c>
      <c r="AZ92" s="338" t="e">
        <f t="shared" ca="1" si="55"/>
        <v>#DIV/0!</v>
      </c>
      <c r="BA92" s="74">
        <f t="shared" ca="1" si="74"/>
        <v>0</v>
      </c>
      <c r="BB92" s="98">
        <f t="shared" ca="1" si="75"/>
        <v>0</v>
      </c>
      <c r="BC92" s="97">
        <f t="shared" ca="1" si="31"/>
        <v>0</v>
      </c>
      <c r="BD92" s="97">
        <f t="shared" ca="1" si="32"/>
        <v>0</v>
      </c>
      <c r="BE92" s="97">
        <f t="shared" ca="1" si="33"/>
        <v>0</v>
      </c>
      <c r="BF92" s="99">
        <f t="shared" ca="1" si="56"/>
        <v>0</v>
      </c>
      <c r="BG92" s="99">
        <f t="shared" ca="1" si="57"/>
        <v>0</v>
      </c>
      <c r="BH92" s="99">
        <f t="shared" ca="1" si="58"/>
        <v>0</v>
      </c>
      <c r="BJ92" s="79">
        <f t="shared" si="34"/>
        <v>0</v>
      </c>
      <c r="BK92" s="338" t="e">
        <f t="shared" ca="1" si="59"/>
        <v>#DIV/0!</v>
      </c>
      <c r="BL92" s="74">
        <f t="shared" ca="1" si="76"/>
        <v>0</v>
      </c>
      <c r="BM92" s="98">
        <f t="shared" ca="1" si="77"/>
        <v>0</v>
      </c>
      <c r="BN92" s="97">
        <f t="shared" ca="1" si="37"/>
        <v>0</v>
      </c>
      <c r="BO92" s="97">
        <f t="shared" ca="1" si="38"/>
        <v>0</v>
      </c>
      <c r="BP92" s="97">
        <f t="shared" ca="1" si="39"/>
        <v>0</v>
      </c>
      <c r="BQ92" s="99">
        <f t="shared" ca="1" si="60"/>
        <v>0</v>
      </c>
      <c r="BR92" s="99">
        <f t="shared" ca="1" si="61"/>
        <v>0</v>
      </c>
      <c r="BS92" s="99">
        <f t="shared" ca="1" si="62"/>
        <v>0</v>
      </c>
      <c r="BU92" s="79">
        <f t="shared" si="40"/>
        <v>0</v>
      </c>
      <c r="BV92" s="338" t="e">
        <f t="shared" ca="1" si="63"/>
        <v>#DIV/0!</v>
      </c>
      <c r="BW92" s="74">
        <f t="shared" ca="1" si="78"/>
        <v>0</v>
      </c>
      <c r="BX92" s="98">
        <f t="shared" ca="1" si="79"/>
        <v>0</v>
      </c>
      <c r="BY92" s="97">
        <f t="shared" ca="1" si="43"/>
        <v>0</v>
      </c>
      <c r="BZ92" s="97">
        <f t="shared" ca="1" si="44"/>
        <v>0</v>
      </c>
      <c r="CA92" s="97">
        <f t="shared" ca="1" si="45"/>
        <v>0</v>
      </c>
      <c r="CB92" s="99">
        <f t="shared" ca="1" si="64"/>
        <v>0</v>
      </c>
      <c r="CC92" s="99">
        <f t="shared" ca="1" si="65"/>
        <v>0</v>
      </c>
      <c r="CD92" s="99">
        <f t="shared" ca="1" si="66"/>
        <v>0</v>
      </c>
    </row>
    <row r="93" spans="1:82" x14ac:dyDescent="0.2">
      <c r="A93" s="92">
        <f t="shared" si="46"/>
        <v>39142</v>
      </c>
      <c r="B93" s="93">
        <f t="shared" ca="1" si="47"/>
        <v>3.6025</v>
      </c>
      <c r="C93" s="77">
        <f t="shared" ca="1" si="48"/>
        <v>0.24</v>
      </c>
      <c r="D93" s="93">
        <f t="shared" ca="1" si="1"/>
        <v>-7.7499999999999999E-2</v>
      </c>
      <c r="E93" s="96">
        <f t="shared" ca="1" si="2"/>
        <v>1</v>
      </c>
      <c r="F93" s="95">
        <f t="shared" ca="1" si="3"/>
        <v>1910</v>
      </c>
      <c r="G93" s="77" t="e">
        <f t="shared" ca="1" si="4"/>
        <v>#DIV/0!</v>
      </c>
      <c r="H93" s="77" t="e">
        <f ca="1">IF(B$16=1,_xll.xCalcSkew(A93,I93-AO93,b)/100,0)</f>
        <v>#DIV/0!</v>
      </c>
      <c r="I93" s="94">
        <f t="shared" ca="1" si="68"/>
        <v>5</v>
      </c>
      <c r="K93" s="93">
        <f t="shared" ca="1" si="6"/>
        <v>-7.7499999999999999E-2</v>
      </c>
      <c r="L93" s="96">
        <f t="shared" ca="1" si="7"/>
        <v>1</v>
      </c>
      <c r="M93" s="95">
        <f t="shared" ca="1" si="8"/>
        <v>1910</v>
      </c>
      <c r="N93" s="170" t="e">
        <f t="shared" ca="1" si="9"/>
        <v>#DIV/0!</v>
      </c>
      <c r="O93" s="77" t="e">
        <f ca="1">IF(D$16=1,_xll.xCalcSkew($A93,P93-AZ93,b)/100,0)</f>
        <v>#DIV/0!</v>
      </c>
      <c r="P93" s="94">
        <f t="shared" ca="1" si="69"/>
        <v>3</v>
      </c>
      <c r="R93" s="93">
        <f t="shared" ca="1" si="11"/>
        <v>-0.26</v>
      </c>
      <c r="S93" s="96">
        <f t="shared" ca="1" si="12"/>
        <v>1</v>
      </c>
      <c r="T93" s="95">
        <f t="shared" ca="1" si="13"/>
        <v>1910</v>
      </c>
      <c r="U93" s="170" t="e">
        <f t="shared" ca="1" si="14"/>
        <v>#DIV/0!</v>
      </c>
      <c r="V93" s="77" t="e">
        <f ca="1">IF(F$16=1,_xll.xCalcSkew($A93,W93-BK93,b)/100,0)</f>
        <v>#DIV/0!</v>
      </c>
      <c r="W93" s="94">
        <f t="shared" ca="1" si="70"/>
        <v>2.5499999999999998</v>
      </c>
      <c r="X93" s="95"/>
      <c r="Y93" s="93">
        <f t="shared" ca="1" si="16"/>
        <v>0</v>
      </c>
      <c r="Z93" s="96">
        <f t="shared" ca="1" si="17"/>
        <v>1</v>
      </c>
      <c r="AA93" s="95">
        <f t="shared" ca="1" si="18"/>
        <v>1907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4">
        <f t="shared" ca="1" si="71"/>
        <v>2.9</v>
      </c>
      <c r="AF93" s="95">
        <f t="shared" ca="1" si="21"/>
        <v>1910</v>
      </c>
      <c r="AG93" s="95">
        <f t="shared" ca="1" si="22"/>
        <v>1907</v>
      </c>
      <c r="AH93" s="77">
        <f t="shared" ca="1" si="67"/>
        <v>0</v>
      </c>
      <c r="AI93" s="145">
        <f t="shared" si="0"/>
        <v>31</v>
      </c>
      <c r="AL93" s="95"/>
      <c r="AM93" s="79"/>
      <c r="AN93" s="79">
        <f t="shared" si="49"/>
        <v>0</v>
      </c>
      <c r="AO93" s="338" t="e">
        <f t="shared" ca="1" si="50"/>
        <v>#DIV/0!</v>
      </c>
      <c r="AP93" s="74">
        <f t="shared" ca="1" si="72"/>
        <v>0</v>
      </c>
      <c r="AQ93" s="98">
        <f t="shared" ca="1" si="73"/>
        <v>0</v>
      </c>
      <c r="AR93" s="97">
        <f t="shared" ca="1" si="26"/>
        <v>0</v>
      </c>
      <c r="AS93" s="97">
        <f t="shared" ca="1" si="51"/>
        <v>0</v>
      </c>
      <c r="AT93" s="97">
        <f t="shared" ca="1" si="27"/>
        <v>0</v>
      </c>
      <c r="AU93" s="99">
        <f t="shared" ca="1" si="52"/>
        <v>0</v>
      </c>
      <c r="AV93" s="99">
        <f t="shared" ca="1" si="53"/>
        <v>0</v>
      </c>
      <c r="AW93" s="99">
        <f t="shared" ca="1" si="54"/>
        <v>0</v>
      </c>
      <c r="AY93" s="79">
        <f t="shared" si="28"/>
        <v>0</v>
      </c>
      <c r="AZ93" s="338" t="e">
        <f t="shared" ca="1" si="55"/>
        <v>#DIV/0!</v>
      </c>
      <c r="BA93" s="74">
        <f t="shared" ca="1" si="74"/>
        <v>0</v>
      </c>
      <c r="BB93" s="98">
        <f t="shared" ca="1" si="75"/>
        <v>0</v>
      </c>
      <c r="BC93" s="97">
        <f t="shared" ca="1" si="31"/>
        <v>0</v>
      </c>
      <c r="BD93" s="97">
        <f t="shared" ca="1" si="32"/>
        <v>0</v>
      </c>
      <c r="BE93" s="97">
        <f t="shared" ca="1" si="33"/>
        <v>0</v>
      </c>
      <c r="BF93" s="99">
        <f t="shared" ca="1" si="56"/>
        <v>0</v>
      </c>
      <c r="BG93" s="99">
        <f t="shared" ca="1" si="57"/>
        <v>0</v>
      </c>
      <c r="BH93" s="99">
        <f t="shared" ca="1" si="58"/>
        <v>0</v>
      </c>
      <c r="BJ93" s="79">
        <f t="shared" si="34"/>
        <v>0</v>
      </c>
      <c r="BK93" s="338" t="e">
        <f t="shared" ca="1" si="59"/>
        <v>#DIV/0!</v>
      </c>
      <c r="BL93" s="74">
        <f t="shared" ca="1" si="76"/>
        <v>0</v>
      </c>
      <c r="BM93" s="98">
        <f t="shared" ca="1" si="77"/>
        <v>0</v>
      </c>
      <c r="BN93" s="97">
        <f t="shared" ca="1" si="37"/>
        <v>0</v>
      </c>
      <c r="BO93" s="97">
        <f t="shared" ca="1" si="38"/>
        <v>0</v>
      </c>
      <c r="BP93" s="97">
        <f t="shared" ca="1" si="39"/>
        <v>0</v>
      </c>
      <c r="BQ93" s="99">
        <f t="shared" ca="1" si="60"/>
        <v>0</v>
      </c>
      <c r="BR93" s="99">
        <f t="shared" ca="1" si="61"/>
        <v>0</v>
      </c>
      <c r="BS93" s="99">
        <f t="shared" ca="1" si="62"/>
        <v>0</v>
      </c>
      <c r="BU93" s="79">
        <f t="shared" si="40"/>
        <v>0</v>
      </c>
      <c r="BV93" s="338" t="e">
        <f t="shared" ca="1" si="63"/>
        <v>#DIV/0!</v>
      </c>
      <c r="BW93" s="74">
        <f t="shared" ca="1" si="78"/>
        <v>0</v>
      </c>
      <c r="BX93" s="98">
        <f t="shared" ca="1" si="79"/>
        <v>0</v>
      </c>
      <c r="BY93" s="97">
        <f t="shared" ca="1" si="43"/>
        <v>0</v>
      </c>
      <c r="BZ93" s="97">
        <f t="shared" ca="1" si="44"/>
        <v>0</v>
      </c>
      <c r="CA93" s="97">
        <f t="shared" ca="1" si="45"/>
        <v>0</v>
      </c>
      <c r="CB93" s="99">
        <f t="shared" ca="1" si="64"/>
        <v>0</v>
      </c>
      <c r="CC93" s="99">
        <f t="shared" ca="1" si="65"/>
        <v>0</v>
      </c>
      <c r="CD93" s="99">
        <f t="shared" ca="1" si="66"/>
        <v>0</v>
      </c>
    </row>
    <row r="94" spans="1:82" x14ac:dyDescent="0.2">
      <c r="A94" s="92">
        <f t="shared" si="46"/>
        <v>39173</v>
      </c>
      <c r="B94" s="93">
        <f t="shared" ca="1" si="47"/>
        <v>3.4175</v>
      </c>
      <c r="C94" s="77">
        <f t="shared" ca="1" si="48"/>
        <v>0.24</v>
      </c>
      <c r="D94" s="93">
        <f t="shared" ca="1" si="1"/>
        <v>-7.4999999999999997E-2</v>
      </c>
      <c r="E94" s="96">
        <f t="shared" ca="1" si="2"/>
        <v>1</v>
      </c>
      <c r="F94" s="95">
        <f t="shared" ca="1" si="3"/>
        <v>1940</v>
      </c>
      <c r="G94" s="77" t="e">
        <f t="shared" ca="1" si="4"/>
        <v>#DIV/0!</v>
      </c>
      <c r="H94" s="77" t="e">
        <f ca="1">IF(B$16=1,_xll.xCalcSkew(A94,I94-AO94,b)/100,0)</f>
        <v>#DIV/0!</v>
      </c>
      <c r="I94" s="94">
        <f t="shared" ca="1" si="68"/>
        <v>5</v>
      </c>
      <c r="K94" s="93">
        <f t="shared" ca="1" si="6"/>
        <v>-7.4999999999999997E-2</v>
      </c>
      <c r="L94" s="96">
        <f t="shared" ca="1" si="7"/>
        <v>1</v>
      </c>
      <c r="M94" s="95">
        <f t="shared" ca="1" si="8"/>
        <v>1940</v>
      </c>
      <c r="N94" s="170" t="e">
        <f t="shared" ca="1" si="9"/>
        <v>#DIV/0!</v>
      </c>
      <c r="O94" s="77" t="e">
        <f ca="1">IF(D$16=1,_xll.xCalcSkew($A94,P94-AZ94,b)/100,0)</f>
        <v>#DIV/0!</v>
      </c>
      <c r="P94" s="94">
        <f t="shared" ca="1" si="69"/>
        <v>3</v>
      </c>
      <c r="R94" s="93">
        <f t="shared" ca="1" si="11"/>
        <v>-0.39</v>
      </c>
      <c r="S94" s="96">
        <f t="shared" ca="1" si="12"/>
        <v>1</v>
      </c>
      <c r="T94" s="95">
        <f t="shared" ca="1" si="13"/>
        <v>1940</v>
      </c>
      <c r="U94" s="170" t="e">
        <f t="shared" ca="1" si="14"/>
        <v>#DIV/0!</v>
      </c>
      <c r="V94" s="77" t="e">
        <f ca="1">IF(F$16=1,_xll.xCalcSkew($A94,W94-BK94,b)/100,0)</f>
        <v>#DIV/0!</v>
      </c>
      <c r="W94" s="94">
        <f t="shared" ca="1" si="70"/>
        <v>2.5499999999999998</v>
      </c>
      <c r="X94" s="95"/>
      <c r="Y94" s="93">
        <f t="shared" ca="1" si="16"/>
        <v>0</v>
      </c>
      <c r="Z94" s="96">
        <f t="shared" ca="1" si="17"/>
        <v>1</v>
      </c>
      <c r="AA94" s="95">
        <f t="shared" ca="1" si="18"/>
        <v>1939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4">
        <f t="shared" ca="1" si="71"/>
        <v>2.9</v>
      </c>
      <c r="AF94" s="95">
        <f t="shared" ca="1" si="21"/>
        <v>1940</v>
      </c>
      <c r="AG94" s="95">
        <f t="shared" ca="1" si="22"/>
        <v>1939</v>
      </c>
      <c r="AH94" s="77">
        <f t="shared" ca="1" si="67"/>
        <v>0</v>
      </c>
      <c r="AI94" s="145">
        <f t="shared" si="0"/>
        <v>30</v>
      </c>
      <c r="AL94" s="95"/>
      <c r="AM94" s="79"/>
      <c r="AN94" s="79">
        <f t="shared" si="49"/>
        <v>0</v>
      </c>
      <c r="AO94" s="338" t="e">
        <f t="shared" ca="1" si="50"/>
        <v>#DIV/0!</v>
      </c>
      <c r="AP94" s="74">
        <f t="shared" ca="1" si="72"/>
        <v>0</v>
      </c>
      <c r="AQ94" s="98">
        <f t="shared" ca="1" si="73"/>
        <v>0</v>
      </c>
      <c r="AR94" s="97">
        <f t="shared" ca="1" si="26"/>
        <v>0</v>
      </c>
      <c r="AS94" s="97">
        <f t="shared" ca="1" si="51"/>
        <v>0</v>
      </c>
      <c r="AT94" s="97">
        <f t="shared" ca="1" si="27"/>
        <v>0</v>
      </c>
      <c r="AU94" s="99">
        <f t="shared" ca="1" si="52"/>
        <v>0</v>
      </c>
      <c r="AV94" s="99">
        <f t="shared" ca="1" si="53"/>
        <v>0</v>
      </c>
      <c r="AW94" s="99">
        <f t="shared" ca="1" si="54"/>
        <v>0</v>
      </c>
      <c r="AY94" s="79">
        <f t="shared" si="28"/>
        <v>0</v>
      </c>
      <c r="AZ94" s="338" t="e">
        <f t="shared" ca="1" si="55"/>
        <v>#DIV/0!</v>
      </c>
      <c r="BA94" s="74">
        <f t="shared" ca="1" si="74"/>
        <v>0</v>
      </c>
      <c r="BB94" s="98">
        <f t="shared" ca="1" si="75"/>
        <v>0</v>
      </c>
      <c r="BC94" s="97">
        <f t="shared" ca="1" si="31"/>
        <v>0</v>
      </c>
      <c r="BD94" s="97">
        <f t="shared" ca="1" si="32"/>
        <v>0</v>
      </c>
      <c r="BE94" s="97">
        <f t="shared" ca="1" si="33"/>
        <v>0</v>
      </c>
      <c r="BF94" s="99">
        <f t="shared" ca="1" si="56"/>
        <v>0</v>
      </c>
      <c r="BG94" s="99">
        <f t="shared" ca="1" si="57"/>
        <v>0</v>
      </c>
      <c r="BH94" s="99">
        <f t="shared" ca="1" si="58"/>
        <v>0</v>
      </c>
      <c r="BJ94" s="79">
        <f t="shared" si="34"/>
        <v>0</v>
      </c>
      <c r="BK94" s="338" t="e">
        <f t="shared" ca="1" si="59"/>
        <v>#DIV/0!</v>
      </c>
      <c r="BL94" s="74">
        <f t="shared" ca="1" si="76"/>
        <v>0</v>
      </c>
      <c r="BM94" s="98">
        <f t="shared" ca="1" si="77"/>
        <v>0</v>
      </c>
      <c r="BN94" s="97">
        <f t="shared" ca="1" si="37"/>
        <v>0</v>
      </c>
      <c r="BO94" s="97">
        <f t="shared" ca="1" si="38"/>
        <v>0</v>
      </c>
      <c r="BP94" s="97">
        <f t="shared" ca="1" si="39"/>
        <v>0</v>
      </c>
      <c r="BQ94" s="99">
        <f t="shared" ca="1" si="60"/>
        <v>0</v>
      </c>
      <c r="BR94" s="99">
        <f t="shared" ca="1" si="61"/>
        <v>0</v>
      </c>
      <c r="BS94" s="99">
        <f t="shared" ca="1" si="62"/>
        <v>0</v>
      </c>
      <c r="BU94" s="79">
        <f t="shared" si="40"/>
        <v>0</v>
      </c>
      <c r="BV94" s="338" t="e">
        <f t="shared" ca="1" si="63"/>
        <v>#DIV/0!</v>
      </c>
      <c r="BW94" s="74">
        <f t="shared" ca="1" si="78"/>
        <v>0</v>
      </c>
      <c r="BX94" s="98">
        <f t="shared" ca="1" si="79"/>
        <v>0</v>
      </c>
      <c r="BY94" s="97">
        <f t="shared" ca="1" si="43"/>
        <v>0</v>
      </c>
      <c r="BZ94" s="97">
        <f t="shared" ca="1" si="44"/>
        <v>0</v>
      </c>
      <c r="CA94" s="97">
        <f t="shared" ca="1" si="45"/>
        <v>0</v>
      </c>
      <c r="CB94" s="99">
        <f t="shared" ca="1" si="64"/>
        <v>0</v>
      </c>
      <c r="CC94" s="99">
        <f t="shared" ca="1" si="65"/>
        <v>0</v>
      </c>
      <c r="CD94" s="99">
        <f t="shared" ca="1" si="66"/>
        <v>0</v>
      </c>
    </row>
    <row r="95" spans="1:82" x14ac:dyDescent="0.2">
      <c r="A95" s="92">
        <f t="shared" si="46"/>
        <v>39203</v>
      </c>
      <c r="B95" s="93">
        <f t="shared" ca="1" si="47"/>
        <v>3.4175</v>
      </c>
      <c r="C95" s="77">
        <f t="shared" ca="1" si="48"/>
        <v>0.24</v>
      </c>
      <c r="D95" s="93">
        <f t="shared" ref="D95:D149" ca="1" si="80">IF(D$28="nymex",0,VLOOKUP($A95,curvesettle,HLOOKUP(D$28,curvesettle,2,FALSE)))</f>
        <v>-7.4999999999999997E-2</v>
      </c>
      <c r="E95" s="96">
        <f t="shared" ref="E95:E149" ca="1" si="81">IF(ISNUMBER(VLOOKUP($A95,VOLCURVES,HLOOKUP(D$28,VOLCURVES,2,FALSE),FALSE)),VLOOKUP($A95,VOLCURVES,HLOOKUP(D$28,VOLCURVES,2,FALSE),FALSE),1)</f>
        <v>1</v>
      </c>
      <c r="F95" s="95">
        <f t="shared" ca="1" si="3"/>
        <v>1969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4">
        <f t="shared" ref="I95:I126" ca="1" si="83">IF($B$19=4,$AO95,$B$18)</f>
        <v>5</v>
      </c>
      <c r="K95" s="93">
        <f t="shared" ref="K95:K149" ca="1" si="84">IF(K$28="nymex",0,VLOOKUP($A95,curvesettle,HLOOKUP(K$28,curvesettle,2,FALSE)))</f>
        <v>-7.4999999999999997E-2</v>
      </c>
      <c r="L95" s="96">
        <f t="shared" ref="L95:L149" ca="1" si="85">IF(ISNUMBER(VLOOKUP($A95,VOLCURVES,HLOOKUP(K$28,VOLCURVES,2,FALSE),FALSE)),VLOOKUP($A95,VOLCURVES,HLOOKUP(K$28,VOLCURVES,2,FALSE),FALSE),1)</f>
        <v>1</v>
      </c>
      <c r="M95" s="95">
        <f t="shared" ref="M95:M107" ca="1" si="86">IF(K$28="NYMEX",$AG95,$AF95)</f>
        <v>1969</v>
      </c>
      <c r="N95" s="170" t="e">
        <f t="shared" ref="N95:N107" ca="1" si="87">(($C95+O95)*$L95)+D$15</f>
        <v>#DIV/0!</v>
      </c>
      <c r="O95" s="77" t="e">
        <f ca="1">IF(D$16=1,_xll.xCalcSkew($A95,P95-AZ95,b)/100,0)</f>
        <v>#DIV/0!</v>
      </c>
      <c r="P95" s="94">
        <f t="shared" ref="P95:P126" ca="1" si="88">IF($D$19=4,$AZ95,$D$18)</f>
        <v>3</v>
      </c>
      <c r="R95" s="93">
        <f t="shared" ref="R95:R149" ca="1" si="89">IF(R$28="nymex",0,VLOOKUP($A95,curvesettle,HLOOKUP(R$28,curvesettle,2,FALSE)))</f>
        <v>-0.39</v>
      </c>
      <c r="S95" s="96">
        <f t="shared" ref="S95:S149" ca="1" si="90">IF(ISNUMBER(VLOOKUP($A95,VOLCURVES,HLOOKUP(R$28,VOLCURVES,2,FALSE),FALSE)),VLOOKUP($A95,VOLCURVES,HLOOKUP(R$28,VOLCURVES,2,FALSE),FALSE),1)</f>
        <v>1</v>
      </c>
      <c r="T95" s="95">
        <f t="shared" ref="T95:T107" ca="1" si="91">IF(R$28="NYMEX",$AG95,$AF95)</f>
        <v>1969</v>
      </c>
      <c r="U95" s="170" t="e">
        <f t="shared" ref="U95:U107" ca="1" si="92">(($C95+V95)*$S95)+F$15</f>
        <v>#DIV/0!</v>
      </c>
      <c r="V95" s="77" t="e">
        <f ca="1">IF(F$16=1,_xll.xCalcSkew($A95,W95-BK95,b)/100,0)</f>
        <v>#DIV/0!</v>
      </c>
      <c r="W95" s="94">
        <f t="shared" ref="W95:W126" ca="1" si="93">IF($F$19=4,$BK95,$F$18)</f>
        <v>2.5499999999999998</v>
      </c>
      <c r="X95" s="95"/>
      <c r="Y95" s="93">
        <f t="shared" ref="Y95:Y149" ca="1" si="94">IF(Y$28="nymex",0,VLOOKUP($A95,curvesettle,HLOOKUP(Y$28,curvesettle,2,FALSE)))</f>
        <v>0</v>
      </c>
      <c r="Z95" s="96">
        <f t="shared" ref="Z95:Z149" ca="1" si="95">IF(ISNUMBER(VLOOKUP($A95,VOLCURVES,HLOOKUP(Y$28,VOLCURVES,2,FALSE),FALSE)),VLOOKUP($A95,VOLCURVES,HLOOKUP(Y$28,VOLCURVES,2,FALSE),FALSE),1)</f>
        <v>1</v>
      </c>
      <c r="AA95" s="95">
        <f t="shared" ref="AA95:AA107" ca="1" si="96">IF(Y$28="NYMEX",$AG95,$AF95)</f>
        <v>1968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4">
        <f t="shared" ref="AD95:AD126" ca="1" si="98">IF($H$19=4,$BV95,$H$18)</f>
        <v>2.9</v>
      </c>
      <c r="AF95" s="95">
        <f t="shared" ca="1" si="21"/>
        <v>1969</v>
      </c>
      <c r="AG95" s="95">
        <f t="shared" ca="1" si="22"/>
        <v>1968</v>
      </c>
      <c r="AH95" s="77">
        <f t="shared" ca="1" si="67"/>
        <v>0</v>
      </c>
      <c r="AI95" s="145">
        <f t="shared" ref="AI95:AI148" si="99">A96-A95</f>
        <v>31</v>
      </c>
      <c r="AL95" s="95"/>
      <c r="AM95" s="79"/>
      <c r="AN95" s="79">
        <f t="shared" ref="AN95:AN107" si="100">IF($A95&gt;=AO$25,IF($A95&lt;=AO$26,$AI95,0),0)</f>
        <v>0</v>
      </c>
      <c r="AO95" s="338" t="e">
        <f t="shared" ca="1" si="50"/>
        <v>#DIV/0!</v>
      </c>
      <c r="AP95" s="74">
        <f t="shared" ref="AP95:AP126" ca="1" si="101">AN95*($B95+B$13)</f>
        <v>0</v>
      </c>
      <c r="AQ95" s="98">
        <f t="shared" ref="AQ95:AQ126" ca="1" si="102">IF(ISNUMBER(((AP95/AN95)+B$14+$D95)*AN95),((AP95/AN95)+B$14+$D95)*AN95,0)</f>
        <v>0</v>
      </c>
      <c r="AR95" s="97">
        <f t="shared" ref="AR95:AR107" ca="1" si="103">IF(AN95=0,0,bsd(1,AS$27,AO95,$I95,$F95,$G95,$AH95,0.1))</f>
        <v>0</v>
      </c>
      <c r="AS95" s="97">
        <f t="shared" ca="1" si="51"/>
        <v>0</v>
      </c>
      <c r="AT95" s="97">
        <f t="shared" ref="AT95:AT107" ca="1" si="104">IF(AN95=0,0,bsd(AS$28,AS$27,AO95,$I95,$F95,$G95,$AH95,0.1))</f>
        <v>0</v>
      </c>
      <c r="AU95" s="99">
        <f t="shared" ca="1" si="52"/>
        <v>0</v>
      </c>
      <c r="AV95" s="99">
        <f t="shared" ca="1" si="53"/>
        <v>0</v>
      </c>
      <c r="AW95" s="99">
        <f t="shared" ca="1" si="54"/>
        <v>0</v>
      </c>
      <c r="AY95" s="79">
        <f t="shared" ref="AY95:AY107" si="105">IF($A95&gt;=AZ$25,IF($A95&lt;=AZ$26,$AI95,0),0)</f>
        <v>0</v>
      </c>
      <c r="AZ95" s="338" t="e">
        <f t="shared" ca="1" si="55"/>
        <v>#DIV/0!</v>
      </c>
      <c r="BA95" s="74">
        <f t="shared" ref="BA95:BA126" ca="1" si="106">AY95*($B95+D$13)</f>
        <v>0</v>
      </c>
      <c r="BB95" s="98">
        <f t="shared" ref="BB95:BB126" ca="1" si="107">IF(ISNUMBER(((BA95/AY95)+D$14+$K95)*AY95),((BA95/AY95)+D$14+$K95)*AY95,0)</f>
        <v>0</v>
      </c>
      <c r="BC95" s="97">
        <f t="shared" ref="BC95:BC107" ca="1" si="108">IF(AY95=0,0,bsd(1,BD$27,AZ95,$P95,$M95,$N95,$AH95,0.1))</f>
        <v>0</v>
      </c>
      <c r="BD95" s="97">
        <f t="shared" ref="BD95:BD107" ca="1" si="109">IF(AY95=0,0,bsd(2,BD$27,AZ95,$P95,$M95,$N95,$AH95,0.1))</f>
        <v>0</v>
      </c>
      <c r="BE95" s="97">
        <f t="shared" ref="BE95:BE107" ca="1" si="110">IF(AY95=0,0,bsd(BD$28,BD$27,AZ95,$P95,$M95,$N95,$AH95,0.1))</f>
        <v>0</v>
      </c>
      <c r="BF95" s="99">
        <f t="shared" ca="1" si="56"/>
        <v>0</v>
      </c>
      <c r="BG95" s="99">
        <f t="shared" ca="1" si="57"/>
        <v>0</v>
      </c>
      <c r="BH95" s="99">
        <f t="shared" ca="1" si="58"/>
        <v>0</v>
      </c>
      <c r="BJ95" s="79">
        <f t="shared" ref="BJ95:BJ107" si="111">IF($A95&gt;=BK$25,IF($A95&lt;=BK$26,$AI95,0),0)</f>
        <v>0</v>
      </c>
      <c r="BK95" s="338" t="e">
        <f t="shared" ca="1" si="59"/>
        <v>#DIV/0!</v>
      </c>
      <c r="BL95" s="74">
        <f t="shared" ref="BL95:BL126" ca="1" si="112">BJ95*($B95+F$13)</f>
        <v>0</v>
      </c>
      <c r="BM95" s="98">
        <f t="shared" ref="BM95:BM126" ca="1" si="113">IF(ISNUMBER(((BL95/BJ95)+F$14+$R95)*BJ95),((BL95/BJ95)+F$14+$R95)*BJ95,0)</f>
        <v>0</v>
      </c>
      <c r="BN95" s="97">
        <f t="shared" ref="BN95:BN107" ca="1" si="114">IF(BJ95=0,0,bsd(1,BO$27,BK95,$W95,$T95,$U95,$AH95,0.1))</f>
        <v>0</v>
      </c>
      <c r="BO95" s="97">
        <f t="shared" ref="BO95:BO107" ca="1" si="115">IF(BJ95=0,0,bsd(2,BO$27,BK95,$W95,$T95,$U95,$AH95,0.1))</f>
        <v>0</v>
      </c>
      <c r="BP95" s="97">
        <f t="shared" ref="BP95:BP107" ca="1" si="116">IF(BJ95=0,0,bsd(BO$28,BO$27,BK95,$W95,$T95,$U95,$AH95,0.1))</f>
        <v>0</v>
      </c>
      <c r="BQ95" s="99">
        <f t="shared" ca="1" si="60"/>
        <v>0</v>
      </c>
      <c r="BR95" s="99">
        <f t="shared" ca="1" si="61"/>
        <v>0</v>
      </c>
      <c r="BS95" s="99">
        <f t="shared" ca="1" si="62"/>
        <v>0</v>
      </c>
      <c r="BU95" s="79">
        <f t="shared" ref="BU95:BU107" si="117">IF($A95&gt;=BV$25,IF($A95&lt;=BV$26,$AI95,0),0)</f>
        <v>0</v>
      </c>
      <c r="BV95" s="338" t="e">
        <f t="shared" ca="1" si="63"/>
        <v>#DIV/0!</v>
      </c>
      <c r="BW95" s="74">
        <f t="shared" ref="BW95:BW126" ca="1" si="118">BU95*($B95+H$13)</f>
        <v>0</v>
      </c>
      <c r="BX95" s="98">
        <f t="shared" ref="BX95:BX126" ca="1" si="119">IF(ISNUMBER(((BW95/BU95)+H$14+$Y95)*BU95),((BW95/BU95)+H$14+$Y95)*BU95,0)</f>
        <v>0</v>
      </c>
      <c r="BY95" s="97">
        <f t="shared" ref="BY95:BY107" ca="1" si="120">IF(BU95=0,0,bsd(1,BZ$27,BV95,$AD95,$AA95,$AB95,$AH95,0.1))</f>
        <v>0</v>
      </c>
      <c r="BZ95" s="97">
        <f t="shared" ref="BZ95:BZ107" ca="1" si="121">IF(BU95=0,0,bsd(2,BZ$27,BV95,$AD95,$AA95,$AB95,$AH95,0.1))</f>
        <v>0</v>
      </c>
      <c r="CA95" s="97">
        <f t="shared" ref="CA95:CA107" ca="1" si="122">IF(BU95=0,0,bsd(BZ$28,BZ$27,BV95,$AD95,$AA95,$AB95,$AH95,0.1))</f>
        <v>0</v>
      </c>
      <c r="CB95" s="99">
        <f t="shared" ca="1" si="64"/>
        <v>0</v>
      </c>
      <c r="CC95" s="99">
        <f t="shared" ca="1" si="65"/>
        <v>0</v>
      </c>
      <c r="CD95" s="99">
        <f t="shared" ca="1" si="66"/>
        <v>0</v>
      </c>
    </row>
    <row r="96" spans="1:82" x14ac:dyDescent="0.2">
      <c r="A96" s="92">
        <f t="shared" ref="A96:A107" si="123">DATE(YEAR(A95),MONTH(A95)+1,1)</f>
        <v>39234</v>
      </c>
      <c r="B96" s="93">
        <f t="shared" ref="B96:B149" ca="1" si="124">VLOOKUP(A96,STRADDLE,5,FALSE)</f>
        <v>3.4525000000000001</v>
      </c>
      <c r="C96" s="77">
        <f t="shared" ref="C96:C107" ca="1" si="125">VLOOKUP(A96,STRADDLE,8,FALSE)</f>
        <v>0.24</v>
      </c>
      <c r="D96" s="93">
        <f t="shared" ca="1" si="80"/>
        <v>-7.4999999999999997E-2</v>
      </c>
      <c r="E96" s="96">
        <f t="shared" ca="1" si="81"/>
        <v>1</v>
      </c>
      <c r="F96" s="95">
        <f t="shared" ref="F96:F149" ca="1" si="126">IF(D$28="NYMEX",$AG96,$AF96)</f>
        <v>2002</v>
      </c>
      <c r="G96" s="77" t="e">
        <f t="shared" ca="1" si="82"/>
        <v>#DIV/0!</v>
      </c>
      <c r="H96" s="77" t="e">
        <f ca="1">IF(B$16=1,_xll.xCalcSkew(A96,I96-AO96,b)/100,0)</f>
        <v>#DIV/0!</v>
      </c>
      <c r="I96" s="94">
        <f t="shared" ca="1" si="83"/>
        <v>5</v>
      </c>
      <c r="K96" s="93">
        <f t="shared" ca="1" si="84"/>
        <v>-7.4999999999999997E-2</v>
      </c>
      <c r="L96" s="96">
        <f t="shared" ca="1" si="85"/>
        <v>1</v>
      </c>
      <c r="M96" s="95">
        <f t="shared" ca="1" si="86"/>
        <v>2002</v>
      </c>
      <c r="N96" s="170" t="e">
        <f t="shared" ca="1" si="87"/>
        <v>#DIV/0!</v>
      </c>
      <c r="O96" s="77" t="e">
        <f ca="1">IF(D$16=1,_xll.xCalcSkew($A96,P96-AZ96,b)/100,0)</f>
        <v>#DIV/0!</v>
      </c>
      <c r="P96" s="94">
        <f t="shared" ca="1" si="88"/>
        <v>3</v>
      </c>
      <c r="R96" s="93">
        <f t="shared" ca="1" si="89"/>
        <v>-0.39</v>
      </c>
      <c r="S96" s="96">
        <f t="shared" ca="1" si="90"/>
        <v>1</v>
      </c>
      <c r="T96" s="95">
        <f t="shared" ca="1" si="91"/>
        <v>2002</v>
      </c>
      <c r="U96" s="170" t="e">
        <f t="shared" ca="1" si="92"/>
        <v>#DIV/0!</v>
      </c>
      <c r="V96" s="77" t="e">
        <f ca="1">IF(F$16=1,_xll.xCalcSkew($A96,W96-BK96,b)/100,0)</f>
        <v>#DIV/0!</v>
      </c>
      <c r="W96" s="94">
        <f t="shared" ca="1" si="93"/>
        <v>2.5499999999999998</v>
      </c>
      <c r="X96" s="95"/>
      <c r="Y96" s="93">
        <f t="shared" ca="1" si="94"/>
        <v>0</v>
      </c>
      <c r="Z96" s="96">
        <f t="shared" ca="1" si="95"/>
        <v>1</v>
      </c>
      <c r="AA96" s="95">
        <f t="shared" ca="1" si="96"/>
        <v>1998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4">
        <f t="shared" ca="1" si="98"/>
        <v>2.9</v>
      </c>
      <c r="AF96" s="95">
        <f t="shared" ref="AF96:AF149" ca="1" si="127">VLOOKUP($A96,expiration,2,FALSE)-$B$2</f>
        <v>2002</v>
      </c>
      <c r="AG96" s="95">
        <f t="shared" ref="AG96:AG149" ca="1" si="128">VLOOKUP($A96,expiration,3,FALSE)-$B$2</f>
        <v>1998</v>
      </c>
      <c r="AH96" s="77">
        <f t="shared" ref="AH96:AH149" ca="1" si="129">VLOOKUP($A96,STRADDLE,14,FALSE)</f>
        <v>0</v>
      </c>
      <c r="AI96" s="145">
        <f t="shared" si="99"/>
        <v>30</v>
      </c>
      <c r="AL96" s="95"/>
      <c r="AM96" s="79"/>
      <c r="AN96" s="79">
        <f t="shared" si="100"/>
        <v>0</v>
      </c>
      <c r="AO96" s="338" t="e">
        <f t="shared" ref="AO96:AO107" ca="1" si="130">AQ96/AN96</f>
        <v>#DIV/0!</v>
      </c>
      <c r="AP96" s="74">
        <f t="shared" ca="1" si="101"/>
        <v>0</v>
      </c>
      <c r="AQ96" s="98">
        <f t="shared" ca="1" si="102"/>
        <v>0</v>
      </c>
      <c r="AR96" s="97">
        <f t="shared" ca="1" si="103"/>
        <v>0</v>
      </c>
      <c r="AS96" s="97">
        <f t="shared" ref="AS96:AS107" ca="1" si="131">IF(AN96=0,0,bsd(2,AS$27,AO96,$I96,$F96,$G96,$AH96,0.1))</f>
        <v>0</v>
      </c>
      <c r="AT96" s="97">
        <f t="shared" ca="1" si="104"/>
        <v>0</v>
      </c>
      <c r="AU96" s="99">
        <f t="shared" ref="AU96:AU107" ca="1" si="132">AN96*AR96</f>
        <v>0</v>
      </c>
      <c r="AV96" s="99">
        <f t="shared" ref="AV96:AV107" ca="1" si="133">AN96*AS96</f>
        <v>0</v>
      </c>
      <c r="AW96" s="99">
        <f t="shared" ref="AW96:AW107" ca="1" si="134">AN96*AT96</f>
        <v>0</v>
      </c>
      <c r="AY96" s="79">
        <f t="shared" si="105"/>
        <v>0</v>
      </c>
      <c r="AZ96" s="338" t="e">
        <f t="shared" ref="AZ96:AZ107" ca="1" si="135">BB96/AY96</f>
        <v>#DIV/0!</v>
      </c>
      <c r="BA96" s="74">
        <f t="shared" ca="1" si="106"/>
        <v>0</v>
      </c>
      <c r="BB96" s="98">
        <f t="shared" ca="1" si="107"/>
        <v>0</v>
      </c>
      <c r="BC96" s="97">
        <f t="shared" ca="1" si="108"/>
        <v>0</v>
      </c>
      <c r="BD96" s="97">
        <f t="shared" ca="1" si="109"/>
        <v>0</v>
      </c>
      <c r="BE96" s="97">
        <f t="shared" ca="1" si="110"/>
        <v>0</v>
      </c>
      <c r="BF96" s="99">
        <f t="shared" ref="BF96:BF107" ca="1" si="136">AY96*BC96</f>
        <v>0</v>
      </c>
      <c r="BG96" s="99">
        <f t="shared" ref="BG96:BG107" ca="1" si="137">AY96*BD96</f>
        <v>0</v>
      </c>
      <c r="BH96" s="99">
        <f t="shared" ref="BH96:BH107" ca="1" si="138">AY96*BE96</f>
        <v>0</v>
      </c>
      <c r="BJ96" s="79">
        <f t="shared" si="111"/>
        <v>0</v>
      </c>
      <c r="BK96" s="338" t="e">
        <f t="shared" ref="BK96:BK107" ca="1" si="139">BM96/BJ96</f>
        <v>#DIV/0!</v>
      </c>
      <c r="BL96" s="74">
        <f t="shared" ca="1" si="112"/>
        <v>0</v>
      </c>
      <c r="BM96" s="98">
        <f t="shared" ca="1" si="113"/>
        <v>0</v>
      </c>
      <c r="BN96" s="97">
        <f t="shared" ca="1" si="114"/>
        <v>0</v>
      </c>
      <c r="BO96" s="97">
        <f t="shared" ca="1" si="115"/>
        <v>0</v>
      </c>
      <c r="BP96" s="97">
        <f t="shared" ca="1" si="116"/>
        <v>0</v>
      </c>
      <c r="BQ96" s="99">
        <f t="shared" ref="BQ96:BQ107" ca="1" si="140">BJ96*BN96</f>
        <v>0</v>
      </c>
      <c r="BR96" s="99">
        <f t="shared" ref="BR96:BR107" ca="1" si="141">BJ96*BO96</f>
        <v>0</v>
      </c>
      <c r="BS96" s="99">
        <f t="shared" ref="BS96:BS107" ca="1" si="142">BJ96*BP96</f>
        <v>0</v>
      </c>
      <c r="BU96" s="79">
        <f t="shared" si="117"/>
        <v>0</v>
      </c>
      <c r="BV96" s="338" t="e">
        <f t="shared" ref="BV96:BV107" ca="1" si="143">BX96/BU96</f>
        <v>#DIV/0!</v>
      </c>
      <c r="BW96" s="74">
        <f t="shared" ca="1" si="118"/>
        <v>0</v>
      </c>
      <c r="BX96" s="98">
        <f t="shared" ca="1" si="119"/>
        <v>0</v>
      </c>
      <c r="BY96" s="97">
        <f t="shared" ca="1" si="120"/>
        <v>0</v>
      </c>
      <c r="BZ96" s="97">
        <f t="shared" ca="1" si="121"/>
        <v>0</v>
      </c>
      <c r="CA96" s="97">
        <f t="shared" ca="1" si="122"/>
        <v>0</v>
      </c>
      <c r="CB96" s="99">
        <f t="shared" ref="CB96:CB107" ca="1" si="144">BU96*BY96</f>
        <v>0</v>
      </c>
      <c r="CC96" s="99">
        <f t="shared" ref="CC96:CC107" ca="1" si="145">BU96*BZ96</f>
        <v>0</v>
      </c>
      <c r="CD96" s="99">
        <f t="shared" ref="CD96:CD107" ca="1" si="146">BU96*CA96</f>
        <v>0</v>
      </c>
    </row>
    <row r="97" spans="1:82" x14ac:dyDescent="0.2">
      <c r="A97" s="92">
        <f t="shared" si="123"/>
        <v>39264</v>
      </c>
      <c r="B97" s="93">
        <f t="shared" ca="1" si="124"/>
        <v>3.4925000000000002</v>
      </c>
      <c r="C97" s="77">
        <f t="shared" ca="1" si="125"/>
        <v>0.24</v>
      </c>
      <c r="D97" s="93">
        <f t="shared" ca="1" si="80"/>
        <v>-7.4999999999999997E-2</v>
      </c>
      <c r="E97" s="96">
        <f t="shared" ca="1" si="81"/>
        <v>1</v>
      </c>
      <c r="F97" s="95">
        <f t="shared" ca="1" si="126"/>
        <v>2031</v>
      </c>
      <c r="G97" s="77" t="e">
        <f t="shared" ca="1" si="82"/>
        <v>#DIV/0!</v>
      </c>
      <c r="H97" s="77" t="e">
        <f ca="1">IF(B$16=1,_xll.xCalcSkew(A97,I97-AO97,b)/100,0)</f>
        <v>#DIV/0!</v>
      </c>
      <c r="I97" s="94">
        <f t="shared" ca="1" si="83"/>
        <v>5</v>
      </c>
      <c r="K97" s="93">
        <f t="shared" ca="1" si="84"/>
        <v>-7.4999999999999997E-2</v>
      </c>
      <c r="L97" s="96">
        <f t="shared" ca="1" si="85"/>
        <v>1</v>
      </c>
      <c r="M97" s="95">
        <f t="shared" ca="1" si="86"/>
        <v>2031</v>
      </c>
      <c r="N97" s="170" t="e">
        <f t="shared" ca="1" si="87"/>
        <v>#DIV/0!</v>
      </c>
      <c r="O97" s="77" t="e">
        <f ca="1">IF(D$16=1,_xll.xCalcSkew($A97,P97-AZ97,b)/100,0)</f>
        <v>#DIV/0!</v>
      </c>
      <c r="P97" s="94">
        <f t="shared" ca="1" si="88"/>
        <v>3</v>
      </c>
      <c r="R97" s="93">
        <f t="shared" ca="1" si="89"/>
        <v>-0.39</v>
      </c>
      <c r="S97" s="96">
        <f t="shared" ca="1" si="90"/>
        <v>1</v>
      </c>
      <c r="T97" s="95">
        <f t="shared" ca="1" si="91"/>
        <v>2031</v>
      </c>
      <c r="U97" s="170" t="e">
        <f t="shared" ca="1" si="92"/>
        <v>#DIV/0!</v>
      </c>
      <c r="V97" s="77" t="e">
        <f ca="1">IF(F$16=1,_xll.xCalcSkew($A97,W97-BK97,b)/100,0)</f>
        <v>#DIV/0!</v>
      </c>
      <c r="W97" s="94">
        <f t="shared" ca="1" si="93"/>
        <v>2.5499999999999998</v>
      </c>
      <c r="X97" s="95"/>
      <c r="Y97" s="93">
        <f t="shared" ca="1" si="94"/>
        <v>0</v>
      </c>
      <c r="Z97" s="96">
        <f t="shared" ca="1" si="95"/>
        <v>1</v>
      </c>
      <c r="AA97" s="95">
        <f t="shared" ca="1" si="96"/>
        <v>2030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4">
        <f t="shared" ca="1" si="98"/>
        <v>2.9</v>
      </c>
      <c r="AF97" s="95">
        <f t="shared" ca="1" si="127"/>
        <v>2031</v>
      </c>
      <c r="AG97" s="95">
        <f t="shared" ca="1" si="128"/>
        <v>2030</v>
      </c>
      <c r="AH97" s="77">
        <f t="shared" ca="1" si="129"/>
        <v>0</v>
      </c>
      <c r="AI97" s="145">
        <f t="shared" si="99"/>
        <v>31</v>
      </c>
      <c r="AL97" s="95"/>
      <c r="AM97" s="79"/>
      <c r="AN97" s="79">
        <f t="shared" si="100"/>
        <v>0</v>
      </c>
      <c r="AO97" s="338" t="e">
        <f t="shared" ca="1" si="130"/>
        <v>#DIV/0!</v>
      </c>
      <c r="AP97" s="74">
        <f t="shared" ca="1" si="101"/>
        <v>0</v>
      </c>
      <c r="AQ97" s="98">
        <f t="shared" ca="1" si="102"/>
        <v>0</v>
      </c>
      <c r="AR97" s="97">
        <f t="shared" ca="1" si="103"/>
        <v>0</v>
      </c>
      <c r="AS97" s="97">
        <f t="shared" ca="1" si="131"/>
        <v>0</v>
      </c>
      <c r="AT97" s="97">
        <f t="shared" ca="1" si="104"/>
        <v>0</v>
      </c>
      <c r="AU97" s="99">
        <f t="shared" ca="1" si="132"/>
        <v>0</v>
      </c>
      <c r="AV97" s="99">
        <f t="shared" ca="1" si="133"/>
        <v>0</v>
      </c>
      <c r="AW97" s="99">
        <f t="shared" ca="1" si="134"/>
        <v>0</v>
      </c>
      <c r="AY97" s="79">
        <f t="shared" si="105"/>
        <v>0</v>
      </c>
      <c r="AZ97" s="338" t="e">
        <f t="shared" ca="1" si="135"/>
        <v>#DIV/0!</v>
      </c>
      <c r="BA97" s="74">
        <f t="shared" ca="1" si="106"/>
        <v>0</v>
      </c>
      <c r="BB97" s="98">
        <f t="shared" ca="1" si="107"/>
        <v>0</v>
      </c>
      <c r="BC97" s="97">
        <f t="shared" ca="1" si="108"/>
        <v>0</v>
      </c>
      <c r="BD97" s="97">
        <f t="shared" ca="1" si="109"/>
        <v>0</v>
      </c>
      <c r="BE97" s="97">
        <f t="shared" ca="1" si="110"/>
        <v>0</v>
      </c>
      <c r="BF97" s="99">
        <f t="shared" ca="1" si="136"/>
        <v>0</v>
      </c>
      <c r="BG97" s="99">
        <f t="shared" ca="1" si="137"/>
        <v>0</v>
      </c>
      <c r="BH97" s="99">
        <f t="shared" ca="1" si="138"/>
        <v>0</v>
      </c>
      <c r="BJ97" s="79">
        <f t="shared" si="111"/>
        <v>0</v>
      </c>
      <c r="BK97" s="338" t="e">
        <f t="shared" ca="1" si="139"/>
        <v>#DIV/0!</v>
      </c>
      <c r="BL97" s="74">
        <f t="shared" ca="1" si="112"/>
        <v>0</v>
      </c>
      <c r="BM97" s="98">
        <f t="shared" ca="1" si="113"/>
        <v>0</v>
      </c>
      <c r="BN97" s="97">
        <f t="shared" ca="1" si="114"/>
        <v>0</v>
      </c>
      <c r="BO97" s="97">
        <f t="shared" ca="1" si="115"/>
        <v>0</v>
      </c>
      <c r="BP97" s="97">
        <f t="shared" ca="1" si="116"/>
        <v>0</v>
      </c>
      <c r="BQ97" s="99">
        <f t="shared" ca="1" si="140"/>
        <v>0</v>
      </c>
      <c r="BR97" s="99">
        <f t="shared" ca="1" si="141"/>
        <v>0</v>
      </c>
      <c r="BS97" s="99">
        <f t="shared" ca="1" si="142"/>
        <v>0</v>
      </c>
      <c r="BU97" s="79">
        <f t="shared" si="117"/>
        <v>0</v>
      </c>
      <c r="BV97" s="338" t="e">
        <f t="shared" ca="1" si="143"/>
        <v>#DIV/0!</v>
      </c>
      <c r="BW97" s="74">
        <f t="shared" ca="1" si="118"/>
        <v>0</v>
      </c>
      <c r="BX97" s="98">
        <f t="shared" ca="1" si="119"/>
        <v>0</v>
      </c>
      <c r="BY97" s="97">
        <f t="shared" ca="1" si="120"/>
        <v>0</v>
      </c>
      <c r="BZ97" s="97">
        <f t="shared" ca="1" si="121"/>
        <v>0</v>
      </c>
      <c r="CA97" s="97">
        <f t="shared" ca="1" si="122"/>
        <v>0</v>
      </c>
      <c r="CB97" s="99">
        <f t="shared" ca="1" si="144"/>
        <v>0</v>
      </c>
      <c r="CC97" s="99">
        <f t="shared" ca="1" si="145"/>
        <v>0</v>
      </c>
      <c r="CD97" s="99">
        <f t="shared" ca="1" si="146"/>
        <v>0</v>
      </c>
    </row>
    <row r="98" spans="1:82" x14ac:dyDescent="0.2">
      <c r="A98" s="92">
        <f t="shared" si="123"/>
        <v>39295</v>
      </c>
      <c r="B98" s="93">
        <f t="shared" ca="1" si="124"/>
        <v>3.5325000000000002</v>
      </c>
      <c r="C98" s="77">
        <f t="shared" ca="1" si="125"/>
        <v>0.24</v>
      </c>
      <c r="D98" s="93">
        <f t="shared" ca="1" si="80"/>
        <v>-7.4999999999999997E-2</v>
      </c>
      <c r="E98" s="96">
        <f t="shared" ca="1" si="81"/>
        <v>1</v>
      </c>
      <c r="F98" s="95">
        <f t="shared" ca="1" si="126"/>
        <v>2061</v>
      </c>
      <c r="G98" s="77" t="e">
        <f t="shared" ca="1" si="82"/>
        <v>#DIV/0!</v>
      </c>
      <c r="H98" s="77" t="e">
        <f ca="1">IF(B$16=1,_xll.xCalcSkew(A98,I98-AO98,b)/100,0)</f>
        <v>#DIV/0!</v>
      </c>
      <c r="I98" s="94">
        <f t="shared" ca="1" si="83"/>
        <v>5</v>
      </c>
      <c r="K98" s="93">
        <f t="shared" ca="1" si="84"/>
        <v>-7.4999999999999997E-2</v>
      </c>
      <c r="L98" s="96">
        <f t="shared" ca="1" si="85"/>
        <v>1</v>
      </c>
      <c r="M98" s="95">
        <f t="shared" ca="1" si="86"/>
        <v>2061</v>
      </c>
      <c r="N98" s="170" t="e">
        <f t="shared" ca="1" si="87"/>
        <v>#DIV/0!</v>
      </c>
      <c r="O98" s="77" t="e">
        <f ca="1">IF(D$16=1,_xll.xCalcSkew($A98,P98-AZ98,b)/100,0)</f>
        <v>#DIV/0!</v>
      </c>
      <c r="P98" s="94">
        <f t="shared" ca="1" si="88"/>
        <v>3</v>
      </c>
      <c r="R98" s="93">
        <f t="shared" ca="1" si="89"/>
        <v>-0.39</v>
      </c>
      <c r="S98" s="96">
        <f t="shared" ca="1" si="90"/>
        <v>1</v>
      </c>
      <c r="T98" s="95">
        <f t="shared" ca="1" si="91"/>
        <v>2061</v>
      </c>
      <c r="U98" s="170" t="e">
        <f t="shared" ca="1" si="92"/>
        <v>#DIV/0!</v>
      </c>
      <c r="V98" s="77" t="e">
        <f ca="1">IF(F$16=1,_xll.xCalcSkew($A98,W98-BK98,b)/100,0)</f>
        <v>#DIV/0!</v>
      </c>
      <c r="W98" s="94">
        <f t="shared" ca="1" si="93"/>
        <v>2.5499999999999998</v>
      </c>
      <c r="X98" s="95"/>
      <c r="Y98" s="93">
        <f t="shared" ca="1" si="94"/>
        <v>0</v>
      </c>
      <c r="Z98" s="96">
        <f t="shared" ca="1" si="95"/>
        <v>1</v>
      </c>
      <c r="AA98" s="95">
        <f t="shared" ca="1" si="96"/>
        <v>2060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4">
        <f t="shared" ca="1" si="98"/>
        <v>2.9</v>
      </c>
      <c r="AF98" s="95">
        <f t="shared" ca="1" si="127"/>
        <v>2061</v>
      </c>
      <c r="AG98" s="95">
        <f t="shared" ca="1" si="128"/>
        <v>2060</v>
      </c>
      <c r="AH98" s="77">
        <f t="shared" ca="1" si="129"/>
        <v>0</v>
      </c>
      <c r="AI98" s="145">
        <f t="shared" si="99"/>
        <v>31</v>
      </c>
      <c r="AL98" s="95"/>
      <c r="AM98" s="79"/>
      <c r="AN98" s="79">
        <f t="shared" si="100"/>
        <v>0</v>
      </c>
      <c r="AO98" s="338" t="e">
        <f t="shared" ca="1" si="130"/>
        <v>#DIV/0!</v>
      </c>
      <c r="AP98" s="74">
        <f t="shared" ca="1" si="101"/>
        <v>0</v>
      </c>
      <c r="AQ98" s="98">
        <f t="shared" ca="1" si="102"/>
        <v>0</v>
      </c>
      <c r="AR98" s="97">
        <f t="shared" ca="1" si="103"/>
        <v>0</v>
      </c>
      <c r="AS98" s="97">
        <f t="shared" ca="1" si="131"/>
        <v>0</v>
      </c>
      <c r="AT98" s="97">
        <f t="shared" ca="1" si="104"/>
        <v>0</v>
      </c>
      <c r="AU98" s="99">
        <f t="shared" ca="1" si="132"/>
        <v>0</v>
      </c>
      <c r="AV98" s="99">
        <f t="shared" ca="1" si="133"/>
        <v>0</v>
      </c>
      <c r="AW98" s="99">
        <f t="shared" ca="1" si="134"/>
        <v>0</v>
      </c>
      <c r="AY98" s="79">
        <f t="shared" si="105"/>
        <v>0</v>
      </c>
      <c r="AZ98" s="338" t="e">
        <f t="shared" ca="1" si="135"/>
        <v>#DIV/0!</v>
      </c>
      <c r="BA98" s="74">
        <f t="shared" ca="1" si="106"/>
        <v>0</v>
      </c>
      <c r="BB98" s="98">
        <f t="shared" ca="1" si="107"/>
        <v>0</v>
      </c>
      <c r="BC98" s="97">
        <f t="shared" ca="1" si="108"/>
        <v>0</v>
      </c>
      <c r="BD98" s="97">
        <f t="shared" ca="1" si="109"/>
        <v>0</v>
      </c>
      <c r="BE98" s="97">
        <f t="shared" ca="1" si="110"/>
        <v>0</v>
      </c>
      <c r="BF98" s="99">
        <f t="shared" ca="1" si="136"/>
        <v>0</v>
      </c>
      <c r="BG98" s="99">
        <f t="shared" ca="1" si="137"/>
        <v>0</v>
      </c>
      <c r="BH98" s="99">
        <f t="shared" ca="1" si="138"/>
        <v>0</v>
      </c>
      <c r="BJ98" s="79">
        <f t="shared" si="111"/>
        <v>0</v>
      </c>
      <c r="BK98" s="338" t="e">
        <f t="shared" ca="1" si="139"/>
        <v>#DIV/0!</v>
      </c>
      <c r="BL98" s="74">
        <f t="shared" ca="1" si="112"/>
        <v>0</v>
      </c>
      <c r="BM98" s="98">
        <f t="shared" ca="1" si="113"/>
        <v>0</v>
      </c>
      <c r="BN98" s="97">
        <f t="shared" ca="1" si="114"/>
        <v>0</v>
      </c>
      <c r="BO98" s="97">
        <f t="shared" ca="1" si="115"/>
        <v>0</v>
      </c>
      <c r="BP98" s="97">
        <f t="shared" ca="1" si="116"/>
        <v>0</v>
      </c>
      <c r="BQ98" s="99">
        <f t="shared" ca="1" si="140"/>
        <v>0</v>
      </c>
      <c r="BR98" s="99">
        <f t="shared" ca="1" si="141"/>
        <v>0</v>
      </c>
      <c r="BS98" s="99">
        <f t="shared" ca="1" si="142"/>
        <v>0</v>
      </c>
      <c r="BU98" s="79">
        <f t="shared" si="117"/>
        <v>0</v>
      </c>
      <c r="BV98" s="338" t="e">
        <f t="shared" ca="1" si="143"/>
        <v>#DIV/0!</v>
      </c>
      <c r="BW98" s="74">
        <f t="shared" ca="1" si="118"/>
        <v>0</v>
      </c>
      <c r="BX98" s="98">
        <f t="shared" ca="1" si="119"/>
        <v>0</v>
      </c>
      <c r="BY98" s="97">
        <f t="shared" ca="1" si="120"/>
        <v>0</v>
      </c>
      <c r="BZ98" s="97">
        <f t="shared" ca="1" si="121"/>
        <v>0</v>
      </c>
      <c r="CA98" s="97">
        <f t="shared" ca="1" si="122"/>
        <v>0</v>
      </c>
      <c r="CB98" s="99">
        <f t="shared" ca="1" si="144"/>
        <v>0</v>
      </c>
      <c r="CC98" s="99">
        <f t="shared" ca="1" si="145"/>
        <v>0</v>
      </c>
      <c r="CD98" s="99">
        <f t="shared" ca="1" si="146"/>
        <v>0</v>
      </c>
    </row>
    <row r="99" spans="1:82" x14ac:dyDescent="0.2">
      <c r="A99" s="92">
        <f t="shared" si="123"/>
        <v>39326</v>
      </c>
      <c r="B99" s="93">
        <f t="shared" ca="1" si="124"/>
        <v>3.5154999999999998</v>
      </c>
      <c r="C99" s="77">
        <f t="shared" ca="1" si="125"/>
        <v>0.24</v>
      </c>
      <c r="D99" s="93">
        <f t="shared" ca="1" si="80"/>
        <v>-7.4999999999999997E-2</v>
      </c>
      <c r="E99" s="96">
        <f t="shared" ca="1" si="81"/>
        <v>1</v>
      </c>
      <c r="F99" s="95">
        <f t="shared" ca="1" si="126"/>
        <v>2094</v>
      </c>
      <c r="G99" s="77" t="e">
        <f t="shared" ca="1" si="82"/>
        <v>#DIV/0!</v>
      </c>
      <c r="H99" s="77" t="e">
        <f ca="1">IF(B$16=1,_xll.xCalcSkew(A99,I99-AO99,b)/100,0)</f>
        <v>#DIV/0!</v>
      </c>
      <c r="I99" s="94">
        <f t="shared" ca="1" si="83"/>
        <v>5</v>
      </c>
      <c r="K99" s="93">
        <f t="shared" ca="1" si="84"/>
        <v>-7.4999999999999997E-2</v>
      </c>
      <c r="L99" s="96">
        <f t="shared" ca="1" si="85"/>
        <v>1</v>
      </c>
      <c r="M99" s="95">
        <f t="shared" ca="1" si="86"/>
        <v>2094</v>
      </c>
      <c r="N99" s="170" t="e">
        <f t="shared" ca="1" si="87"/>
        <v>#DIV/0!</v>
      </c>
      <c r="O99" s="77" t="e">
        <f ca="1">IF(D$16=1,_xll.xCalcSkew($A99,P99-AZ99,b)/100,0)</f>
        <v>#DIV/0!</v>
      </c>
      <c r="P99" s="94">
        <f t="shared" ca="1" si="88"/>
        <v>3</v>
      </c>
      <c r="R99" s="93">
        <f t="shared" ca="1" si="89"/>
        <v>-0.39</v>
      </c>
      <c r="S99" s="96">
        <f t="shared" ca="1" si="90"/>
        <v>1</v>
      </c>
      <c r="T99" s="95">
        <f t="shared" ca="1" si="91"/>
        <v>2094</v>
      </c>
      <c r="U99" s="170" t="e">
        <f t="shared" ca="1" si="92"/>
        <v>#DIV/0!</v>
      </c>
      <c r="V99" s="77" t="e">
        <f ca="1">IF(F$16=1,_xll.xCalcSkew($A99,W99-BK99,b)/100,0)</f>
        <v>#DIV/0!</v>
      </c>
      <c r="W99" s="94">
        <f t="shared" ca="1" si="93"/>
        <v>2.5499999999999998</v>
      </c>
      <c r="X99" s="95"/>
      <c r="Y99" s="93">
        <f t="shared" ca="1" si="94"/>
        <v>0</v>
      </c>
      <c r="Z99" s="96">
        <f t="shared" ca="1" si="95"/>
        <v>1</v>
      </c>
      <c r="AA99" s="95">
        <f t="shared" ca="1" si="96"/>
        <v>2093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4">
        <f t="shared" ca="1" si="98"/>
        <v>2.9</v>
      </c>
      <c r="AF99" s="95">
        <f t="shared" ca="1" si="127"/>
        <v>2094</v>
      </c>
      <c r="AG99" s="95">
        <f t="shared" ca="1" si="128"/>
        <v>2093</v>
      </c>
      <c r="AH99" s="77">
        <f t="shared" ca="1" si="129"/>
        <v>0</v>
      </c>
      <c r="AI99" s="145">
        <f t="shared" si="99"/>
        <v>30</v>
      </c>
      <c r="AL99" s="95"/>
      <c r="AM99" s="79"/>
      <c r="AN99" s="79">
        <f t="shared" si="100"/>
        <v>0</v>
      </c>
      <c r="AO99" s="338" t="e">
        <f t="shared" ca="1" si="130"/>
        <v>#DIV/0!</v>
      </c>
      <c r="AP99" s="74">
        <f t="shared" ca="1" si="101"/>
        <v>0</v>
      </c>
      <c r="AQ99" s="98">
        <f t="shared" ca="1" si="102"/>
        <v>0</v>
      </c>
      <c r="AR99" s="97">
        <f t="shared" ca="1" si="103"/>
        <v>0</v>
      </c>
      <c r="AS99" s="97">
        <f t="shared" ca="1" si="131"/>
        <v>0</v>
      </c>
      <c r="AT99" s="97">
        <f t="shared" ca="1" si="104"/>
        <v>0</v>
      </c>
      <c r="AU99" s="99">
        <f t="shared" ca="1" si="132"/>
        <v>0</v>
      </c>
      <c r="AV99" s="99">
        <f t="shared" ca="1" si="133"/>
        <v>0</v>
      </c>
      <c r="AW99" s="99">
        <f t="shared" ca="1" si="134"/>
        <v>0</v>
      </c>
      <c r="AY99" s="79">
        <f t="shared" si="105"/>
        <v>0</v>
      </c>
      <c r="AZ99" s="338" t="e">
        <f t="shared" ca="1" si="135"/>
        <v>#DIV/0!</v>
      </c>
      <c r="BA99" s="74">
        <f t="shared" ca="1" si="106"/>
        <v>0</v>
      </c>
      <c r="BB99" s="98">
        <f t="shared" ca="1" si="107"/>
        <v>0</v>
      </c>
      <c r="BC99" s="97">
        <f t="shared" ca="1" si="108"/>
        <v>0</v>
      </c>
      <c r="BD99" s="97">
        <f t="shared" ca="1" si="109"/>
        <v>0</v>
      </c>
      <c r="BE99" s="97">
        <f t="shared" ca="1" si="110"/>
        <v>0</v>
      </c>
      <c r="BF99" s="99">
        <f t="shared" ca="1" si="136"/>
        <v>0</v>
      </c>
      <c r="BG99" s="99">
        <f t="shared" ca="1" si="137"/>
        <v>0</v>
      </c>
      <c r="BH99" s="99">
        <f t="shared" ca="1" si="138"/>
        <v>0</v>
      </c>
      <c r="BJ99" s="79">
        <f t="shared" si="111"/>
        <v>0</v>
      </c>
      <c r="BK99" s="338" t="e">
        <f t="shared" ca="1" si="139"/>
        <v>#DIV/0!</v>
      </c>
      <c r="BL99" s="74">
        <f t="shared" ca="1" si="112"/>
        <v>0</v>
      </c>
      <c r="BM99" s="98">
        <f t="shared" ca="1" si="113"/>
        <v>0</v>
      </c>
      <c r="BN99" s="97">
        <f t="shared" ca="1" si="114"/>
        <v>0</v>
      </c>
      <c r="BO99" s="97">
        <f t="shared" ca="1" si="115"/>
        <v>0</v>
      </c>
      <c r="BP99" s="97">
        <f t="shared" ca="1" si="116"/>
        <v>0</v>
      </c>
      <c r="BQ99" s="99">
        <f t="shared" ca="1" si="140"/>
        <v>0</v>
      </c>
      <c r="BR99" s="99">
        <f t="shared" ca="1" si="141"/>
        <v>0</v>
      </c>
      <c r="BS99" s="99">
        <f t="shared" ca="1" si="142"/>
        <v>0</v>
      </c>
      <c r="BU99" s="79">
        <f t="shared" si="117"/>
        <v>0</v>
      </c>
      <c r="BV99" s="338" t="e">
        <f t="shared" ca="1" si="143"/>
        <v>#DIV/0!</v>
      </c>
      <c r="BW99" s="74">
        <f t="shared" ca="1" si="118"/>
        <v>0</v>
      </c>
      <c r="BX99" s="98">
        <f t="shared" ca="1" si="119"/>
        <v>0</v>
      </c>
      <c r="BY99" s="97">
        <f t="shared" ca="1" si="120"/>
        <v>0</v>
      </c>
      <c r="BZ99" s="97">
        <f t="shared" ca="1" si="121"/>
        <v>0</v>
      </c>
      <c r="CA99" s="97">
        <f t="shared" ca="1" si="122"/>
        <v>0</v>
      </c>
      <c r="CB99" s="99">
        <f t="shared" ca="1" si="144"/>
        <v>0</v>
      </c>
      <c r="CC99" s="99">
        <f t="shared" ca="1" si="145"/>
        <v>0</v>
      </c>
      <c r="CD99" s="99">
        <f t="shared" ca="1" si="146"/>
        <v>0</v>
      </c>
    </row>
    <row r="100" spans="1:82" x14ac:dyDescent="0.2">
      <c r="A100" s="92">
        <f t="shared" si="123"/>
        <v>39356</v>
      </c>
      <c r="B100" s="93">
        <f t="shared" ca="1" si="124"/>
        <v>3.5405000000000002</v>
      </c>
      <c r="C100" s="77">
        <f t="shared" ca="1" si="125"/>
        <v>0.24</v>
      </c>
      <c r="D100" s="93">
        <f t="shared" ca="1" si="80"/>
        <v>-7.4999999999999997E-2</v>
      </c>
      <c r="E100" s="96">
        <f t="shared" ca="1" si="81"/>
        <v>1</v>
      </c>
      <c r="F100" s="95">
        <f t="shared" ca="1" si="126"/>
        <v>2122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4">
        <f t="shared" ca="1" si="83"/>
        <v>5</v>
      </c>
      <c r="K100" s="93">
        <f t="shared" ca="1" si="84"/>
        <v>-7.4999999999999997E-2</v>
      </c>
      <c r="L100" s="96">
        <f t="shared" ca="1" si="85"/>
        <v>1</v>
      </c>
      <c r="M100" s="95">
        <f t="shared" ca="1" si="86"/>
        <v>2122</v>
      </c>
      <c r="N100" s="170" t="e">
        <f t="shared" ca="1" si="87"/>
        <v>#DIV/0!</v>
      </c>
      <c r="O100" s="77" t="e">
        <f ca="1">IF(D$16=1,_xll.xCalcSkew($A100,P100-AZ100,b)/100,0)</f>
        <v>#DIV/0!</v>
      </c>
      <c r="P100" s="94">
        <f t="shared" ca="1" si="88"/>
        <v>3</v>
      </c>
      <c r="R100" s="93">
        <f t="shared" ca="1" si="89"/>
        <v>-0.39</v>
      </c>
      <c r="S100" s="96">
        <f t="shared" ca="1" si="90"/>
        <v>1</v>
      </c>
      <c r="T100" s="95">
        <f t="shared" ca="1" si="91"/>
        <v>2122</v>
      </c>
      <c r="U100" s="170" t="e">
        <f t="shared" ca="1" si="92"/>
        <v>#DIV/0!</v>
      </c>
      <c r="V100" s="77" t="e">
        <f ca="1">IF(F$16=1,_xll.xCalcSkew($A100,W100-BK100,b)/100,0)</f>
        <v>#DIV/0!</v>
      </c>
      <c r="W100" s="94">
        <f t="shared" ca="1" si="93"/>
        <v>2.5499999999999998</v>
      </c>
      <c r="X100" s="95"/>
      <c r="Y100" s="93">
        <f t="shared" ca="1" si="94"/>
        <v>0</v>
      </c>
      <c r="Z100" s="96">
        <f t="shared" ca="1" si="95"/>
        <v>1</v>
      </c>
      <c r="AA100" s="95">
        <f t="shared" ca="1" si="96"/>
        <v>2121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4">
        <f t="shared" ca="1" si="98"/>
        <v>2.9</v>
      </c>
      <c r="AF100" s="95">
        <f t="shared" ca="1" si="127"/>
        <v>2122</v>
      </c>
      <c r="AG100" s="95">
        <f t="shared" ca="1" si="128"/>
        <v>2121</v>
      </c>
      <c r="AH100" s="77">
        <f t="shared" ca="1" si="129"/>
        <v>0</v>
      </c>
      <c r="AI100" s="145">
        <f t="shared" si="99"/>
        <v>31</v>
      </c>
      <c r="AL100" s="95"/>
      <c r="AM100" s="79"/>
      <c r="AN100" s="79">
        <f t="shared" si="100"/>
        <v>0</v>
      </c>
      <c r="AO100" s="338" t="e">
        <f t="shared" ca="1" si="130"/>
        <v>#DIV/0!</v>
      </c>
      <c r="AP100" s="74">
        <f t="shared" ca="1" si="101"/>
        <v>0</v>
      </c>
      <c r="AQ100" s="98">
        <f t="shared" ca="1" si="102"/>
        <v>0</v>
      </c>
      <c r="AR100" s="97">
        <f t="shared" ca="1" si="103"/>
        <v>0</v>
      </c>
      <c r="AS100" s="97">
        <f t="shared" ca="1" si="131"/>
        <v>0</v>
      </c>
      <c r="AT100" s="97">
        <f t="shared" ca="1" si="104"/>
        <v>0</v>
      </c>
      <c r="AU100" s="99">
        <f t="shared" ca="1" si="132"/>
        <v>0</v>
      </c>
      <c r="AV100" s="99">
        <f t="shared" ca="1" si="133"/>
        <v>0</v>
      </c>
      <c r="AW100" s="99">
        <f t="shared" ca="1" si="134"/>
        <v>0</v>
      </c>
      <c r="AY100" s="79">
        <f t="shared" si="105"/>
        <v>0</v>
      </c>
      <c r="AZ100" s="338" t="e">
        <f t="shared" ca="1" si="135"/>
        <v>#DIV/0!</v>
      </c>
      <c r="BA100" s="74">
        <f t="shared" ca="1" si="106"/>
        <v>0</v>
      </c>
      <c r="BB100" s="98">
        <f t="shared" ca="1" si="107"/>
        <v>0</v>
      </c>
      <c r="BC100" s="97">
        <f t="shared" ca="1" si="108"/>
        <v>0</v>
      </c>
      <c r="BD100" s="97">
        <f t="shared" ca="1" si="109"/>
        <v>0</v>
      </c>
      <c r="BE100" s="97">
        <f t="shared" ca="1" si="110"/>
        <v>0</v>
      </c>
      <c r="BF100" s="99">
        <f t="shared" ca="1" si="136"/>
        <v>0</v>
      </c>
      <c r="BG100" s="99">
        <f t="shared" ca="1" si="137"/>
        <v>0</v>
      </c>
      <c r="BH100" s="99">
        <f t="shared" ca="1" si="138"/>
        <v>0</v>
      </c>
      <c r="BJ100" s="79">
        <f t="shared" si="111"/>
        <v>0</v>
      </c>
      <c r="BK100" s="338" t="e">
        <f t="shared" ca="1" si="139"/>
        <v>#DIV/0!</v>
      </c>
      <c r="BL100" s="74">
        <f t="shared" ca="1" si="112"/>
        <v>0</v>
      </c>
      <c r="BM100" s="98">
        <f t="shared" ca="1" si="113"/>
        <v>0</v>
      </c>
      <c r="BN100" s="97">
        <f t="shared" ca="1" si="114"/>
        <v>0</v>
      </c>
      <c r="BO100" s="97">
        <f t="shared" ca="1" si="115"/>
        <v>0</v>
      </c>
      <c r="BP100" s="97">
        <f t="shared" ca="1" si="116"/>
        <v>0</v>
      </c>
      <c r="BQ100" s="99">
        <f t="shared" ca="1" si="140"/>
        <v>0</v>
      </c>
      <c r="BR100" s="99">
        <f t="shared" ca="1" si="141"/>
        <v>0</v>
      </c>
      <c r="BS100" s="99">
        <f t="shared" ca="1" si="142"/>
        <v>0</v>
      </c>
      <c r="BU100" s="79">
        <f t="shared" si="117"/>
        <v>0</v>
      </c>
      <c r="BV100" s="338" t="e">
        <f t="shared" ca="1" si="143"/>
        <v>#DIV/0!</v>
      </c>
      <c r="BW100" s="74">
        <f t="shared" ca="1" si="118"/>
        <v>0</v>
      </c>
      <c r="BX100" s="98">
        <f t="shared" ca="1" si="119"/>
        <v>0</v>
      </c>
      <c r="BY100" s="97">
        <f t="shared" ca="1" si="120"/>
        <v>0</v>
      </c>
      <c r="BZ100" s="97">
        <f t="shared" ca="1" si="121"/>
        <v>0</v>
      </c>
      <c r="CA100" s="97">
        <f t="shared" ca="1" si="122"/>
        <v>0</v>
      </c>
      <c r="CB100" s="99">
        <f t="shared" ca="1" si="144"/>
        <v>0</v>
      </c>
      <c r="CC100" s="99">
        <f t="shared" ca="1" si="145"/>
        <v>0</v>
      </c>
      <c r="CD100" s="99">
        <f t="shared" ca="1" si="146"/>
        <v>0</v>
      </c>
    </row>
    <row r="101" spans="1:82" x14ac:dyDescent="0.2">
      <c r="A101" s="92">
        <f t="shared" si="123"/>
        <v>39387</v>
      </c>
      <c r="B101" s="93">
        <f t="shared" ca="1" si="124"/>
        <v>3.6924999999999999</v>
      </c>
      <c r="C101" s="77">
        <f t="shared" ca="1" si="125"/>
        <v>0.24</v>
      </c>
      <c r="D101" s="93">
        <f t="shared" ca="1" si="80"/>
        <v>-7.7499999999999999E-2</v>
      </c>
      <c r="E101" s="96">
        <f t="shared" ca="1" si="81"/>
        <v>1</v>
      </c>
      <c r="F101" s="95">
        <f t="shared" ca="1" si="126"/>
        <v>2155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4">
        <f t="shared" ca="1" si="83"/>
        <v>5</v>
      </c>
      <c r="K101" s="93">
        <f t="shared" ca="1" si="84"/>
        <v>-7.7499999999999999E-2</v>
      </c>
      <c r="L101" s="96">
        <f t="shared" ca="1" si="85"/>
        <v>1</v>
      </c>
      <c r="M101" s="95">
        <f t="shared" ca="1" si="86"/>
        <v>2155</v>
      </c>
      <c r="N101" s="170" t="e">
        <f t="shared" ca="1" si="87"/>
        <v>#DIV/0!</v>
      </c>
      <c r="O101" s="77" t="e">
        <f ca="1">IF(D$16=1,_xll.xCalcSkew($A101,P101-AZ101,b)/100,0)</f>
        <v>#DIV/0!</v>
      </c>
      <c r="P101" s="94">
        <f t="shared" ca="1" si="88"/>
        <v>3</v>
      </c>
      <c r="R101" s="93">
        <f t="shared" ca="1" si="89"/>
        <v>-0.26</v>
      </c>
      <c r="S101" s="96">
        <f t="shared" ca="1" si="90"/>
        <v>1</v>
      </c>
      <c r="T101" s="95">
        <f t="shared" ca="1" si="91"/>
        <v>2155</v>
      </c>
      <c r="U101" s="170" t="e">
        <f t="shared" ca="1" si="92"/>
        <v>#DIV/0!</v>
      </c>
      <c r="V101" s="77" t="e">
        <f ca="1">IF(F$16=1,_xll.xCalcSkew($A101,W101-BK101,b)/100,0)</f>
        <v>#DIV/0!</v>
      </c>
      <c r="W101" s="94">
        <f t="shared" ca="1" si="93"/>
        <v>2.5499999999999998</v>
      </c>
      <c r="X101" s="95"/>
      <c r="Y101" s="93">
        <f t="shared" ca="1" si="94"/>
        <v>0</v>
      </c>
      <c r="Z101" s="96">
        <f t="shared" ca="1" si="95"/>
        <v>1</v>
      </c>
      <c r="AA101" s="95">
        <f t="shared" ca="1" si="96"/>
        <v>2152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4">
        <f t="shared" ca="1" si="98"/>
        <v>2.9</v>
      </c>
      <c r="AF101" s="95">
        <f t="shared" ca="1" si="127"/>
        <v>2155</v>
      </c>
      <c r="AG101" s="95">
        <f t="shared" ca="1" si="128"/>
        <v>2152</v>
      </c>
      <c r="AH101" s="77">
        <f t="shared" ca="1" si="129"/>
        <v>0</v>
      </c>
      <c r="AI101" s="145">
        <f t="shared" si="99"/>
        <v>30</v>
      </c>
      <c r="AL101" s="95"/>
      <c r="AM101" s="79"/>
      <c r="AN101" s="79">
        <f t="shared" si="100"/>
        <v>0</v>
      </c>
      <c r="AO101" s="338" t="e">
        <f t="shared" ca="1" si="130"/>
        <v>#DIV/0!</v>
      </c>
      <c r="AP101" s="74">
        <f t="shared" ca="1" si="101"/>
        <v>0</v>
      </c>
      <c r="AQ101" s="98">
        <f t="shared" ca="1" si="102"/>
        <v>0</v>
      </c>
      <c r="AR101" s="97">
        <f t="shared" ca="1" si="103"/>
        <v>0</v>
      </c>
      <c r="AS101" s="97">
        <f t="shared" ca="1" si="131"/>
        <v>0</v>
      </c>
      <c r="AT101" s="97">
        <f t="shared" ca="1" si="104"/>
        <v>0</v>
      </c>
      <c r="AU101" s="99">
        <f t="shared" ca="1" si="132"/>
        <v>0</v>
      </c>
      <c r="AV101" s="99">
        <f t="shared" ca="1" si="133"/>
        <v>0</v>
      </c>
      <c r="AW101" s="99">
        <f t="shared" ca="1" si="134"/>
        <v>0</v>
      </c>
      <c r="AY101" s="79">
        <f t="shared" si="105"/>
        <v>0</v>
      </c>
      <c r="AZ101" s="338" t="e">
        <f t="shared" ca="1" si="135"/>
        <v>#DIV/0!</v>
      </c>
      <c r="BA101" s="74">
        <f t="shared" ca="1" si="106"/>
        <v>0</v>
      </c>
      <c r="BB101" s="98">
        <f t="shared" ca="1" si="107"/>
        <v>0</v>
      </c>
      <c r="BC101" s="97">
        <f t="shared" ca="1" si="108"/>
        <v>0</v>
      </c>
      <c r="BD101" s="97">
        <f t="shared" ca="1" si="109"/>
        <v>0</v>
      </c>
      <c r="BE101" s="97">
        <f t="shared" ca="1" si="110"/>
        <v>0</v>
      </c>
      <c r="BF101" s="99">
        <f t="shared" ca="1" si="136"/>
        <v>0</v>
      </c>
      <c r="BG101" s="99">
        <f t="shared" ca="1" si="137"/>
        <v>0</v>
      </c>
      <c r="BH101" s="99">
        <f t="shared" ca="1" si="138"/>
        <v>0</v>
      </c>
      <c r="BJ101" s="79">
        <f t="shared" si="111"/>
        <v>0</v>
      </c>
      <c r="BK101" s="338" t="e">
        <f t="shared" ca="1" si="139"/>
        <v>#DIV/0!</v>
      </c>
      <c r="BL101" s="74">
        <f t="shared" ca="1" si="112"/>
        <v>0</v>
      </c>
      <c r="BM101" s="98">
        <f t="shared" ca="1" si="113"/>
        <v>0</v>
      </c>
      <c r="BN101" s="97">
        <f t="shared" ca="1" si="114"/>
        <v>0</v>
      </c>
      <c r="BO101" s="97">
        <f t="shared" ca="1" si="115"/>
        <v>0</v>
      </c>
      <c r="BP101" s="97">
        <f t="shared" ca="1" si="116"/>
        <v>0</v>
      </c>
      <c r="BQ101" s="99">
        <f t="shared" ca="1" si="140"/>
        <v>0</v>
      </c>
      <c r="BR101" s="99">
        <f t="shared" ca="1" si="141"/>
        <v>0</v>
      </c>
      <c r="BS101" s="99">
        <f t="shared" ca="1" si="142"/>
        <v>0</v>
      </c>
      <c r="BU101" s="79">
        <f t="shared" si="117"/>
        <v>0</v>
      </c>
      <c r="BV101" s="338" t="e">
        <f t="shared" ca="1" si="143"/>
        <v>#DIV/0!</v>
      </c>
      <c r="BW101" s="74">
        <f t="shared" ca="1" si="118"/>
        <v>0</v>
      </c>
      <c r="BX101" s="98">
        <f t="shared" ca="1" si="119"/>
        <v>0</v>
      </c>
      <c r="BY101" s="97">
        <f t="shared" ca="1" si="120"/>
        <v>0</v>
      </c>
      <c r="BZ101" s="97">
        <f t="shared" ca="1" si="121"/>
        <v>0</v>
      </c>
      <c r="CA101" s="97">
        <f t="shared" ca="1" si="122"/>
        <v>0</v>
      </c>
      <c r="CB101" s="99">
        <f t="shared" ca="1" si="144"/>
        <v>0</v>
      </c>
      <c r="CC101" s="99">
        <f t="shared" ca="1" si="145"/>
        <v>0</v>
      </c>
      <c r="CD101" s="99">
        <f t="shared" ca="1" si="146"/>
        <v>0</v>
      </c>
    </row>
    <row r="102" spans="1:82" x14ac:dyDescent="0.2">
      <c r="A102" s="92">
        <f t="shared" si="123"/>
        <v>39417</v>
      </c>
      <c r="B102" s="93">
        <f t="shared" ca="1" si="124"/>
        <v>3.8355000000000001</v>
      </c>
      <c r="C102" s="77">
        <f t="shared" ca="1" si="125"/>
        <v>0.24</v>
      </c>
      <c r="D102" s="93">
        <f t="shared" ca="1" si="80"/>
        <v>-7.7499999999999999E-2</v>
      </c>
      <c r="E102" s="96">
        <f t="shared" ca="1" si="81"/>
        <v>1</v>
      </c>
      <c r="F102" s="95">
        <f t="shared" ca="1" si="126"/>
        <v>2185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4">
        <f t="shared" ca="1" si="83"/>
        <v>5</v>
      </c>
      <c r="K102" s="93">
        <f t="shared" ca="1" si="84"/>
        <v>-7.7499999999999999E-2</v>
      </c>
      <c r="L102" s="96">
        <f t="shared" ca="1" si="85"/>
        <v>1</v>
      </c>
      <c r="M102" s="95">
        <f t="shared" ca="1" si="86"/>
        <v>2185</v>
      </c>
      <c r="N102" s="170" t="e">
        <f t="shared" ca="1" si="87"/>
        <v>#DIV/0!</v>
      </c>
      <c r="O102" s="77" t="e">
        <f ca="1">IF(D$16=1,_xll.xCalcSkew($A102,P102-AZ102,b)/100,0)</f>
        <v>#DIV/0!</v>
      </c>
      <c r="P102" s="94">
        <f t="shared" ca="1" si="88"/>
        <v>3</v>
      </c>
      <c r="R102" s="93">
        <f t="shared" ca="1" si="89"/>
        <v>-0.26</v>
      </c>
      <c r="S102" s="96">
        <f t="shared" ca="1" si="90"/>
        <v>1</v>
      </c>
      <c r="T102" s="95">
        <f t="shared" ca="1" si="91"/>
        <v>2185</v>
      </c>
      <c r="U102" s="170" t="e">
        <f t="shared" ca="1" si="92"/>
        <v>#DIV/0!</v>
      </c>
      <c r="V102" s="77" t="e">
        <f ca="1">IF(F$16=1,_xll.xCalcSkew($A102,W102-BK102,b)/100,0)</f>
        <v>#DIV/0!</v>
      </c>
      <c r="W102" s="94">
        <f t="shared" ca="1" si="93"/>
        <v>2.5499999999999998</v>
      </c>
      <c r="X102" s="95"/>
      <c r="Y102" s="93">
        <f t="shared" ca="1" si="94"/>
        <v>0</v>
      </c>
      <c r="Z102" s="96">
        <f t="shared" ca="1" si="95"/>
        <v>1</v>
      </c>
      <c r="AA102" s="95">
        <f t="shared" ca="1" si="96"/>
        <v>2184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4">
        <f t="shared" ca="1" si="98"/>
        <v>2.9</v>
      </c>
      <c r="AF102" s="95">
        <f t="shared" ca="1" si="127"/>
        <v>2185</v>
      </c>
      <c r="AG102" s="95">
        <f t="shared" ca="1" si="128"/>
        <v>2184</v>
      </c>
      <c r="AH102" s="77">
        <f t="shared" ca="1" si="129"/>
        <v>0</v>
      </c>
      <c r="AI102" s="145">
        <f t="shared" si="99"/>
        <v>31</v>
      </c>
      <c r="AL102" s="95"/>
      <c r="AM102" s="79"/>
      <c r="AN102" s="79">
        <f t="shared" si="100"/>
        <v>0</v>
      </c>
      <c r="AO102" s="338" t="e">
        <f t="shared" ca="1" si="130"/>
        <v>#DIV/0!</v>
      </c>
      <c r="AP102" s="74">
        <f t="shared" ca="1" si="101"/>
        <v>0</v>
      </c>
      <c r="AQ102" s="98">
        <f t="shared" ca="1" si="102"/>
        <v>0</v>
      </c>
      <c r="AR102" s="97">
        <f t="shared" ca="1" si="103"/>
        <v>0</v>
      </c>
      <c r="AS102" s="97">
        <f t="shared" ca="1" si="131"/>
        <v>0</v>
      </c>
      <c r="AT102" s="97">
        <f t="shared" ca="1" si="104"/>
        <v>0</v>
      </c>
      <c r="AU102" s="99">
        <f t="shared" ca="1" si="132"/>
        <v>0</v>
      </c>
      <c r="AV102" s="99">
        <f t="shared" ca="1" si="133"/>
        <v>0</v>
      </c>
      <c r="AW102" s="99">
        <f t="shared" ca="1" si="134"/>
        <v>0</v>
      </c>
      <c r="AY102" s="79">
        <f t="shared" si="105"/>
        <v>0</v>
      </c>
      <c r="AZ102" s="338" t="e">
        <f t="shared" ca="1" si="135"/>
        <v>#DIV/0!</v>
      </c>
      <c r="BA102" s="74">
        <f t="shared" ca="1" si="106"/>
        <v>0</v>
      </c>
      <c r="BB102" s="98">
        <f t="shared" ca="1" si="107"/>
        <v>0</v>
      </c>
      <c r="BC102" s="97">
        <f t="shared" ca="1" si="108"/>
        <v>0</v>
      </c>
      <c r="BD102" s="97">
        <f t="shared" ca="1" si="109"/>
        <v>0</v>
      </c>
      <c r="BE102" s="97">
        <f t="shared" ca="1" si="110"/>
        <v>0</v>
      </c>
      <c r="BF102" s="99">
        <f t="shared" ca="1" si="136"/>
        <v>0</v>
      </c>
      <c r="BG102" s="99">
        <f t="shared" ca="1" si="137"/>
        <v>0</v>
      </c>
      <c r="BH102" s="99">
        <f t="shared" ca="1" si="138"/>
        <v>0</v>
      </c>
      <c r="BJ102" s="79">
        <f t="shared" si="111"/>
        <v>0</v>
      </c>
      <c r="BK102" s="338" t="e">
        <f t="shared" ca="1" si="139"/>
        <v>#DIV/0!</v>
      </c>
      <c r="BL102" s="74">
        <f t="shared" ca="1" si="112"/>
        <v>0</v>
      </c>
      <c r="BM102" s="98">
        <f t="shared" ca="1" si="113"/>
        <v>0</v>
      </c>
      <c r="BN102" s="97">
        <f t="shared" ca="1" si="114"/>
        <v>0</v>
      </c>
      <c r="BO102" s="97">
        <f t="shared" ca="1" si="115"/>
        <v>0</v>
      </c>
      <c r="BP102" s="97">
        <f t="shared" ca="1" si="116"/>
        <v>0</v>
      </c>
      <c r="BQ102" s="99">
        <f t="shared" ca="1" si="140"/>
        <v>0</v>
      </c>
      <c r="BR102" s="99">
        <f t="shared" ca="1" si="141"/>
        <v>0</v>
      </c>
      <c r="BS102" s="99">
        <f t="shared" ca="1" si="142"/>
        <v>0</v>
      </c>
      <c r="BU102" s="79">
        <f t="shared" si="117"/>
        <v>0</v>
      </c>
      <c r="BV102" s="338" t="e">
        <f t="shared" ca="1" si="143"/>
        <v>#DIV/0!</v>
      </c>
      <c r="BW102" s="74">
        <f t="shared" ca="1" si="118"/>
        <v>0</v>
      </c>
      <c r="BX102" s="98">
        <f t="shared" ca="1" si="119"/>
        <v>0</v>
      </c>
      <c r="BY102" s="97">
        <f t="shared" ca="1" si="120"/>
        <v>0</v>
      </c>
      <c r="BZ102" s="97">
        <f t="shared" ca="1" si="121"/>
        <v>0</v>
      </c>
      <c r="CA102" s="97">
        <f t="shared" ca="1" si="122"/>
        <v>0</v>
      </c>
      <c r="CB102" s="99">
        <f t="shared" ca="1" si="144"/>
        <v>0</v>
      </c>
      <c r="CC102" s="99">
        <f t="shared" ca="1" si="145"/>
        <v>0</v>
      </c>
      <c r="CD102" s="99">
        <f t="shared" ca="1" si="146"/>
        <v>0</v>
      </c>
    </row>
    <row r="103" spans="1:82" x14ac:dyDescent="0.2">
      <c r="A103" s="92">
        <f t="shared" si="123"/>
        <v>39448</v>
      </c>
      <c r="B103" s="93">
        <f t="shared" ca="1" si="124"/>
        <v>3.8734999999999999</v>
      </c>
      <c r="C103" s="77">
        <f t="shared" ca="1" si="125"/>
        <v>0.24</v>
      </c>
      <c r="D103" s="93">
        <f t="shared" ca="1" si="80"/>
        <v>-7.7499999999999999E-2</v>
      </c>
      <c r="E103" s="96">
        <f t="shared" ca="1" si="81"/>
        <v>1</v>
      </c>
      <c r="F103" s="95">
        <f t="shared" ca="1" si="126"/>
        <v>2214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4">
        <f t="shared" ca="1" si="83"/>
        <v>5</v>
      </c>
      <c r="K103" s="93">
        <f t="shared" ca="1" si="84"/>
        <v>-7.7499999999999999E-2</v>
      </c>
      <c r="L103" s="96">
        <f t="shared" ca="1" si="85"/>
        <v>1</v>
      </c>
      <c r="M103" s="95">
        <f t="shared" ca="1" si="86"/>
        <v>2214</v>
      </c>
      <c r="N103" s="170" t="e">
        <f t="shared" ca="1" si="87"/>
        <v>#DIV/0!</v>
      </c>
      <c r="O103" s="77" t="e">
        <f ca="1">IF(D$16=1,_xll.xCalcSkew($A103,P103-AZ103,b)/100,0)</f>
        <v>#DIV/0!</v>
      </c>
      <c r="P103" s="94">
        <f t="shared" ca="1" si="88"/>
        <v>3</v>
      </c>
      <c r="R103" s="93">
        <f t="shared" ca="1" si="89"/>
        <v>-0.26</v>
      </c>
      <c r="S103" s="96">
        <f t="shared" ca="1" si="90"/>
        <v>1</v>
      </c>
      <c r="T103" s="95">
        <f t="shared" ca="1" si="91"/>
        <v>2214</v>
      </c>
      <c r="U103" s="170" t="e">
        <f t="shared" ca="1" si="92"/>
        <v>#DIV/0!</v>
      </c>
      <c r="V103" s="77" t="e">
        <f ca="1">IF(F$16=1,_xll.xCalcSkew($A103,W103-BK103,b)/100,0)</f>
        <v>#DIV/0!</v>
      </c>
      <c r="W103" s="94">
        <f t="shared" ca="1" si="93"/>
        <v>2.5499999999999998</v>
      </c>
      <c r="X103" s="95"/>
      <c r="Y103" s="93">
        <f t="shared" ca="1" si="94"/>
        <v>0</v>
      </c>
      <c r="Z103" s="96">
        <f t="shared" ca="1" si="95"/>
        <v>1</v>
      </c>
      <c r="AA103" s="95">
        <f t="shared" ca="1" si="96"/>
        <v>2213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4">
        <f t="shared" ca="1" si="98"/>
        <v>2.9</v>
      </c>
      <c r="AF103" s="95">
        <f t="shared" ca="1" si="127"/>
        <v>2214</v>
      </c>
      <c r="AG103" s="95">
        <f t="shared" ca="1" si="128"/>
        <v>2213</v>
      </c>
      <c r="AH103" s="77">
        <f t="shared" ca="1" si="129"/>
        <v>0</v>
      </c>
      <c r="AI103" s="145">
        <f t="shared" si="99"/>
        <v>31</v>
      </c>
      <c r="AL103" s="95"/>
      <c r="AM103" s="79"/>
      <c r="AN103" s="79">
        <f t="shared" si="100"/>
        <v>0</v>
      </c>
      <c r="AO103" s="338" t="e">
        <f t="shared" ca="1" si="130"/>
        <v>#DIV/0!</v>
      </c>
      <c r="AP103" s="74">
        <f t="shared" ca="1" si="101"/>
        <v>0</v>
      </c>
      <c r="AQ103" s="98">
        <f t="shared" ca="1" si="102"/>
        <v>0</v>
      </c>
      <c r="AR103" s="97">
        <f t="shared" ca="1" si="103"/>
        <v>0</v>
      </c>
      <c r="AS103" s="97">
        <f t="shared" ca="1" si="131"/>
        <v>0</v>
      </c>
      <c r="AT103" s="97">
        <f t="shared" ca="1" si="104"/>
        <v>0</v>
      </c>
      <c r="AU103" s="99">
        <f t="shared" ca="1" si="132"/>
        <v>0</v>
      </c>
      <c r="AV103" s="99">
        <f t="shared" ca="1" si="133"/>
        <v>0</v>
      </c>
      <c r="AW103" s="99">
        <f t="shared" ca="1" si="134"/>
        <v>0</v>
      </c>
      <c r="AY103" s="79">
        <f t="shared" si="105"/>
        <v>0</v>
      </c>
      <c r="AZ103" s="338" t="e">
        <f t="shared" ca="1" si="135"/>
        <v>#DIV/0!</v>
      </c>
      <c r="BA103" s="74">
        <f t="shared" ca="1" si="106"/>
        <v>0</v>
      </c>
      <c r="BB103" s="98">
        <f t="shared" ca="1" si="107"/>
        <v>0</v>
      </c>
      <c r="BC103" s="97">
        <f t="shared" ca="1" si="108"/>
        <v>0</v>
      </c>
      <c r="BD103" s="97">
        <f t="shared" ca="1" si="109"/>
        <v>0</v>
      </c>
      <c r="BE103" s="97">
        <f t="shared" ca="1" si="110"/>
        <v>0</v>
      </c>
      <c r="BF103" s="99">
        <f t="shared" ca="1" si="136"/>
        <v>0</v>
      </c>
      <c r="BG103" s="99">
        <f t="shared" ca="1" si="137"/>
        <v>0</v>
      </c>
      <c r="BH103" s="99">
        <f t="shared" ca="1" si="138"/>
        <v>0</v>
      </c>
      <c r="BJ103" s="79">
        <f t="shared" si="111"/>
        <v>0</v>
      </c>
      <c r="BK103" s="338" t="e">
        <f t="shared" ca="1" si="139"/>
        <v>#DIV/0!</v>
      </c>
      <c r="BL103" s="74">
        <f t="shared" ca="1" si="112"/>
        <v>0</v>
      </c>
      <c r="BM103" s="98">
        <f t="shared" ca="1" si="113"/>
        <v>0</v>
      </c>
      <c r="BN103" s="97">
        <f t="shared" ca="1" si="114"/>
        <v>0</v>
      </c>
      <c r="BO103" s="97">
        <f t="shared" ca="1" si="115"/>
        <v>0</v>
      </c>
      <c r="BP103" s="97">
        <f t="shared" ca="1" si="116"/>
        <v>0</v>
      </c>
      <c r="BQ103" s="99">
        <f t="shared" ca="1" si="140"/>
        <v>0</v>
      </c>
      <c r="BR103" s="99">
        <f t="shared" ca="1" si="141"/>
        <v>0</v>
      </c>
      <c r="BS103" s="99">
        <f t="shared" ca="1" si="142"/>
        <v>0</v>
      </c>
      <c r="BU103" s="79">
        <f t="shared" si="117"/>
        <v>0</v>
      </c>
      <c r="BV103" s="338" t="e">
        <f t="shared" ca="1" si="143"/>
        <v>#DIV/0!</v>
      </c>
      <c r="BW103" s="74">
        <f t="shared" ca="1" si="118"/>
        <v>0</v>
      </c>
      <c r="BX103" s="98">
        <f t="shared" ca="1" si="119"/>
        <v>0</v>
      </c>
      <c r="BY103" s="97">
        <f t="shared" ca="1" si="120"/>
        <v>0</v>
      </c>
      <c r="BZ103" s="97">
        <f t="shared" ca="1" si="121"/>
        <v>0</v>
      </c>
      <c r="CA103" s="97">
        <f t="shared" ca="1" si="122"/>
        <v>0</v>
      </c>
      <c r="CB103" s="99">
        <f t="shared" ca="1" si="144"/>
        <v>0</v>
      </c>
      <c r="CC103" s="99">
        <f t="shared" ca="1" si="145"/>
        <v>0</v>
      </c>
      <c r="CD103" s="99">
        <f t="shared" ca="1" si="146"/>
        <v>0</v>
      </c>
    </row>
    <row r="104" spans="1:82" x14ac:dyDescent="0.2">
      <c r="A104" s="92">
        <f t="shared" si="123"/>
        <v>39479</v>
      </c>
      <c r="B104" s="93">
        <f t="shared" ca="1" si="124"/>
        <v>3.8174999999999999</v>
      </c>
      <c r="C104" s="77">
        <f t="shared" ca="1" si="125"/>
        <v>0.24</v>
      </c>
      <c r="D104" s="93">
        <f t="shared" ca="1" si="80"/>
        <v>-7.7499999999999999E-2</v>
      </c>
      <c r="E104" s="96">
        <f t="shared" ca="1" si="81"/>
        <v>1</v>
      </c>
      <c r="F104" s="95">
        <f t="shared" ca="1" si="126"/>
        <v>2247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4">
        <f t="shared" ca="1" si="83"/>
        <v>5</v>
      </c>
      <c r="K104" s="93">
        <f t="shared" ca="1" si="84"/>
        <v>-7.7499999999999999E-2</v>
      </c>
      <c r="L104" s="96">
        <f t="shared" ca="1" si="85"/>
        <v>1</v>
      </c>
      <c r="M104" s="95">
        <f t="shared" ca="1" si="86"/>
        <v>2247</v>
      </c>
      <c r="N104" s="170" t="e">
        <f t="shared" ca="1" si="87"/>
        <v>#DIV/0!</v>
      </c>
      <c r="O104" s="77" t="e">
        <f ca="1">IF(D$16=1,_xll.xCalcSkew($A104,P104-AZ104,b)/100,0)</f>
        <v>#DIV/0!</v>
      </c>
      <c r="P104" s="94">
        <f t="shared" ca="1" si="88"/>
        <v>3</v>
      </c>
      <c r="R104" s="93">
        <f t="shared" ca="1" si="89"/>
        <v>-0.26</v>
      </c>
      <c r="S104" s="96">
        <f t="shared" ca="1" si="90"/>
        <v>1</v>
      </c>
      <c r="T104" s="95">
        <f t="shared" ca="1" si="91"/>
        <v>2247</v>
      </c>
      <c r="U104" s="170" t="e">
        <f t="shared" ca="1" si="92"/>
        <v>#DIV/0!</v>
      </c>
      <c r="V104" s="77" t="e">
        <f ca="1">IF(F$16=1,_xll.xCalcSkew($A104,W104-BK104,b)/100,0)</f>
        <v>#DIV/0!</v>
      </c>
      <c r="W104" s="94">
        <f t="shared" ca="1" si="93"/>
        <v>2.5499999999999998</v>
      </c>
      <c r="X104" s="95"/>
      <c r="Y104" s="93">
        <f t="shared" ca="1" si="94"/>
        <v>0</v>
      </c>
      <c r="Z104" s="96">
        <f t="shared" ca="1" si="95"/>
        <v>1</v>
      </c>
      <c r="AA104" s="95">
        <f t="shared" ca="1" si="96"/>
        <v>2246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4">
        <f t="shared" ca="1" si="98"/>
        <v>2.9</v>
      </c>
      <c r="AF104" s="95">
        <f t="shared" ca="1" si="127"/>
        <v>2247</v>
      </c>
      <c r="AG104" s="95">
        <f t="shared" ca="1" si="128"/>
        <v>2246</v>
      </c>
      <c r="AH104" s="77">
        <f t="shared" ca="1" si="129"/>
        <v>0</v>
      </c>
      <c r="AI104" s="145">
        <f t="shared" si="99"/>
        <v>29</v>
      </c>
      <c r="AL104" s="95"/>
      <c r="AM104" s="79"/>
      <c r="AN104" s="79">
        <f t="shared" si="100"/>
        <v>0</v>
      </c>
      <c r="AO104" s="338" t="e">
        <f t="shared" ca="1" si="130"/>
        <v>#DIV/0!</v>
      </c>
      <c r="AP104" s="74">
        <f t="shared" ca="1" si="101"/>
        <v>0</v>
      </c>
      <c r="AQ104" s="98">
        <f t="shared" ca="1" si="102"/>
        <v>0</v>
      </c>
      <c r="AR104" s="97">
        <f t="shared" ca="1" si="103"/>
        <v>0</v>
      </c>
      <c r="AS104" s="97">
        <f t="shared" ca="1" si="131"/>
        <v>0</v>
      </c>
      <c r="AT104" s="97">
        <f t="shared" ca="1" si="104"/>
        <v>0</v>
      </c>
      <c r="AU104" s="99">
        <f t="shared" ca="1" si="132"/>
        <v>0</v>
      </c>
      <c r="AV104" s="99">
        <f t="shared" ca="1" si="133"/>
        <v>0</v>
      </c>
      <c r="AW104" s="99">
        <f t="shared" ca="1" si="134"/>
        <v>0</v>
      </c>
      <c r="AY104" s="79">
        <f t="shared" si="105"/>
        <v>0</v>
      </c>
      <c r="AZ104" s="338" t="e">
        <f t="shared" ca="1" si="135"/>
        <v>#DIV/0!</v>
      </c>
      <c r="BA104" s="74">
        <f t="shared" ca="1" si="106"/>
        <v>0</v>
      </c>
      <c r="BB104" s="98">
        <f t="shared" ca="1" si="107"/>
        <v>0</v>
      </c>
      <c r="BC104" s="97">
        <f t="shared" ca="1" si="108"/>
        <v>0</v>
      </c>
      <c r="BD104" s="97">
        <f t="shared" ca="1" si="109"/>
        <v>0</v>
      </c>
      <c r="BE104" s="97">
        <f t="shared" ca="1" si="110"/>
        <v>0</v>
      </c>
      <c r="BF104" s="99">
        <f t="shared" ca="1" si="136"/>
        <v>0</v>
      </c>
      <c r="BG104" s="99">
        <f t="shared" ca="1" si="137"/>
        <v>0</v>
      </c>
      <c r="BH104" s="99">
        <f t="shared" ca="1" si="138"/>
        <v>0</v>
      </c>
      <c r="BJ104" s="79">
        <f t="shared" si="111"/>
        <v>0</v>
      </c>
      <c r="BK104" s="338" t="e">
        <f t="shared" ca="1" si="139"/>
        <v>#DIV/0!</v>
      </c>
      <c r="BL104" s="74">
        <f t="shared" ca="1" si="112"/>
        <v>0</v>
      </c>
      <c r="BM104" s="98">
        <f t="shared" ca="1" si="113"/>
        <v>0</v>
      </c>
      <c r="BN104" s="97">
        <f t="shared" ca="1" si="114"/>
        <v>0</v>
      </c>
      <c r="BO104" s="97">
        <f t="shared" ca="1" si="115"/>
        <v>0</v>
      </c>
      <c r="BP104" s="97">
        <f t="shared" ca="1" si="116"/>
        <v>0</v>
      </c>
      <c r="BQ104" s="99">
        <f t="shared" ca="1" si="140"/>
        <v>0</v>
      </c>
      <c r="BR104" s="99">
        <f t="shared" ca="1" si="141"/>
        <v>0</v>
      </c>
      <c r="BS104" s="99">
        <f t="shared" ca="1" si="142"/>
        <v>0</v>
      </c>
      <c r="BU104" s="79">
        <f t="shared" si="117"/>
        <v>0</v>
      </c>
      <c r="BV104" s="338" t="e">
        <f t="shared" ca="1" si="143"/>
        <v>#DIV/0!</v>
      </c>
      <c r="BW104" s="74">
        <f t="shared" ca="1" si="118"/>
        <v>0</v>
      </c>
      <c r="BX104" s="98">
        <f t="shared" ca="1" si="119"/>
        <v>0</v>
      </c>
      <c r="BY104" s="97">
        <f t="shared" ca="1" si="120"/>
        <v>0</v>
      </c>
      <c r="BZ104" s="97">
        <f t="shared" ca="1" si="121"/>
        <v>0</v>
      </c>
      <c r="CA104" s="97">
        <f t="shared" ca="1" si="122"/>
        <v>0</v>
      </c>
      <c r="CB104" s="99">
        <f t="shared" ca="1" si="144"/>
        <v>0</v>
      </c>
      <c r="CC104" s="99">
        <f t="shared" ca="1" si="145"/>
        <v>0</v>
      </c>
      <c r="CD104" s="99">
        <f t="shared" ca="1" si="146"/>
        <v>0</v>
      </c>
    </row>
    <row r="105" spans="1:82" x14ac:dyDescent="0.2">
      <c r="A105" s="92">
        <f t="shared" si="123"/>
        <v>39508</v>
      </c>
      <c r="B105" s="93">
        <f t="shared" ca="1" si="124"/>
        <v>3.6875</v>
      </c>
      <c r="C105" s="77">
        <f t="shared" ca="1" si="125"/>
        <v>0.23499999999999999</v>
      </c>
      <c r="D105" s="93">
        <f t="shared" ca="1" si="80"/>
        <v>-7.7499999999999999E-2</v>
      </c>
      <c r="E105" s="96">
        <f t="shared" ca="1" si="81"/>
        <v>1</v>
      </c>
      <c r="F105" s="95">
        <f t="shared" ca="1" si="126"/>
        <v>2276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4">
        <f t="shared" ca="1" si="83"/>
        <v>5</v>
      </c>
      <c r="K105" s="93">
        <f t="shared" ca="1" si="84"/>
        <v>-7.7499999999999999E-2</v>
      </c>
      <c r="L105" s="96">
        <f t="shared" ca="1" si="85"/>
        <v>1</v>
      </c>
      <c r="M105" s="95">
        <f t="shared" ca="1" si="86"/>
        <v>2276</v>
      </c>
      <c r="N105" s="170" t="e">
        <f t="shared" ca="1" si="87"/>
        <v>#DIV/0!</v>
      </c>
      <c r="O105" s="77" t="e">
        <f ca="1">IF(D$16=1,_xll.xCalcSkew($A105,P105-AZ105,b)/100,0)</f>
        <v>#DIV/0!</v>
      </c>
      <c r="P105" s="94">
        <f t="shared" ca="1" si="88"/>
        <v>3</v>
      </c>
      <c r="R105" s="93">
        <f t="shared" ca="1" si="89"/>
        <v>-0.26</v>
      </c>
      <c r="S105" s="96">
        <f t="shared" ca="1" si="90"/>
        <v>1</v>
      </c>
      <c r="T105" s="95">
        <f t="shared" ca="1" si="91"/>
        <v>2276</v>
      </c>
      <c r="U105" s="170" t="e">
        <f t="shared" ca="1" si="92"/>
        <v>#DIV/0!</v>
      </c>
      <c r="V105" s="77" t="e">
        <f ca="1">IF(F$16=1,_xll.xCalcSkew($A105,W105-BK105,b)/100,0)</f>
        <v>#DIV/0!</v>
      </c>
      <c r="W105" s="94">
        <f t="shared" ca="1" si="93"/>
        <v>2.5499999999999998</v>
      </c>
      <c r="X105" s="95"/>
      <c r="Y105" s="93">
        <f t="shared" ca="1" si="94"/>
        <v>0</v>
      </c>
      <c r="Z105" s="96">
        <f t="shared" ca="1" si="95"/>
        <v>1</v>
      </c>
      <c r="AA105" s="95">
        <f t="shared" ca="1" si="96"/>
        <v>2275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4">
        <f t="shared" ca="1" si="98"/>
        <v>2.9</v>
      </c>
      <c r="AF105" s="95">
        <f t="shared" ca="1" si="127"/>
        <v>2276</v>
      </c>
      <c r="AG105" s="95">
        <f t="shared" ca="1" si="128"/>
        <v>2275</v>
      </c>
      <c r="AH105" s="77">
        <f t="shared" ca="1" si="129"/>
        <v>0</v>
      </c>
      <c r="AI105" s="145">
        <f t="shared" si="99"/>
        <v>31</v>
      </c>
      <c r="AL105" s="95"/>
      <c r="AM105" s="79"/>
      <c r="AN105" s="79">
        <f t="shared" si="100"/>
        <v>0</v>
      </c>
      <c r="AO105" s="338" t="e">
        <f t="shared" ca="1" si="130"/>
        <v>#DIV/0!</v>
      </c>
      <c r="AP105" s="74">
        <f t="shared" ca="1" si="101"/>
        <v>0</v>
      </c>
      <c r="AQ105" s="98">
        <f t="shared" ca="1" si="102"/>
        <v>0</v>
      </c>
      <c r="AR105" s="97">
        <f t="shared" ca="1" si="103"/>
        <v>0</v>
      </c>
      <c r="AS105" s="97">
        <f t="shared" ca="1" si="131"/>
        <v>0</v>
      </c>
      <c r="AT105" s="97">
        <f t="shared" ca="1" si="104"/>
        <v>0</v>
      </c>
      <c r="AU105" s="99">
        <f t="shared" ca="1" si="132"/>
        <v>0</v>
      </c>
      <c r="AV105" s="99">
        <f t="shared" ca="1" si="133"/>
        <v>0</v>
      </c>
      <c r="AW105" s="99">
        <f t="shared" ca="1" si="134"/>
        <v>0</v>
      </c>
      <c r="AY105" s="79">
        <f t="shared" si="105"/>
        <v>0</v>
      </c>
      <c r="AZ105" s="338" t="e">
        <f t="shared" ca="1" si="135"/>
        <v>#DIV/0!</v>
      </c>
      <c r="BA105" s="74">
        <f t="shared" ca="1" si="106"/>
        <v>0</v>
      </c>
      <c r="BB105" s="98">
        <f t="shared" ca="1" si="107"/>
        <v>0</v>
      </c>
      <c r="BC105" s="97">
        <f t="shared" ca="1" si="108"/>
        <v>0</v>
      </c>
      <c r="BD105" s="97">
        <f t="shared" ca="1" si="109"/>
        <v>0</v>
      </c>
      <c r="BE105" s="97">
        <f t="shared" ca="1" si="110"/>
        <v>0</v>
      </c>
      <c r="BF105" s="99">
        <f t="shared" ca="1" si="136"/>
        <v>0</v>
      </c>
      <c r="BG105" s="99">
        <f t="shared" ca="1" si="137"/>
        <v>0</v>
      </c>
      <c r="BH105" s="99">
        <f t="shared" ca="1" si="138"/>
        <v>0</v>
      </c>
      <c r="BJ105" s="79">
        <f t="shared" si="111"/>
        <v>0</v>
      </c>
      <c r="BK105" s="338" t="e">
        <f t="shared" ca="1" si="139"/>
        <v>#DIV/0!</v>
      </c>
      <c r="BL105" s="74">
        <f t="shared" ca="1" si="112"/>
        <v>0</v>
      </c>
      <c r="BM105" s="98">
        <f t="shared" ca="1" si="113"/>
        <v>0</v>
      </c>
      <c r="BN105" s="97">
        <f t="shared" ca="1" si="114"/>
        <v>0</v>
      </c>
      <c r="BO105" s="97">
        <f t="shared" ca="1" si="115"/>
        <v>0</v>
      </c>
      <c r="BP105" s="97">
        <f t="shared" ca="1" si="116"/>
        <v>0</v>
      </c>
      <c r="BQ105" s="99">
        <f t="shared" ca="1" si="140"/>
        <v>0</v>
      </c>
      <c r="BR105" s="99">
        <f t="shared" ca="1" si="141"/>
        <v>0</v>
      </c>
      <c r="BS105" s="99">
        <f t="shared" ca="1" si="142"/>
        <v>0</v>
      </c>
      <c r="BU105" s="79">
        <f t="shared" si="117"/>
        <v>0</v>
      </c>
      <c r="BV105" s="338" t="e">
        <f t="shared" ca="1" si="143"/>
        <v>#DIV/0!</v>
      </c>
      <c r="BW105" s="74">
        <f t="shared" ca="1" si="118"/>
        <v>0</v>
      </c>
      <c r="BX105" s="98">
        <f t="shared" ca="1" si="119"/>
        <v>0</v>
      </c>
      <c r="BY105" s="97">
        <f t="shared" ca="1" si="120"/>
        <v>0</v>
      </c>
      <c r="BZ105" s="97">
        <f t="shared" ca="1" si="121"/>
        <v>0</v>
      </c>
      <c r="CA105" s="97">
        <f t="shared" ca="1" si="122"/>
        <v>0</v>
      </c>
      <c r="CB105" s="99">
        <f t="shared" ca="1" si="144"/>
        <v>0</v>
      </c>
      <c r="CC105" s="99">
        <f t="shared" ca="1" si="145"/>
        <v>0</v>
      </c>
      <c r="CD105" s="99">
        <f t="shared" ca="1" si="146"/>
        <v>0</v>
      </c>
    </row>
    <row r="106" spans="1:82" x14ac:dyDescent="0.2">
      <c r="A106" s="92">
        <f t="shared" si="123"/>
        <v>39539</v>
      </c>
      <c r="B106" s="93">
        <f t="shared" ca="1" si="124"/>
        <v>3.5024999999999999</v>
      </c>
      <c r="C106" s="77">
        <f t="shared" ca="1" si="125"/>
        <v>0.23</v>
      </c>
      <c r="D106" s="93">
        <f t="shared" ca="1" si="80"/>
        <v>-7.4999999999999997E-2</v>
      </c>
      <c r="E106" s="96">
        <f t="shared" ca="1" si="81"/>
        <v>1</v>
      </c>
      <c r="F106" s="95">
        <f t="shared" ca="1" si="126"/>
        <v>2305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4">
        <f t="shared" ca="1" si="83"/>
        <v>5</v>
      </c>
      <c r="K106" s="93">
        <f t="shared" ca="1" si="84"/>
        <v>-7.4999999999999997E-2</v>
      </c>
      <c r="L106" s="96">
        <f t="shared" ca="1" si="85"/>
        <v>1</v>
      </c>
      <c r="M106" s="95">
        <f t="shared" ca="1" si="86"/>
        <v>2305</v>
      </c>
      <c r="N106" s="170" t="e">
        <f t="shared" ca="1" si="87"/>
        <v>#DIV/0!</v>
      </c>
      <c r="O106" s="77" t="e">
        <f ca="1">IF(D$16=1,_xll.xCalcSkew($A106,P106-AZ106,b)/100,0)</f>
        <v>#DIV/0!</v>
      </c>
      <c r="P106" s="94">
        <f t="shared" ca="1" si="88"/>
        <v>3</v>
      </c>
      <c r="R106" s="93">
        <f t="shared" ca="1" si="89"/>
        <v>-0.39</v>
      </c>
      <c r="S106" s="96">
        <f t="shared" ca="1" si="90"/>
        <v>1</v>
      </c>
      <c r="T106" s="95">
        <f t="shared" ca="1" si="91"/>
        <v>2305</v>
      </c>
      <c r="U106" s="170" t="e">
        <f t="shared" ca="1" si="92"/>
        <v>#DIV/0!</v>
      </c>
      <c r="V106" s="77" t="e">
        <f ca="1">IF(F$16=1,_xll.xCalcSkew($A106,W106-BK106,b)/100,0)</f>
        <v>#DIV/0!</v>
      </c>
      <c r="W106" s="94">
        <f t="shared" ca="1" si="93"/>
        <v>2.5499999999999998</v>
      </c>
      <c r="X106" s="95"/>
      <c r="Y106" s="93">
        <f t="shared" ca="1" si="94"/>
        <v>0</v>
      </c>
      <c r="Z106" s="96">
        <f t="shared" ca="1" si="95"/>
        <v>1</v>
      </c>
      <c r="AA106" s="95">
        <f t="shared" ca="1" si="96"/>
        <v>2304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4">
        <f t="shared" ca="1" si="98"/>
        <v>2.9</v>
      </c>
      <c r="AF106" s="95">
        <f t="shared" ca="1" si="127"/>
        <v>2305</v>
      </c>
      <c r="AG106" s="95">
        <f t="shared" ca="1" si="128"/>
        <v>2304</v>
      </c>
      <c r="AH106" s="77">
        <f t="shared" ca="1" si="129"/>
        <v>0</v>
      </c>
      <c r="AI106" s="145">
        <f t="shared" si="99"/>
        <v>30</v>
      </c>
      <c r="AL106" s="95"/>
      <c r="AM106" s="79"/>
      <c r="AN106" s="79">
        <f t="shared" si="100"/>
        <v>0</v>
      </c>
      <c r="AO106" s="338" t="e">
        <f t="shared" ca="1" si="130"/>
        <v>#DIV/0!</v>
      </c>
      <c r="AP106" s="74">
        <f t="shared" ca="1" si="101"/>
        <v>0</v>
      </c>
      <c r="AQ106" s="98">
        <f t="shared" ca="1" si="102"/>
        <v>0</v>
      </c>
      <c r="AR106" s="97">
        <f t="shared" ca="1" si="103"/>
        <v>0</v>
      </c>
      <c r="AS106" s="97">
        <f t="shared" ca="1" si="131"/>
        <v>0</v>
      </c>
      <c r="AT106" s="97">
        <f t="shared" ca="1" si="104"/>
        <v>0</v>
      </c>
      <c r="AU106" s="99">
        <f t="shared" ca="1" si="132"/>
        <v>0</v>
      </c>
      <c r="AV106" s="99">
        <f t="shared" ca="1" si="133"/>
        <v>0</v>
      </c>
      <c r="AW106" s="99">
        <f t="shared" ca="1" si="134"/>
        <v>0</v>
      </c>
      <c r="AY106" s="79">
        <f t="shared" si="105"/>
        <v>0</v>
      </c>
      <c r="AZ106" s="338" t="e">
        <f t="shared" ca="1" si="135"/>
        <v>#DIV/0!</v>
      </c>
      <c r="BA106" s="74">
        <f t="shared" ca="1" si="106"/>
        <v>0</v>
      </c>
      <c r="BB106" s="98">
        <f t="shared" ca="1" si="107"/>
        <v>0</v>
      </c>
      <c r="BC106" s="97">
        <f t="shared" ca="1" si="108"/>
        <v>0</v>
      </c>
      <c r="BD106" s="97">
        <f t="shared" ca="1" si="109"/>
        <v>0</v>
      </c>
      <c r="BE106" s="97">
        <f t="shared" ca="1" si="110"/>
        <v>0</v>
      </c>
      <c r="BF106" s="99">
        <f t="shared" ca="1" si="136"/>
        <v>0</v>
      </c>
      <c r="BG106" s="99">
        <f t="shared" ca="1" si="137"/>
        <v>0</v>
      </c>
      <c r="BH106" s="99">
        <f t="shared" ca="1" si="138"/>
        <v>0</v>
      </c>
      <c r="BJ106" s="79">
        <f t="shared" si="111"/>
        <v>0</v>
      </c>
      <c r="BK106" s="338" t="e">
        <f t="shared" ca="1" si="139"/>
        <v>#DIV/0!</v>
      </c>
      <c r="BL106" s="74">
        <f t="shared" ca="1" si="112"/>
        <v>0</v>
      </c>
      <c r="BM106" s="98">
        <f t="shared" ca="1" si="113"/>
        <v>0</v>
      </c>
      <c r="BN106" s="97">
        <f t="shared" ca="1" si="114"/>
        <v>0</v>
      </c>
      <c r="BO106" s="97">
        <f t="shared" ca="1" si="115"/>
        <v>0</v>
      </c>
      <c r="BP106" s="97">
        <f t="shared" ca="1" si="116"/>
        <v>0</v>
      </c>
      <c r="BQ106" s="99">
        <f t="shared" ca="1" si="140"/>
        <v>0</v>
      </c>
      <c r="BR106" s="99">
        <f t="shared" ca="1" si="141"/>
        <v>0</v>
      </c>
      <c r="BS106" s="99">
        <f t="shared" ca="1" si="142"/>
        <v>0</v>
      </c>
      <c r="BU106" s="79">
        <f t="shared" si="117"/>
        <v>0</v>
      </c>
      <c r="BV106" s="338" t="e">
        <f t="shared" ca="1" si="143"/>
        <v>#DIV/0!</v>
      </c>
      <c r="BW106" s="74">
        <f t="shared" ca="1" si="118"/>
        <v>0</v>
      </c>
      <c r="BX106" s="98">
        <f t="shared" ca="1" si="119"/>
        <v>0</v>
      </c>
      <c r="BY106" s="97">
        <f t="shared" ca="1" si="120"/>
        <v>0</v>
      </c>
      <c r="BZ106" s="97">
        <f t="shared" ca="1" si="121"/>
        <v>0</v>
      </c>
      <c r="CA106" s="97">
        <f t="shared" ca="1" si="122"/>
        <v>0</v>
      </c>
      <c r="CB106" s="99">
        <f t="shared" ca="1" si="144"/>
        <v>0</v>
      </c>
      <c r="CC106" s="99">
        <f t="shared" ca="1" si="145"/>
        <v>0</v>
      </c>
      <c r="CD106" s="99">
        <f t="shared" ca="1" si="146"/>
        <v>0</v>
      </c>
    </row>
    <row r="107" spans="1:82" x14ac:dyDescent="0.2">
      <c r="A107" s="92">
        <f t="shared" si="123"/>
        <v>39569</v>
      </c>
      <c r="B107" s="93">
        <f t="shared" ca="1" si="124"/>
        <v>3.5024999999999999</v>
      </c>
      <c r="C107" s="77">
        <f t="shared" ca="1" si="125"/>
        <v>0.23</v>
      </c>
      <c r="D107" s="93">
        <f t="shared" ca="1" si="80"/>
        <v>-7.4999999999999997E-2</v>
      </c>
      <c r="E107" s="96">
        <f t="shared" ca="1" si="81"/>
        <v>1</v>
      </c>
      <c r="F107" s="95">
        <f t="shared" ca="1" si="126"/>
        <v>2337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4">
        <f t="shared" ca="1" si="83"/>
        <v>5</v>
      </c>
      <c r="K107" s="93">
        <f t="shared" ca="1" si="84"/>
        <v>-7.4999999999999997E-2</v>
      </c>
      <c r="L107" s="96">
        <f t="shared" ca="1" si="85"/>
        <v>1</v>
      </c>
      <c r="M107" s="95">
        <f t="shared" ca="1" si="86"/>
        <v>2337</v>
      </c>
      <c r="N107" s="170" t="e">
        <f t="shared" ca="1" si="87"/>
        <v>#DIV/0!</v>
      </c>
      <c r="O107" s="77" t="e">
        <f ca="1">IF(D$16=1,_xll.xCalcSkew($A107,P107-AZ107,b)/100,0)</f>
        <v>#DIV/0!</v>
      </c>
      <c r="P107" s="94">
        <f t="shared" ca="1" si="88"/>
        <v>3</v>
      </c>
      <c r="R107" s="93">
        <f t="shared" ca="1" si="89"/>
        <v>-0.39</v>
      </c>
      <c r="S107" s="96">
        <f t="shared" ca="1" si="90"/>
        <v>1</v>
      </c>
      <c r="T107" s="95">
        <f t="shared" ca="1" si="91"/>
        <v>2337</v>
      </c>
      <c r="U107" s="170" t="e">
        <f t="shared" ca="1" si="92"/>
        <v>#DIV/0!</v>
      </c>
      <c r="V107" s="77" t="e">
        <f ca="1">IF(F$16=1,_xll.xCalcSkew($A107,W107-BK107,b)/100,0)</f>
        <v>#DIV/0!</v>
      </c>
      <c r="W107" s="94">
        <f t="shared" ca="1" si="93"/>
        <v>2.5499999999999998</v>
      </c>
      <c r="X107" s="95"/>
      <c r="Y107" s="93">
        <f t="shared" ca="1" si="94"/>
        <v>0</v>
      </c>
      <c r="Z107" s="96">
        <f t="shared" ca="1" si="95"/>
        <v>1</v>
      </c>
      <c r="AA107" s="95">
        <f t="shared" ca="1" si="96"/>
        <v>2334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4">
        <f t="shared" ca="1" si="98"/>
        <v>2.9</v>
      </c>
      <c r="AF107" s="95">
        <f t="shared" ca="1" si="127"/>
        <v>2337</v>
      </c>
      <c r="AG107" s="95">
        <f t="shared" ca="1" si="128"/>
        <v>2334</v>
      </c>
      <c r="AH107" s="77">
        <f t="shared" ca="1" si="129"/>
        <v>0</v>
      </c>
      <c r="AI107" s="145">
        <f t="shared" si="99"/>
        <v>31</v>
      </c>
      <c r="AL107" s="95"/>
      <c r="AM107" s="79"/>
      <c r="AN107" s="79">
        <f t="shared" si="100"/>
        <v>0</v>
      </c>
      <c r="AO107" s="338" t="e">
        <f t="shared" ca="1" si="130"/>
        <v>#DIV/0!</v>
      </c>
      <c r="AP107" s="74">
        <f t="shared" ca="1" si="101"/>
        <v>0</v>
      </c>
      <c r="AQ107" s="98">
        <f t="shared" ca="1" si="102"/>
        <v>0</v>
      </c>
      <c r="AR107" s="97">
        <f t="shared" ca="1" si="103"/>
        <v>0</v>
      </c>
      <c r="AS107" s="97">
        <f t="shared" ca="1" si="131"/>
        <v>0</v>
      </c>
      <c r="AT107" s="97">
        <f t="shared" ca="1" si="104"/>
        <v>0</v>
      </c>
      <c r="AU107" s="99">
        <f t="shared" ca="1" si="132"/>
        <v>0</v>
      </c>
      <c r="AV107" s="99">
        <f t="shared" ca="1" si="133"/>
        <v>0</v>
      </c>
      <c r="AW107" s="99">
        <f t="shared" ca="1" si="134"/>
        <v>0</v>
      </c>
      <c r="AY107" s="79">
        <f t="shared" si="105"/>
        <v>0</v>
      </c>
      <c r="AZ107" s="338" t="e">
        <f t="shared" ca="1" si="135"/>
        <v>#DIV/0!</v>
      </c>
      <c r="BA107" s="74">
        <f t="shared" ca="1" si="106"/>
        <v>0</v>
      </c>
      <c r="BB107" s="98">
        <f t="shared" ca="1" si="107"/>
        <v>0</v>
      </c>
      <c r="BC107" s="97">
        <f t="shared" ca="1" si="108"/>
        <v>0</v>
      </c>
      <c r="BD107" s="97">
        <f t="shared" ca="1" si="109"/>
        <v>0</v>
      </c>
      <c r="BE107" s="97">
        <f t="shared" ca="1" si="110"/>
        <v>0</v>
      </c>
      <c r="BF107" s="99">
        <f t="shared" ca="1" si="136"/>
        <v>0</v>
      </c>
      <c r="BG107" s="99">
        <f t="shared" ca="1" si="137"/>
        <v>0</v>
      </c>
      <c r="BH107" s="99">
        <f t="shared" ca="1" si="138"/>
        <v>0</v>
      </c>
      <c r="BJ107" s="79">
        <f t="shared" si="111"/>
        <v>0</v>
      </c>
      <c r="BK107" s="338" t="e">
        <f t="shared" ca="1" si="139"/>
        <v>#DIV/0!</v>
      </c>
      <c r="BL107" s="74">
        <f t="shared" ca="1" si="112"/>
        <v>0</v>
      </c>
      <c r="BM107" s="98">
        <f t="shared" ca="1" si="113"/>
        <v>0</v>
      </c>
      <c r="BN107" s="97">
        <f t="shared" ca="1" si="114"/>
        <v>0</v>
      </c>
      <c r="BO107" s="97">
        <f t="shared" ca="1" si="115"/>
        <v>0</v>
      </c>
      <c r="BP107" s="97">
        <f t="shared" ca="1" si="116"/>
        <v>0</v>
      </c>
      <c r="BQ107" s="99">
        <f t="shared" ca="1" si="140"/>
        <v>0</v>
      </c>
      <c r="BR107" s="99">
        <f t="shared" ca="1" si="141"/>
        <v>0</v>
      </c>
      <c r="BS107" s="99">
        <f t="shared" ca="1" si="142"/>
        <v>0</v>
      </c>
      <c r="BU107" s="79">
        <f t="shared" si="117"/>
        <v>0</v>
      </c>
      <c r="BV107" s="338" t="e">
        <f t="shared" ca="1" si="143"/>
        <v>#DIV/0!</v>
      </c>
      <c r="BW107" s="74">
        <f t="shared" ca="1" si="118"/>
        <v>0</v>
      </c>
      <c r="BX107" s="98">
        <f t="shared" ca="1" si="119"/>
        <v>0</v>
      </c>
      <c r="BY107" s="97">
        <f t="shared" ca="1" si="120"/>
        <v>0</v>
      </c>
      <c r="BZ107" s="97">
        <f t="shared" ca="1" si="121"/>
        <v>0</v>
      </c>
      <c r="CA107" s="97">
        <f t="shared" ca="1" si="122"/>
        <v>0</v>
      </c>
      <c r="CB107" s="99">
        <f t="shared" ca="1" si="144"/>
        <v>0</v>
      </c>
      <c r="CC107" s="99">
        <f t="shared" ca="1" si="145"/>
        <v>0</v>
      </c>
      <c r="CD107" s="99">
        <f t="shared" ca="1" si="146"/>
        <v>0</v>
      </c>
    </row>
    <row r="108" spans="1:82" x14ac:dyDescent="0.2">
      <c r="A108" s="92">
        <f t="shared" ref="A108:A149" si="147">DATE(YEAR(A107),MONTH(A107)+1,1)</f>
        <v>39600</v>
      </c>
      <c r="B108" s="93">
        <f t="shared" ca="1" si="124"/>
        <v>3.5375000000000001</v>
      </c>
      <c r="C108" s="77">
        <f t="shared" ref="C108:C149" ca="1" si="148">VLOOKUP(A108,STRADDLE,8,FALSE)</f>
        <v>0.23</v>
      </c>
      <c r="D108" s="93">
        <f t="shared" ca="1" si="80"/>
        <v>-7.4999999999999997E-2</v>
      </c>
      <c r="E108" s="96">
        <f t="shared" ca="1" si="81"/>
        <v>1</v>
      </c>
      <c r="F108" s="95">
        <f t="shared" ca="1" si="126"/>
        <v>2367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4">
        <f t="shared" ca="1" si="83"/>
        <v>5</v>
      </c>
      <c r="K108" s="93">
        <f t="shared" ca="1" si="84"/>
        <v>-7.4999999999999997E-2</v>
      </c>
      <c r="L108" s="96">
        <f t="shared" ca="1" si="85"/>
        <v>1</v>
      </c>
      <c r="M108" s="95">
        <f t="shared" ref="M108:M149" ca="1" si="150">IF(K$28="NYMEX",$AG108,$AF108)</f>
        <v>2367</v>
      </c>
      <c r="N108" s="170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4">
        <f t="shared" ca="1" si="88"/>
        <v>3</v>
      </c>
      <c r="R108" s="93">
        <f t="shared" ca="1" si="89"/>
        <v>-0.39</v>
      </c>
      <c r="S108" s="96">
        <f t="shared" ca="1" si="90"/>
        <v>1</v>
      </c>
      <c r="T108" s="95">
        <f t="shared" ref="T108:T149" ca="1" si="152">IF(R$28="NYMEX",$AG108,$AF108)</f>
        <v>2367</v>
      </c>
      <c r="U108" s="170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4">
        <f t="shared" ca="1" si="93"/>
        <v>2.5499999999999998</v>
      </c>
      <c r="X108" s="95"/>
      <c r="Y108" s="93">
        <f t="shared" ca="1" si="94"/>
        <v>0</v>
      </c>
      <c r="Z108" s="96">
        <f t="shared" ca="1" si="95"/>
        <v>1</v>
      </c>
      <c r="AA108" s="95">
        <f t="shared" ref="AA108:AA149" ca="1" si="154">IF(Y$28="NYMEX",$AG108,$AF108)</f>
        <v>2366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4">
        <f t="shared" ca="1" si="98"/>
        <v>2.9</v>
      </c>
      <c r="AF108" s="95">
        <f t="shared" ca="1" si="127"/>
        <v>2367</v>
      </c>
      <c r="AG108" s="95">
        <f t="shared" ca="1" si="128"/>
        <v>2366</v>
      </c>
      <c r="AH108" s="77">
        <f t="shared" ca="1" si="129"/>
        <v>0</v>
      </c>
      <c r="AI108" s="145">
        <f t="shared" si="99"/>
        <v>30</v>
      </c>
      <c r="AL108" s="95"/>
      <c r="AM108" s="79"/>
      <c r="AN108" s="79">
        <f t="shared" ref="AN108:AN149" si="156">IF($A108&gt;=AO$25,IF($A108&lt;=AO$26,$AI108,0),0)</f>
        <v>0</v>
      </c>
      <c r="AO108" s="338" t="e">
        <f t="shared" ref="AO108:AO149" ca="1" si="157">AQ108/AN108</f>
        <v>#DIV/0!</v>
      </c>
      <c r="AP108" s="74">
        <f t="shared" ca="1" si="101"/>
        <v>0</v>
      </c>
      <c r="AQ108" s="98">
        <f t="shared" ca="1" si="102"/>
        <v>0</v>
      </c>
      <c r="AR108" s="97">
        <f t="shared" ref="AR108:AR149" ca="1" si="158">IF(AN108=0,0,bsd(1,AS$27,AO108,$I108,$F108,$G108,$AH108,0.1))</f>
        <v>0</v>
      </c>
      <c r="AS108" s="97">
        <f t="shared" ref="AS108:AS149" ca="1" si="159">IF(AN108=0,0,bsd(2,AS$27,AO108,$I108,$F108,$G108,$AH108,0.1))</f>
        <v>0</v>
      </c>
      <c r="AT108" s="97">
        <f t="shared" ref="AT108:AT149" ca="1" si="160">IF(AN108=0,0,bsd(AS$28,AS$27,AO108,$I108,$F108,$G108,$AH108,0.1))</f>
        <v>0</v>
      </c>
      <c r="AU108" s="99">
        <f t="shared" ref="AU108:AU149" ca="1" si="161">AN108*AR108</f>
        <v>0</v>
      </c>
      <c r="AV108" s="99">
        <f t="shared" ref="AV108:AV149" ca="1" si="162">AN108*AS108</f>
        <v>0</v>
      </c>
      <c r="AW108" s="99">
        <f t="shared" ref="AW108:AW149" ca="1" si="163">AN108*AT108</f>
        <v>0</v>
      </c>
      <c r="AY108" s="79">
        <f t="shared" ref="AY108:AY149" si="164">IF($A108&gt;=AZ$25,IF($A108&lt;=AZ$26,$AI108,0),0)</f>
        <v>0</v>
      </c>
      <c r="AZ108" s="338" t="e">
        <f t="shared" ref="AZ108:AZ149" ca="1" si="165">BB108/AY108</f>
        <v>#DIV/0!</v>
      </c>
      <c r="BA108" s="74">
        <f t="shared" ca="1" si="106"/>
        <v>0</v>
      </c>
      <c r="BB108" s="98">
        <f t="shared" ca="1" si="107"/>
        <v>0</v>
      </c>
      <c r="BC108" s="97">
        <f t="shared" ref="BC108:BC149" ca="1" si="166">IF(AY108=0,0,bsd(1,BD$27,AZ108,$P108,$M108,$N108,$AH108,0.1))</f>
        <v>0</v>
      </c>
      <c r="BD108" s="97">
        <f t="shared" ref="BD108:BD149" ca="1" si="167">IF(AY108=0,0,bsd(2,BD$27,AZ108,$P108,$M108,$N108,$AH108,0.1))</f>
        <v>0</v>
      </c>
      <c r="BE108" s="97">
        <f t="shared" ref="BE108:BE149" ca="1" si="168">IF(AY108=0,0,bsd(BD$28,BD$27,AZ108,$P108,$M108,$N108,$AH108,0.1))</f>
        <v>0</v>
      </c>
      <c r="BF108" s="99">
        <f t="shared" ref="BF108:BF149" ca="1" si="169">AY108*BC108</f>
        <v>0</v>
      </c>
      <c r="BG108" s="99">
        <f t="shared" ref="BG108:BG149" ca="1" si="170">AY108*BD108</f>
        <v>0</v>
      </c>
      <c r="BH108" s="99">
        <f t="shared" ref="BH108:BH149" ca="1" si="171">AY108*BE108</f>
        <v>0</v>
      </c>
      <c r="BJ108" s="79">
        <f t="shared" ref="BJ108:BJ149" si="172">IF($A108&gt;=BK$25,IF($A108&lt;=BK$26,$AI108,0),0)</f>
        <v>0</v>
      </c>
      <c r="BK108" s="338" t="e">
        <f t="shared" ref="BK108:BK149" ca="1" si="173">BM108/BJ108</f>
        <v>#DIV/0!</v>
      </c>
      <c r="BL108" s="74">
        <f t="shared" ca="1" si="112"/>
        <v>0</v>
      </c>
      <c r="BM108" s="98">
        <f t="shared" ca="1" si="113"/>
        <v>0</v>
      </c>
      <c r="BN108" s="97">
        <f t="shared" ref="BN108:BN149" ca="1" si="174">IF(BJ108=0,0,bsd(1,BO$27,BK108,$W108,$T108,$U108,$AH108,0.1))</f>
        <v>0</v>
      </c>
      <c r="BO108" s="97">
        <f t="shared" ref="BO108:BO149" ca="1" si="175">IF(BJ108=0,0,bsd(2,BO$27,BK108,$W108,$T108,$U108,$AH108,0.1))</f>
        <v>0</v>
      </c>
      <c r="BP108" s="97">
        <f t="shared" ref="BP108:BP149" ca="1" si="176">IF(BJ108=0,0,bsd(BO$28,BO$27,BK108,$W108,$T108,$U108,$AH108,0.1))</f>
        <v>0</v>
      </c>
      <c r="BQ108" s="99">
        <f t="shared" ref="BQ108:BQ149" ca="1" si="177">BJ108*BN108</f>
        <v>0</v>
      </c>
      <c r="BR108" s="99">
        <f t="shared" ref="BR108:BR149" ca="1" si="178">BJ108*BO108</f>
        <v>0</v>
      </c>
      <c r="BS108" s="99">
        <f t="shared" ref="BS108:BS149" ca="1" si="179">BJ108*BP108</f>
        <v>0</v>
      </c>
      <c r="BU108" s="79">
        <f t="shared" ref="BU108:BU149" si="180">IF($A108&gt;=BV$25,IF($A108&lt;=BV$26,$AI108,0),0)</f>
        <v>0</v>
      </c>
      <c r="BV108" s="338" t="e">
        <f t="shared" ref="BV108:BV149" ca="1" si="181">BX108/BU108</f>
        <v>#DIV/0!</v>
      </c>
      <c r="BW108" s="74">
        <f t="shared" ca="1" si="118"/>
        <v>0</v>
      </c>
      <c r="BX108" s="98">
        <f t="shared" ca="1" si="119"/>
        <v>0</v>
      </c>
      <c r="BY108" s="97">
        <f t="shared" ref="BY108:BY149" ca="1" si="182">IF(BU108=0,0,bsd(1,BZ$27,BV108,$AD108,$AA108,$AB108,$AH108,0.1))</f>
        <v>0</v>
      </c>
      <c r="BZ108" s="97">
        <f t="shared" ref="BZ108:BZ149" ca="1" si="183">IF(BU108=0,0,bsd(2,BZ$27,BV108,$AD108,$AA108,$AB108,$AH108,0.1))</f>
        <v>0</v>
      </c>
      <c r="CA108" s="97">
        <f t="shared" ref="CA108:CA149" ca="1" si="184">IF(BU108=0,0,bsd(BZ$28,BZ$27,BV108,$AD108,$AA108,$AB108,$AH108,0.1))</f>
        <v>0</v>
      </c>
      <c r="CB108" s="99">
        <f t="shared" ref="CB108:CB149" ca="1" si="185">BU108*BY108</f>
        <v>0</v>
      </c>
      <c r="CC108" s="99">
        <f t="shared" ref="CC108:CC149" ca="1" si="186">BU108*BZ108</f>
        <v>0</v>
      </c>
      <c r="CD108" s="99">
        <f t="shared" ref="CD108:CD149" ca="1" si="187">BU108*CA108</f>
        <v>0</v>
      </c>
    </row>
    <row r="109" spans="1:82" x14ac:dyDescent="0.2">
      <c r="A109" s="92">
        <f t="shared" si="147"/>
        <v>39630</v>
      </c>
      <c r="B109" s="93">
        <f t="shared" ca="1" si="124"/>
        <v>3.5775000000000001</v>
      </c>
      <c r="C109" s="77">
        <f t="shared" ca="1" si="148"/>
        <v>0.23</v>
      </c>
      <c r="D109" s="93">
        <f t="shared" ca="1" si="80"/>
        <v>-7.4999999999999997E-2</v>
      </c>
      <c r="E109" s="96">
        <f t="shared" ca="1" si="81"/>
        <v>1</v>
      </c>
      <c r="F109" s="95">
        <f t="shared" ca="1" si="126"/>
        <v>2396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4">
        <f t="shared" ca="1" si="83"/>
        <v>5</v>
      </c>
      <c r="K109" s="93">
        <f t="shared" ca="1" si="84"/>
        <v>-7.4999999999999997E-2</v>
      </c>
      <c r="L109" s="96">
        <f t="shared" ca="1" si="85"/>
        <v>1</v>
      </c>
      <c r="M109" s="95">
        <f t="shared" ca="1" si="150"/>
        <v>2396</v>
      </c>
      <c r="N109" s="170" t="e">
        <f t="shared" ca="1" si="151"/>
        <v>#DIV/0!</v>
      </c>
      <c r="O109" s="77" t="e">
        <f ca="1">IF(D$16=1,_xll.xCalcSkew($A109,P109-AZ109,b)/100,0)</f>
        <v>#DIV/0!</v>
      </c>
      <c r="P109" s="94">
        <f t="shared" ca="1" si="88"/>
        <v>3</v>
      </c>
      <c r="R109" s="93">
        <f t="shared" ca="1" si="89"/>
        <v>-0.39</v>
      </c>
      <c r="S109" s="96">
        <f t="shared" ca="1" si="90"/>
        <v>1</v>
      </c>
      <c r="T109" s="95">
        <f t="shared" ca="1" si="152"/>
        <v>2396</v>
      </c>
      <c r="U109" s="170" t="e">
        <f t="shared" ca="1" si="153"/>
        <v>#DIV/0!</v>
      </c>
      <c r="V109" s="77" t="e">
        <f ca="1">IF(F$16=1,_xll.xCalcSkew($A109,W109-BK109,b)/100,0)</f>
        <v>#DIV/0!</v>
      </c>
      <c r="W109" s="94">
        <f t="shared" ca="1" si="93"/>
        <v>2.5499999999999998</v>
      </c>
      <c r="X109" s="95"/>
      <c r="Y109" s="93">
        <f t="shared" ca="1" si="94"/>
        <v>0</v>
      </c>
      <c r="Z109" s="96">
        <f t="shared" ca="1" si="95"/>
        <v>1</v>
      </c>
      <c r="AA109" s="95">
        <f t="shared" ca="1" si="154"/>
        <v>2395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4">
        <f t="shared" ca="1" si="98"/>
        <v>2.9</v>
      </c>
      <c r="AF109" s="95">
        <f t="shared" ca="1" si="127"/>
        <v>2396</v>
      </c>
      <c r="AG109" s="95">
        <f t="shared" ca="1" si="128"/>
        <v>2395</v>
      </c>
      <c r="AH109" s="77">
        <f t="shared" ca="1" si="129"/>
        <v>0</v>
      </c>
      <c r="AI109" s="145">
        <f t="shared" si="99"/>
        <v>31</v>
      </c>
      <c r="AL109" s="95"/>
      <c r="AM109" s="79"/>
      <c r="AN109" s="79">
        <f t="shared" si="156"/>
        <v>0</v>
      </c>
      <c r="AO109" s="338" t="e">
        <f t="shared" ca="1" si="157"/>
        <v>#DIV/0!</v>
      </c>
      <c r="AP109" s="74">
        <f t="shared" ca="1" si="101"/>
        <v>0</v>
      </c>
      <c r="AQ109" s="98">
        <f t="shared" ca="1" si="102"/>
        <v>0</v>
      </c>
      <c r="AR109" s="97">
        <f t="shared" ca="1" si="158"/>
        <v>0</v>
      </c>
      <c r="AS109" s="97">
        <f t="shared" ca="1" si="159"/>
        <v>0</v>
      </c>
      <c r="AT109" s="97">
        <f t="shared" ca="1" si="160"/>
        <v>0</v>
      </c>
      <c r="AU109" s="99">
        <f t="shared" ca="1" si="161"/>
        <v>0</v>
      </c>
      <c r="AV109" s="99">
        <f t="shared" ca="1" si="162"/>
        <v>0</v>
      </c>
      <c r="AW109" s="99">
        <f t="shared" ca="1" si="163"/>
        <v>0</v>
      </c>
      <c r="AY109" s="79">
        <f t="shared" si="164"/>
        <v>0</v>
      </c>
      <c r="AZ109" s="338" t="e">
        <f t="shared" ca="1" si="165"/>
        <v>#DIV/0!</v>
      </c>
      <c r="BA109" s="74">
        <f t="shared" ca="1" si="106"/>
        <v>0</v>
      </c>
      <c r="BB109" s="98">
        <f t="shared" ca="1" si="107"/>
        <v>0</v>
      </c>
      <c r="BC109" s="97">
        <f t="shared" ca="1" si="166"/>
        <v>0</v>
      </c>
      <c r="BD109" s="97">
        <f t="shared" ca="1" si="167"/>
        <v>0</v>
      </c>
      <c r="BE109" s="97">
        <f t="shared" ca="1" si="168"/>
        <v>0</v>
      </c>
      <c r="BF109" s="99">
        <f t="shared" ca="1" si="169"/>
        <v>0</v>
      </c>
      <c r="BG109" s="99">
        <f t="shared" ca="1" si="170"/>
        <v>0</v>
      </c>
      <c r="BH109" s="99">
        <f t="shared" ca="1" si="171"/>
        <v>0</v>
      </c>
      <c r="BJ109" s="79">
        <f t="shared" si="172"/>
        <v>0</v>
      </c>
      <c r="BK109" s="338" t="e">
        <f t="shared" ca="1" si="173"/>
        <v>#DIV/0!</v>
      </c>
      <c r="BL109" s="74">
        <f t="shared" ca="1" si="112"/>
        <v>0</v>
      </c>
      <c r="BM109" s="98">
        <f t="shared" ca="1" si="113"/>
        <v>0</v>
      </c>
      <c r="BN109" s="97">
        <f t="shared" ca="1" si="174"/>
        <v>0</v>
      </c>
      <c r="BO109" s="97">
        <f t="shared" ca="1" si="175"/>
        <v>0</v>
      </c>
      <c r="BP109" s="97">
        <f t="shared" ca="1" si="176"/>
        <v>0</v>
      </c>
      <c r="BQ109" s="99">
        <f t="shared" ca="1" si="177"/>
        <v>0</v>
      </c>
      <c r="BR109" s="99">
        <f t="shared" ca="1" si="178"/>
        <v>0</v>
      </c>
      <c r="BS109" s="99">
        <f t="shared" ca="1" si="179"/>
        <v>0</v>
      </c>
      <c r="BU109" s="79">
        <f t="shared" si="180"/>
        <v>0</v>
      </c>
      <c r="BV109" s="338" t="e">
        <f t="shared" ca="1" si="181"/>
        <v>#DIV/0!</v>
      </c>
      <c r="BW109" s="74">
        <f t="shared" ca="1" si="118"/>
        <v>0</v>
      </c>
      <c r="BX109" s="98">
        <f t="shared" ca="1" si="119"/>
        <v>0</v>
      </c>
      <c r="BY109" s="97">
        <f t="shared" ca="1" si="182"/>
        <v>0</v>
      </c>
      <c r="BZ109" s="97">
        <f t="shared" ca="1" si="183"/>
        <v>0</v>
      </c>
      <c r="CA109" s="97">
        <f t="shared" ca="1" si="184"/>
        <v>0</v>
      </c>
      <c r="CB109" s="99">
        <f t="shared" ca="1" si="185"/>
        <v>0</v>
      </c>
      <c r="CC109" s="99">
        <f t="shared" ca="1" si="186"/>
        <v>0</v>
      </c>
      <c r="CD109" s="99">
        <f t="shared" ca="1" si="187"/>
        <v>0</v>
      </c>
    </row>
    <row r="110" spans="1:82" x14ac:dyDescent="0.2">
      <c r="A110" s="92">
        <f t="shared" si="147"/>
        <v>39661</v>
      </c>
      <c r="B110" s="93">
        <f t="shared" ca="1" si="124"/>
        <v>3.6175000000000002</v>
      </c>
      <c r="C110" s="77">
        <f t="shared" ca="1" si="148"/>
        <v>0.23</v>
      </c>
      <c r="D110" s="93">
        <f t="shared" ca="1" si="80"/>
        <v>-7.4999999999999997E-2</v>
      </c>
      <c r="E110" s="96">
        <f t="shared" ca="1" si="81"/>
        <v>1</v>
      </c>
      <c r="F110" s="95">
        <f t="shared" ca="1" si="126"/>
        <v>2429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4">
        <f t="shared" ca="1" si="83"/>
        <v>5</v>
      </c>
      <c r="K110" s="93">
        <f t="shared" ca="1" si="84"/>
        <v>-7.4999999999999997E-2</v>
      </c>
      <c r="L110" s="96">
        <f t="shared" ca="1" si="85"/>
        <v>1</v>
      </c>
      <c r="M110" s="95">
        <f t="shared" ca="1" si="150"/>
        <v>2429</v>
      </c>
      <c r="N110" s="170" t="e">
        <f t="shared" ca="1" si="151"/>
        <v>#DIV/0!</v>
      </c>
      <c r="O110" s="77" t="e">
        <f ca="1">IF(D$16=1,_xll.xCalcSkew($A110,P110-AZ110,b)/100,0)</f>
        <v>#DIV/0!</v>
      </c>
      <c r="P110" s="94">
        <f t="shared" ca="1" si="88"/>
        <v>3</v>
      </c>
      <c r="R110" s="93">
        <f t="shared" ca="1" si="89"/>
        <v>-0.39</v>
      </c>
      <c r="S110" s="96">
        <f t="shared" ca="1" si="90"/>
        <v>1</v>
      </c>
      <c r="T110" s="95">
        <f t="shared" ca="1" si="152"/>
        <v>2429</v>
      </c>
      <c r="U110" s="170" t="e">
        <f t="shared" ca="1" si="153"/>
        <v>#DIV/0!</v>
      </c>
      <c r="V110" s="77" t="e">
        <f ca="1">IF(F$16=1,_xll.xCalcSkew($A110,W110-BK110,b)/100,0)</f>
        <v>#DIV/0!</v>
      </c>
      <c r="W110" s="94">
        <f t="shared" ca="1" si="93"/>
        <v>2.5499999999999998</v>
      </c>
      <c r="X110" s="95"/>
      <c r="Y110" s="93">
        <f t="shared" ca="1" si="94"/>
        <v>0</v>
      </c>
      <c r="Z110" s="96">
        <f t="shared" ca="1" si="95"/>
        <v>1</v>
      </c>
      <c r="AA110" s="95">
        <f t="shared" ca="1" si="154"/>
        <v>2428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4">
        <f t="shared" ca="1" si="98"/>
        <v>2.9</v>
      </c>
      <c r="AF110" s="95">
        <f t="shared" ca="1" si="127"/>
        <v>2429</v>
      </c>
      <c r="AG110" s="95">
        <f t="shared" ca="1" si="128"/>
        <v>2428</v>
      </c>
      <c r="AH110" s="77">
        <f t="shared" ca="1" si="129"/>
        <v>0</v>
      </c>
      <c r="AI110" s="145">
        <f t="shared" si="99"/>
        <v>31</v>
      </c>
      <c r="AL110" s="95"/>
      <c r="AM110" s="79"/>
      <c r="AN110" s="79">
        <f t="shared" si="156"/>
        <v>0</v>
      </c>
      <c r="AO110" s="338" t="e">
        <f t="shared" ca="1" si="157"/>
        <v>#DIV/0!</v>
      </c>
      <c r="AP110" s="74">
        <f t="shared" ca="1" si="101"/>
        <v>0</v>
      </c>
      <c r="AQ110" s="98">
        <f t="shared" ca="1" si="102"/>
        <v>0</v>
      </c>
      <c r="AR110" s="97">
        <f t="shared" ca="1" si="158"/>
        <v>0</v>
      </c>
      <c r="AS110" s="97">
        <f t="shared" ca="1" si="159"/>
        <v>0</v>
      </c>
      <c r="AT110" s="97">
        <f t="shared" ca="1" si="160"/>
        <v>0</v>
      </c>
      <c r="AU110" s="99">
        <f t="shared" ca="1" si="161"/>
        <v>0</v>
      </c>
      <c r="AV110" s="99">
        <f t="shared" ca="1" si="162"/>
        <v>0</v>
      </c>
      <c r="AW110" s="99">
        <f t="shared" ca="1" si="163"/>
        <v>0</v>
      </c>
      <c r="AY110" s="79">
        <f t="shared" si="164"/>
        <v>0</v>
      </c>
      <c r="AZ110" s="338" t="e">
        <f t="shared" ca="1" si="165"/>
        <v>#DIV/0!</v>
      </c>
      <c r="BA110" s="74">
        <f t="shared" ca="1" si="106"/>
        <v>0</v>
      </c>
      <c r="BB110" s="98">
        <f t="shared" ca="1" si="107"/>
        <v>0</v>
      </c>
      <c r="BC110" s="97">
        <f t="shared" ca="1" si="166"/>
        <v>0</v>
      </c>
      <c r="BD110" s="97">
        <f t="shared" ca="1" si="167"/>
        <v>0</v>
      </c>
      <c r="BE110" s="97">
        <f t="shared" ca="1" si="168"/>
        <v>0</v>
      </c>
      <c r="BF110" s="99">
        <f t="shared" ca="1" si="169"/>
        <v>0</v>
      </c>
      <c r="BG110" s="99">
        <f t="shared" ca="1" si="170"/>
        <v>0</v>
      </c>
      <c r="BH110" s="99">
        <f t="shared" ca="1" si="171"/>
        <v>0</v>
      </c>
      <c r="BJ110" s="79">
        <f t="shared" si="172"/>
        <v>0</v>
      </c>
      <c r="BK110" s="338" t="e">
        <f t="shared" ca="1" si="173"/>
        <v>#DIV/0!</v>
      </c>
      <c r="BL110" s="74">
        <f t="shared" ca="1" si="112"/>
        <v>0</v>
      </c>
      <c r="BM110" s="98">
        <f t="shared" ca="1" si="113"/>
        <v>0</v>
      </c>
      <c r="BN110" s="97">
        <f t="shared" ca="1" si="174"/>
        <v>0</v>
      </c>
      <c r="BO110" s="97">
        <f t="shared" ca="1" si="175"/>
        <v>0</v>
      </c>
      <c r="BP110" s="97">
        <f t="shared" ca="1" si="176"/>
        <v>0</v>
      </c>
      <c r="BQ110" s="99">
        <f t="shared" ca="1" si="177"/>
        <v>0</v>
      </c>
      <c r="BR110" s="99">
        <f t="shared" ca="1" si="178"/>
        <v>0</v>
      </c>
      <c r="BS110" s="99">
        <f t="shared" ca="1" si="179"/>
        <v>0</v>
      </c>
      <c r="BU110" s="79">
        <f t="shared" si="180"/>
        <v>0</v>
      </c>
      <c r="BV110" s="338" t="e">
        <f t="shared" ca="1" si="181"/>
        <v>#DIV/0!</v>
      </c>
      <c r="BW110" s="74">
        <f t="shared" ca="1" si="118"/>
        <v>0</v>
      </c>
      <c r="BX110" s="98">
        <f t="shared" ca="1" si="119"/>
        <v>0</v>
      </c>
      <c r="BY110" s="97">
        <f t="shared" ca="1" si="182"/>
        <v>0</v>
      </c>
      <c r="BZ110" s="97">
        <f t="shared" ca="1" si="183"/>
        <v>0</v>
      </c>
      <c r="CA110" s="97">
        <f t="shared" ca="1" si="184"/>
        <v>0</v>
      </c>
      <c r="CB110" s="99">
        <f t="shared" ca="1" si="185"/>
        <v>0</v>
      </c>
      <c r="CC110" s="99">
        <f t="shared" ca="1" si="186"/>
        <v>0</v>
      </c>
      <c r="CD110" s="99">
        <f t="shared" ca="1" si="187"/>
        <v>0</v>
      </c>
    </row>
    <row r="111" spans="1:82" x14ac:dyDescent="0.2">
      <c r="A111" s="92">
        <f t="shared" si="147"/>
        <v>39692</v>
      </c>
      <c r="B111" s="93">
        <f t="shared" ca="1" si="124"/>
        <v>3.6004999999999998</v>
      </c>
      <c r="C111" s="77">
        <f t="shared" ca="1" si="148"/>
        <v>0.23</v>
      </c>
      <c r="D111" s="93">
        <f t="shared" ca="1" si="80"/>
        <v>-7.4999999999999997E-2</v>
      </c>
      <c r="E111" s="96">
        <f t="shared" ca="1" si="81"/>
        <v>1</v>
      </c>
      <c r="F111" s="95">
        <f t="shared" ca="1" si="126"/>
        <v>2458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4">
        <f t="shared" ca="1" si="83"/>
        <v>5</v>
      </c>
      <c r="K111" s="93">
        <f t="shared" ca="1" si="84"/>
        <v>-7.4999999999999997E-2</v>
      </c>
      <c r="L111" s="96">
        <f t="shared" ca="1" si="85"/>
        <v>1</v>
      </c>
      <c r="M111" s="95">
        <f t="shared" ca="1" si="150"/>
        <v>2458</v>
      </c>
      <c r="N111" s="170" t="e">
        <f t="shared" ca="1" si="151"/>
        <v>#DIV/0!</v>
      </c>
      <c r="O111" s="77" t="e">
        <f ca="1">IF(D$16=1,_xll.xCalcSkew($A111,P111-AZ111,b)/100,0)</f>
        <v>#DIV/0!</v>
      </c>
      <c r="P111" s="94">
        <f t="shared" ca="1" si="88"/>
        <v>3</v>
      </c>
      <c r="R111" s="93">
        <f t="shared" ca="1" si="89"/>
        <v>-0.39</v>
      </c>
      <c r="S111" s="96">
        <f t="shared" ca="1" si="90"/>
        <v>1</v>
      </c>
      <c r="T111" s="95">
        <f t="shared" ca="1" si="152"/>
        <v>2458</v>
      </c>
      <c r="U111" s="170" t="e">
        <f t="shared" ca="1" si="153"/>
        <v>#DIV/0!</v>
      </c>
      <c r="V111" s="77" t="e">
        <f ca="1">IF(F$16=1,_xll.xCalcSkew($A111,W111-BK111,b)/100,0)</f>
        <v>#DIV/0!</v>
      </c>
      <c r="W111" s="94">
        <f t="shared" ca="1" si="93"/>
        <v>2.5499999999999998</v>
      </c>
      <c r="X111" s="95"/>
      <c r="Y111" s="93">
        <f t="shared" ca="1" si="94"/>
        <v>0</v>
      </c>
      <c r="Z111" s="96">
        <f t="shared" ca="1" si="95"/>
        <v>1</v>
      </c>
      <c r="AA111" s="95">
        <f t="shared" ca="1" si="154"/>
        <v>2457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4">
        <f t="shared" ca="1" si="98"/>
        <v>2.9</v>
      </c>
      <c r="AF111" s="95">
        <f t="shared" ca="1" si="127"/>
        <v>2458</v>
      </c>
      <c r="AG111" s="95">
        <f t="shared" ca="1" si="128"/>
        <v>2457</v>
      </c>
      <c r="AH111" s="77">
        <f t="shared" ca="1" si="129"/>
        <v>0</v>
      </c>
      <c r="AI111" s="145">
        <f t="shared" si="99"/>
        <v>30</v>
      </c>
      <c r="AL111" s="95"/>
      <c r="AM111" s="79"/>
      <c r="AN111" s="79">
        <f t="shared" si="156"/>
        <v>0</v>
      </c>
      <c r="AO111" s="338" t="e">
        <f t="shared" ca="1" si="157"/>
        <v>#DIV/0!</v>
      </c>
      <c r="AP111" s="74">
        <f t="shared" ca="1" si="101"/>
        <v>0</v>
      </c>
      <c r="AQ111" s="98">
        <f t="shared" ca="1" si="102"/>
        <v>0</v>
      </c>
      <c r="AR111" s="97">
        <f t="shared" ca="1" si="158"/>
        <v>0</v>
      </c>
      <c r="AS111" s="97">
        <f t="shared" ca="1" si="159"/>
        <v>0</v>
      </c>
      <c r="AT111" s="97">
        <f t="shared" ca="1" si="160"/>
        <v>0</v>
      </c>
      <c r="AU111" s="99">
        <f t="shared" ca="1" si="161"/>
        <v>0</v>
      </c>
      <c r="AV111" s="99">
        <f t="shared" ca="1" si="162"/>
        <v>0</v>
      </c>
      <c r="AW111" s="99">
        <f t="shared" ca="1" si="163"/>
        <v>0</v>
      </c>
      <c r="AY111" s="79">
        <f t="shared" si="164"/>
        <v>0</v>
      </c>
      <c r="AZ111" s="338" t="e">
        <f t="shared" ca="1" si="165"/>
        <v>#DIV/0!</v>
      </c>
      <c r="BA111" s="74">
        <f t="shared" ca="1" si="106"/>
        <v>0</v>
      </c>
      <c r="BB111" s="98">
        <f t="shared" ca="1" si="107"/>
        <v>0</v>
      </c>
      <c r="BC111" s="97">
        <f t="shared" ca="1" si="166"/>
        <v>0</v>
      </c>
      <c r="BD111" s="97">
        <f t="shared" ca="1" si="167"/>
        <v>0</v>
      </c>
      <c r="BE111" s="97">
        <f t="shared" ca="1" si="168"/>
        <v>0</v>
      </c>
      <c r="BF111" s="99">
        <f t="shared" ca="1" si="169"/>
        <v>0</v>
      </c>
      <c r="BG111" s="99">
        <f t="shared" ca="1" si="170"/>
        <v>0</v>
      </c>
      <c r="BH111" s="99">
        <f t="shared" ca="1" si="171"/>
        <v>0</v>
      </c>
      <c r="BJ111" s="79">
        <f t="shared" si="172"/>
        <v>0</v>
      </c>
      <c r="BK111" s="338" t="e">
        <f t="shared" ca="1" si="173"/>
        <v>#DIV/0!</v>
      </c>
      <c r="BL111" s="74">
        <f t="shared" ca="1" si="112"/>
        <v>0</v>
      </c>
      <c r="BM111" s="98">
        <f t="shared" ca="1" si="113"/>
        <v>0</v>
      </c>
      <c r="BN111" s="97">
        <f t="shared" ca="1" si="174"/>
        <v>0</v>
      </c>
      <c r="BO111" s="97">
        <f t="shared" ca="1" si="175"/>
        <v>0</v>
      </c>
      <c r="BP111" s="97">
        <f t="shared" ca="1" si="176"/>
        <v>0</v>
      </c>
      <c r="BQ111" s="99">
        <f t="shared" ca="1" si="177"/>
        <v>0</v>
      </c>
      <c r="BR111" s="99">
        <f t="shared" ca="1" si="178"/>
        <v>0</v>
      </c>
      <c r="BS111" s="99">
        <f t="shared" ca="1" si="179"/>
        <v>0</v>
      </c>
      <c r="BU111" s="79">
        <f t="shared" si="180"/>
        <v>0</v>
      </c>
      <c r="BV111" s="338" t="e">
        <f t="shared" ca="1" si="181"/>
        <v>#DIV/0!</v>
      </c>
      <c r="BW111" s="74">
        <f t="shared" ca="1" si="118"/>
        <v>0</v>
      </c>
      <c r="BX111" s="98">
        <f t="shared" ca="1" si="119"/>
        <v>0</v>
      </c>
      <c r="BY111" s="97">
        <f t="shared" ca="1" si="182"/>
        <v>0</v>
      </c>
      <c r="BZ111" s="97">
        <f t="shared" ca="1" si="183"/>
        <v>0</v>
      </c>
      <c r="CA111" s="97">
        <f t="shared" ca="1" si="184"/>
        <v>0</v>
      </c>
      <c r="CB111" s="99">
        <f t="shared" ca="1" si="185"/>
        <v>0</v>
      </c>
      <c r="CC111" s="99">
        <f t="shared" ca="1" si="186"/>
        <v>0</v>
      </c>
      <c r="CD111" s="99">
        <f t="shared" ca="1" si="187"/>
        <v>0</v>
      </c>
    </row>
    <row r="112" spans="1:82" x14ac:dyDescent="0.2">
      <c r="A112" s="92">
        <f t="shared" si="147"/>
        <v>39722</v>
      </c>
      <c r="B112" s="93">
        <f t="shared" ca="1" si="124"/>
        <v>3.6255000000000002</v>
      </c>
      <c r="C112" s="77">
        <f t="shared" ca="1" si="148"/>
        <v>0.23</v>
      </c>
      <c r="D112" s="93">
        <f t="shared" ca="1" si="80"/>
        <v>-7.4999999999999997E-2</v>
      </c>
      <c r="E112" s="96">
        <f t="shared" ca="1" si="81"/>
        <v>1</v>
      </c>
      <c r="F112" s="95">
        <f t="shared" ca="1" si="126"/>
        <v>2488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4">
        <f t="shared" ca="1" si="83"/>
        <v>5</v>
      </c>
      <c r="K112" s="93">
        <f t="shared" ca="1" si="84"/>
        <v>-7.4999999999999997E-2</v>
      </c>
      <c r="L112" s="96">
        <f t="shared" ca="1" si="85"/>
        <v>1</v>
      </c>
      <c r="M112" s="95">
        <f t="shared" ca="1" si="150"/>
        <v>2488</v>
      </c>
      <c r="N112" s="170" t="e">
        <f t="shared" ca="1" si="151"/>
        <v>#DIV/0!</v>
      </c>
      <c r="O112" s="77" t="e">
        <f ca="1">IF(D$16=1,_xll.xCalcSkew($A112,P112-AZ112,b)/100,0)</f>
        <v>#DIV/0!</v>
      </c>
      <c r="P112" s="94">
        <f t="shared" ca="1" si="88"/>
        <v>3</v>
      </c>
      <c r="R112" s="93">
        <f t="shared" ca="1" si="89"/>
        <v>-0.39</v>
      </c>
      <c r="S112" s="96">
        <f t="shared" ca="1" si="90"/>
        <v>1</v>
      </c>
      <c r="T112" s="95">
        <f t="shared" ca="1" si="152"/>
        <v>2488</v>
      </c>
      <c r="U112" s="170" t="e">
        <f t="shared" ca="1" si="153"/>
        <v>#DIV/0!</v>
      </c>
      <c r="V112" s="77" t="e">
        <f ca="1">IF(F$16=1,_xll.xCalcSkew($A112,W112-BK112,b)/100,0)</f>
        <v>#DIV/0!</v>
      </c>
      <c r="W112" s="94">
        <f t="shared" ca="1" si="93"/>
        <v>2.5499999999999998</v>
      </c>
      <c r="X112" s="95"/>
      <c r="Y112" s="93">
        <f t="shared" ca="1" si="94"/>
        <v>0</v>
      </c>
      <c r="Z112" s="96">
        <f t="shared" ca="1" si="95"/>
        <v>1</v>
      </c>
      <c r="AA112" s="95">
        <f t="shared" ca="1" si="154"/>
        <v>2487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4">
        <f t="shared" ca="1" si="98"/>
        <v>2.9</v>
      </c>
      <c r="AF112" s="95">
        <f t="shared" ca="1" si="127"/>
        <v>2488</v>
      </c>
      <c r="AG112" s="95">
        <f t="shared" ca="1" si="128"/>
        <v>2487</v>
      </c>
      <c r="AH112" s="77">
        <f t="shared" ca="1" si="129"/>
        <v>0</v>
      </c>
      <c r="AI112" s="145">
        <f t="shared" si="99"/>
        <v>31</v>
      </c>
      <c r="AL112" s="95"/>
      <c r="AM112" s="79"/>
      <c r="AN112" s="79">
        <f t="shared" si="156"/>
        <v>0</v>
      </c>
      <c r="AO112" s="338" t="e">
        <f t="shared" ca="1" si="157"/>
        <v>#DIV/0!</v>
      </c>
      <c r="AP112" s="74">
        <f t="shared" ca="1" si="101"/>
        <v>0</v>
      </c>
      <c r="AQ112" s="98">
        <f t="shared" ca="1" si="102"/>
        <v>0</v>
      </c>
      <c r="AR112" s="97">
        <f t="shared" ca="1" si="158"/>
        <v>0</v>
      </c>
      <c r="AS112" s="97">
        <f t="shared" ca="1" si="159"/>
        <v>0</v>
      </c>
      <c r="AT112" s="97">
        <f t="shared" ca="1" si="160"/>
        <v>0</v>
      </c>
      <c r="AU112" s="99">
        <f t="shared" ca="1" si="161"/>
        <v>0</v>
      </c>
      <c r="AV112" s="99">
        <f t="shared" ca="1" si="162"/>
        <v>0</v>
      </c>
      <c r="AW112" s="99">
        <f t="shared" ca="1" si="163"/>
        <v>0</v>
      </c>
      <c r="AY112" s="79">
        <f t="shared" si="164"/>
        <v>0</v>
      </c>
      <c r="AZ112" s="338" t="e">
        <f t="shared" ca="1" si="165"/>
        <v>#DIV/0!</v>
      </c>
      <c r="BA112" s="74">
        <f t="shared" ca="1" si="106"/>
        <v>0</v>
      </c>
      <c r="BB112" s="98">
        <f t="shared" ca="1" si="107"/>
        <v>0</v>
      </c>
      <c r="BC112" s="97">
        <f t="shared" ca="1" si="166"/>
        <v>0</v>
      </c>
      <c r="BD112" s="97">
        <f t="shared" ca="1" si="167"/>
        <v>0</v>
      </c>
      <c r="BE112" s="97">
        <f t="shared" ca="1" si="168"/>
        <v>0</v>
      </c>
      <c r="BF112" s="99">
        <f t="shared" ca="1" si="169"/>
        <v>0</v>
      </c>
      <c r="BG112" s="99">
        <f t="shared" ca="1" si="170"/>
        <v>0</v>
      </c>
      <c r="BH112" s="99">
        <f t="shared" ca="1" si="171"/>
        <v>0</v>
      </c>
      <c r="BJ112" s="79">
        <f t="shared" si="172"/>
        <v>0</v>
      </c>
      <c r="BK112" s="338" t="e">
        <f t="shared" ca="1" si="173"/>
        <v>#DIV/0!</v>
      </c>
      <c r="BL112" s="74">
        <f t="shared" ca="1" si="112"/>
        <v>0</v>
      </c>
      <c r="BM112" s="98">
        <f t="shared" ca="1" si="113"/>
        <v>0</v>
      </c>
      <c r="BN112" s="97">
        <f t="shared" ca="1" si="174"/>
        <v>0</v>
      </c>
      <c r="BO112" s="97">
        <f t="shared" ca="1" si="175"/>
        <v>0</v>
      </c>
      <c r="BP112" s="97">
        <f t="shared" ca="1" si="176"/>
        <v>0</v>
      </c>
      <c r="BQ112" s="99">
        <f t="shared" ca="1" si="177"/>
        <v>0</v>
      </c>
      <c r="BR112" s="99">
        <f t="shared" ca="1" si="178"/>
        <v>0</v>
      </c>
      <c r="BS112" s="99">
        <f t="shared" ca="1" si="179"/>
        <v>0</v>
      </c>
      <c r="BU112" s="79">
        <f t="shared" si="180"/>
        <v>0</v>
      </c>
      <c r="BV112" s="338" t="e">
        <f t="shared" ca="1" si="181"/>
        <v>#DIV/0!</v>
      </c>
      <c r="BW112" s="74">
        <f t="shared" ca="1" si="118"/>
        <v>0</v>
      </c>
      <c r="BX112" s="98">
        <f t="shared" ca="1" si="119"/>
        <v>0</v>
      </c>
      <c r="BY112" s="97">
        <f t="shared" ca="1" si="182"/>
        <v>0</v>
      </c>
      <c r="BZ112" s="97">
        <f t="shared" ca="1" si="183"/>
        <v>0</v>
      </c>
      <c r="CA112" s="97">
        <f t="shared" ca="1" si="184"/>
        <v>0</v>
      </c>
      <c r="CB112" s="99">
        <f t="shared" ca="1" si="185"/>
        <v>0</v>
      </c>
      <c r="CC112" s="99">
        <f t="shared" ca="1" si="186"/>
        <v>0</v>
      </c>
      <c r="CD112" s="99">
        <f t="shared" ca="1" si="187"/>
        <v>0</v>
      </c>
    </row>
    <row r="113" spans="1:82" x14ac:dyDescent="0.2">
      <c r="A113" s="92">
        <f t="shared" si="147"/>
        <v>39753</v>
      </c>
      <c r="B113" s="93">
        <f t="shared" ca="1" si="124"/>
        <v>3.7774999999999999</v>
      </c>
      <c r="C113" s="77">
        <f t="shared" ca="1" si="148"/>
        <v>0.23</v>
      </c>
      <c r="D113" s="93">
        <f t="shared" ca="1" si="80"/>
        <v>-7.7499999999999999E-2</v>
      </c>
      <c r="E113" s="96">
        <f t="shared" ca="1" si="81"/>
        <v>1</v>
      </c>
      <c r="F113" s="95">
        <f t="shared" ca="1" si="126"/>
        <v>2521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4">
        <f t="shared" ca="1" si="83"/>
        <v>5</v>
      </c>
      <c r="K113" s="93">
        <f t="shared" ca="1" si="84"/>
        <v>-7.7499999999999999E-2</v>
      </c>
      <c r="L113" s="96">
        <f t="shared" ca="1" si="85"/>
        <v>1</v>
      </c>
      <c r="M113" s="95">
        <f t="shared" ca="1" si="150"/>
        <v>2521</v>
      </c>
      <c r="N113" s="170" t="e">
        <f t="shared" ca="1" si="151"/>
        <v>#DIV/0!</v>
      </c>
      <c r="O113" s="77" t="e">
        <f ca="1">IF(D$16=1,_xll.xCalcSkew($A113,P113-AZ113,b)/100,0)</f>
        <v>#DIV/0!</v>
      </c>
      <c r="P113" s="94">
        <f t="shared" ca="1" si="88"/>
        <v>3</v>
      </c>
      <c r="R113" s="93">
        <f t="shared" ca="1" si="89"/>
        <v>-0.26</v>
      </c>
      <c r="S113" s="96">
        <f t="shared" ca="1" si="90"/>
        <v>1</v>
      </c>
      <c r="T113" s="95">
        <f t="shared" ca="1" si="152"/>
        <v>2521</v>
      </c>
      <c r="U113" s="170" t="e">
        <f t="shared" ca="1" si="153"/>
        <v>#DIV/0!</v>
      </c>
      <c r="V113" s="77" t="e">
        <f ca="1">IF(F$16=1,_xll.xCalcSkew($A113,W113-BK113,b)/100,0)</f>
        <v>#DIV/0!</v>
      </c>
      <c r="W113" s="94">
        <f t="shared" ca="1" si="93"/>
        <v>2.5499999999999998</v>
      </c>
      <c r="X113" s="95"/>
      <c r="Y113" s="93">
        <f t="shared" ca="1" si="94"/>
        <v>0</v>
      </c>
      <c r="Z113" s="96">
        <f t="shared" ca="1" si="95"/>
        <v>1</v>
      </c>
      <c r="AA113" s="95">
        <f t="shared" ca="1" si="154"/>
        <v>2520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4">
        <f t="shared" ca="1" si="98"/>
        <v>2.9</v>
      </c>
      <c r="AF113" s="95">
        <f t="shared" ca="1" si="127"/>
        <v>2521</v>
      </c>
      <c r="AG113" s="95">
        <f t="shared" ca="1" si="128"/>
        <v>2520</v>
      </c>
      <c r="AH113" s="77">
        <f t="shared" ca="1" si="129"/>
        <v>0</v>
      </c>
      <c r="AI113" s="145">
        <f t="shared" si="99"/>
        <v>30</v>
      </c>
      <c r="AL113" s="95"/>
      <c r="AM113" s="79"/>
      <c r="AN113" s="79">
        <f t="shared" si="156"/>
        <v>0</v>
      </c>
      <c r="AO113" s="338" t="e">
        <f t="shared" ca="1" si="157"/>
        <v>#DIV/0!</v>
      </c>
      <c r="AP113" s="74">
        <f t="shared" ca="1" si="101"/>
        <v>0</v>
      </c>
      <c r="AQ113" s="98">
        <f t="shared" ca="1" si="102"/>
        <v>0</v>
      </c>
      <c r="AR113" s="97">
        <f t="shared" ca="1" si="158"/>
        <v>0</v>
      </c>
      <c r="AS113" s="97">
        <f t="shared" ca="1" si="159"/>
        <v>0</v>
      </c>
      <c r="AT113" s="97">
        <f t="shared" ca="1" si="160"/>
        <v>0</v>
      </c>
      <c r="AU113" s="99">
        <f t="shared" ca="1" si="161"/>
        <v>0</v>
      </c>
      <c r="AV113" s="99">
        <f t="shared" ca="1" si="162"/>
        <v>0</v>
      </c>
      <c r="AW113" s="99">
        <f t="shared" ca="1" si="163"/>
        <v>0</v>
      </c>
      <c r="AY113" s="79">
        <f t="shared" si="164"/>
        <v>0</v>
      </c>
      <c r="AZ113" s="338" t="e">
        <f t="shared" ca="1" si="165"/>
        <v>#DIV/0!</v>
      </c>
      <c r="BA113" s="74">
        <f t="shared" ca="1" si="106"/>
        <v>0</v>
      </c>
      <c r="BB113" s="98">
        <f t="shared" ca="1" si="107"/>
        <v>0</v>
      </c>
      <c r="BC113" s="97">
        <f t="shared" ca="1" si="166"/>
        <v>0</v>
      </c>
      <c r="BD113" s="97">
        <f t="shared" ca="1" si="167"/>
        <v>0</v>
      </c>
      <c r="BE113" s="97">
        <f t="shared" ca="1" si="168"/>
        <v>0</v>
      </c>
      <c r="BF113" s="99">
        <f t="shared" ca="1" si="169"/>
        <v>0</v>
      </c>
      <c r="BG113" s="99">
        <f t="shared" ca="1" si="170"/>
        <v>0</v>
      </c>
      <c r="BH113" s="99">
        <f t="shared" ca="1" si="171"/>
        <v>0</v>
      </c>
      <c r="BJ113" s="79">
        <f t="shared" si="172"/>
        <v>0</v>
      </c>
      <c r="BK113" s="338" t="e">
        <f t="shared" ca="1" si="173"/>
        <v>#DIV/0!</v>
      </c>
      <c r="BL113" s="74">
        <f t="shared" ca="1" si="112"/>
        <v>0</v>
      </c>
      <c r="BM113" s="98">
        <f t="shared" ca="1" si="113"/>
        <v>0</v>
      </c>
      <c r="BN113" s="97">
        <f t="shared" ca="1" si="174"/>
        <v>0</v>
      </c>
      <c r="BO113" s="97">
        <f t="shared" ca="1" si="175"/>
        <v>0</v>
      </c>
      <c r="BP113" s="97">
        <f t="shared" ca="1" si="176"/>
        <v>0</v>
      </c>
      <c r="BQ113" s="99">
        <f t="shared" ca="1" si="177"/>
        <v>0</v>
      </c>
      <c r="BR113" s="99">
        <f t="shared" ca="1" si="178"/>
        <v>0</v>
      </c>
      <c r="BS113" s="99">
        <f t="shared" ca="1" si="179"/>
        <v>0</v>
      </c>
      <c r="BU113" s="79">
        <f t="shared" si="180"/>
        <v>0</v>
      </c>
      <c r="BV113" s="338" t="e">
        <f t="shared" ca="1" si="181"/>
        <v>#DIV/0!</v>
      </c>
      <c r="BW113" s="74">
        <f t="shared" ca="1" si="118"/>
        <v>0</v>
      </c>
      <c r="BX113" s="98">
        <f t="shared" ca="1" si="119"/>
        <v>0</v>
      </c>
      <c r="BY113" s="97">
        <f t="shared" ca="1" si="182"/>
        <v>0</v>
      </c>
      <c r="BZ113" s="97">
        <f t="shared" ca="1" si="183"/>
        <v>0</v>
      </c>
      <c r="CA113" s="97">
        <f t="shared" ca="1" si="184"/>
        <v>0</v>
      </c>
      <c r="CB113" s="99">
        <f t="shared" ca="1" si="185"/>
        <v>0</v>
      </c>
      <c r="CC113" s="99">
        <f t="shared" ca="1" si="186"/>
        <v>0</v>
      </c>
      <c r="CD113" s="99">
        <f t="shared" ca="1" si="187"/>
        <v>0</v>
      </c>
    </row>
    <row r="114" spans="1:82" x14ac:dyDescent="0.2">
      <c r="A114" s="92">
        <f t="shared" si="147"/>
        <v>39783</v>
      </c>
      <c r="B114" s="93">
        <f t="shared" ca="1" si="124"/>
        <v>3.9205000000000001</v>
      </c>
      <c r="C114" s="77">
        <f t="shared" ca="1" si="148"/>
        <v>0.23</v>
      </c>
      <c r="D114" s="93">
        <f t="shared" ca="1" si="80"/>
        <v>-7.7499999999999999E-2</v>
      </c>
      <c r="E114" s="96">
        <f t="shared" ca="1" si="81"/>
        <v>1</v>
      </c>
      <c r="F114" s="95">
        <f t="shared" ca="1" si="126"/>
        <v>2548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4">
        <f t="shared" ca="1" si="83"/>
        <v>5</v>
      </c>
      <c r="K114" s="93">
        <f t="shared" ca="1" si="84"/>
        <v>-7.7499999999999999E-2</v>
      </c>
      <c r="L114" s="96">
        <f t="shared" ca="1" si="85"/>
        <v>1</v>
      </c>
      <c r="M114" s="95">
        <f t="shared" ca="1" si="150"/>
        <v>2548</v>
      </c>
      <c r="N114" s="170" t="e">
        <f t="shared" ca="1" si="151"/>
        <v>#DIV/0!</v>
      </c>
      <c r="O114" s="77" t="e">
        <f ca="1">IF(D$16=1,_xll.xCalcSkew($A114,P114-AZ114,b)/100,0)</f>
        <v>#DIV/0!</v>
      </c>
      <c r="P114" s="94">
        <f t="shared" ca="1" si="88"/>
        <v>3</v>
      </c>
      <c r="R114" s="93">
        <f t="shared" ca="1" si="89"/>
        <v>-0.26</v>
      </c>
      <c r="S114" s="96">
        <f t="shared" ca="1" si="90"/>
        <v>1</v>
      </c>
      <c r="T114" s="95">
        <f t="shared" ca="1" si="152"/>
        <v>2548</v>
      </c>
      <c r="U114" s="170" t="e">
        <f t="shared" ca="1" si="153"/>
        <v>#DIV/0!</v>
      </c>
      <c r="V114" s="77" t="e">
        <f ca="1">IF(F$16=1,_xll.xCalcSkew($A114,W114-BK114,b)/100,0)</f>
        <v>#DIV/0!</v>
      </c>
      <c r="W114" s="94">
        <f t="shared" ca="1" si="93"/>
        <v>2.5499999999999998</v>
      </c>
      <c r="X114" s="95"/>
      <c r="Y114" s="93">
        <f t="shared" ca="1" si="94"/>
        <v>0</v>
      </c>
      <c r="Z114" s="96">
        <f t="shared" ca="1" si="95"/>
        <v>1</v>
      </c>
      <c r="AA114" s="95">
        <f t="shared" ca="1" si="154"/>
        <v>2547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4">
        <f t="shared" ca="1" si="98"/>
        <v>2.9</v>
      </c>
      <c r="AF114" s="95">
        <f t="shared" ca="1" si="127"/>
        <v>2548</v>
      </c>
      <c r="AG114" s="95">
        <f t="shared" ca="1" si="128"/>
        <v>2547</v>
      </c>
      <c r="AH114" s="77">
        <f t="shared" ca="1" si="129"/>
        <v>0</v>
      </c>
      <c r="AI114" s="145">
        <f t="shared" si="99"/>
        <v>31</v>
      </c>
      <c r="AL114" s="95"/>
      <c r="AM114" s="79"/>
      <c r="AN114" s="79">
        <f t="shared" si="156"/>
        <v>0</v>
      </c>
      <c r="AO114" s="338" t="e">
        <f t="shared" ca="1" si="157"/>
        <v>#DIV/0!</v>
      </c>
      <c r="AP114" s="74">
        <f t="shared" ca="1" si="101"/>
        <v>0</v>
      </c>
      <c r="AQ114" s="98">
        <f t="shared" ca="1" si="102"/>
        <v>0</v>
      </c>
      <c r="AR114" s="97">
        <f t="shared" ca="1" si="158"/>
        <v>0</v>
      </c>
      <c r="AS114" s="97">
        <f t="shared" ca="1" si="159"/>
        <v>0</v>
      </c>
      <c r="AT114" s="97">
        <f t="shared" ca="1" si="160"/>
        <v>0</v>
      </c>
      <c r="AU114" s="99">
        <f t="shared" ca="1" si="161"/>
        <v>0</v>
      </c>
      <c r="AV114" s="99">
        <f t="shared" ca="1" si="162"/>
        <v>0</v>
      </c>
      <c r="AW114" s="99">
        <f t="shared" ca="1" si="163"/>
        <v>0</v>
      </c>
      <c r="AY114" s="79">
        <f t="shared" si="164"/>
        <v>0</v>
      </c>
      <c r="AZ114" s="338" t="e">
        <f t="shared" ca="1" si="165"/>
        <v>#DIV/0!</v>
      </c>
      <c r="BA114" s="74">
        <f t="shared" ca="1" si="106"/>
        <v>0</v>
      </c>
      <c r="BB114" s="98">
        <f t="shared" ca="1" si="107"/>
        <v>0</v>
      </c>
      <c r="BC114" s="97">
        <f t="shared" ca="1" si="166"/>
        <v>0</v>
      </c>
      <c r="BD114" s="97">
        <f t="shared" ca="1" si="167"/>
        <v>0</v>
      </c>
      <c r="BE114" s="97">
        <f t="shared" ca="1" si="168"/>
        <v>0</v>
      </c>
      <c r="BF114" s="99">
        <f t="shared" ca="1" si="169"/>
        <v>0</v>
      </c>
      <c r="BG114" s="99">
        <f t="shared" ca="1" si="170"/>
        <v>0</v>
      </c>
      <c r="BH114" s="99">
        <f t="shared" ca="1" si="171"/>
        <v>0</v>
      </c>
      <c r="BJ114" s="79">
        <f t="shared" si="172"/>
        <v>0</v>
      </c>
      <c r="BK114" s="338" t="e">
        <f t="shared" ca="1" si="173"/>
        <v>#DIV/0!</v>
      </c>
      <c r="BL114" s="74">
        <f t="shared" ca="1" si="112"/>
        <v>0</v>
      </c>
      <c r="BM114" s="98">
        <f t="shared" ca="1" si="113"/>
        <v>0</v>
      </c>
      <c r="BN114" s="97">
        <f t="shared" ca="1" si="174"/>
        <v>0</v>
      </c>
      <c r="BO114" s="97">
        <f t="shared" ca="1" si="175"/>
        <v>0</v>
      </c>
      <c r="BP114" s="97">
        <f t="shared" ca="1" si="176"/>
        <v>0</v>
      </c>
      <c r="BQ114" s="99">
        <f t="shared" ca="1" si="177"/>
        <v>0</v>
      </c>
      <c r="BR114" s="99">
        <f t="shared" ca="1" si="178"/>
        <v>0</v>
      </c>
      <c r="BS114" s="99">
        <f t="shared" ca="1" si="179"/>
        <v>0</v>
      </c>
      <c r="BU114" s="79">
        <f t="shared" si="180"/>
        <v>0</v>
      </c>
      <c r="BV114" s="338" t="e">
        <f t="shared" ca="1" si="181"/>
        <v>#DIV/0!</v>
      </c>
      <c r="BW114" s="74">
        <f t="shared" ca="1" si="118"/>
        <v>0</v>
      </c>
      <c r="BX114" s="98">
        <f t="shared" ca="1" si="119"/>
        <v>0</v>
      </c>
      <c r="BY114" s="97">
        <f t="shared" ca="1" si="182"/>
        <v>0</v>
      </c>
      <c r="BZ114" s="97">
        <f t="shared" ca="1" si="183"/>
        <v>0</v>
      </c>
      <c r="CA114" s="97">
        <f t="shared" ca="1" si="184"/>
        <v>0</v>
      </c>
      <c r="CB114" s="99">
        <f t="shared" ca="1" si="185"/>
        <v>0</v>
      </c>
      <c r="CC114" s="99">
        <f t="shared" ca="1" si="186"/>
        <v>0</v>
      </c>
      <c r="CD114" s="99">
        <f t="shared" ca="1" si="187"/>
        <v>0</v>
      </c>
    </row>
    <row r="115" spans="1:82" x14ac:dyDescent="0.2">
      <c r="A115" s="92">
        <f t="shared" si="147"/>
        <v>39814</v>
      </c>
      <c r="B115" s="93">
        <f t="shared" ca="1" si="124"/>
        <v>3.9584999999999999</v>
      </c>
      <c r="C115" s="77">
        <f t="shared" ca="1" si="148"/>
        <v>0.23</v>
      </c>
      <c r="D115" s="93">
        <f t="shared" ca="1" si="80"/>
        <v>-7.7499999999999999E-2</v>
      </c>
      <c r="E115" s="96">
        <f t="shared" ca="1" si="81"/>
        <v>1</v>
      </c>
      <c r="F115" s="95">
        <f t="shared" ca="1" si="126"/>
        <v>2582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4">
        <f t="shared" ca="1" si="83"/>
        <v>5</v>
      </c>
      <c r="K115" s="93">
        <f t="shared" ca="1" si="84"/>
        <v>-7.7499999999999999E-2</v>
      </c>
      <c r="L115" s="96">
        <f t="shared" ca="1" si="85"/>
        <v>1</v>
      </c>
      <c r="M115" s="95">
        <f t="shared" ca="1" si="150"/>
        <v>2582</v>
      </c>
      <c r="N115" s="170" t="e">
        <f t="shared" ca="1" si="151"/>
        <v>#DIV/0!</v>
      </c>
      <c r="O115" s="77" t="e">
        <f ca="1">IF(D$16=1,_xll.xCalcSkew($A115,P115-AZ115,b)/100,0)</f>
        <v>#DIV/0!</v>
      </c>
      <c r="P115" s="94">
        <f t="shared" ca="1" si="88"/>
        <v>3</v>
      </c>
      <c r="R115" s="93">
        <f t="shared" ca="1" si="89"/>
        <v>-0.26</v>
      </c>
      <c r="S115" s="96">
        <f t="shared" ca="1" si="90"/>
        <v>1</v>
      </c>
      <c r="T115" s="95">
        <f t="shared" ca="1" si="152"/>
        <v>2582</v>
      </c>
      <c r="U115" s="170" t="e">
        <f t="shared" ca="1" si="153"/>
        <v>#DIV/0!</v>
      </c>
      <c r="V115" s="77" t="e">
        <f ca="1">IF(F$16=1,_xll.xCalcSkew($A115,W115-BK115,b)/100,0)</f>
        <v>#DIV/0!</v>
      </c>
      <c r="W115" s="94">
        <f t="shared" ca="1" si="93"/>
        <v>2.5499999999999998</v>
      </c>
      <c r="X115" s="95"/>
      <c r="Y115" s="93">
        <f t="shared" ca="1" si="94"/>
        <v>0</v>
      </c>
      <c r="Z115" s="96">
        <f t="shared" ca="1" si="95"/>
        <v>1</v>
      </c>
      <c r="AA115" s="95">
        <f t="shared" ca="1" si="154"/>
        <v>2579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4">
        <f t="shared" ca="1" si="98"/>
        <v>2.9</v>
      </c>
      <c r="AF115" s="95">
        <f t="shared" ca="1" si="127"/>
        <v>2582</v>
      </c>
      <c r="AG115" s="95">
        <f t="shared" ca="1" si="128"/>
        <v>2579</v>
      </c>
      <c r="AH115" s="77">
        <f t="shared" ca="1" si="129"/>
        <v>0</v>
      </c>
      <c r="AI115" s="145">
        <f t="shared" si="99"/>
        <v>31</v>
      </c>
      <c r="AL115" s="95"/>
      <c r="AM115" s="79"/>
      <c r="AN115" s="79">
        <f t="shared" si="156"/>
        <v>0</v>
      </c>
      <c r="AO115" s="338" t="e">
        <f t="shared" ca="1" si="157"/>
        <v>#DIV/0!</v>
      </c>
      <c r="AP115" s="74">
        <f t="shared" ca="1" si="101"/>
        <v>0</v>
      </c>
      <c r="AQ115" s="98">
        <f t="shared" ca="1" si="102"/>
        <v>0</v>
      </c>
      <c r="AR115" s="97">
        <f t="shared" ca="1" si="158"/>
        <v>0</v>
      </c>
      <c r="AS115" s="97">
        <f t="shared" ca="1" si="159"/>
        <v>0</v>
      </c>
      <c r="AT115" s="97">
        <f t="shared" ca="1" si="160"/>
        <v>0</v>
      </c>
      <c r="AU115" s="99">
        <f t="shared" ca="1" si="161"/>
        <v>0</v>
      </c>
      <c r="AV115" s="99">
        <f t="shared" ca="1" si="162"/>
        <v>0</v>
      </c>
      <c r="AW115" s="99">
        <f t="shared" ca="1" si="163"/>
        <v>0</v>
      </c>
      <c r="AY115" s="79">
        <f t="shared" si="164"/>
        <v>0</v>
      </c>
      <c r="AZ115" s="338" t="e">
        <f t="shared" ca="1" si="165"/>
        <v>#DIV/0!</v>
      </c>
      <c r="BA115" s="74">
        <f t="shared" ca="1" si="106"/>
        <v>0</v>
      </c>
      <c r="BB115" s="98">
        <f t="shared" ca="1" si="107"/>
        <v>0</v>
      </c>
      <c r="BC115" s="97">
        <f t="shared" ca="1" si="166"/>
        <v>0</v>
      </c>
      <c r="BD115" s="97">
        <f t="shared" ca="1" si="167"/>
        <v>0</v>
      </c>
      <c r="BE115" s="97">
        <f t="shared" ca="1" si="168"/>
        <v>0</v>
      </c>
      <c r="BF115" s="99">
        <f t="shared" ca="1" si="169"/>
        <v>0</v>
      </c>
      <c r="BG115" s="99">
        <f t="shared" ca="1" si="170"/>
        <v>0</v>
      </c>
      <c r="BH115" s="99">
        <f t="shared" ca="1" si="171"/>
        <v>0</v>
      </c>
      <c r="BJ115" s="79">
        <f t="shared" si="172"/>
        <v>0</v>
      </c>
      <c r="BK115" s="338" t="e">
        <f t="shared" ca="1" si="173"/>
        <v>#DIV/0!</v>
      </c>
      <c r="BL115" s="74">
        <f t="shared" ca="1" si="112"/>
        <v>0</v>
      </c>
      <c r="BM115" s="98">
        <f t="shared" ca="1" si="113"/>
        <v>0</v>
      </c>
      <c r="BN115" s="97">
        <f t="shared" ca="1" si="174"/>
        <v>0</v>
      </c>
      <c r="BO115" s="97">
        <f t="shared" ca="1" si="175"/>
        <v>0</v>
      </c>
      <c r="BP115" s="97">
        <f t="shared" ca="1" si="176"/>
        <v>0</v>
      </c>
      <c r="BQ115" s="99">
        <f t="shared" ca="1" si="177"/>
        <v>0</v>
      </c>
      <c r="BR115" s="99">
        <f t="shared" ca="1" si="178"/>
        <v>0</v>
      </c>
      <c r="BS115" s="99">
        <f t="shared" ca="1" si="179"/>
        <v>0</v>
      </c>
      <c r="BU115" s="79">
        <f t="shared" si="180"/>
        <v>0</v>
      </c>
      <c r="BV115" s="338" t="e">
        <f t="shared" ca="1" si="181"/>
        <v>#DIV/0!</v>
      </c>
      <c r="BW115" s="74">
        <f t="shared" ca="1" si="118"/>
        <v>0</v>
      </c>
      <c r="BX115" s="98">
        <f t="shared" ca="1" si="119"/>
        <v>0</v>
      </c>
      <c r="BY115" s="97">
        <f t="shared" ca="1" si="182"/>
        <v>0</v>
      </c>
      <c r="BZ115" s="97">
        <f t="shared" ca="1" si="183"/>
        <v>0</v>
      </c>
      <c r="CA115" s="97">
        <f t="shared" ca="1" si="184"/>
        <v>0</v>
      </c>
      <c r="CB115" s="99">
        <f t="shared" ca="1" si="185"/>
        <v>0</v>
      </c>
      <c r="CC115" s="99">
        <f t="shared" ca="1" si="186"/>
        <v>0</v>
      </c>
      <c r="CD115" s="99">
        <f t="shared" ca="1" si="187"/>
        <v>0</v>
      </c>
    </row>
    <row r="116" spans="1:82" x14ac:dyDescent="0.2">
      <c r="A116" s="92">
        <f t="shared" si="147"/>
        <v>39845</v>
      </c>
      <c r="B116" s="93">
        <f t="shared" ca="1" si="124"/>
        <v>3.9024999999999999</v>
      </c>
      <c r="C116" s="77">
        <f t="shared" ca="1" si="148"/>
        <v>0.22750000000000001</v>
      </c>
      <c r="D116" s="93">
        <f t="shared" ca="1" si="80"/>
        <v>-7.7499999999999999E-2</v>
      </c>
      <c r="E116" s="96">
        <f t="shared" ca="1" si="81"/>
        <v>1</v>
      </c>
      <c r="F116" s="95">
        <f t="shared" ca="1" si="126"/>
        <v>2612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4">
        <f t="shared" ca="1" si="83"/>
        <v>5</v>
      </c>
      <c r="K116" s="93">
        <f t="shared" ca="1" si="84"/>
        <v>-7.7499999999999999E-2</v>
      </c>
      <c r="L116" s="96">
        <f t="shared" ca="1" si="85"/>
        <v>1</v>
      </c>
      <c r="M116" s="95">
        <f t="shared" ca="1" si="150"/>
        <v>2612</v>
      </c>
      <c r="N116" s="170" t="e">
        <f t="shared" ca="1" si="151"/>
        <v>#DIV/0!</v>
      </c>
      <c r="O116" s="77" t="e">
        <f ca="1">IF(D$16=1,_xll.xCalcSkew($A116,P116-AZ116,b)/100,0)</f>
        <v>#DIV/0!</v>
      </c>
      <c r="P116" s="94">
        <f t="shared" ca="1" si="88"/>
        <v>3</v>
      </c>
      <c r="R116" s="93">
        <f t="shared" ca="1" si="89"/>
        <v>-0.26</v>
      </c>
      <c r="S116" s="96">
        <f t="shared" ca="1" si="90"/>
        <v>1</v>
      </c>
      <c r="T116" s="95">
        <f t="shared" ca="1" si="152"/>
        <v>2612</v>
      </c>
      <c r="U116" s="170" t="e">
        <f t="shared" ca="1" si="153"/>
        <v>#DIV/0!</v>
      </c>
      <c r="V116" s="77" t="e">
        <f ca="1">IF(F$16=1,_xll.xCalcSkew($A116,W116-BK116,b)/100,0)</f>
        <v>#DIV/0!</v>
      </c>
      <c r="W116" s="94">
        <f t="shared" ca="1" si="93"/>
        <v>2.5499999999999998</v>
      </c>
      <c r="X116" s="95"/>
      <c r="Y116" s="93">
        <f t="shared" ca="1" si="94"/>
        <v>0</v>
      </c>
      <c r="Z116" s="96">
        <f t="shared" ca="1" si="95"/>
        <v>1</v>
      </c>
      <c r="AA116" s="95">
        <f t="shared" ca="1" si="154"/>
        <v>2611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4">
        <f t="shared" ca="1" si="98"/>
        <v>2.9</v>
      </c>
      <c r="AF116" s="95">
        <f t="shared" ca="1" si="127"/>
        <v>2612</v>
      </c>
      <c r="AG116" s="95">
        <f t="shared" ca="1" si="128"/>
        <v>2611</v>
      </c>
      <c r="AH116" s="77">
        <f t="shared" ca="1" si="129"/>
        <v>0</v>
      </c>
      <c r="AI116" s="145">
        <f t="shared" si="99"/>
        <v>28</v>
      </c>
      <c r="AL116" s="95"/>
      <c r="AM116" s="79"/>
      <c r="AN116" s="79">
        <f t="shared" si="156"/>
        <v>0</v>
      </c>
      <c r="AO116" s="338" t="e">
        <f t="shared" ca="1" si="157"/>
        <v>#DIV/0!</v>
      </c>
      <c r="AP116" s="74">
        <f t="shared" ca="1" si="101"/>
        <v>0</v>
      </c>
      <c r="AQ116" s="98">
        <f t="shared" ca="1" si="102"/>
        <v>0</v>
      </c>
      <c r="AR116" s="97">
        <f t="shared" ca="1" si="158"/>
        <v>0</v>
      </c>
      <c r="AS116" s="97">
        <f t="shared" ca="1" si="159"/>
        <v>0</v>
      </c>
      <c r="AT116" s="97">
        <f t="shared" ca="1" si="160"/>
        <v>0</v>
      </c>
      <c r="AU116" s="99">
        <f t="shared" ca="1" si="161"/>
        <v>0</v>
      </c>
      <c r="AV116" s="99">
        <f t="shared" ca="1" si="162"/>
        <v>0</v>
      </c>
      <c r="AW116" s="99">
        <f t="shared" ca="1" si="163"/>
        <v>0</v>
      </c>
      <c r="AY116" s="79">
        <f t="shared" si="164"/>
        <v>0</v>
      </c>
      <c r="AZ116" s="338" t="e">
        <f t="shared" ca="1" si="165"/>
        <v>#DIV/0!</v>
      </c>
      <c r="BA116" s="74">
        <f t="shared" ca="1" si="106"/>
        <v>0</v>
      </c>
      <c r="BB116" s="98">
        <f t="shared" ca="1" si="107"/>
        <v>0</v>
      </c>
      <c r="BC116" s="97">
        <f t="shared" ca="1" si="166"/>
        <v>0</v>
      </c>
      <c r="BD116" s="97">
        <f t="shared" ca="1" si="167"/>
        <v>0</v>
      </c>
      <c r="BE116" s="97">
        <f t="shared" ca="1" si="168"/>
        <v>0</v>
      </c>
      <c r="BF116" s="99">
        <f t="shared" ca="1" si="169"/>
        <v>0</v>
      </c>
      <c r="BG116" s="99">
        <f t="shared" ca="1" si="170"/>
        <v>0</v>
      </c>
      <c r="BH116" s="99">
        <f t="shared" ca="1" si="171"/>
        <v>0</v>
      </c>
      <c r="BJ116" s="79">
        <f t="shared" si="172"/>
        <v>0</v>
      </c>
      <c r="BK116" s="338" t="e">
        <f t="shared" ca="1" si="173"/>
        <v>#DIV/0!</v>
      </c>
      <c r="BL116" s="74">
        <f t="shared" ca="1" si="112"/>
        <v>0</v>
      </c>
      <c r="BM116" s="98">
        <f t="shared" ca="1" si="113"/>
        <v>0</v>
      </c>
      <c r="BN116" s="97">
        <f t="shared" ca="1" si="174"/>
        <v>0</v>
      </c>
      <c r="BO116" s="97">
        <f t="shared" ca="1" si="175"/>
        <v>0</v>
      </c>
      <c r="BP116" s="97">
        <f t="shared" ca="1" si="176"/>
        <v>0</v>
      </c>
      <c r="BQ116" s="99">
        <f t="shared" ca="1" si="177"/>
        <v>0</v>
      </c>
      <c r="BR116" s="99">
        <f t="shared" ca="1" si="178"/>
        <v>0</v>
      </c>
      <c r="BS116" s="99">
        <f t="shared" ca="1" si="179"/>
        <v>0</v>
      </c>
      <c r="BU116" s="79">
        <f t="shared" si="180"/>
        <v>0</v>
      </c>
      <c r="BV116" s="338" t="e">
        <f t="shared" ca="1" si="181"/>
        <v>#DIV/0!</v>
      </c>
      <c r="BW116" s="74">
        <f t="shared" ca="1" si="118"/>
        <v>0</v>
      </c>
      <c r="BX116" s="98">
        <f t="shared" ca="1" si="119"/>
        <v>0</v>
      </c>
      <c r="BY116" s="97">
        <f t="shared" ca="1" si="182"/>
        <v>0</v>
      </c>
      <c r="BZ116" s="97">
        <f t="shared" ca="1" si="183"/>
        <v>0</v>
      </c>
      <c r="CA116" s="97">
        <f t="shared" ca="1" si="184"/>
        <v>0</v>
      </c>
      <c r="CB116" s="99">
        <f t="shared" ca="1" si="185"/>
        <v>0</v>
      </c>
      <c r="CC116" s="99">
        <f t="shared" ca="1" si="186"/>
        <v>0</v>
      </c>
      <c r="CD116" s="99">
        <f t="shared" ca="1" si="187"/>
        <v>0</v>
      </c>
    </row>
    <row r="117" spans="1:82" x14ac:dyDescent="0.2">
      <c r="A117" s="92">
        <f t="shared" si="147"/>
        <v>39873</v>
      </c>
      <c r="B117" s="93">
        <f t="shared" ca="1" si="124"/>
        <v>3.7725</v>
      </c>
      <c r="C117" s="77">
        <f t="shared" ca="1" si="148"/>
        <v>0.22</v>
      </c>
      <c r="D117" s="93">
        <f t="shared" ca="1" si="80"/>
        <v>-7.7499999999999999E-2</v>
      </c>
      <c r="E117" s="96">
        <f t="shared" ca="1" si="81"/>
        <v>1</v>
      </c>
      <c r="F117" s="95">
        <f t="shared" ca="1" si="126"/>
        <v>2640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4">
        <f t="shared" ca="1" si="83"/>
        <v>5</v>
      </c>
      <c r="K117" s="93">
        <f t="shared" ca="1" si="84"/>
        <v>-7.7499999999999999E-2</v>
      </c>
      <c r="L117" s="96">
        <f t="shared" ca="1" si="85"/>
        <v>1</v>
      </c>
      <c r="M117" s="95">
        <f t="shared" ca="1" si="150"/>
        <v>2640</v>
      </c>
      <c r="N117" s="170" t="e">
        <f t="shared" ca="1" si="151"/>
        <v>#DIV/0!</v>
      </c>
      <c r="O117" s="77" t="e">
        <f ca="1">IF(D$16=1,_xll.xCalcSkew($A117,P117-AZ117,b)/100,0)</f>
        <v>#DIV/0!</v>
      </c>
      <c r="P117" s="94">
        <f t="shared" ca="1" si="88"/>
        <v>3</v>
      </c>
      <c r="R117" s="93">
        <f t="shared" ca="1" si="89"/>
        <v>-0.26</v>
      </c>
      <c r="S117" s="96">
        <f t="shared" ca="1" si="90"/>
        <v>1</v>
      </c>
      <c r="T117" s="95">
        <f t="shared" ca="1" si="152"/>
        <v>2640</v>
      </c>
      <c r="U117" s="170" t="e">
        <f t="shared" ca="1" si="153"/>
        <v>#DIV/0!</v>
      </c>
      <c r="V117" s="77" t="e">
        <f ca="1">IF(F$16=1,_xll.xCalcSkew($A117,W117-BK117,b)/100,0)</f>
        <v>#DIV/0!</v>
      </c>
      <c r="W117" s="94">
        <f t="shared" ca="1" si="93"/>
        <v>2.5499999999999998</v>
      </c>
      <c r="X117" s="95"/>
      <c r="Y117" s="93">
        <f t="shared" ca="1" si="94"/>
        <v>0</v>
      </c>
      <c r="Z117" s="96">
        <f t="shared" ca="1" si="95"/>
        <v>1</v>
      </c>
      <c r="AA117" s="95">
        <f t="shared" ca="1" si="154"/>
        <v>2639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4">
        <f t="shared" ca="1" si="98"/>
        <v>2.9</v>
      </c>
      <c r="AF117" s="95">
        <f t="shared" ca="1" si="127"/>
        <v>2640</v>
      </c>
      <c r="AG117" s="95">
        <f t="shared" ca="1" si="128"/>
        <v>2639</v>
      </c>
      <c r="AH117" s="77">
        <f t="shared" ca="1" si="129"/>
        <v>0</v>
      </c>
      <c r="AI117" s="145">
        <f t="shared" si="99"/>
        <v>31</v>
      </c>
      <c r="AL117" s="95"/>
      <c r="AM117" s="79"/>
      <c r="AN117" s="79">
        <f t="shared" si="156"/>
        <v>0</v>
      </c>
      <c r="AO117" s="338" t="e">
        <f t="shared" ca="1" si="157"/>
        <v>#DIV/0!</v>
      </c>
      <c r="AP117" s="74">
        <f t="shared" ca="1" si="101"/>
        <v>0</v>
      </c>
      <c r="AQ117" s="98">
        <f t="shared" ca="1" si="102"/>
        <v>0</v>
      </c>
      <c r="AR117" s="97">
        <f t="shared" ca="1" si="158"/>
        <v>0</v>
      </c>
      <c r="AS117" s="97">
        <f t="shared" ca="1" si="159"/>
        <v>0</v>
      </c>
      <c r="AT117" s="97">
        <f t="shared" ca="1" si="160"/>
        <v>0</v>
      </c>
      <c r="AU117" s="99">
        <f t="shared" ca="1" si="161"/>
        <v>0</v>
      </c>
      <c r="AV117" s="99">
        <f t="shared" ca="1" si="162"/>
        <v>0</v>
      </c>
      <c r="AW117" s="99">
        <f t="shared" ca="1" si="163"/>
        <v>0</v>
      </c>
      <c r="AY117" s="79">
        <f t="shared" si="164"/>
        <v>0</v>
      </c>
      <c r="AZ117" s="338" t="e">
        <f t="shared" ca="1" si="165"/>
        <v>#DIV/0!</v>
      </c>
      <c r="BA117" s="74">
        <f t="shared" ca="1" si="106"/>
        <v>0</v>
      </c>
      <c r="BB117" s="98">
        <f t="shared" ca="1" si="107"/>
        <v>0</v>
      </c>
      <c r="BC117" s="97">
        <f t="shared" ca="1" si="166"/>
        <v>0</v>
      </c>
      <c r="BD117" s="97">
        <f t="shared" ca="1" si="167"/>
        <v>0</v>
      </c>
      <c r="BE117" s="97">
        <f t="shared" ca="1" si="168"/>
        <v>0</v>
      </c>
      <c r="BF117" s="99">
        <f t="shared" ca="1" si="169"/>
        <v>0</v>
      </c>
      <c r="BG117" s="99">
        <f t="shared" ca="1" si="170"/>
        <v>0</v>
      </c>
      <c r="BH117" s="99">
        <f t="shared" ca="1" si="171"/>
        <v>0</v>
      </c>
      <c r="BJ117" s="79">
        <f t="shared" si="172"/>
        <v>0</v>
      </c>
      <c r="BK117" s="338" t="e">
        <f t="shared" ca="1" si="173"/>
        <v>#DIV/0!</v>
      </c>
      <c r="BL117" s="74">
        <f t="shared" ca="1" si="112"/>
        <v>0</v>
      </c>
      <c r="BM117" s="98">
        <f t="shared" ca="1" si="113"/>
        <v>0</v>
      </c>
      <c r="BN117" s="97">
        <f t="shared" ca="1" si="174"/>
        <v>0</v>
      </c>
      <c r="BO117" s="97">
        <f t="shared" ca="1" si="175"/>
        <v>0</v>
      </c>
      <c r="BP117" s="97">
        <f t="shared" ca="1" si="176"/>
        <v>0</v>
      </c>
      <c r="BQ117" s="99">
        <f t="shared" ca="1" si="177"/>
        <v>0</v>
      </c>
      <c r="BR117" s="99">
        <f t="shared" ca="1" si="178"/>
        <v>0</v>
      </c>
      <c r="BS117" s="99">
        <f t="shared" ca="1" si="179"/>
        <v>0</v>
      </c>
      <c r="BU117" s="79">
        <f t="shared" si="180"/>
        <v>0</v>
      </c>
      <c r="BV117" s="338" t="e">
        <f t="shared" ca="1" si="181"/>
        <v>#DIV/0!</v>
      </c>
      <c r="BW117" s="74">
        <f t="shared" ca="1" si="118"/>
        <v>0</v>
      </c>
      <c r="BX117" s="98">
        <f t="shared" ca="1" si="119"/>
        <v>0</v>
      </c>
      <c r="BY117" s="97">
        <f t="shared" ca="1" si="182"/>
        <v>0</v>
      </c>
      <c r="BZ117" s="97">
        <f t="shared" ca="1" si="183"/>
        <v>0</v>
      </c>
      <c r="CA117" s="97">
        <f t="shared" ca="1" si="184"/>
        <v>0</v>
      </c>
      <c r="CB117" s="99">
        <f t="shared" ca="1" si="185"/>
        <v>0</v>
      </c>
      <c r="CC117" s="99">
        <f t="shared" ca="1" si="186"/>
        <v>0</v>
      </c>
      <c r="CD117" s="99">
        <f t="shared" ca="1" si="187"/>
        <v>0</v>
      </c>
    </row>
    <row r="118" spans="1:82" x14ac:dyDescent="0.2">
      <c r="A118" s="92">
        <f t="shared" si="147"/>
        <v>39904</v>
      </c>
      <c r="B118" s="93">
        <f t="shared" ca="1" si="124"/>
        <v>3.5874999999999999</v>
      </c>
      <c r="C118" s="77">
        <f t="shared" ca="1" si="148"/>
        <v>0.20250000000000001</v>
      </c>
      <c r="D118" s="93">
        <f t="shared" ca="1" si="80"/>
        <v>-7.4999999999999997E-2</v>
      </c>
      <c r="E118" s="96">
        <f t="shared" ca="1" si="81"/>
        <v>1</v>
      </c>
      <c r="F118" s="95">
        <f t="shared" ca="1" si="126"/>
        <v>2670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4">
        <f t="shared" ca="1" si="83"/>
        <v>5</v>
      </c>
      <c r="K118" s="93">
        <f t="shared" ca="1" si="84"/>
        <v>-7.4999999999999997E-2</v>
      </c>
      <c r="L118" s="96">
        <f t="shared" ca="1" si="85"/>
        <v>1</v>
      </c>
      <c r="M118" s="95">
        <f t="shared" ca="1" si="150"/>
        <v>2670</v>
      </c>
      <c r="N118" s="170" t="e">
        <f t="shared" ca="1" si="151"/>
        <v>#DIV/0!</v>
      </c>
      <c r="O118" s="77" t="e">
        <f ca="1">IF(D$16=1,_xll.xCalcSkew($A118,P118-AZ118,b)/100,0)</f>
        <v>#DIV/0!</v>
      </c>
      <c r="P118" s="94">
        <f t="shared" ca="1" si="88"/>
        <v>3</v>
      </c>
      <c r="R118" s="93">
        <f t="shared" ca="1" si="89"/>
        <v>-0.39</v>
      </c>
      <c r="S118" s="96">
        <f t="shared" ca="1" si="90"/>
        <v>1</v>
      </c>
      <c r="T118" s="95">
        <f t="shared" ca="1" si="152"/>
        <v>2670</v>
      </c>
      <c r="U118" s="170" t="e">
        <f t="shared" ca="1" si="153"/>
        <v>#DIV/0!</v>
      </c>
      <c r="V118" s="77" t="e">
        <f ca="1">IF(F$16=1,_xll.xCalcSkew($A118,W118-BK118,b)/100,0)</f>
        <v>#DIV/0!</v>
      </c>
      <c r="W118" s="94">
        <f t="shared" ca="1" si="93"/>
        <v>2.5499999999999998</v>
      </c>
      <c r="X118" s="95"/>
      <c r="Y118" s="93">
        <f t="shared" ca="1" si="94"/>
        <v>0</v>
      </c>
      <c r="Z118" s="96">
        <f t="shared" ca="1" si="95"/>
        <v>1</v>
      </c>
      <c r="AA118" s="95">
        <f t="shared" ca="1" si="154"/>
        <v>2669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4">
        <f t="shared" ca="1" si="98"/>
        <v>2.9</v>
      </c>
      <c r="AF118" s="95">
        <f t="shared" ca="1" si="127"/>
        <v>2670</v>
      </c>
      <c r="AG118" s="95">
        <f t="shared" ca="1" si="128"/>
        <v>2669</v>
      </c>
      <c r="AH118" s="77">
        <f t="shared" ca="1" si="129"/>
        <v>0</v>
      </c>
      <c r="AI118" s="145">
        <f t="shared" si="99"/>
        <v>30</v>
      </c>
      <c r="AL118" s="95"/>
      <c r="AM118" s="79"/>
      <c r="AN118" s="79">
        <f t="shared" si="156"/>
        <v>0</v>
      </c>
      <c r="AO118" s="338" t="e">
        <f t="shared" ca="1" si="157"/>
        <v>#DIV/0!</v>
      </c>
      <c r="AP118" s="74">
        <f t="shared" ca="1" si="101"/>
        <v>0</v>
      </c>
      <c r="AQ118" s="98">
        <f t="shared" ca="1" si="102"/>
        <v>0</v>
      </c>
      <c r="AR118" s="97">
        <f t="shared" ca="1" si="158"/>
        <v>0</v>
      </c>
      <c r="AS118" s="97">
        <f t="shared" ca="1" si="159"/>
        <v>0</v>
      </c>
      <c r="AT118" s="97">
        <f t="shared" ca="1" si="160"/>
        <v>0</v>
      </c>
      <c r="AU118" s="99">
        <f t="shared" ca="1" si="161"/>
        <v>0</v>
      </c>
      <c r="AV118" s="99">
        <f t="shared" ca="1" si="162"/>
        <v>0</v>
      </c>
      <c r="AW118" s="99">
        <f t="shared" ca="1" si="163"/>
        <v>0</v>
      </c>
      <c r="AY118" s="79">
        <f t="shared" si="164"/>
        <v>0</v>
      </c>
      <c r="AZ118" s="338" t="e">
        <f t="shared" ca="1" si="165"/>
        <v>#DIV/0!</v>
      </c>
      <c r="BA118" s="74">
        <f t="shared" ca="1" si="106"/>
        <v>0</v>
      </c>
      <c r="BB118" s="98">
        <f t="shared" ca="1" si="107"/>
        <v>0</v>
      </c>
      <c r="BC118" s="97">
        <f t="shared" ca="1" si="166"/>
        <v>0</v>
      </c>
      <c r="BD118" s="97">
        <f t="shared" ca="1" si="167"/>
        <v>0</v>
      </c>
      <c r="BE118" s="97">
        <f t="shared" ca="1" si="168"/>
        <v>0</v>
      </c>
      <c r="BF118" s="99">
        <f t="shared" ca="1" si="169"/>
        <v>0</v>
      </c>
      <c r="BG118" s="99">
        <f t="shared" ca="1" si="170"/>
        <v>0</v>
      </c>
      <c r="BH118" s="99">
        <f t="shared" ca="1" si="171"/>
        <v>0</v>
      </c>
      <c r="BJ118" s="79">
        <f t="shared" si="172"/>
        <v>0</v>
      </c>
      <c r="BK118" s="338" t="e">
        <f t="shared" ca="1" si="173"/>
        <v>#DIV/0!</v>
      </c>
      <c r="BL118" s="74">
        <f t="shared" ca="1" si="112"/>
        <v>0</v>
      </c>
      <c r="BM118" s="98">
        <f t="shared" ca="1" si="113"/>
        <v>0</v>
      </c>
      <c r="BN118" s="97">
        <f t="shared" ca="1" si="174"/>
        <v>0</v>
      </c>
      <c r="BO118" s="97">
        <f t="shared" ca="1" si="175"/>
        <v>0</v>
      </c>
      <c r="BP118" s="97">
        <f t="shared" ca="1" si="176"/>
        <v>0</v>
      </c>
      <c r="BQ118" s="99">
        <f t="shared" ca="1" si="177"/>
        <v>0</v>
      </c>
      <c r="BR118" s="99">
        <f t="shared" ca="1" si="178"/>
        <v>0</v>
      </c>
      <c r="BS118" s="99">
        <f t="shared" ca="1" si="179"/>
        <v>0</v>
      </c>
      <c r="BU118" s="79">
        <f t="shared" si="180"/>
        <v>0</v>
      </c>
      <c r="BV118" s="338" t="e">
        <f t="shared" ca="1" si="181"/>
        <v>#DIV/0!</v>
      </c>
      <c r="BW118" s="74">
        <f t="shared" ca="1" si="118"/>
        <v>0</v>
      </c>
      <c r="BX118" s="98">
        <f t="shared" ca="1" si="119"/>
        <v>0</v>
      </c>
      <c r="BY118" s="97">
        <f t="shared" ca="1" si="182"/>
        <v>0</v>
      </c>
      <c r="BZ118" s="97">
        <f t="shared" ca="1" si="183"/>
        <v>0</v>
      </c>
      <c r="CA118" s="97">
        <f t="shared" ca="1" si="184"/>
        <v>0</v>
      </c>
      <c r="CB118" s="99">
        <f t="shared" ca="1" si="185"/>
        <v>0</v>
      </c>
      <c r="CC118" s="99">
        <f t="shared" ca="1" si="186"/>
        <v>0</v>
      </c>
      <c r="CD118" s="99">
        <f t="shared" ca="1" si="187"/>
        <v>0</v>
      </c>
    </row>
    <row r="119" spans="1:82" x14ac:dyDescent="0.2">
      <c r="A119" s="92">
        <f t="shared" si="147"/>
        <v>39934</v>
      </c>
      <c r="B119" s="93">
        <f t="shared" ca="1" si="124"/>
        <v>3.5874999999999999</v>
      </c>
      <c r="C119" s="77">
        <f t="shared" ca="1" si="148"/>
        <v>0.20250000000000001</v>
      </c>
      <c r="D119" s="93">
        <f t="shared" ca="1" si="80"/>
        <v>-7.4999999999999997E-2</v>
      </c>
      <c r="E119" s="96">
        <f t="shared" ca="1" si="81"/>
        <v>1</v>
      </c>
      <c r="F119" s="95">
        <f t="shared" ca="1" si="126"/>
        <v>2702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4">
        <f t="shared" ca="1" si="83"/>
        <v>5</v>
      </c>
      <c r="K119" s="93">
        <f t="shared" ca="1" si="84"/>
        <v>-7.4999999999999997E-2</v>
      </c>
      <c r="L119" s="96">
        <f t="shared" ca="1" si="85"/>
        <v>1</v>
      </c>
      <c r="M119" s="95">
        <f t="shared" ca="1" si="150"/>
        <v>2702</v>
      </c>
      <c r="N119" s="170" t="e">
        <f t="shared" ca="1" si="151"/>
        <v>#DIV/0!</v>
      </c>
      <c r="O119" s="77" t="e">
        <f ca="1">IF(D$16=1,_xll.xCalcSkew($A119,P119-AZ119,b)/100,0)</f>
        <v>#DIV/0!</v>
      </c>
      <c r="P119" s="94">
        <f t="shared" ca="1" si="88"/>
        <v>3</v>
      </c>
      <c r="R119" s="93">
        <f t="shared" ca="1" si="89"/>
        <v>-0.39</v>
      </c>
      <c r="S119" s="96">
        <f t="shared" ca="1" si="90"/>
        <v>1</v>
      </c>
      <c r="T119" s="95">
        <f t="shared" ca="1" si="152"/>
        <v>2702</v>
      </c>
      <c r="U119" s="170" t="e">
        <f t="shared" ca="1" si="153"/>
        <v>#DIV/0!</v>
      </c>
      <c r="V119" s="77" t="e">
        <f ca="1">IF(F$16=1,_xll.xCalcSkew($A119,W119-BK119,b)/100,0)</f>
        <v>#DIV/0!</v>
      </c>
      <c r="W119" s="94">
        <f t="shared" ca="1" si="93"/>
        <v>2.5499999999999998</v>
      </c>
      <c r="X119" s="95"/>
      <c r="Y119" s="93">
        <f t="shared" ca="1" si="94"/>
        <v>0</v>
      </c>
      <c r="Z119" s="96">
        <f t="shared" ca="1" si="95"/>
        <v>1</v>
      </c>
      <c r="AA119" s="95">
        <f t="shared" ca="1" si="154"/>
        <v>2701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4">
        <f t="shared" ca="1" si="98"/>
        <v>2.9</v>
      </c>
      <c r="AF119" s="95">
        <f t="shared" ca="1" si="127"/>
        <v>2702</v>
      </c>
      <c r="AG119" s="95">
        <f t="shared" ca="1" si="128"/>
        <v>2701</v>
      </c>
      <c r="AH119" s="77">
        <f t="shared" ca="1" si="129"/>
        <v>0</v>
      </c>
      <c r="AI119" s="145">
        <f t="shared" si="99"/>
        <v>31</v>
      </c>
      <c r="AL119" s="95"/>
      <c r="AM119" s="79"/>
      <c r="AN119" s="79">
        <f t="shared" si="156"/>
        <v>0</v>
      </c>
      <c r="AO119" s="338" t="e">
        <f t="shared" ca="1" si="157"/>
        <v>#DIV/0!</v>
      </c>
      <c r="AP119" s="74">
        <f t="shared" ca="1" si="101"/>
        <v>0</v>
      </c>
      <c r="AQ119" s="98">
        <f t="shared" ca="1" si="102"/>
        <v>0</v>
      </c>
      <c r="AR119" s="97">
        <f t="shared" ca="1" si="158"/>
        <v>0</v>
      </c>
      <c r="AS119" s="97">
        <f t="shared" ca="1" si="159"/>
        <v>0</v>
      </c>
      <c r="AT119" s="97">
        <f t="shared" ca="1" si="160"/>
        <v>0</v>
      </c>
      <c r="AU119" s="99">
        <f t="shared" ca="1" si="161"/>
        <v>0</v>
      </c>
      <c r="AV119" s="99">
        <f t="shared" ca="1" si="162"/>
        <v>0</v>
      </c>
      <c r="AW119" s="99">
        <f t="shared" ca="1" si="163"/>
        <v>0</v>
      </c>
      <c r="AY119" s="79">
        <f t="shared" si="164"/>
        <v>0</v>
      </c>
      <c r="AZ119" s="338" t="e">
        <f t="shared" ca="1" si="165"/>
        <v>#DIV/0!</v>
      </c>
      <c r="BA119" s="74">
        <f t="shared" ca="1" si="106"/>
        <v>0</v>
      </c>
      <c r="BB119" s="98">
        <f t="shared" ca="1" si="107"/>
        <v>0</v>
      </c>
      <c r="BC119" s="97">
        <f t="shared" ca="1" si="166"/>
        <v>0</v>
      </c>
      <c r="BD119" s="97">
        <f t="shared" ca="1" si="167"/>
        <v>0</v>
      </c>
      <c r="BE119" s="97">
        <f t="shared" ca="1" si="168"/>
        <v>0</v>
      </c>
      <c r="BF119" s="99">
        <f t="shared" ca="1" si="169"/>
        <v>0</v>
      </c>
      <c r="BG119" s="99">
        <f t="shared" ca="1" si="170"/>
        <v>0</v>
      </c>
      <c r="BH119" s="99">
        <f t="shared" ca="1" si="171"/>
        <v>0</v>
      </c>
      <c r="BJ119" s="79">
        <f t="shared" si="172"/>
        <v>0</v>
      </c>
      <c r="BK119" s="338" t="e">
        <f t="shared" ca="1" si="173"/>
        <v>#DIV/0!</v>
      </c>
      <c r="BL119" s="74">
        <f t="shared" ca="1" si="112"/>
        <v>0</v>
      </c>
      <c r="BM119" s="98">
        <f t="shared" ca="1" si="113"/>
        <v>0</v>
      </c>
      <c r="BN119" s="97">
        <f t="shared" ca="1" si="174"/>
        <v>0</v>
      </c>
      <c r="BO119" s="97">
        <f t="shared" ca="1" si="175"/>
        <v>0</v>
      </c>
      <c r="BP119" s="97">
        <f t="shared" ca="1" si="176"/>
        <v>0</v>
      </c>
      <c r="BQ119" s="99">
        <f t="shared" ca="1" si="177"/>
        <v>0</v>
      </c>
      <c r="BR119" s="99">
        <f t="shared" ca="1" si="178"/>
        <v>0</v>
      </c>
      <c r="BS119" s="99">
        <f t="shared" ca="1" si="179"/>
        <v>0</v>
      </c>
      <c r="BU119" s="79">
        <f t="shared" si="180"/>
        <v>0</v>
      </c>
      <c r="BV119" s="338" t="e">
        <f t="shared" ca="1" si="181"/>
        <v>#DIV/0!</v>
      </c>
      <c r="BW119" s="74">
        <f t="shared" ca="1" si="118"/>
        <v>0</v>
      </c>
      <c r="BX119" s="98">
        <f t="shared" ca="1" si="119"/>
        <v>0</v>
      </c>
      <c r="BY119" s="97">
        <f t="shared" ca="1" si="182"/>
        <v>0</v>
      </c>
      <c r="BZ119" s="97">
        <f t="shared" ca="1" si="183"/>
        <v>0</v>
      </c>
      <c r="CA119" s="97">
        <f t="shared" ca="1" si="184"/>
        <v>0</v>
      </c>
      <c r="CB119" s="99">
        <f t="shared" ca="1" si="185"/>
        <v>0</v>
      </c>
      <c r="CC119" s="99">
        <f t="shared" ca="1" si="186"/>
        <v>0</v>
      </c>
      <c r="CD119" s="99">
        <f t="shared" ca="1" si="187"/>
        <v>0</v>
      </c>
    </row>
    <row r="120" spans="1:82" x14ac:dyDescent="0.2">
      <c r="A120" s="92">
        <f t="shared" si="147"/>
        <v>39965</v>
      </c>
      <c r="B120" s="93">
        <f t="shared" ca="1" si="124"/>
        <v>3.6225000000000001</v>
      </c>
      <c r="C120" s="77">
        <f t="shared" ca="1" si="148"/>
        <v>0.20250000000000001</v>
      </c>
      <c r="D120" s="93">
        <f t="shared" ca="1" si="80"/>
        <v>-7.4999999999999997E-2</v>
      </c>
      <c r="E120" s="96">
        <f t="shared" ca="1" si="81"/>
        <v>1</v>
      </c>
      <c r="F120" s="95">
        <f t="shared" ca="1" si="126"/>
        <v>2731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4">
        <f t="shared" ca="1" si="83"/>
        <v>5</v>
      </c>
      <c r="K120" s="93">
        <f t="shared" ca="1" si="84"/>
        <v>-7.4999999999999997E-2</v>
      </c>
      <c r="L120" s="96">
        <f t="shared" ca="1" si="85"/>
        <v>1</v>
      </c>
      <c r="M120" s="95">
        <f t="shared" ca="1" si="150"/>
        <v>2731</v>
      </c>
      <c r="N120" s="170" t="e">
        <f t="shared" ca="1" si="151"/>
        <v>#DIV/0!</v>
      </c>
      <c r="O120" s="77" t="e">
        <f ca="1">IF(D$16=1,_xll.xCalcSkew($A120,P120-AZ120,b)/100,0)</f>
        <v>#DIV/0!</v>
      </c>
      <c r="P120" s="94">
        <f t="shared" ca="1" si="88"/>
        <v>3</v>
      </c>
      <c r="R120" s="93">
        <f t="shared" ca="1" si="89"/>
        <v>-0.39</v>
      </c>
      <c r="S120" s="96">
        <f t="shared" ca="1" si="90"/>
        <v>1</v>
      </c>
      <c r="T120" s="95">
        <f t="shared" ca="1" si="152"/>
        <v>2731</v>
      </c>
      <c r="U120" s="170" t="e">
        <f t="shared" ca="1" si="153"/>
        <v>#DIV/0!</v>
      </c>
      <c r="V120" s="77" t="e">
        <f ca="1">IF(F$16=1,_xll.xCalcSkew($A120,W120-BK120,b)/100,0)</f>
        <v>#DIV/0!</v>
      </c>
      <c r="W120" s="94">
        <f t="shared" ca="1" si="93"/>
        <v>2.5499999999999998</v>
      </c>
      <c r="X120" s="95"/>
      <c r="Y120" s="93">
        <f t="shared" ca="1" si="94"/>
        <v>0</v>
      </c>
      <c r="Z120" s="96">
        <f t="shared" ca="1" si="95"/>
        <v>1</v>
      </c>
      <c r="AA120" s="95">
        <f t="shared" ca="1" si="154"/>
        <v>2730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4">
        <f t="shared" ca="1" si="98"/>
        <v>2.9</v>
      </c>
      <c r="AF120" s="95">
        <f t="shared" ca="1" si="127"/>
        <v>2731</v>
      </c>
      <c r="AG120" s="95">
        <f t="shared" ca="1" si="128"/>
        <v>2730</v>
      </c>
      <c r="AH120" s="77">
        <f t="shared" ca="1" si="129"/>
        <v>0</v>
      </c>
      <c r="AI120" s="145">
        <f t="shared" si="99"/>
        <v>30</v>
      </c>
      <c r="AL120" s="95"/>
      <c r="AM120" s="79"/>
      <c r="AN120" s="79">
        <f t="shared" si="156"/>
        <v>0</v>
      </c>
      <c r="AO120" s="338" t="e">
        <f t="shared" ca="1" si="157"/>
        <v>#DIV/0!</v>
      </c>
      <c r="AP120" s="74">
        <f t="shared" ca="1" si="101"/>
        <v>0</v>
      </c>
      <c r="AQ120" s="98">
        <f t="shared" ca="1" si="102"/>
        <v>0</v>
      </c>
      <c r="AR120" s="97">
        <f t="shared" ca="1" si="158"/>
        <v>0</v>
      </c>
      <c r="AS120" s="97">
        <f t="shared" ca="1" si="159"/>
        <v>0</v>
      </c>
      <c r="AT120" s="97">
        <f t="shared" ca="1" si="160"/>
        <v>0</v>
      </c>
      <c r="AU120" s="99">
        <f t="shared" ca="1" si="161"/>
        <v>0</v>
      </c>
      <c r="AV120" s="99">
        <f t="shared" ca="1" si="162"/>
        <v>0</v>
      </c>
      <c r="AW120" s="99">
        <f t="shared" ca="1" si="163"/>
        <v>0</v>
      </c>
      <c r="AY120" s="79">
        <f t="shared" si="164"/>
        <v>0</v>
      </c>
      <c r="AZ120" s="338" t="e">
        <f t="shared" ca="1" si="165"/>
        <v>#DIV/0!</v>
      </c>
      <c r="BA120" s="74">
        <f t="shared" ca="1" si="106"/>
        <v>0</v>
      </c>
      <c r="BB120" s="98">
        <f t="shared" ca="1" si="107"/>
        <v>0</v>
      </c>
      <c r="BC120" s="97">
        <f t="shared" ca="1" si="166"/>
        <v>0</v>
      </c>
      <c r="BD120" s="97">
        <f t="shared" ca="1" si="167"/>
        <v>0</v>
      </c>
      <c r="BE120" s="97">
        <f t="shared" ca="1" si="168"/>
        <v>0</v>
      </c>
      <c r="BF120" s="99">
        <f t="shared" ca="1" si="169"/>
        <v>0</v>
      </c>
      <c r="BG120" s="99">
        <f t="shared" ca="1" si="170"/>
        <v>0</v>
      </c>
      <c r="BH120" s="99">
        <f t="shared" ca="1" si="171"/>
        <v>0</v>
      </c>
      <c r="BJ120" s="79">
        <f t="shared" si="172"/>
        <v>0</v>
      </c>
      <c r="BK120" s="338" t="e">
        <f t="shared" ca="1" si="173"/>
        <v>#DIV/0!</v>
      </c>
      <c r="BL120" s="74">
        <f t="shared" ca="1" si="112"/>
        <v>0</v>
      </c>
      <c r="BM120" s="98">
        <f t="shared" ca="1" si="113"/>
        <v>0</v>
      </c>
      <c r="BN120" s="97">
        <f t="shared" ca="1" si="174"/>
        <v>0</v>
      </c>
      <c r="BO120" s="97">
        <f t="shared" ca="1" si="175"/>
        <v>0</v>
      </c>
      <c r="BP120" s="97">
        <f t="shared" ca="1" si="176"/>
        <v>0</v>
      </c>
      <c r="BQ120" s="99">
        <f t="shared" ca="1" si="177"/>
        <v>0</v>
      </c>
      <c r="BR120" s="99">
        <f t="shared" ca="1" si="178"/>
        <v>0</v>
      </c>
      <c r="BS120" s="99">
        <f t="shared" ca="1" si="179"/>
        <v>0</v>
      </c>
      <c r="BU120" s="79">
        <f t="shared" si="180"/>
        <v>0</v>
      </c>
      <c r="BV120" s="338" t="e">
        <f t="shared" ca="1" si="181"/>
        <v>#DIV/0!</v>
      </c>
      <c r="BW120" s="74">
        <f t="shared" ca="1" si="118"/>
        <v>0</v>
      </c>
      <c r="BX120" s="98">
        <f t="shared" ca="1" si="119"/>
        <v>0</v>
      </c>
      <c r="BY120" s="97">
        <f t="shared" ca="1" si="182"/>
        <v>0</v>
      </c>
      <c r="BZ120" s="97">
        <f t="shared" ca="1" si="183"/>
        <v>0</v>
      </c>
      <c r="CA120" s="97">
        <f t="shared" ca="1" si="184"/>
        <v>0</v>
      </c>
      <c r="CB120" s="99">
        <f t="shared" ca="1" si="185"/>
        <v>0</v>
      </c>
      <c r="CC120" s="99">
        <f t="shared" ca="1" si="186"/>
        <v>0</v>
      </c>
      <c r="CD120" s="99">
        <f t="shared" ca="1" si="187"/>
        <v>0</v>
      </c>
    </row>
    <row r="121" spans="1:82" x14ac:dyDescent="0.2">
      <c r="A121" s="92">
        <f t="shared" si="147"/>
        <v>39995</v>
      </c>
      <c r="B121" s="93">
        <f t="shared" ca="1" si="124"/>
        <v>3.6625000000000001</v>
      </c>
      <c r="C121" s="77">
        <f t="shared" ca="1" si="148"/>
        <v>0.20250000000000001</v>
      </c>
      <c r="D121" s="93">
        <f t="shared" ca="1" si="80"/>
        <v>-7.4999999999999997E-2</v>
      </c>
      <c r="E121" s="96">
        <f t="shared" ca="1" si="81"/>
        <v>1</v>
      </c>
      <c r="F121" s="95">
        <f t="shared" ca="1" si="126"/>
        <v>2761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4">
        <f t="shared" ca="1" si="83"/>
        <v>5</v>
      </c>
      <c r="K121" s="93">
        <f t="shared" ca="1" si="84"/>
        <v>-7.4999999999999997E-2</v>
      </c>
      <c r="L121" s="96">
        <f t="shared" ca="1" si="85"/>
        <v>1</v>
      </c>
      <c r="M121" s="95">
        <f t="shared" ca="1" si="150"/>
        <v>2761</v>
      </c>
      <c r="N121" s="170" t="e">
        <f t="shared" ca="1" si="151"/>
        <v>#DIV/0!</v>
      </c>
      <c r="O121" s="77" t="e">
        <f ca="1">IF(D$16=1,_xll.xCalcSkew($A121,P121-AZ121,b)/100,0)</f>
        <v>#DIV/0!</v>
      </c>
      <c r="P121" s="94">
        <f t="shared" ca="1" si="88"/>
        <v>3</v>
      </c>
      <c r="R121" s="93">
        <f t="shared" ca="1" si="89"/>
        <v>-0.39</v>
      </c>
      <c r="S121" s="96">
        <f t="shared" ca="1" si="90"/>
        <v>1</v>
      </c>
      <c r="T121" s="95">
        <f t="shared" ca="1" si="152"/>
        <v>2761</v>
      </c>
      <c r="U121" s="170" t="e">
        <f t="shared" ca="1" si="153"/>
        <v>#DIV/0!</v>
      </c>
      <c r="V121" s="77" t="e">
        <f ca="1">IF(F$16=1,_xll.xCalcSkew($A121,W121-BK121,b)/100,0)</f>
        <v>#DIV/0!</v>
      </c>
      <c r="W121" s="94">
        <f t="shared" ca="1" si="93"/>
        <v>2.5499999999999998</v>
      </c>
      <c r="X121" s="95"/>
      <c r="Y121" s="93">
        <f t="shared" ca="1" si="94"/>
        <v>0</v>
      </c>
      <c r="Z121" s="96">
        <f t="shared" ca="1" si="95"/>
        <v>1</v>
      </c>
      <c r="AA121" s="95">
        <f t="shared" ca="1" si="154"/>
        <v>2760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4">
        <f t="shared" ca="1" si="98"/>
        <v>2.9</v>
      </c>
      <c r="AF121" s="95">
        <f t="shared" ca="1" si="127"/>
        <v>2761</v>
      </c>
      <c r="AG121" s="95">
        <f t="shared" ca="1" si="128"/>
        <v>2760</v>
      </c>
      <c r="AH121" s="77">
        <f t="shared" ca="1" si="129"/>
        <v>0</v>
      </c>
      <c r="AI121" s="145">
        <f t="shared" si="99"/>
        <v>31</v>
      </c>
      <c r="AL121" s="95"/>
      <c r="AM121" s="79"/>
      <c r="AN121" s="79">
        <f t="shared" si="156"/>
        <v>0</v>
      </c>
      <c r="AO121" s="338" t="e">
        <f t="shared" ca="1" si="157"/>
        <v>#DIV/0!</v>
      </c>
      <c r="AP121" s="74">
        <f t="shared" ca="1" si="101"/>
        <v>0</v>
      </c>
      <c r="AQ121" s="98">
        <f t="shared" ca="1" si="102"/>
        <v>0</v>
      </c>
      <c r="AR121" s="97">
        <f t="shared" ca="1" si="158"/>
        <v>0</v>
      </c>
      <c r="AS121" s="97">
        <f t="shared" ca="1" si="159"/>
        <v>0</v>
      </c>
      <c r="AT121" s="97">
        <f t="shared" ca="1" si="160"/>
        <v>0</v>
      </c>
      <c r="AU121" s="99">
        <f t="shared" ca="1" si="161"/>
        <v>0</v>
      </c>
      <c r="AV121" s="99">
        <f t="shared" ca="1" si="162"/>
        <v>0</v>
      </c>
      <c r="AW121" s="99">
        <f t="shared" ca="1" si="163"/>
        <v>0</v>
      </c>
      <c r="AY121" s="79">
        <f t="shared" si="164"/>
        <v>0</v>
      </c>
      <c r="AZ121" s="338" t="e">
        <f t="shared" ca="1" si="165"/>
        <v>#DIV/0!</v>
      </c>
      <c r="BA121" s="74">
        <f t="shared" ca="1" si="106"/>
        <v>0</v>
      </c>
      <c r="BB121" s="98">
        <f t="shared" ca="1" si="107"/>
        <v>0</v>
      </c>
      <c r="BC121" s="97">
        <f t="shared" ca="1" si="166"/>
        <v>0</v>
      </c>
      <c r="BD121" s="97">
        <f t="shared" ca="1" si="167"/>
        <v>0</v>
      </c>
      <c r="BE121" s="97">
        <f t="shared" ca="1" si="168"/>
        <v>0</v>
      </c>
      <c r="BF121" s="99">
        <f t="shared" ca="1" si="169"/>
        <v>0</v>
      </c>
      <c r="BG121" s="99">
        <f t="shared" ca="1" si="170"/>
        <v>0</v>
      </c>
      <c r="BH121" s="99">
        <f t="shared" ca="1" si="171"/>
        <v>0</v>
      </c>
      <c r="BJ121" s="79">
        <f t="shared" si="172"/>
        <v>0</v>
      </c>
      <c r="BK121" s="338" t="e">
        <f t="shared" ca="1" si="173"/>
        <v>#DIV/0!</v>
      </c>
      <c r="BL121" s="74">
        <f t="shared" ca="1" si="112"/>
        <v>0</v>
      </c>
      <c r="BM121" s="98">
        <f t="shared" ca="1" si="113"/>
        <v>0</v>
      </c>
      <c r="BN121" s="97">
        <f t="shared" ca="1" si="174"/>
        <v>0</v>
      </c>
      <c r="BO121" s="97">
        <f t="shared" ca="1" si="175"/>
        <v>0</v>
      </c>
      <c r="BP121" s="97">
        <f t="shared" ca="1" si="176"/>
        <v>0</v>
      </c>
      <c r="BQ121" s="99">
        <f t="shared" ca="1" si="177"/>
        <v>0</v>
      </c>
      <c r="BR121" s="99">
        <f t="shared" ca="1" si="178"/>
        <v>0</v>
      </c>
      <c r="BS121" s="99">
        <f t="shared" ca="1" si="179"/>
        <v>0</v>
      </c>
      <c r="BU121" s="79">
        <f t="shared" si="180"/>
        <v>0</v>
      </c>
      <c r="BV121" s="338" t="e">
        <f t="shared" ca="1" si="181"/>
        <v>#DIV/0!</v>
      </c>
      <c r="BW121" s="74">
        <f t="shared" ca="1" si="118"/>
        <v>0</v>
      </c>
      <c r="BX121" s="98">
        <f t="shared" ca="1" si="119"/>
        <v>0</v>
      </c>
      <c r="BY121" s="97">
        <f t="shared" ca="1" si="182"/>
        <v>0</v>
      </c>
      <c r="BZ121" s="97">
        <f t="shared" ca="1" si="183"/>
        <v>0</v>
      </c>
      <c r="CA121" s="97">
        <f t="shared" ca="1" si="184"/>
        <v>0</v>
      </c>
      <c r="CB121" s="99">
        <f t="shared" ca="1" si="185"/>
        <v>0</v>
      </c>
      <c r="CC121" s="99">
        <f t="shared" ca="1" si="186"/>
        <v>0</v>
      </c>
      <c r="CD121" s="99">
        <f t="shared" ca="1" si="187"/>
        <v>0</v>
      </c>
    </row>
    <row r="122" spans="1:82" x14ac:dyDescent="0.2">
      <c r="A122" s="92">
        <f t="shared" si="147"/>
        <v>40026</v>
      </c>
      <c r="B122" s="93">
        <f t="shared" ca="1" si="124"/>
        <v>3.7025000000000001</v>
      </c>
      <c r="C122" s="77">
        <f t="shared" ca="1" si="148"/>
        <v>0.20250000000000001</v>
      </c>
      <c r="D122" s="93">
        <f t="shared" ca="1" si="80"/>
        <v>-7.4999999999999997E-2</v>
      </c>
      <c r="E122" s="96">
        <f t="shared" ca="1" si="81"/>
        <v>1</v>
      </c>
      <c r="F122" s="95">
        <f t="shared" ca="1" si="126"/>
        <v>2794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4">
        <f t="shared" ca="1" si="83"/>
        <v>5</v>
      </c>
      <c r="K122" s="93">
        <f t="shared" ca="1" si="84"/>
        <v>-7.4999999999999997E-2</v>
      </c>
      <c r="L122" s="96">
        <f t="shared" ca="1" si="85"/>
        <v>1</v>
      </c>
      <c r="M122" s="95">
        <f t="shared" ca="1" si="150"/>
        <v>2794</v>
      </c>
      <c r="N122" s="170" t="e">
        <f t="shared" ca="1" si="151"/>
        <v>#DIV/0!</v>
      </c>
      <c r="O122" s="77" t="e">
        <f ca="1">IF(D$16=1,_xll.xCalcSkew($A122,P122-AZ122,b)/100,0)</f>
        <v>#DIV/0!</v>
      </c>
      <c r="P122" s="94">
        <f t="shared" ca="1" si="88"/>
        <v>3</v>
      </c>
      <c r="R122" s="93">
        <f t="shared" ca="1" si="89"/>
        <v>-0.39</v>
      </c>
      <c r="S122" s="96">
        <f t="shared" ca="1" si="90"/>
        <v>1</v>
      </c>
      <c r="T122" s="95">
        <f t="shared" ca="1" si="152"/>
        <v>2794</v>
      </c>
      <c r="U122" s="170" t="e">
        <f t="shared" ca="1" si="153"/>
        <v>#DIV/0!</v>
      </c>
      <c r="V122" s="77" t="e">
        <f ca="1">IF(F$16=1,_xll.xCalcSkew($A122,W122-BK122,b)/100,0)</f>
        <v>#DIV/0!</v>
      </c>
      <c r="W122" s="94">
        <f t="shared" ca="1" si="93"/>
        <v>2.5499999999999998</v>
      </c>
      <c r="X122" s="95"/>
      <c r="Y122" s="93">
        <f t="shared" ca="1" si="94"/>
        <v>0</v>
      </c>
      <c r="Z122" s="96">
        <f t="shared" ca="1" si="95"/>
        <v>1</v>
      </c>
      <c r="AA122" s="95">
        <f t="shared" ca="1" si="154"/>
        <v>2793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4">
        <f t="shared" ca="1" si="98"/>
        <v>2.9</v>
      </c>
      <c r="AF122" s="95">
        <f t="shared" ca="1" si="127"/>
        <v>2794</v>
      </c>
      <c r="AG122" s="95">
        <f t="shared" ca="1" si="128"/>
        <v>2793</v>
      </c>
      <c r="AH122" s="77">
        <f t="shared" ca="1" si="129"/>
        <v>0</v>
      </c>
      <c r="AI122" s="145">
        <f t="shared" si="99"/>
        <v>31</v>
      </c>
      <c r="AL122" s="95"/>
      <c r="AM122" s="79"/>
      <c r="AN122" s="79">
        <f t="shared" si="156"/>
        <v>0</v>
      </c>
      <c r="AO122" s="338" t="e">
        <f t="shared" ca="1" si="157"/>
        <v>#DIV/0!</v>
      </c>
      <c r="AP122" s="74">
        <f t="shared" ca="1" si="101"/>
        <v>0</v>
      </c>
      <c r="AQ122" s="98">
        <f t="shared" ca="1" si="102"/>
        <v>0</v>
      </c>
      <c r="AR122" s="97">
        <f t="shared" ca="1" si="158"/>
        <v>0</v>
      </c>
      <c r="AS122" s="97">
        <f t="shared" ca="1" si="159"/>
        <v>0</v>
      </c>
      <c r="AT122" s="97">
        <f t="shared" ca="1" si="160"/>
        <v>0</v>
      </c>
      <c r="AU122" s="99">
        <f t="shared" ca="1" si="161"/>
        <v>0</v>
      </c>
      <c r="AV122" s="99">
        <f t="shared" ca="1" si="162"/>
        <v>0</v>
      </c>
      <c r="AW122" s="99">
        <f t="shared" ca="1" si="163"/>
        <v>0</v>
      </c>
      <c r="AY122" s="79">
        <f t="shared" si="164"/>
        <v>0</v>
      </c>
      <c r="AZ122" s="338" t="e">
        <f t="shared" ca="1" si="165"/>
        <v>#DIV/0!</v>
      </c>
      <c r="BA122" s="74">
        <f t="shared" ca="1" si="106"/>
        <v>0</v>
      </c>
      <c r="BB122" s="98">
        <f t="shared" ca="1" si="107"/>
        <v>0</v>
      </c>
      <c r="BC122" s="97">
        <f t="shared" ca="1" si="166"/>
        <v>0</v>
      </c>
      <c r="BD122" s="97">
        <f t="shared" ca="1" si="167"/>
        <v>0</v>
      </c>
      <c r="BE122" s="97">
        <f t="shared" ca="1" si="168"/>
        <v>0</v>
      </c>
      <c r="BF122" s="99">
        <f t="shared" ca="1" si="169"/>
        <v>0</v>
      </c>
      <c r="BG122" s="99">
        <f t="shared" ca="1" si="170"/>
        <v>0</v>
      </c>
      <c r="BH122" s="99">
        <f t="shared" ca="1" si="171"/>
        <v>0</v>
      </c>
      <c r="BJ122" s="79">
        <f t="shared" si="172"/>
        <v>0</v>
      </c>
      <c r="BK122" s="338" t="e">
        <f t="shared" ca="1" si="173"/>
        <v>#DIV/0!</v>
      </c>
      <c r="BL122" s="74">
        <f t="shared" ca="1" si="112"/>
        <v>0</v>
      </c>
      <c r="BM122" s="98">
        <f t="shared" ca="1" si="113"/>
        <v>0</v>
      </c>
      <c r="BN122" s="97">
        <f t="shared" ca="1" si="174"/>
        <v>0</v>
      </c>
      <c r="BO122" s="97">
        <f t="shared" ca="1" si="175"/>
        <v>0</v>
      </c>
      <c r="BP122" s="97">
        <f t="shared" ca="1" si="176"/>
        <v>0</v>
      </c>
      <c r="BQ122" s="99">
        <f t="shared" ca="1" si="177"/>
        <v>0</v>
      </c>
      <c r="BR122" s="99">
        <f t="shared" ca="1" si="178"/>
        <v>0</v>
      </c>
      <c r="BS122" s="99">
        <f t="shared" ca="1" si="179"/>
        <v>0</v>
      </c>
      <c r="BU122" s="79">
        <f t="shared" si="180"/>
        <v>0</v>
      </c>
      <c r="BV122" s="338" t="e">
        <f t="shared" ca="1" si="181"/>
        <v>#DIV/0!</v>
      </c>
      <c r="BW122" s="74">
        <f t="shared" ca="1" si="118"/>
        <v>0</v>
      </c>
      <c r="BX122" s="98">
        <f t="shared" ca="1" si="119"/>
        <v>0</v>
      </c>
      <c r="BY122" s="97">
        <f t="shared" ca="1" si="182"/>
        <v>0</v>
      </c>
      <c r="BZ122" s="97">
        <f t="shared" ca="1" si="183"/>
        <v>0</v>
      </c>
      <c r="CA122" s="97">
        <f t="shared" ca="1" si="184"/>
        <v>0</v>
      </c>
      <c r="CB122" s="99">
        <f t="shared" ca="1" si="185"/>
        <v>0</v>
      </c>
      <c r="CC122" s="99">
        <f t="shared" ca="1" si="186"/>
        <v>0</v>
      </c>
      <c r="CD122" s="99">
        <f t="shared" ca="1" si="187"/>
        <v>0</v>
      </c>
    </row>
    <row r="123" spans="1:82" x14ac:dyDescent="0.2">
      <c r="A123" s="92">
        <f t="shared" si="147"/>
        <v>40057</v>
      </c>
      <c r="B123" s="93">
        <f t="shared" ca="1" si="124"/>
        <v>3.6855000000000002</v>
      </c>
      <c r="C123" s="77">
        <f t="shared" ca="1" si="148"/>
        <v>0.20250000000000001</v>
      </c>
      <c r="D123" s="93">
        <f t="shared" ca="1" si="80"/>
        <v>-7.4999999999999997E-2</v>
      </c>
      <c r="E123" s="96">
        <f t="shared" ca="1" si="81"/>
        <v>1</v>
      </c>
      <c r="F123" s="95">
        <f t="shared" ca="1" si="126"/>
        <v>2823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4">
        <f t="shared" ca="1" si="83"/>
        <v>5</v>
      </c>
      <c r="K123" s="93">
        <f t="shared" ca="1" si="84"/>
        <v>-7.4999999999999997E-2</v>
      </c>
      <c r="L123" s="96">
        <f t="shared" ca="1" si="85"/>
        <v>1</v>
      </c>
      <c r="M123" s="95">
        <f t="shared" ca="1" si="150"/>
        <v>2823</v>
      </c>
      <c r="N123" s="170" t="e">
        <f t="shared" ca="1" si="151"/>
        <v>#DIV/0!</v>
      </c>
      <c r="O123" s="77" t="e">
        <f ca="1">IF(D$16=1,_xll.xCalcSkew($A123,P123-AZ123,b)/100,0)</f>
        <v>#DIV/0!</v>
      </c>
      <c r="P123" s="94">
        <f t="shared" ca="1" si="88"/>
        <v>3</v>
      </c>
      <c r="R123" s="93">
        <f t="shared" ca="1" si="89"/>
        <v>-0.39</v>
      </c>
      <c r="S123" s="96">
        <f t="shared" ca="1" si="90"/>
        <v>1</v>
      </c>
      <c r="T123" s="95">
        <f t="shared" ca="1" si="152"/>
        <v>2823</v>
      </c>
      <c r="U123" s="170" t="e">
        <f t="shared" ca="1" si="153"/>
        <v>#DIV/0!</v>
      </c>
      <c r="V123" s="77" t="e">
        <f ca="1">IF(F$16=1,_xll.xCalcSkew($A123,W123-BK123,b)/100,0)</f>
        <v>#DIV/0!</v>
      </c>
      <c r="W123" s="94">
        <f t="shared" ca="1" si="93"/>
        <v>2.5499999999999998</v>
      </c>
      <c r="X123" s="95"/>
      <c r="Y123" s="93">
        <f t="shared" ca="1" si="94"/>
        <v>0</v>
      </c>
      <c r="Z123" s="96">
        <f t="shared" ca="1" si="95"/>
        <v>1</v>
      </c>
      <c r="AA123" s="95">
        <f t="shared" ca="1" si="154"/>
        <v>2822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4">
        <f t="shared" ca="1" si="98"/>
        <v>2.9</v>
      </c>
      <c r="AF123" s="95">
        <f t="shared" ca="1" si="127"/>
        <v>2823</v>
      </c>
      <c r="AG123" s="95">
        <f t="shared" ca="1" si="128"/>
        <v>2822</v>
      </c>
      <c r="AH123" s="77">
        <f t="shared" ca="1" si="129"/>
        <v>0</v>
      </c>
      <c r="AI123" s="145">
        <f t="shared" si="99"/>
        <v>30</v>
      </c>
      <c r="AL123" s="95"/>
      <c r="AM123" s="79"/>
      <c r="AN123" s="79">
        <f t="shared" si="156"/>
        <v>0</v>
      </c>
      <c r="AO123" s="338" t="e">
        <f t="shared" ca="1" si="157"/>
        <v>#DIV/0!</v>
      </c>
      <c r="AP123" s="74">
        <f t="shared" ca="1" si="101"/>
        <v>0</v>
      </c>
      <c r="AQ123" s="98">
        <f t="shared" ca="1" si="102"/>
        <v>0</v>
      </c>
      <c r="AR123" s="97">
        <f t="shared" ca="1" si="158"/>
        <v>0</v>
      </c>
      <c r="AS123" s="97">
        <f t="shared" ca="1" si="159"/>
        <v>0</v>
      </c>
      <c r="AT123" s="97">
        <f t="shared" ca="1" si="160"/>
        <v>0</v>
      </c>
      <c r="AU123" s="99">
        <f t="shared" ca="1" si="161"/>
        <v>0</v>
      </c>
      <c r="AV123" s="99">
        <f t="shared" ca="1" si="162"/>
        <v>0</v>
      </c>
      <c r="AW123" s="99">
        <f t="shared" ca="1" si="163"/>
        <v>0</v>
      </c>
      <c r="AY123" s="79">
        <f t="shared" si="164"/>
        <v>0</v>
      </c>
      <c r="AZ123" s="338" t="e">
        <f t="shared" ca="1" si="165"/>
        <v>#DIV/0!</v>
      </c>
      <c r="BA123" s="74">
        <f t="shared" ca="1" si="106"/>
        <v>0</v>
      </c>
      <c r="BB123" s="98">
        <f t="shared" ca="1" si="107"/>
        <v>0</v>
      </c>
      <c r="BC123" s="97">
        <f t="shared" ca="1" si="166"/>
        <v>0</v>
      </c>
      <c r="BD123" s="97">
        <f t="shared" ca="1" si="167"/>
        <v>0</v>
      </c>
      <c r="BE123" s="97">
        <f t="shared" ca="1" si="168"/>
        <v>0</v>
      </c>
      <c r="BF123" s="99">
        <f t="shared" ca="1" si="169"/>
        <v>0</v>
      </c>
      <c r="BG123" s="99">
        <f t="shared" ca="1" si="170"/>
        <v>0</v>
      </c>
      <c r="BH123" s="99">
        <f t="shared" ca="1" si="171"/>
        <v>0</v>
      </c>
      <c r="BJ123" s="79">
        <f t="shared" si="172"/>
        <v>0</v>
      </c>
      <c r="BK123" s="338" t="e">
        <f t="shared" ca="1" si="173"/>
        <v>#DIV/0!</v>
      </c>
      <c r="BL123" s="74">
        <f t="shared" ca="1" si="112"/>
        <v>0</v>
      </c>
      <c r="BM123" s="98">
        <f t="shared" ca="1" si="113"/>
        <v>0</v>
      </c>
      <c r="BN123" s="97">
        <f t="shared" ca="1" si="174"/>
        <v>0</v>
      </c>
      <c r="BO123" s="97">
        <f t="shared" ca="1" si="175"/>
        <v>0</v>
      </c>
      <c r="BP123" s="97">
        <f t="shared" ca="1" si="176"/>
        <v>0</v>
      </c>
      <c r="BQ123" s="99">
        <f t="shared" ca="1" si="177"/>
        <v>0</v>
      </c>
      <c r="BR123" s="99">
        <f t="shared" ca="1" si="178"/>
        <v>0</v>
      </c>
      <c r="BS123" s="99">
        <f t="shared" ca="1" si="179"/>
        <v>0</v>
      </c>
      <c r="BU123" s="79">
        <f t="shared" si="180"/>
        <v>0</v>
      </c>
      <c r="BV123" s="338" t="e">
        <f t="shared" ca="1" si="181"/>
        <v>#DIV/0!</v>
      </c>
      <c r="BW123" s="74">
        <f t="shared" ca="1" si="118"/>
        <v>0</v>
      </c>
      <c r="BX123" s="98">
        <f t="shared" ca="1" si="119"/>
        <v>0</v>
      </c>
      <c r="BY123" s="97">
        <f t="shared" ca="1" si="182"/>
        <v>0</v>
      </c>
      <c r="BZ123" s="97">
        <f t="shared" ca="1" si="183"/>
        <v>0</v>
      </c>
      <c r="CA123" s="97">
        <f t="shared" ca="1" si="184"/>
        <v>0</v>
      </c>
      <c r="CB123" s="99">
        <f t="shared" ca="1" si="185"/>
        <v>0</v>
      </c>
      <c r="CC123" s="99">
        <f t="shared" ca="1" si="186"/>
        <v>0</v>
      </c>
      <c r="CD123" s="99">
        <f t="shared" ca="1" si="187"/>
        <v>0</v>
      </c>
    </row>
    <row r="124" spans="1:82" x14ac:dyDescent="0.2">
      <c r="A124" s="92">
        <f t="shared" si="147"/>
        <v>40087</v>
      </c>
      <c r="B124" s="93">
        <f t="shared" ca="1" si="124"/>
        <v>3.7105000000000001</v>
      </c>
      <c r="C124" s="77">
        <f t="shared" ca="1" si="148"/>
        <v>0.20250000000000001</v>
      </c>
      <c r="D124" s="93">
        <f t="shared" ca="1" si="80"/>
        <v>-7.4999999999999997E-2</v>
      </c>
      <c r="E124" s="96">
        <f t="shared" ca="1" si="81"/>
        <v>1</v>
      </c>
      <c r="F124" s="95">
        <f t="shared" ca="1" si="126"/>
        <v>2855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4">
        <f t="shared" ca="1" si="83"/>
        <v>5</v>
      </c>
      <c r="K124" s="93">
        <f t="shared" ca="1" si="84"/>
        <v>-7.4999999999999997E-2</v>
      </c>
      <c r="L124" s="96">
        <f t="shared" ca="1" si="85"/>
        <v>1</v>
      </c>
      <c r="M124" s="95">
        <f t="shared" ca="1" si="150"/>
        <v>2855</v>
      </c>
      <c r="N124" s="170" t="e">
        <f t="shared" ca="1" si="151"/>
        <v>#DIV/0!</v>
      </c>
      <c r="O124" s="77" t="e">
        <f ca="1">IF(D$16=1,_xll.xCalcSkew($A124,P124-AZ124,b)/100,0)</f>
        <v>#DIV/0!</v>
      </c>
      <c r="P124" s="94">
        <f t="shared" ca="1" si="88"/>
        <v>3</v>
      </c>
      <c r="R124" s="93">
        <f t="shared" ca="1" si="89"/>
        <v>-0.39</v>
      </c>
      <c r="S124" s="96">
        <f t="shared" ca="1" si="90"/>
        <v>1</v>
      </c>
      <c r="T124" s="95">
        <f t="shared" ca="1" si="152"/>
        <v>2855</v>
      </c>
      <c r="U124" s="170" t="e">
        <f t="shared" ca="1" si="153"/>
        <v>#DIV/0!</v>
      </c>
      <c r="V124" s="77" t="e">
        <f ca="1">IF(F$16=1,_xll.xCalcSkew($A124,W124-BK124,b)/100,0)</f>
        <v>#DIV/0!</v>
      </c>
      <c r="W124" s="94">
        <f t="shared" ca="1" si="93"/>
        <v>2.5499999999999998</v>
      </c>
      <c r="X124" s="95"/>
      <c r="Y124" s="93">
        <f t="shared" ca="1" si="94"/>
        <v>0</v>
      </c>
      <c r="Z124" s="96">
        <f t="shared" ca="1" si="95"/>
        <v>1</v>
      </c>
      <c r="AA124" s="95">
        <f t="shared" ca="1" si="154"/>
        <v>2852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4">
        <f t="shared" ca="1" si="98"/>
        <v>2.9</v>
      </c>
      <c r="AF124" s="95">
        <f t="shared" ca="1" si="127"/>
        <v>2855</v>
      </c>
      <c r="AG124" s="95">
        <f t="shared" ca="1" si="128"/>
        <v>2852</v>
      </c>
      <c r="AH124" s="77">
        <f t="shared" ca="1" si="129"/>
        <v>0</v>
      </c>
      <c r="AI124" s="145">
        <f t="shared" si="99"/>
        <v>31</v>
      </c>
      <c r="AL124" s="95"/>
      <c r="AM124" s="79"/>
      <c r="AN124" s="79">
        <f t="shared" si="156"/>
        <v>0</v>
      </c>
      <c r="AO124" s="338" t="e">
        <f t="shared" ca="1" si="157"/>
        <v>#DIV/0!</v>
      </c>
      <c r="AP124" s="74">
        <f t="shared" ca="1" si="101"/>
        <v>0</v>
      </c>
      <c r="AQ124" s="98">
        <f t="shared" ca="1" si="102"/>
        <v>0</v>
      </c>
      <c r="AR124" s="97">
        <f t="shared" ca="1" si="158"/>
        <v>0</v>
      </c>
      <c r="AS124" s="97">
        <f t="shared" ca="1" si="159"/>
        <v>0</v>
      </c>
      <c r="AT124" s="97">
        <f t="shared" ca="1" si="160"/>
        <v>0</v>
      </c>
      <c r="AU124" s="99">
        <f t="shared" ca="1" si="161"/>
        <v>0</v>
      </c>
      <c r="AV124" s="99">
        <f t="shared" ca="1" si="162"/>
        <v>0</v>
      </c>
      <c r="AW124" s="99">
        <f t="shared" ca="1" si="163"/>
        <v>0</v>
      </c>
      <c r="AY124" s="79">
        <f t="shared" si="164"/>
        <v>0</v>
      </c>
      <c r="AZ124" s="338" t="e">
        <f t="shared" ca="1" si="165"/>
        <v>#DIV/0!</v>
      </c>
      <c r="BA124" s="74">
        <f t="shared" ca="1" si="106"/>
        <v>0</v>
      </c>
      <c r="BB124" s="98">
        <f t="shared" ca="1" si="107"/>
        <v>0</v>
      </c>
      <c r="BC124" s="97">
        <f t="shared" ca="1" si="166"/>
        <v>0</v>
      </c>
      <c r="BD124" s="97">
        <f t="shared" ca="1" si="167"/>
        <v>0</v>
      </c>
      <c r="BE124" s="97">
        <f t="shared" ca="1" si="168"/>
        <v>0</v>
      </c>
      <c r="BF124" s="99">
        <f t="shared" ca="1" si="169"/>
        <v>0</v>
      </c>
      <c r="BG124" s="99">
        <f t="shared" ca="1" si="170"/>
        <v>0</v>
      </c>
      <c r="BH124" s="99">
        <f t="shared" ca="1" si="171"/>
        <v>0</v>
      </c>
      <c r="BJ124" s="79">
        <f t="shared" si="172"/>
        <v>0</v>
      </c>
      <c r="BK124" s="338" t="e">
        <f t="shared" ca="1" si="173"/>
        <v>#DIV/0!</v>
      </c>
      <c r="BL124" s="74">
        <f t="shared" ca="1" si="112"/>
        <v>0</v>
      </c>
      <c r="BM124" s="98">
        <f t="shared" ca="1" si="113"/>
        <v>0</v>
      </c>
      <c r="BN124" s="97">
        <f t="shared" ca="1" si="174"/>
        <v>0</v>
      </c>
      <c r="BO124" s="97">
        <f t="shared" ca="1" si="175"/>
        <v>0</v>
      </c>
      <c r="BP124" s="97">
        <f t="shared" ca="1" si="176"/>
        <v>0</v>
      </c>
      <c r="BQ124" s="99">
        <f t="shared" ca="1" si="177"/>
        <v>0</v>
      </c>
      <c r="BR124" s="99">
        <f t="shared" ca="1" si="178"/>
        <v>0</v>
      </c>
      <c r="BS124" s="99">
        <f t="shared" ca="1" si="179"/>
        <v>0</v>
      </c>
      <c r="BU124" s="79">
        <f t="shared" si="180"/>
        <v>0</v>
      </c>
      <c r="BV124" s="338" t="e">
        <f t="shared" ca="1" si="181"/>
        <v>#DIV/0!</v>
      </c>
      <c r="BW124" s="74">
        <f t="shared" ca="1" si="118"/>
        <v>0</v>
      </c>
      <c r="BX124" s="98">
        <f t="shared" ca="1" si="119"/>
        <v>0</v>
      </c>
      <c r="BY124" s="97">
        <f t="shared" ca="1" si="182"/>
        <v>0</v>
      </c>
      <c r="BZ124" s="97">
        <f t="shared" ca="1" si="183"/>
        <v>0</v>
      </c>
      <c r="CA124" s="97">
        <f t="shared" ca="1" si="184"/>
        <v>0</v>
      </c>
      <c r="CB124" s="99">
        <f t="shared" ca="1" si="185"/>
        <v>0</v>
      </c>
      <c r="CC124" s="99">
        <f t="shared" ca="1" si="186"/>
        <v>0</v>
      </c>
      <c r="CD124" s="99">
        <f t="shared" ca="1" si="187"/>
        <v>0</v>
      </c>
    </row>
    <row r="125" spans="1:82" x14ac:dyDescent="0.2">
      <c r="A125" s="92">
        <f t="shared" si="147"/>
        <v>40118</v>
      </c>
      <c r="B125" s="93">
        <f t="shared" ca="1" si="124"/>
        <v>3.8624999999999998</v>
      </c>
      <c r="C125" s="77">
        <f t="shared" ca="1" si="148"/>
        <v>0.20250000000000001</v>
      </c>
      <c r="D125" s="93">
        <f t="shared" ca="1" si="80"/>
        <v>-7.7499999999999999E-2</v>
      </c>
      <c r="E125" s="96">
        <f t="shared" ca="1" si="81"/>
        <v>1</v>
      </c>
      <c r="F125" s="95">
        <f t="shared" ca="1" si="126"/>
        <v>2885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4">
        <f t="shared" ca="1" si="83"/>
        <v>5</v>
      </c>
      <c r="K125" s="93">
        <f t="shared" ca="1" si="84"/>
        <v>-7.7499999999999999E-2</v>
      </c>
      <c r="L125" s="96">
        <f t="shared" ca="1" si="85"/>
        <v>1</v>
      </c>
      <c r="M125" s="95">
        <f t="shared" ca="1" si="150"/>
        <v>2885</v>
      </c>
      <c r="N125" s="170" t="e">
        <f t="shared" ca="1" si="151"/>
        <v>#DIV/0!</v>
      </c>
      <c r="O125" s="77" t="e">
        <f ca="1">IF(D$16=1,_xll.xCalcSkew($A125,P125-AZ125,b)/100,0)</f>
        <v>#DIV/0!</v>
      </c>
      <c r="P125" s="94">
        <f t="shared" ca="1" si="88"/>
        <v>3</v>
      </c>
      <c r="R125" s="93">
        <f t="shared" ca="1" si="89"/>
        <v>-0.26</v>
      </c>
      <c r="S125" s="96">
        <f t="shared" ca="1" si="90"/>
        <v>1</v>
      </c>
      <c r="T125" s="95">
        <f t="shared" ca="1" si="152"/>
        <v>2885</v>
      </c>
      <c r="U125" s="170" t="e">
        <f t="shared" ca="1" si="153"/>
        <v>#DIV/0!</v>
      </c>
      <c r="V125" s="77" t="e">
        <f ca="1">IF(F$16=1,_xll.xCalcSkew($A125,W125-BK125,b)/100,0)</f>
        <v>#DIV/0!</v>
      </c>
      <c r="W125" s="94">
        <f t="shared" ca="1" si="93"/>
        <v>2.5499999999999998</v>
      </c>
      <c r="X125" s="95"/>
      <c r="Y125" s="93">
        <f t="shared" ca="1" si="94"/>
        <v>0</v>
      </c>
      <c r="Z125" s="96">
        <f t="shared" ca="1" si="95"/>
        <v>1</v>
      </c>
      <c r="AA125" s="95">
        <f t="shared" ca="1" si="154"/>
        <v>2884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4">
        <f t="shared" ca="1" si="98"/>
        <v>2.9</v>
      </c>
      <c r="AF125" s="95">
        <f t="shared" ca="1" si="127"/>
        <v>2885</v>
      </c>
      <c r="AG125" s="95">
        <f t="shared" ca="1" si="128"/>
        <v>2884</v>
      </c>
      <c r="AH125" s="77">
        <f t="shared" ca="1" si="129"/>
        <v>0</v>
      </c>
      <c r="AI125" s="145">
        <f t="shared" si="99"/>
        <v>30</v>
      </c>
      <c r="AL125" s="95"/>
      <c r="AM125" s="79"/>
      <c r="AN125" s="79">
        <f t="shared" si="156"/>
        <v>0</v>
      </c>
      <c r="AO125" s="338" t="e">
        <f t="shared" ca="1" si="157"/>
        <v>#DIV/0!</v>
      </c>
      <c r="AP125" s="74">
        <f t="shared" ca="1" si="101"/>
        <v>0</v>
      </c>
      <c r="AQ125" s="98">
        <f t="shared" ca="1" si="102"/>
        <v>0</v>
      </c>
      <c r="AR125" s="97">
        <f t="shared" ca="1" si="158"/>
        <v>0</v>
      </c>
      <c r="AS125" s="97">
        <f t="shared" ca="1" si="159"/>
        <v>0</v>
      </c>
      <c r="AT125" s="97">
        <f t="shared" ca="1" si="160"/>
        <v>0</v>
      </c>
      <c r="AU125" s="99">
        <f t="shared" ca="1" si="161"/>
        <v>0</v>
      </c>
      <c r="AV125" s="99">
        <f t="shared" ca="1" si="162"/>
        <v>0</v>
      </c>
      <c r="AW125" s="99">
        <f t="shared" ca="1" si="163"/>
        <v>0</v>
      </c>
      <c r="AY125" s="79">
        <f t="shared" si="164"/>
        <v>0</v>
      </c>
      <c r="AZ125" s="338" t="e">
        <f t="shared" ca="1" si="165"/>
        <v>#DIV/0!</v>
      </c>
      <c r="BA125" s="74">
        <f t="shared" ca="1" si="106"/>
        <v>0</v>
      </c>
      <c r="BB125" s="98">
        <f t="shared" ca="1" si="107"/>
        <v>0</v>
      </c>
      <c r="BC125" s="97">
        <f t="shared" ca="1" si="166"/>
        <v>0</v>
      </c>
      <c r="BD125" s="97">
        <f t="shared" ca="1" si="167"/>
        <v>0</v>
      </c>
      <c r="BE125" s="97">
        <f t="shared" ca="1" si="168"/>
        <v>0</v>
      </c>
      <c r="BF125" s="99">
        <f t="shared" ca="1" si="169"/>
        <v>0</v>
      </c>
      <c r="BG125" s="99">
        <f t="shared" ca="1" si="170"/>
        <v>0</v>
      </c>
      <c r="BH125" s="99">
        <f t="shared" ca="1" si="171"/>
        <v>0</v>
      </c>
      <c r="BJ125" s="79">
        <f t="shared" si="172"/>
        <v>0</v>
      </c>
      <c r="BK125" s="338" t="e">
        <f t="shared" ca="1" si="173"/>
        <v>#DIV/0!</v>
      </c>
      <c r="BL125" s="74">
        <f t="shared" ca="1" si="112"/>
        <v>0</v>
      </c>
      <c r="BM125" s="98">
        <f t="shared" ca="1" si="113"/>
        <v>0</v>
      </c>
      <c r="BN125" s="97">
        <f t="shared" ca="1" si="174"/>
        <v>0</v>
      </c>
      <c r="BO125" s="97">
        <f t="shared" ca="1" si="175"/>
        <v>0</v>
      </c>
      <c r="BP125" s="97">
        <f t="shared" ca="1" si="176"/>
        <v>0</v>
      </c>
      <c r="BQ125" s="99">
        <f t="shared" ca="1" si="177"/>
        <v>0</v>
      </c>
      <c r="BR125" s="99">
        <f t="shared" ca="1" si="178"/>
        <v>0</v>
      </c>
      <c r="BS125" s="99">
        <f t="shared" ca="1" si="179"/>
        <v>0</v>
      </c>
      <c r="BU125" s="79">
        <f t="shared" si="180"/>
        <v>0</v>
      </c>
      <c r="BV125" s="338" t="e">
        <f t="shared" ca="1" si="181"/>
        <v>#DIV/0!</v>
      </c>
      <c r="BW125" s="74">
        <f t="shared" ca="1" si="118"/>
        <v>0</v>
      </c>
      <c r="BX125" s="98">
        <f t="shared" ca="1" si="119"/>
        <v>0</v>
      </c>
      <c r="BY125" s="97">
        <f t="shared" ca="1" si="182"/>
        <v>0</v>
      </c>
      <c r="BZ125" s="97">
        <f t="shared" ca="1" si="183"/>
        <v>0</v>
      </c>
      <c r="CA125" s="97">
        <f t="shared" ca="1" si="184"/>
        <v>0</v>
      </c>
      <c r="CB125" s="99">
        <f t="shared" ca="1" si="185"/>
        <v>0</v>
      </c>
      <c r="CC125" s="99">
        <f t="shared" ca="1" si="186"/>
        <v>0</v>
      </c>
      <c r="CD125" s="99">
        <f t="shared" ca="1" si="187"/>
        <v>0</v>
      </c>
    </row>
    <row r="126" spans="1:82" x14ac:dyDescent="0.2">
      <c r="A126" s="92">
        <f t="shared" si="147"/>
        <v>40148</v>
      </c>
      <c r="B126" s="93">
        <f t="shared" ca="1" si="124"/>
        <v>4.0054999999999996</v>
      </c>
      <c r="C126" s="77">
        <f t="shared" ca="1" si="148"/>
        <v>0.20250000000000001</v>
      </c>
      <c r="D126" s="93">
        <f t="shared" ca="1" si="80"/>
        <v>-7.7499999999999999E-2</v>
      </c>
      <c r="E126" s="96">
        <f t="shared" ca="1" si="81"/>
        <v>1</v>
      </c>
      <c r="F126" s="95">
        <f t="shared" ca="1" si="126"/>
        <v>2913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4">
        <f t="shared" ca="1" si="83"/>
        <v>5</v>
      </c>
      <c r="K126" s="93">
        <f t="shared" ca="1" si="84"/>
        <v>-7.7499999999999999E-2</v>
      </c>
      <c r="L126" s="96">
        <f t="shared" ca="1" si="85"/>
        <v>1</v>
      </c>
      <c r="M126" s="95">
        <f t="shared" ca="1" si="150"/>
        <v>2913</v>
      </c>
      <c r="N126" s="170" t="e">
        <f t="shared" ca="1" si="151"/>
        <v>#DIV/0!</v>
      </c>
      <c r="O126" s="77" t="e">
        <f ca="1">IF(D$16=1,_xll.xCalcSkew($A126,P126-AZ126,b)/100,0)</f>
        <v>#DIV/0!</v>
      </c>
      <c r="P126" s="94">
        <f t="shared" ca="1" si="88"/>
        <v>3</v>
      </c>
      <c r="R126" s="93">
        <f t="shared" ca="1" si="89"/>
        <v>-0.26</v>
      </c>
      <c r="S126" s="96">
        <f t="shared" ca="1" si="90"/>
        <v>1</v>
      </c>
      <c r="T126" s="95">
        <f t="shared" ca="1" si="152"/>
        <v>2913</v>
      </c>
      <c r="U126" s="170" t="e">
        <f t="shared" ca="1" si="153"/>
        <v>#DIV/0!</v>
      </c>
      <c r="V126" s="77" t="e">
        <f ca="1">IF(F$16=1,_xll.xCalcSkew($A126,W126-BK126,b)/100,0)</f>
        <v>#DIV/0!</v>
      </c>
      <c r="W126" s="94">
        <f t="shared" ca="1" si="93"/>
        <v>2.5499999999999998</v>
      </c>
      <c r="X126" s="95"/>
      <c r="Y126" s="93">
        <f t="shared" ca="1" si="94"/>
        <v>0</v>
      </c>
      <c r="Z126" s="96">
        <f t="shared" ca="1" si="95"/>
        <v>1</v>
      </c>
      <c r="AA126" s="95">
        <f t="shared" ca="1" si="154"/>
        <v>2912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4">
        <f t="shared" ca="1" si="98"/>
        <v>2.9</v>
      </c>
      <c r="AF126" s="95">
        <f t="shared" ca="1" si="127"/>
        <v>2913</v>
      </c>
      <c r="AG126" s="95">
        <f t="shared" ca="1" si="128"/>
        <v>2912</v>
      </c>
      <c r="AH126" s="77">
        <f t="shared" ca="1" si="129"/>
        <v>0</v>
      </c>
      <c r="AI126" s="145">
        <f t="shared" si="99"/>
        <v>31</v>
      </c>
      <c r="AL126" s="95"/>
      <c r="AM126" s="79"/>
      <c r="AN126" s="79">
        <f t="shared" si="156"/>
        <v>0</v>
      </c>
      <c r="AO126" s="338" t="e">
        <f t="shared" ca="1" si="157"/>
        <v>#DIV/0!</v>
      </c>
      <c r="AP126" s="74">
        <f t="shared" ca="1" si="101"/>
        <v>0</v>
      </c>
      <c r="AQ126" s="98">
        <f t="shared" ca="1" si="102"/>
        <v>0</v>
      </c>
      <c r="AR126" s="97">
        <f t="shared" ca="1" si="158"/>
        <v>0</v>
      </c>
      <c r="AS126" s="97">
        <f t="shared" ca="1" si="159"/>
        <v>0</v>
      </c>
      <c r="AT126" s="97">
        <f t="shared" ca="1" si="160"/>
        <v>0</v>
      </c>
      <c r="AU126" s="99">
        <f t="shared" ca="1" si="161"/>
        <v>0</v>
      </c>
      <c r="AV126" s="99">
        <f t="shared" ca="1" si="162"/>
        <v>0</v>
      </c>
      <c r="AW126" s="99">
        <f t="shared" ca="1" si="163"/>
        <v>0</v>
      </c>
      <c r="AY126" s="79">
        <f t="shared" si="164"/>
        <v>0</v>
      </c>
      <c r="AZ126" s="338" t="e">
        <f t="shared" ca="1" si="165"/>
        <v>#DIV/0!</v>
      </c>
      <c r="BA126" s="74">
        <f t="shared" ca="1" si="106"/>
        <v>0</v>
      </c>
      <c r="BB126" s="98">
        <f t="shared" ca="1" si="107"/>
        <v>0</v>
      </c>
      <c r="BC126" s="97">
        <f t="shared" ca="1" si="166"/>
        <v>0</v>
      </c>
      <c r="BD126" s="97">
        <f t="shared" ca="1" si="167"/>
        <v>0</v>
      </c>
      <c r="BE126" s="97">
        <f t="shared" ca="1" si="168"/>
        <v>0</v>
      </c>
      <c r="BF126" s="99">
        <f t="shared" ca="1" si="169"/>
        <v>0</v>
      </c>
      <c r="BG126" s="99">
        <f t="shared" ca="1" si="170"/>
        <v>0</v>
      </c>
      <c r="BH126" s="99">
        <f t="shared" ca="1" si="171"/>
        <v>0</v>
      </c>
      <c r="BJ126" s="79">
        <f t="shared" si="172"/>
        <v>0</v>
      </c>
      <c r="BK126" s="338" t="e">
        <f t="shared" ca="1" si="173"/>
        <v>#DIV/0!</v>
      </c>
      <c r="BL126" s="74">
        <f t="shared" ca="1" si="112"/>
        <v>0</v>
      </c>
      <c r="BM126" s="98">
        <f t="shared" ca="1" si="113"/>
        <v>0</v>
      </c>
      <c r="BN126" s="97">
        <f t="shared" ca="1" si="174"/>
        <v>0</v>
      </c>
      <c r="BO126" s="97">
        <f t="shared" ca="1" si="175"/>
        <v>0</v>
      </c>
      <c r="BP126" s="97">
        <f t="shared" ca="1" si="176"/>
        <v>0</v>
      </c>
      <c r="BQ126" s="99">
        <f t="shared" ca="1" si="177"/>
        <v>0</v>
      </c>
      <c r="BR126" s="99">
        <f t="shared" ca="1" si="178"/>
        <v>0</v>
      </c>
      <c r="BS126" s="99">
        <f t="shared" ca="1" si="179"/>
        <v>0</v>
      </c>
      <c r="BU126" s="79">
        <f t="shared" si="180"/>
        <v>0</v>
      </c>
      <c r="BV126" s="338" t="e">
        <f t="shared" ca="1" si="181"/>
        <v>#DIV/0!</v>
      </c>
      <c r="BW126" s="74">
        <f t="shared" ca="1" si="118"/>
        <v>0</v>
      </c>
      <c r="BX126" s="98">
        <f t="shared" ca="1" si="119"/>
        <v>0</v>
      </c>
      <c r="BY126" s="97">
        <f t="shared" ca="1" si="182"/>
        <v>0</v>
      </c>
      <c r="BZ126" s="97">
        <f t="shared" ca="1" si="183"/>
        <v>0</v>
      </c>
      <c r="CA126" s="97">
        <f t="shared" ca="1" si="184"/>
        <v>0</v>
      </c>
      <c r="CB126" s="99">
        <f t="shared" ca="1" si="185"/>
        <v>0</v>
      </c>
      <c r="CC126" s="99">
        <f t="shared" ca="1" si="186"/>
        <v>0</v>
      </c>
      <c r="CD126" s="99">
        <f t="shared" ca="1" si="187"/>
        <v>0</v>
      </c>
    </row>
    <row r="127" spans="1:82" x14ac:dyDescent="0.2">
      <c r="A127" s="92">
        <f t="shared" si="147"/>
        <v>40179</v>
      </c>
      <c r="B127" s="93">
        <f t="shared" ca="1" si="124"/>
        <v>4.0434999999999999</v>
      </c>
      <c r="C127" s="77">
        <f t="shared" ca="1" si="148"/>
        <v>0.20250000000000001</v>
      </c>
      <c r="D127" s="93">
        <f t="shared" ca="1" si="80"/>
        <v>-7.7499999999999999E-2</v>
      </c>
      <c r="E127" s="96">
        <f t="shared" ca="1" si="81"/>
        <v>1</v>
      </c>
      <c r="F127" s="95">
        <f t="shared" ca="1" si="126"/>
        <v>2947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4">
        <f t="shared" ref="I127:I149" ca="1" si="188">IF($B$19=4,$AO127,$B$18)</f>
        <v>5</v>
      </c>
      <c r="K127" s="93">
        <f t="shared" ca="1" si="84"/>
        <v>-7.7499999999999999E-2</v>
      </c>
      <c r="L127" s="96">
        <f t="shared" ca="1" si="85"/>
        <v>1</v>
      </c>
      <c r="M127" s="95">
        <f t="shared" ca="1" si="150"/>
        <v>2947</v>
      </c>
      <c r="N127" s="170" t="e">
        <f t="shared" ca="1" si="151"/>
        <v>#DIV/0!</v>
      </c>
      <c r="O127" s="77" t="e">
        <f ca="1">IF(D$16=1,_xll.xCalcSkew($A127,P127-AZ127,b)/100,0)</f>
        <v>#DIV/0!</v>
      </c>
      <c r="P127" s="94">
        <f t="shared" ref="P127:P149" ca="1" si="189">IF($D$19=4,$AZ127,$D$18)</f>
        <v>3</v>
      </c>
      <c r="R127" s="93">
        <f t="shared" ca="1" si="89"/>
        <v>-0.26</v>
      </c>
      <c r="S127" s="96">
        <f t="shared" ca="1" si="90"/>
        <v>1</v>
      </c>
      <c r="T127" s="95">
        <f t="shared" ca="1" si="152"/>
        <v>2947</v>
      </c>
      <c r="U127" s="170" t="e">
        <f t="shared" ca="1" si="153"/>
        <v>#DIV/0!</v>
      </c>
      <c r="V127" s="77" t="e">
        <f ca="1">IF(F$16=1,_xll.xCalcSkew($A127,W127-BK127,b)/100,0)</f>
        <v>#DIV/0!</v>
      </c>
      <c r="W127" s="94">
        <f t="shared" ref="W127:W149" ca="1" si="190">IF($F$19=4,$BK127,$F$18)</f>
        <v>2.5499999999999998</v>
      </c>
      <c r="X127" s="95"/>
      <c r="Y127" s="93">
        <f t="shared" ca="1" si="94"/>
        <v>0</v>
      </c>
      <c r="Z127" s="96">
        <f t="shared" ca="1" si="95"/>
        <v>1</v>
      </c>
      <c r="AA127" s="95">
        <f t="shared" ca="1" si="154"/>
        <v>2946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4">
        <f t="shared" ref="AD127:AD149" ca="1" si="191">IF($H$19=4,$BV127,$H$18)</f>
        <v>2.9</v>
      </c>
      <c r="AF127" s="95">
        <f t="shared" ca="1" si="127"/>
        <v>2947</v>
      </c>
      <c r="AG127" s="95">
        <f t="shared" ca="1" si="128"/>
        <v>2946</v>
      </c>
      <c r="AH127" s="77">
        <f t="shared" ca="1" si="129"/>
        <v>0</v>
      </c>
      <c r="AI127" s="145">
        <f t="shared" si="99"/>
        <v>31</v>
      </c>
      <c r="AL127" s="95"/>
      <c r="AM127" s="79"/>
      <c r="AN127" s="79">
        <f t="shared" si="156"/>
        <v>0</v>
      </c>
      <c r="AO127" s="338" t="e">
        <f t="shared" ca="1" si="157"/>
        <v>#DIV/0!</v>
      </c>
      <c r="AP127" s="74">
        <f t="shared" ref="AP127:AP149" ca="1" si="192">AN127*($B127+B$13)</f>
        <v>0</v>
      </c>
      <c r="AQ127" s="98">
        <f t="shared" ref="AQ127:AQ149" ca="1" si="193">IF(ISNUMBER(((AP127/AN127)+B$14+$D127)*AN127),((AP127/AN127)+B$14+$D127)*AN127,0)</f>
        <v>0</v>
      </c>
      <c r="AR127" s="97">
        <f t="shared" ca="1" si="158"/>
        <v>0</v>
      </c>
      <c r="AS127" s="97">
        <f t="shared" ca="1" si="159"/>
        <v>0</v>
      </c>
      <c r="AT127" s="97">
        <f t="shared" ca="1" si="160"/>
        <v>0</v>
      </c>
      <c r="AU127" s="99">
        <f t="shared" ca="1" si="161"/>
        <v>0</v>
      </c>
      <c r="AV127" s="99">
        <f t="shared" ca="1" si="162"/>
        <v>0</v>
      </c>
      <c r="AW127" s="99">
        <f t="shared" ca="1" si="163"/>
        <v>0</v>
      </c>
      <c r="AY127" s="79">
        <f t="shared" si="164"/>
        <v>0</v>
      </c>
      <c r="AZ127" s="338" t="e">
        <f t="shared" ca="1" si="165"/>
        <v>#DIV/0!</v>
      </c>
      <c r="BA127" s="74">
        <f t="shared" ref="BA127:BA149" ca="1" si="194">AY127*($B127+D$13)</f>
        <v>0</v>
      </c>
      <c r="BB127" s="98">
        <f t="shared" ref="BB127:BB149" ca="1" si="195">IF(ISNUMBER(((BA127/AY127)+D$14+$K127)*AY127),((BA127/AY127)+D$14+$K127)*AY127,0)</f>
        <v>0</v>
      </c>
      <c r="BC127" s="97">
        <f t="shared" ca="1" si="166"/>
        <v>0</v>
      </c>
      <c r="BD127" s="97">
        <f t="shared" ca="1" si="167"/>
        <v>0</v>
      </c>
      <c r="BE127" s="97">
        <f t="shared" ca="1" si="168"/>
        <v>0</v>
      </c>
      <c r="BF127" s="99">
        <f t="shared" ca="1" si="169"/>
        <v>0</v>
      </c>
      <c r="BG127" s="99">
        <f t="shared" ca="1" si="170"/>
        <v>0</v>
      </c>
      <c r="BH127" s="99">
        <f t="shared" ca="1" si="171"/>
        <v>0</v>
      </c>
      <c r="BJ127" s="79">
        <f t="shared" si="172"/>
        <v>0</v>
      </c>
      <c r="BK127" s="338" t="e">
        <f t="shared" ca="1" si="173"/>
        <v>#DIV/0!</v>
      </c>
      <c r="BL127" s="74">
        <f t="shared" ref="BL127:BL149" ca="1" si="196">BJ127*($B127+F$13)</f>
        <v>0</v>
      </c>
      <c r="BM127" s="98">
        <f t="shared" ref="BM127:BM149" ca="1" si="197">IF(ISNUMBER(((BL127/BJ127)+F$14+$R127)*BJ127),((BL127/BJ127)+F$14+$R127)*BJ127,0)</f>
        <v>0</v>
      </c>
      <c r="BN127" s="97">
        <f t="shared" ca="1" si="174"/>
        <v>0</v>
      </c>
      <c r="BO127" s="97">
        <f t="shared" ca="1" si="175"/>
        <v>0</v>
      </c>
      <c r="BP127" s="97">
        <f t="shared" ca="1" si="176"/>
        <v>0</v>
      </c>
      <c r="BQ127" s="99">
        <f t="shared" ca="1" si="177"/>
        <v>0</v>
      </c>
      <c r="BR127" s="99">
        <f t="shared" ca="1" si="178"/>
        <v>0</v>
      </c>
      <c r="BS127" s="99">
        <f t="shared" ca="1" si="179"/>
        <v>0</v>
      </c>
      <c r="BU127" s="79">
        <f t="shared" si="180"/>
        <v>0</v>
      </c>
      <c r="BV127" s="338" t="e">
        <f t="shared" ca="1" si="181"/>
        <v>#DIV/0!</v>
      </c>
      <c r="BW127" s="74">
        <f t="shared" ref="BW127:BW149" ca="1" si="198">BU127*($B127+H$13)</f>
        <v>0</v>
      </c>
      <c r="BX127" s="98">
        <f t="shared" ref="BX127:BX149" ca="1" si="199">IF(ISNUMBER(((BW127/BU127)+H$14+$Y127)*BU127),((BW127/BU127)+H$14+$Y127)*BU127,0)</f>
        <v>0</v>
      </c>
      <c r="BY127" s="97">
        <f t="shared" ca="1" si="182"/>
        <v>0</v>
      </c>
      <c r="BZ127" s="97">
        <f t="shared" ca="1" si="183"/>
        <v>0</v>
      </c>
      <c r="CA127" s="97">
        <f t="shared" ca="1" si="184"/>
        <v>0</v>
      </c>
      <c r="CB127" s="99">
        <f t="shared" ca="1" si="185"/>
        <v>0</v>
      </c>
      <c r="CC127" s="99">
        <f t="shared" ca="1" si="186"/>
        <v>0</v>
      </c>
      <c r="CD127" s="99">
        <f t="shared" ca="1" si="187"/>
        <v>0</v>
      </c>
    </row>
    <row r="128" spans="1:82" x14ac:dyDescent="0.2">
      <c r="A128" s="92">
        <f t="shared" si="147"/>
        <v>40210</v>
      </c>
      <c r="B128" s="93">
        <f t="shared" ca="1" si="124"/>
        <v>3.9874999999999998</v>
      </c>
      <c r="C128" s="77">
        <f t="shared" ca="1" si="148"/>
        <v>0.2</v>
      </c>
      <c r="D128" s="93">
        <f t="shared" ca="1" si="80"/>
        <v>-7.7499999999999999E-2</v>
      </c>
      <c r="E128" s="96">
        <f t="shared" ca="1" si="81"/>
        <v>1</v>
      </c>
      <c r="F128" s="95">
        <f t="shared" ca="1" si="126"/>
        <v>2976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4">
        <f t="shared" ca="1" si="188"/>
        <v>5</v>
      </c>
      <c r="K128" s="93">
        <f t="shared" ca="1" si="84"/>
        <v>-7.7499999999999999E-2</v>
      </c>
      <c r="L128" s="96">
        <f t="shared" ca="1" si="85"/>
        <v>1</v>
      </c>
      <c r="M128" s="95">
        <f t="shared" ca="1" si="150"/>
        <v>2976</v>
      </c>
      <c r="N128" s="170" t="e">
        <f t="shared" ca="1" si="151"/>
        <v>#DIV/0!</v>
      </c>
      <c r="O128" s="77" t="e">
        <f ca="1">IF(D$16=1,_xll.xCalcSkew($A128,P128-AZ128,b)/100,0)</f>
        <v>#DIV/0!</v>
      </c>
      <c r="P128" s="94">
        <f t="shared" ca="1" si="189"/>
        <v>3</v>
      </c>
      <c r="R128" s="93">
        <f t="shared" ca="1" si="89"/>
        <v>-0.26</v>
      </c>
      <c r="S128" s="96">
        <f t="shared" ca="1" si="90"/>
        <v>1</v>
      </c>
      <c r="T128" s="95">
        <f t="shared" ca="1" si="152"/>
        <v>2976</v>
      </c>
      <c r="U128" s="170" t="e">
        <f t="shared" ca="1" si="153"/>
        <v>#DIV/0!</v>
      </c>
      <c r="V128" s="77" t="e">
        <f ca="1">IF(F$16=1,_xll.xCalcSkew($A128,W128-BK128,b)/100,0)</f>
        <v>#DIV/0!</v>
      </c>
      <c r="W128" s="94">
        <f t="shared" ca="1" si="190"/>
        <v>2.5499999999999998</v>
      </c>
      <c r="X128" s="95"/>
      <c r="Y128" s="93">
        <f t="shared" ca="1" si="94"/>
        <v>0</v>
      </c>
      <c r="Z128" s="96">
        <f t="shared" ca="1" si="95"/>
        <v>1</v>
      </c>
      <c r="AA128" s="95">
        <f t="shared" ca="1" si="154"/>
        <v>2975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4">
        <f t="shared" ca="1" si="191"/>
        <v>2.9</v>
      </c>
      <c r="AF128" s="95">
        <f t="shared" ca="1" si="127"/>
        <v>2976</v>
      </c>
      <c r="AG128" s="95">
        <f t="shared" ca="1" si="128"/>
        <v>2975</v>
      </c>
      <c r="AH128" s="77">
        <f t="shared" ca="1" si="129"/>
        <v>0</v>
      </c>
      <c r="AI128" s="145">
        <f t="shared" si="99"/>
        <v>28</v>
      </c>
      <c r="AL128" s="95"/>
      <c r="AM128" s="79"/>
      <c r="AN128" s="79">
        <f t="shared" si="156"/>
        <v>0</v>
      </c>
      <c r="AO128" s="338" t="e">
        <f t="shared" ca="1" si="157"/>
        <v>#DIV/0!</v>
      </c>
      <c r="AP128" s="74">
        <f t="shared" ca="1" si="192"/>
        <v>0</v>
      </c>
      <c r="AQ128" s="98">
        <f t="shared" ca="1" si="193"/>
        <v>0</v>
      </c>
      <c r="AR128" s="97">
        <f t="shared" ca="1" si="158"/>
        <v>0</v>
      </c>
      <c r="AS128" s="97">
        <f t="shared" ca="1" si="159"/>
        <v>0</v>
      </c>
      <c r="AT128" s="97">
        <f t="shared" ca="1" si="160"/>
        <v>0</v>
      </c>
      <c r="AU128" s="99">
        <f t="shared" ca="1" si="161"/>
        <v>0</v>
      </c>
      <c r="AV128" s="99">
        <f t="shared" ca="1" si="162"/>
        <v>0</v>
      </c>
      <c r="AW128" s="99">
        <f t="shared" ca="1" si="163"/>
        <v>0</v>
      </c>
      <c r="AY128" s="79">
        <f t="shared" si="164"/>
        <v>0</v>
      </c>
      <c r="AZ128" s="338" t="e">
        <f t="shared" ca="1" si="165"/>
        <v>#DIV/0!</v>
      </c>
      <c r="BA128" s="74">
        <f t="shared" ca="1" si="194"/>
        <v>0</v>
      </c>
      <c r="BB128" s="98">
        <f t="shared" ca="1" si="195"/>
        <v>0</v>
      </c>
      <c r="BC128" s="97">
        <f t="shared" ca="1" si="166"/>
        <v>0</v>
      </c>
      <c r="BD128" s="97">
        <f t="shared" ca="1" si="167"/>
        <v>0</v>
      </c>
      <c r="BE128" s="97">
        <f t="shared" ca="1" si="168"/>
        <v>0</v>
      </c>
      <c r="BF128" s="99">
        <f t="shared" ca="1" si="169"/>
        <v>0</v>
      </c>
      <c r="BG128" s="99">
        <f t="shared" ca="1" si="170"/>
        <v>0</v>
      </c>
      <c r="BH128" s="99">
        <f t="shared" ca="1" si="171"/>
        <v>0</v>
      </c>
      <c r="BJ128" s="79">
        <f t="shared" si="172"/>
        <v>0</v>
      </c>
      <c r="BK128" s="338" t="e">
        <f t="shared" ca="1" si="173"/>
        <v>#DIV/0!</v>
      </c>
      <c r="BL128" s="74">
        <f t="shared" ca="1" si="196"/>
        <v>0</v>
      </c>
      <c r="BM128" s="98">
        <f t="shared" ca="1" si="197"/>
        <v>0</v>
      </c>
      <c r="BN128" s="97">
        <f t="shared" ca="1" si="174"/>
        <v>0</v>
      </c>
      <c r="BO128" s="97">
        <f t="shared" ca="1" si="175"/>
        <v>0</v>
      </c>
      <c r="BP128" s="97">
        <f t="shared" ca="1" si="176"/>
        <v>0</v>
      </c>
      <c r="BQ128" s="99">
        <f t="shared" ca="1" si="177"/>
        <v>0</v>
      </c>
      <c r="BR128" s="99">
        <f t="shared" ca="1" si="178"/>
        <v>0</v>
      </c>
      <c r="BS128" s="99">
        <f t="shared" ca="1" si="179"/>
        <v>0</v>
      </c>
      <c r="BU128" s="79">
        <f t="shared" si="180"/>
        <v>0</v>
      </c>
      <c r="BV128" s="338" t="e">
        <f t="shared" ca="1" si="181"/>
        <v>#DIV/0!</v>
      </c>
      <c r="BW128" s="74">
        <f t="shared" ca="1" si="198"/>
        <v>0</v>
      </c>
      <c r="BX128" s="98">
        <f t="shared" ca="1" si="199"/>
        <v>0</v>
      </c>
      <c r="BY128" s="97">
        <f t="shared" ca="1" si="182"/>
        <v>0</v>
      </c>
      <c r="BZ128" s="97">
        <f t="shared" ca="1" si="183"/>
        <v>0</v>
      </c>
      <c r="CA128" s="97">
        <f t="shared" ca="1" si="184"/>
        <v>0</v>
      </c>
      <c r="CB128" s="99">
        <f t="shared" ca="1" si="185"/>
        <v>0</v>
      </c>
      <c r="CC128" s="99">
        <f t="shared" ca="1" si="186"/>
        <v>0</v>
      </c>
      <c r="CD128" s="99">
        <f t="shared" ca="1" si="187"/>
        <v>0</v>
      </c>
    </row>
    <row r="129" spans="1:82" x14ac:dyDescent="0.2">
      <c r="A129" s="92">
        <f t="shared" si="147"/>
        <v>40238</v>
      </c>
      <c r="B129" s="93">
        <f t="shared" ca="1" si="124"/>
        <v>3.8574999999999999</v>
      </c>
      <c r="C129" s="77">
        <f t="shared" ca="1" si="148"/>
        <v>0.19500000000000001</v>
      </c>
      <c r="D129" s="93">
        <f t="shared" ca="1" si="80"/>
        <v>-7.7499999999999999E-2</v>
      </c>
      <c r="E129" s="96">
        <f t="shared" ca="1" si="81"/>
        <v>1</v>
      </c>
      <c r="F129" s="95">
        <f t="shared" ca="1" si="126"/>
        <v>3004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4">
        <f t="shared" ca="1" si="188"/>
        <v>5</v>
      </c>
      <c r="K129" s="93">
        <f t="shared" ca="1" si="84"/>
        <v>-7.7499999999999999E-2</v>
      </c>
      <c r="L129" s="96">
        <f t="shared" ca="1" si="85"/>
        <v>1</v>
      </c>
      <c r="M129" s="95">
        <f t="shared" ca="1" si="150"/>
        <v>3004</v>
      </c>
      <c r="N129" s="170" t="e">
        <f t="shared" ca="1" si="151"/>
        <v>#DIV/0!</v>
      </c>
      <c r="O129" s="77" t="e">
        <f ca="1">IF(D$16=1,_xll.xCalcSkew($A129,P129-AZ129,b)/100,0)</f>
        <v>#DIV/0!</v>
      </c>
      <c r="P129" s="94">
        <f t="shared" ca="1" si="189"/>
        <v>3</v>
      </c>
      <c r="R129" s="93">
        <f t="shared" ca="1" si="89"/>
        <v>-0.26</v>
      </c>
      <c r="S129" s="96">
        <f t="shared" ca="1" si="90"/>
        <v>1</v>
      </c>
      <c r="T129" s="95">
        <f t="shared" ca="1" si="152"/>
        <v>3004</v>
      </c>
      <c r="U129" s="170" t="e">
        <f t="shared" ca="1" si="153"/>
        <v>#DIV/0!</v>
      </c>
      <c r="V129" s="77" t="e">
        <f ca="1">IF(F$16=1,_xll.xCalcSkew($A129,W129-BK129,b)/100,0)</f>
        <v>#DIV/0!</v>
      </c>
      <c r="W129" s="94">
        <f t="shared" ca="1" si="190"/>
        <v>2.5499999999999998</v>
      </c>
      <c r="X129" s="95"/>
      <c r="Y129" s="93">
        <f t="shared" ca="1" si="94"/>
        <v>0</v>
      </c>
      <c r="Z129" s="96">
        <f t="shared" ca="1" si="95"/>
        <v>1</v>
      </c>
      <c r="AA129" s="95">
        <f t="shared" ca="1" si="154"/>
        <v>3003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4">
        <f t="shared" ca="1" si="191"/>
        <v>2.9</v>
      </c>
      <c r="AF129" s="95">
        <f t="shared" ca="1" si="127"/>
        <v>3004</v>
      </c>
      <c r="AG129" s="95">
        <f t="shared" ca="1" si="128"/>
        <v>3003</v>
      </c>
      <c r="AH129" s="77">
        <f t="shared" ca="1" si="129"/>
        <v>0</v>
      </c>
      <c r="AI129" s="145">
        <f t="shared" si="99"/>
        <v>31</v>
      </c>
      <c r="AL129" s="95"/>
      <c r="AM129" s="79"/>
      <c r="AN129" s="79">
        <f t="shared" si="156"/>
        <v>0</v>
      </c>
      <c r="AO129" s="338" t="e">
        <f t="shared" ca="1" si="157"/>
        <v>#DIV/0!</v>
      </c>
      <c r="AP129" s="74">
        <f t="shared" ca="1" si="192"/>
        <v>0</v>
      </c>
      <c r="AQ129" s="98">
        <f t="shared" ca="1" si="193"/>
        <v>0</v>
      </c>
      <c r="AR129" s="97">
        <f t="shared" ca="1" si="158"/>
        <v>0</v>
      </c>
      <c r="AS129" s="97">
        <f t="shared" ca="1" si="159"/>
        <v>0</v>
      </c>
      <c r="AT129" s="97">
        <f t="shared" ca="1" si="160"/>
        <v>0</v>
      </c>
      <c r="AU129" s="99">
        <f t="shared" ca="1" si="161"/>
        <v>0</v>
      </c>
      <c r="AV129" s="99">
        <f t="shared" ca="1" si="162"/>
        <v>0</v>
      </c>
      <c r="AW129" s="99">
        <f t="shared" ca="1" si="163"/>
        <v>0</v>
      </c>
      <c r="AY129" s="79">
        <f t="shared" si="164"/>
        <v>0</v>
      </c>
      <c r="AZ129" s="338" t="e">
        <f t="shared" ca="1" si="165"/>
        <v>#DIV/0!</v>
      </c>
      <c r="BA129" s="74">
        <f t="shared" ca="1" si="194"/>
        <v>0</v>
      </c>
      <c r="BB129" s="98">
        <f t="shared" ca="1" si="195"/>
        <v>0</v>
      </c>
      <c r="BC129" s="97">
        <f t="shared" ca="1" si="166"/>
        <v>0</v>
      </c>
      <c r="BD129" s="97">
        <f t="shared" ca="1" si="167"/>
        <v>0</v>
      </c>
      <c r="BE129" s="97">
        <f t="shared" ca="1" si="168"/>
        <v>0</v>
      </c>
      <c r="BF129" s="99">
        <f t="shared" ca="1" si="169"/>
        <v>0</v>
      </c>
      <c r="BG129" s="99">
        <f t="shared" ca="1" si="170"/>
        <v>0</v>
      </c>
      <c r="BH129" s="99">
        <f t="shared" ca="1" si="171"/>
        <v>0</v>
      </c>
      <c r="BJ129" s="79">
        <f t="shared" si="172"/>
        <v>0</v>
      </c>
      <c r="BK129" s="338" t="e">
        <f t="shared" ca="1" si="173"/>
        <v>#DIV/0!</v>
      </c>
      <c r="BL129" s="74">
        <f t="shared" ca="1" si="196"/>
        <v>0</v>
      </c>
      <c r="BM129" s="98">
        <f t="shared" ca="1" si="197"/>
        <v>0</v>
      </c>
      <c r="BN129" s="97">
        <f t="shared" ca="1" si="174"/>
        <v>0</v>
      </c>
      <c r="BO129" s="97">
        <f t="shared" ca="1" si="175"/>
        <v>0</v>
      </c>
      <c r="BP129" s="97">
        <f t="shared" ca="1" si="176"/>
        <v>0</v>
      </c>
      <c r="BQ129" s="99">
        <f t="shared" ca="1" si="177"/>
        <v>0</v>
      </c>
      <c r="BR129" s="99">
        <f t="shared" ca="1" si="178"/>
        <v>0</v>
      </c>
      <c r="BS129" s="99">
        <f t="shared" ca="1" si="179"/>
        <v>0</v>
      </c>
      <c r="BU129" s="79">
        <f t="shared" si="180"/>
        <v>0</v>
      </c>
      <c r="BV129" s="338" t="e">
        <f t="shared" ca="1" si="181"/>
        <v>#DIV/0!</v>
      </c>
      <c r="BW129" s="74">
        <f t="shared" ca="1" si="198"/>
        <v>0</v>
      </c>
      <c r="BX129" s="98">
        <f t="shared" ca="1" si="199"/>
        <v>0</v>
      </c>
      <c r="BY129" s="97">
        <f t="shared" ca="1" si="182"/>
        <v>0</v>
      </c>
      <c r="BZ129" s="97">
        <f t="shared" ca="1" si="183"/>
        <v>0</v>
      </c>
      <c r="CA129" s="97">
        <f t="shared" ca="1" si="184"/>
        <v>0</v>
      </c>
      <c r="CB129" s="99">
        <f t="shared" ca="1" si="185"/>
        <v>0</v>
      </c>
      <c r="CC129" s="99">
        <f t="shared" ca="1" si="186"/>
        <v>0</v>
      </c>
      <c r="CD129" s="99">
        <f t="shared" ca="1" si="187"/>
        <v>0</v>
      </c>
    </row>
    <row r="130" spans="1:82" x14ac:dyDescent="0.2">
      <c r="A130" s="92">
        <f t="shared" si="147"/>
        <v>40269</v>
      </c>
      <c r="B130" s="93">
        <f t="shared" ca="1" si="124"/>
        <v>3.6724999999999999</v>
      </c>
      <c r="C130" s="77">
        <f t="shared" ca="1" si="148"/>
        <v>0.19</v>
      </c>
      <c r="D130" s="93">
        <f t="shared" ca="1" si="80"/>
        <v>-7.4999999999999997E-2</v>
      </c>
      <c r="E130" s="96">
        <f t="shared" ca="1" si="81"/>
        <v>1</v>
      </c>
      <c r="F130" s="95">
        <f t="shared" ca="1" si="126"/>
        <v>3037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4">
        <f t="shared" ca="1" si="188"/>
        <v>5</v>
      </c>
      <c r="K130" s="93">
        <f t="shared" ca="1" si="84"/>
        <v>-7.4999999999999997E-2</v>
      </c>
      <c r="L130" s="96">
        <f t="shared" ca="1" si="85"/>
        <v>1</v>
      </c>
      <c r="M130" s="95">
        <f t="shared" ca="1" si="150"/>
        <v>3037</v>
      </c>
      <c r="N130" s="170" t="e">
        <f t="shared" ca="1" si="151"/>
        <v>#DIV/0!</v>
      </c>
      <c r="O130" s="77" t="e">
        <f ca="1">IF(D$16=1,_xll.xCalcSkew($A130,P130-AZ130,b)/100,0)</f>
        <v>#DIV/0!</v>
      </c>
      <c r="P130" s="94">
        <f t="shared" ca="1" si="189"/>
        <v>3</v>
      </c>
      <c r="R130" s="93">
        <f t="shared" ca="1" si="89"/>
        <v>-0.37</v>
      </c>
      <c r="S130" s="96">
        <f t="shared" ca="1" si="90"/>
        <v>1</v>
      </c>
      <c r="T130" s="95">
        <f t="shared" ca="1" si="152"/>
        <v>3037</v>
      </c>
      <c r="U130" s="170" t="e">
        <f t="shared" ca="1" si="153"/>
        <v>#DIV/0!</v>
      </c>
      <c r="V130" s="77" t="e">
        <f ca="1">IF(F$16=1,_xll.xCalcSkew($A130,W130-BK130,b)/100,0)</f>
        <v>#DIV/0!</v>
      </c>
      <c r="W130" s="94">
        <f t="shared" ca="1" si="190"/>
        <v>2.5499999999999998</v>
      </c>
      <c r="X130" s="95"/>
      <c r="Y130" s="93">
        <f t="shared" ca="1" si="94"/>
        <v>0</v>
      </c>
      <c r="Z130" s="96">
        <f t="shared" ca="1" si="95"/>
        <v>1</v>
      </c>
      <c r="AA130" s="95">
        <f t="shared" ca="1" si="154"/>
        <v>3034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4">
        <f t="shared" ca="1" si="191"/>
        <v>2.9</v>
      </c>
      <c r="AF130" s="95">
        <f t="shared" ca="1" si="127"/>
        <v>3037</v>
      </c>
      <c r="AG130" s="95">
        <f t="shared" ca="1" si="128"/>
        <v>3034</v>
      </c>
      <c r="AH130" s="77">
        <f t="shared" ca="1" si="129"/>
        <v>0</v>
      </c>
      <c r="AI130" s="145">
        <f t="shared" si="99"/>
        <v>30</v>
      </c>
      <c r="AL130" s="95"/>
      <c r="AM130" s="79"/>
      <c r="AN130" s="79">
        <f t="shared" si="156"/>
        <v>0</v>
      </c>
      <c r="AO130" s="338" t="e">
        <f t="shared" ca="1" si="157"/>
        <v>#DIV/0!</v>
      </c>
      <c r="AP130" s="74">
        <f t="shared" ca="1" si="192"/>
        <v>0</v>
      </c>
      <c r="AQ130" s="98">
        <f t="shared" ca="1" si="193"/>
        <v>0</v>
      </c>
      <c r="AR130" s="97">
        <f t="shared" ca="1" si="158"/>
        <v>0</v>
      </c>
      <c r="AS130" s="97">
        <f t="shared" ca="1" si="159"/>
        <v>0</v>
      </c>
      <c r="AT130" s="97">
        <f t="shared" ca="1" si="160"/>
        <v>0</v>
      </c>
      <c r="AU130" s="99">
        <f t="shared" ca="1" si="161"/>
        <v>0</v>
      </c>
      <c r="AV130" s="99">
        <f t="shared" ca="1" si="162"/>
        <v>0</v>
      </c>
      <c r="AW130" s="99">
        <f t="shared" ca="1" si="163"/>
        <v>0</v>
      </c>
      <c r="AY130" s="79">
        <f t="shared" si="164"/>
        <v>0</v>
      </c>
      <c r="AZ130" s="338" t="e">
        <f t="shared" ca="1" si="165"/>
        <v>#DIV/0!</v>
      </c>
      <c r="BA130" s="74">
        <f t="shared" ca="1" si="194"/>
        <v>0</v>
      </c>
      <c r="BB130" s="98">
        <f t="shared" ca="1" si="195"/>
        <v>0</v>
      </c>
      <c r="BC130" s="97">
        <f t="shared" ca="1" si="166"/>
        <v>0</v>
      </c>
      <c r="BD130" s="97">
        <f t="shared" ca="1" si="167"/>
        <v>0</v>
      </c>
      <c r="BE130" s="97">
        <f t="shared" ca="1" si="168"/>
        <v>0</v>
      </c>
      <c r="BF130" s="99">
        <f t="shared" ca="1" si="169"/>
        <v>0</v>
      </c>
      <c r="BG130" s="99">
        <f t="shared" ca="1" si="170"/>
        <v>0</v>
      </c>
      <c r="BH130" s="99">
        <f t="shared" ca="1" si="171"/>
        <v>0</v>
      </c>
      <c r="BJ130" s="79">
        <f t="shared" si="172"/>
        <v>0</v>
      </c>
      <c r="BK130" s="338" t="e">
        <f t="shared" ca="1" si="173"/>
        <v>#DIV/0!</v>
      </c>
      <c r="BL130" s="74">
        <f t="shared" ca="1" si="196"/>
        <v>0</v>
      </c>
      <c r="BM130" s="98">
        <f t="shared" ca="1" si="197"/>
        <v>0</v>
      </c>
      <c r="BN130" s="97">
        <f t="shared" ca="1" si="174"/>
        <v>0</v>
      </c>
      <c r="BO130" s="97">
        <f t="shared" ca="1" si="175"/>
        <v>0</v>
      </c>
      <c r="BP130" s="97">
        <f t="shared" ca="1" si="176"/>
        <v>0</v>
      </c>
      <c r="BQ130" s="99">
        <f t="shared" ca="1" si="177"/>
        <v>0</v>
      </c>
      <c r="BR130" s="99">
        <f t="shared" ca="1" si="178"/>
        <v>0</v>
      </c>
      <c r="BS130" s="99">
        <f t="shared" ca="1" si="179"/>
        <v>0</v>
      </c>
      <c r="BU130" s="79">
        <f t="shared" si="180"/>
        <v>0</v>
      </c>
      <c r="BV130" s="338" t="e">
        <f t="shared" ca="1" si="181"/>
        <v>#DIV/0!</v>
      </c>
      <c r="BW130" s="74">
        <f t="shared" ca="1" si="198"/>
        <v>0</v>
      </c>
      <c r="BX130" s="98">
        <f t="shared" ca="1" si="199"/>
        <v>0</v>
      </c>
      <c r="BY130" s="97">
        <f t="shared" ca="1" si="182"/>
        <v>0</v>
      </c>
      <c r="BZ130" s="97">
        <f t="shared" ca="1" si="183"/>
        <v>0</v>
      </c>
      <c r="CA130" s="97">
        <f t="shared" ca="1" si="184"/>
        <v>0</v>
      </c>
      <c r="CB130" s="99">
        <f t="shared" ca="1" si="185"/>
        <v>0</v>
      </c>
      <c r="CC130" s="99">
        <f t="shared" ca="1" si="186"/>
        <v>0</v>
      </c>
      <c r="CD130" s="99">
        <f t="shared" ca="1" si="187"/>
        <v>0</v>
      </c>
    </row>
    <row r="131" spans="1:82" x14ac:dyDescent="0.2">
      <c r="A131" s="92">
        <f t="shared" si="147"/>
        <v>40299</v>
      </c>
      <c r="B131" s="93">
        <f t="shared" ca="1" si="124"/>
        <v>3.6724999999999999</v>
      </c>
      <c r="C131" s="77">
        <f t="shared" ca="1" si="148"/>
        <v>0.185</v>
      </c>
      <c r="D131" s="93">
        <f t="shared" ca="1" si="80"/>
        <v>-7.4999999999999997E-2</v>
      </c>
      <c r="E131" s="96">
        <f t="shared" ca="1" si="81"/>
        <v>1</v>
      </c>
      <c r="F131" s="95">
        <f t="shared" ca="1" si="126"/>
        <v>3067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4">
        <f t="shared" ca="1" si="188"/>
        <v>5</v>
      </c>
      <c r="K131" s="93">
        <f t="shared" ca="1" si="84"/>
        <v>-7.4999999999999997E-2</v>
      </c>
      <c r="L131" s="96">
        <f t="shared" ca="1" si="85"/>
        <v>1</v>
      </c>
      <c r="M131" s="95">
        <f t="shared" ca="1" si="150"/>
        <v>3067</v>
      </c>
      <c r="N131" s="170" t="e">
        <f t="shared" ca="1" si="151"/>
        <v>#DIV/0!</v>
      </c>
      <c r="O131" s="77" t="e">
        <f ca="1">IF(D$16=1,_xll.xCalcSkew($A131,P131-AZ131,b)/100,0)</f>
        <v>#DIV/0!</v>
      </c>
      <c r="P131" s="94">
        <f t="shared" ca="1" si="189"/>
        <v>3</v>
      </c>
      <c r="R131" s="93">
        <f t="shared" ca="1" si="89"/>
        <v>-0.37</v>
      </c>
      <c r="S131" s="96">
        <f t="shared" ca="1" si="90"/>
        <v>1</v>
      </c>
      <c r="T131" s="95">
        <f t="shared" ca="1" si="152"/>
        <v>3067</v>
      </c>
      <c r="U131" s="170" t="e">
        <f t="shared" ca="1" si="153"/>
        <v>#DIV/0!</v>
      </c>
      <c r="V131" s="77" t="e">
        <f ca="1">IF(F$16=1,_xll.xCalcSkew($A131,W131-BK131,b)/100,0)</f>
        <v>#DIV/0!</v>
      </c>
      <c r="W131" s="94">
        <f t="shared" ca="1" si="190"/>
        <v>2.5499999999999998</v>
      </c>
      <c r="X131" s="95"/>
      <c r="Y131" s="93">
        <f t="shared" ca="1" si="94"/>
        <v>0</v>
      </c>
      <c r="Z131" s="96">
        <f t="shared" ca="1" si="95"/>
        <v>1</v>
      </c>
      <c r="AA131" s="95">
        <f t="shared" ca="1" si="154"/>
        <v>3066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4">
        <f t="shared" ca="1" si="191"/>
        <v>2.9</v>
      </c>
      <c r="AF131" s="95">
        <f t="shared" ca="1" si="127"/>
        <v>3067</v>
      </c>
      <c r="AG131" s="95">
        <f t="shared" ca="1" si="128"/>
        <v>3066</v>
      </c>
      <c r="AH131" s="77">
        <f t="shared" ca="1" si="129"/>
        <v>0</v>
      </c>
      <c r="AI131" s="145">
        <f t="shared" si="99"/>
        <v>31</v>
      </c>
      <c r="AL131" s="95"/>
      <c r="AM131" s="79"/>
      <c r="AN131" s="79">
        <f t="shared" si="156"/>
        <v>0</v>
      </c>
      <c r="AO131" s="338" t="e">
        <f t="shared" ca="1" si="157"/>
        <v>#DIV/0!</v>
      </c>
      <c r="AP131" s="74">
        <f t="shared" ca="1" si="192"/>
        <v>0</v>
      </c>
      <c r="AQ131" s="98">
        <f t="shared" ca="1" si="193"/>
        <v>0</v>
      </c>
      <c r="AR131" s="97">
        <f t="shared" ca="1" si="158"/>
        <v>0</v>
      </c>
      <c r="AS131" s="97">
        <f t="shared" ca="1" si="159"/>
        <v>0</v>
      </c>
      <c r="AT131" s="97">
        <f t="shared" ca="1" si="160"/>
        <v>0</v>
      </c>
      <c r="AU131" s="99">
        <f t="shared" ca="1" si="161"/>
        <v>0</v>
      </c>
      <c r="AV131" s="99">
        <f t="shared" ca="1" si="162"/>
        <v>0</v>
      </c>
      <c r="AW131" s="99">
        <f t="shared" ca="1" si="163"/>
        <v>0</v>
      </c>
      <c r="AY131" s="79">
        <f t="shared" si="164"/>
        <v>0</v>
      </c>
      <c r="AZ131" s="338" t="e">
        <f t="shared" ca="1" si="165"/>
        <v>#DIV/0!</v>
      </c>
      <c r="BA131" s="74">
        <f t="shared" ca="1" si="194"/>
        <v>0</v>
      </c>
      <c r="BB131" s="98">
        <f t="shared" ca="1" si="195"/>
        <v>0</v>
      </c>
      <c r="BC131" s="97">
        <f t="shared" ca="1" si="166"/>
        <v>0</v>
      </c>
      <c r="BD131" s="97">
        <f t="shared" ca="1" si="167"/>
        <v>0</v>
      </c>
      <c r="BE131" s="97">
        <f t="shared" ca="1" si="168"/>
        <v>0</v>
      </c>
      <c r="BF131" s="99">
        <f t="shared" ca="1" si="169"/>
        <v>0</v>
      </c>
      <c r="BG131" s="99">
        <f t="shared" ca="1" si="170"/>
        <v>0</v>
      </c>
      <c r="BH131" s="99">
        <f t="shared" ca="1" si="171"/>
        <v>0</v>
      </c>
      <c r="BJ131" s="79">
        <f t="shared" si="172"/>
        <v>0</v>
      </c>
      <c r="BK131" s="338" t="e">
        <f t="shared" ca="1" si="173"/>
        <v>#DIV/0!</v>
      </c>
      <c r="BL131" s="74">
        <f t="shared" ca="1" si="196"/>
        <v>0</v>
      </c>
      <c r="BM131" s="98">
        <f t="shared" ca="1" si="197"/>
        <v>0</v>
      </c>
      <c r="BN131" s="97">
        <f t="shared" ca="1" si="174"/>
        <v>0</v>
      </c>
      <c r="BO131" s="97">
        <f t="shared" ca="1" si="175"/>
        <v>0</v>
      </c>
      <c r="BP131" s="97">
        <f t="shared" ca="1" si="176"/>
        <v>0</v>
      </c>
      <c r="BQ131" s="99">
        <f t="shared" ca="1" si="177"/>
        <v>0</v>
      </c>
      <c r="BR131" s="99">
        <f t="shared" ca="1" si="178"/>
        <v>0</v>
      </c>
      <c r="BS131" s="99">
        <f t="shared" ca="1" si="179"/>
        <v>0</v>
      </c>
      <c r="BU131" s="79">
        <f t="shared" si="180"/>
        <v>0</v>
      </c>
      <c r="BV131" s="338" t="e">
        <f t="shared" ca="1" si="181"/>
        <v>#DIV/0!</v>
      </c>
      <c r="BW131" s="74">
        <f t="shared" ca="1" si="198"/>
        <v>0</v>
      </c>
      <c r="BX131" s="98">
        <f t="shared" ca="1" si="199"/>
        <v>0</v>
      </c>
      <c r="BY131" s="97">
        <f t="shared" ca="1" si="182"/>
        <v>0</v>
      </c>
      <c r="BZ131" s="97">
        <f t="shared" ca="1" si="183"/>
        <v>0</v>
      </c>
      <c r="CA131" s="97">
        <f t="shared" ca="1" si="184"/>
        <v>0</v>
      </c>
      <c r="CB131" s="99">
        <f t="shared" ca="1" si="185"/>
        <v>0</v>
      </c>
      <c r="CC131" s="99">
        <f t="shared" ca="1" si="186"/>
        <v>0</v>
      </c>
      <c r="CD131" s="99">
        <f t="shared" ca="1" si="187"/>
        <v>0</v>
      </c>
    </row>
    <row r="132" spans="1:82" x14ac:dyDescent="0.2">
      <c r="A132" s="92">
        <f t="shared" si="147"/>
        <v>40330</v>
      </c>
      <c r="B132" s="93">
        <f t="shared" ca="1" si="124"/>
        <v>3.7075</v>
      </c>
      <c r="C132" s="77">
        <f t="shared" ca="1" si="148"/>
        <v>0.185</v>
      </c>
      <c r="D132" s="93">
        <f t="shared" ca="1" si="80"/>
        <v>-7.4999999999999997E-2</v>
      </c>
      <c r="E132" s="96">
        <f t="shared" ca="1" si="81"/>
        <v>1</v>
      </c>
      <c r="F132" s="95">
        <f t="shared" ca="1" si="126"/>
        <v>3095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4">
        <f t="shared" ca="1" si="188"/>
        <v>5</v>
      </c>
      <c r="K132" s="93">
        <f t="shared" ca="1" si="84"/>
        <v>-7.4999999999999997E-2</v>
      </c>
      <c r="L132" s="96">
        <f t="shared" ca="1" si="85"/>
        <v>1</v>
      </c>
      <c r="M132" s="95">
        <f t="shared" ca="1" si="150"/>
        <v>3095</v>
      </c>
      <c r="N132" s="170" t="e">
        <f t="shared" ca="1" si="151"/>
        <v>#DIV/0!</v>
      </c>
      <c r="O132" s="77" t="e">
        <f ca="1">IF(D$16=1,_xll.xCalcSkew($A132,P132-AZ132,b)/100,0)</f>
        <v>#DIV/0!</v>
      </c>
      <c r="P132" s="94">
        <f t="shared" ca="1" si="189"/>
        <v>3</v>
      </c>
      <c r="R132" s="93">
        <f t="shared" ca="1" si="89"/>
        <v>-0.37</v>
      </c>
      <c r="S132" s="96">
        <f t="shared" ca="1" si="90"/>
        <v>1</v>
      </c>
      <c r="T132" s="95">
        <f t="shared" ca="1" si="152"/>
        <v>3095</v>
      </c>
      <c r="U132" s="170" t="e">
        <f t="shared" ca="1" si="153"/>
        <v>#DIV/0!</v>
      </c>
      <c r="V132" s="77" t="e">
        <f ca="1">IF(F$16=1,_xll.xCalcSkew($A132,W132-BK132,b)/100,0)</f>
        <v>#DIV/0!</v>
      </c>
      <c r="W132" s="94">
        <f t="shared" ca="1" si="190"/>
        <v>2.5499999999999998</v>
      </c>
      <c r="X132" s="95"/>
      <c r="Y132" s="93">
        <f t="shared" ca="1" si="94"/>
        <v>0</v>
      </c>
      <c r="Z132" s="96">
        <f t="shared" ca="1" si="95"/>
        <v>1</v>
      </c>
      <c r="AA132" s="95">
        <f t="shared" ca="1" si="154"/>
        <v>3094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4">
        <f t="shared" ca="1" si="191"/>
        <v>2.9</v>
      </c>
      <c r="AF132" s="95">
        <f t="shared" ca="1" si="127"/>
        <v>3095</v>
      </c>
      <c r="AG132" s="95">
        <f t="shared" ca="1" si="128"/>
        <v>3094</v>
      </c>
      <c r="AH132" s="77">
        <f t="shared" ca="1" si="129"/>
        <v>0</v>
      </c>
      <c r="AI132" s="145">
        <f t="shared" si="99"/>
        <v>30</v>
      </c>
      <c r="AL132" s="95"/>
      <c r="AM132" s="79"/>
      <c r="AN132" s="79">
        <f t="shared" si="156"/>
        <v>0</v>
      </c>
      <c r="AO132" s="338" t="e">
        <f t="shared" ca="1" si="157"/>
        <v>#DIV/0!</v>
      </c>
      <c r="AP132" s="74">
        <f t="shared" ca="1" si="192"/>
        <v>0</v>
      </c>
      <c r="AQ132" s="98">
        <f t="shared" ca="1" si="193"/>
        <v>0</v>
      </c>
      <c r="AR132" s="97">
        <f t="shared" ca="1" si="158"/>
        <v>0</v>
      </c>
      <c r="AS132" s="97">
        <f t="shared" ca="1" si="159"/>
        <v>0</v>
      </c>
      <c r="AT132" s="97">
        <f t="shared" ca="1" si="160"/>
        <v>0</v>
      </c>
      <c r="AU132" s="99">
        <f t="shared" ca="1" si="161"/>
        <v>0</v>
      </c>
      <c r="AV132" s="99">
        <f t="shared" ca="1" si="162"/>
        <v>0</v>
      </c>
      <c r="AW132" s="99">
        <f t="shared" ca="1" si="163"/>
        <v>0</v>
      </c>
      <c r="AY132" s="79">
        <f t="shared" si="164"/>
        <v>0</v>
      </c>
      <c r="AZ132" s="338" t="e">
        <f t="shared" ca="1" si="165"/>
        <v>#DIV/0!</v>
      </c>
      <c r="BA132" s="74">
        <f t="shared" ca="1" si="194"/>
        <v>0</v>
      </c>
      <c r="BB132" s="98">
        <f t="shared" ca="1" si="195"/>
        <v>0</v>
      </c>
      <c r="BC132" s="97">
        <f t="shared" ca="1" si="166"/>
        <v>0</v>
      </c>
      <c r="BD132" s="97">
        <f t="shared" ca="1" si="167"/>
        <v>0</v>
      </c>
      <c r="BE132" s="97">
        <f t="shared" ca="1" si="168"/>
        <v>0</v>
      </c>
      <c r="BF132" s="99">
        <f t="shared" ca="1" si="169"/>
        <v>0</v>
      </c>
      <c r="BG132" s="99">
        <f t="shared" ca="1" si="170"/>
        <v>0</v>
      </c>
      <c r="BH132" s="99">
        <f t="shared" ca="1" si="171"/>
        <v>0</v>
      </c>
      <c r="BJ132" s="79">
        <f t="shared" si="172"/>
        <v>0</v>
      </c>
      <c r="BK132" s="338" t="e">
        <f t="shared" ca="1" si="173"/>
        <v>#DIV/0!</v>
      </c>
      <c r="BL132" s="74">
        <f t="shared" ca="1" si="196"/>
        <v>0</v>
      </c>
      <c r="BM132" s="98">
        <f t="shared" ca="1" si="197"/>
        <v>0</v>
      </c>
      <c r="BN132" s="97">
        <f t="shared" ca="1" si="174"/>
        <v>0</v>
      </c>
      <c r="BO132" s="97">
        <f t="shared" ca="1" si="175"/>
        <v>0</v>
      </c>
      <c r="BP132" s="97">
        <f t="shared" ca="1" si="176"/>
        <v>0</v>
      </c>
      <c r="BQ132" s="99">
        <f t="shared" ca="1" si="177"/>
        <v>0</v>
      </c>
      <c r="BR132" s="99">
        <f t="shared" ca="1" si="178"/>
        <v>0</v>
      </c>
      <c r="BS132" s="99">
        <f t="shared" ca="1" si="179"/>
        <v>0</v>
      </c>
      <c r="BU132" s="79">
        <f t="shared" si="180"/>
        <v>0</v>
      </c>
      <c r="BV132" s="338" t="e">
        <f t="shared" ca="1" si="181"/>
        <v>#DIV/0!</v>
      </c>
      <c r="BW132" s="74">
        <f t="shared" ca="1" si="198"/>
        <v>0</v>
      </c>
      <c r="BX132" s="98">
        <f t="shared" ca="1" si="199"/>
        <v>0</v>
      </c>
      <c r="BY132" s="97">
        <f t="shared" ca="1" si="182"/>
        <v>0</v>
      </c>
      <c r="BZ132" s="97">
        <f t="shared" ca="1" si="183"/>
        <v>0</v>
      </c>
      <c r="CA132" s="97">
        <f t="shared" ca="1" si="184"/>
        <v>0</v>
      </c>
      <c r="CB132" s="99">
        <f t="shared" ca="1" si="185"/>
        <v>0</v>
      </c>
      <c r="CC132" s="99">
        <f t="shared" ca="1" si="186"/>
        <v>0</v>
      </c>
      <c r="CD132" s="99">
        <f t="shared" ca="1" si="187"/>
        <v>0</v>
      </c>
    </row>
    <row r="133" spans="1:82" x14ac:dyDescent="0.2">
      <c r="A133" s="92">
        <f t="shared" si="147"/>
        <v>40360</v>
      </c>
      <c r="B133" s="93">
        <f t="shared" ca="1" si="124"/>
        <v>3.7475000000000001</v>
      </c>
      <c r="C133" s="77">
        <f t="shared" ca="1" si="148"/>
        <v>0.185</v>
      </c>
      <c r="D133" s="93">
        <f t="shared" ca="1" si="80"/>
        <v>-7.4999999999999997E-2</v>
      </c>
      <c r="E133" s="96">
        <f t="shared" ca="1" si="81"/>
        <v>1</v>
      </c>
      <c r="F133" s="95">
        <f t="shared" ca="1" si="126"/>
        <v>3128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4">
        <f t="shared" ca="1" si="188"/>
        <v>5</v>
      </c>
      <c r="K133" s="93">
        <f t="shared" ca="1" si="84"/>
        <v>-7.4999999999999997E-2</v>
      </c>
      <c r="L133" s="96">
        <f t="shared" ca="1" si="85"/>
        <v>1</v>
      </c>
      <c r="M133" s="95">
        <f t="shared" ca="1" si="150"/>
        <v>3128</v>
      </c>
      <c r="N133" s="170" t="e">
        <f t="shared" ca="1" si="151"/>
        <v>#DIV/0!</v>
      </c>
      <c r="O133" s="77" t="e">
        <f ca="1">IF(D$16=1,_xll.xCalcSkew($A133,P133-AZ133,b)/100,0)</f>
        <v>#DIV/0!</v>
      </c>
      <c r="P133" s="94">
        <f t="shared" ca="1" si="189"/>
        <v>3</v>
      </c>
      <c r="R133" s="93">
        <f t="shared" ca="1" si="89"/>
        <v>-0.37</v>
      </c>
      <c r="S133" s="96">
        <f t="shared" ca="1" si="90"/>
        <v>1</v>
      </c>
      <c r="T133" s="95">
        <f t="shared" ca="1" si="152"/>
        <v>3128</v>
      </c>
      <c r="U133" s="170" t="e">
        <f t="shared" ca="1" si="153"/>
        <v>#DIV/0!</v>
      </c>
      <c r="V133" s="77" t="e">
        <f ca="1">IF(F$16=1,_xll.xCalcSkew($A133,W133-BK133,b)/100,0)</f>
        <v>#DIV/0!</v>
      </c>
      <c r="W133" s="94">
        <f t="shared" ca="1" si="190"/>
        <v>2.5499999999999998</v>
      </c>
      <c r="X133" s="95"/>
      <c r="Y133" s="93">
        <f t="shared" ca="1" si="94"/>
        <v>0</v>
      </c>
      <c r="Z133" s="96">
        <f t="shared" ca="1" si="95"/>
        <v>1</v>
      </c>
      <c r="AA133" s="95">
        <f t="shared" ca="1" si="154"/>
        <v>3125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4">
        <f t="shared" ca="1" si="191"/>
        <v>2.9</v>
      </c>
      <c r="AF133" s="95">
        <f t="shared" ca="1" si="127"/>
        <v>3128</v>
      </c>
      <c r="AG133" s="95">
        <f t="shared" ca="1" si="128"/>
        <v>3125</v>
      </c>
      <c r="AH133" s="77">
        <f t="shared" ca="1" si="129"/>
        <v>0</v>
      </c>
      <c r="AI133" s="145">
        <f t="shared" si="99"/>
        <v>31</v>
      </c>
      <c r="AL133" s="95"/>
      <c r="AM133" s="79"/>
      <c r="AN133" s="79">
        <f t="shared" si="156"/>
        <v>0</v>
      </c>
      <c r="AO133" s="338" t="e">
        <f t="shared" ca="1" si="157"/>
        <v>#DIV/0!</v>
      </c>
      <c r="AP133" s="74">
        <f t="shared" ca="1" si="192"/>
        <v>0</v>
      </c>
      <c r="AQ133" s="98">
        <f t="shared" ca="1" si="193"/>
        <v>0</v>
      </c>
      <c r="AR133" s="97">
        <f t="shared" ca="1" si="158"/>
        <v>0</v>
      </c>
      <c r="AS133" s="97">
        <f t="shared" ca="1" si="159"/>
        <v>0</v>
      </c>
      <c r="AT133" s="97">
        <f t="shared" ca="1" si="160"/>
        <v>0</v>
      </c>
      <c r="AU133" s="99">
        <f t="shared" ca="1" si="161"/>
        <v>0</v>
      </c>
      <c r="AV133" s="99">
        <f t="shared" ca="1" si="162"/>
        <v>0</v>
      </c>
      <c r="AW133" s="99">
        <f t="shared" ca="1" si="163"/>
        <v>0</v>
      </c>
      <c r="AY133" s="79">
        <f t="shared" si="164"/>
        <v>0</v>
      </c>
      <c r="AZ133" s="338" t="e">
        <f t="shared" ca="1" si="165"/>
        <v>#DIV/0!</v>
      </c>
      <c r="BA133" s="74">
        <f t="shared" ca="1" si="194"/>
        <v>0</v>
      </c>
      <c r="BB133" s="98">
        <f t="shared" ca="1" si="195"/>
        <v>0</v>
      </c>
      <c r="BC133" s="97">
        <f t="shared" ca="1" si="166"/>
        <v>0</v>
      </c>
      <c r="BD133" s="97">
        <f t="shared" ca="1" si="167"/>
        <v>0</v>
      </c>
      <c r="BE133" s="97">
        <f t="shared" ca="1" si="168"/>
        <v>0</v>
      </c>
      <c r="BF133" s="99">
        <f t="shared" ca="1" si="169"/>
        <v>0</v>
      </c>
      <c r="BG133" s="99">
        <f t="shared" ca="1" si="170"/>
        <v>0</v>
      </c>
      <c r="BH133" s="99">
        <f t="shared" ca="1" si="171"/>
        <v>0</v>
      </c>
      <c r="BJ133" s="79">
        <f t="shared" si="172"/>
        <v>0</v>
      </c>
      <c r="BK133" s="338" t="e">
        <f t="shared" ca="1" si="173"/>
        <v>#DIV/0!</v>
      </c>
      <c r="BL133" s="74">
        <f t="shared" ca="1" si="196"/>
        <v>0</v>
      </c>
      <c r="BM133" s="98">
        <f t="shared" ca="1" si="197"/>
        <v>0</v>
      </c>
      <c r="BN133" s="97">
        <f t="shared" ca="1" si="174"/>
        <v>0</v>
      </c>
      <c r="BO133" s="97">
        <f t="shared" ca="1" si="175"/>
        <v>0</v>
      </c>
      <c r="BP133" s="97">
        <f t="shared" ca="1" si="176"/>
        <v>0</v>
      </c>
      <c r="BQ133" s="99">
        <f t="shared" ca="1" si="177"/>
        <v>0</v>
      </c>
      <c r="BR133" s="99">
        <f t="shared" ca="1" si="178"/>
        <v>0</v>
      </c>
      <c r="BS133" s="99">
        <f t="shared" ca="1" si="179"/>
        <v>0</v>
      </c>
      <c r="BU133" s="79">
        <f t="shared" si="180"/>
        <v>0</v>
      </c>
      <c r="BV133" s="338" t="e">
        <f t="shared" ca="1" si="181"/>
        <v>#DIV/0!</v>
      </c>
      <c r="BW133" s="74">
        <f t="shared" ca="1" si="198"/>
        <v>0</v>
      </c>
      <c r="BX133" s="98">
        <f t="shared" ca="1" si="199"/>
        <v>0</v>
      </c>
      <c r="BY133" s="97">
        <f t="shared" ca="1" si="182"/>
        <v>0</v>
      </c>
      <c r="BZ133" s="97">
        <f t="shared" ca="1" si="183"/>
        <v>0</v>
      </c>
      <c r="CA133" s="97">
        <f t="shared" ca="1" si="184"/>
        <v>0</v>
      </c>
      <c r="CB133" s="99">
        <f t="shared" ca="1" si="185"/>
        <v>0</v>
      </c>
      <c r="CC133" s="99">
        <f t="shared" ca="1" si="186"/>
        <v>0</v>
      </c>
      <c r="CD133" s="99">
        <f t="shared" ca="1" si="187"/>
        <v>0</v>
      </c>
    </row>
    <row r="134" spans="1:82" x14ac:dyDescent="0.2">
      <c r="A134" s="92">
        <f t="shared" si="147"/>
        <v>40391</v>
      </c>
      <c r="B134" s="93">
        <f t="shared" ca="1" si="124"/>
        <v>3.7875000000000001</v>
      </c>
      <c r="C134" s="77">
        <f t="shared" ca="1" si="148"/>
        <v>0.185</v>
      </c>
      <c r="D134" s="93">
        <f t="shared" ca="1" si="80"/>
        <v>-7.4999999999999997E-2</v>
      </c>
      <c r="E134" s="96">
        <f t="shared" ca="1" si="81"/>
        <v>1</v>
      </c>
      <c r="F134" s="95">
        <f t="shared" ca="1" si="126"/>
        <v>3158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4">
        <f t="shared" ca="1" si="188"/>
        <v>5</v>
      </c>
      <c r="K134" s="93">
        <f t="shared" ca="1" si="84"/>
        <v>-7.4999999999999997E-2</v>
      </c>
      <c r="L134" s="96">
        <f t="shared" ca="1" si="85"/>
        <v>1</v>
      </c>
      <c r="M134" s="95">
        <f t="shared" ca="1" si="150"/>
        <v>3158</v>
      </c>
      <c r="N134" s="170" t="e">
        <f t="shared" ca="1" si="151"/>
        <v>#DIV/0!</v>
      </c>
      <c r="O134" s="77" t="e">
        <f ca="1">IF(D$16=1,_xll.xCalcSkew($A134,P134-AZ134,b)/100,0)</f>
        <v>#DIV/0!</v>
      </c>
      <c r="P134" s="94">
        <f t="shared" ca="1" si="189"/>
        <v>3</v>
      </c>
      <c r="R134" s="93">
        <f t="shared" ca="1" si="89"/>
        <v>-0.37</v>
      </c>
      <c r="S134" s="96">
        <f t="shared" ca="1" si="90"/>
        <v>1</v>
      </c>
      <c r="T134" s="95">
        <f t="shared" ca="1" si="152"/>
        <v>3158</v>
      </c>
      <c r="U134" s="170" t="e">
        <f t="shared" ca="1" si="153"/>
        <v>#DIV/0!</v>
      </c>
      <c r="V134" s="77" t="e">
        <f ca="1">IF(F$16=1,_xll.xCalcSkew($A134,W134-BK134,b)/100,0)</f>
        <v>#DIV/0!</v>
      </c>
      <c r="W134" s="94">
        <f t="shared" ca="1" si="190"/>
        <v>2.5499999999999998</v>
      </c>
      <c r="X134" s="95"/>
      <c r="Y134" s="93">
        <f t="shared" ca="1" si="94"/>
        <v>0</v>
      </c>
      <c r="Z134" s="96">
        <f t="shared" ca="1" si="95"/>
        <v>1</v>
      </c>
      <c r="AA134" s="95">
        <f t="shared" ca="1" si="154"/>
        <v>3157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4">
        <f t="shared" ca="1" si="191"/>
        <v>2.9</v>
      </c>
      <c r="AF134" s="95">
        <f t="shared" ca="1" si="127"/>
        <v>3158</v>
      </c>
      <c r="AG134" s="95">
        <f t="shared" ca="1" si="128"/>
        <v>3157</v>
      </c>
      <c r="AH134" s="77">
        <f t="shared" ca="1" si="129"/>
        <v>0</v>
      </c>
      <c r="AI134" s="145">
        <f t="shared" si="99"/>
        <v>31</v>
      </c>
      <c r="AL134" s="95"/>
      <c r="AM134" s="79"/>
      <c r="AN134" s="79">
        <f t="shared" si="156"/>
        <v>0</v>
      </c>
      <c r="AO134" s="338" t="e">
        <f t="shared" ca="1" si="157"/>
        <v>#DIV/0!</v>
      </c>
      <c r="AP134" s="74">
        <f t="shared" ca="1" si="192"/>
        <v>0</v>
      </c>
      <c r="AQ134" s="98">
        <f t="shared" ca="1" si="193"/>
        <v>0</v>
      </c>
      <c r="AR134" s="97">
        <f t="shared" ca="1" si="158"/>
        <v>0</v>
      </c>
      <c r="AS134" s="97">
        <f t="shared" ca="1" si="159"/>
        <v>0</v>
      </c>
      <c r="AT134" s="97">
        <f t="shared" ca="1" si="160"/>
        <v>0</v>
      </c>
      <c r="AU134" s="99">
        <f t="shared" ca="1" si="161"/>
        <v>0</v>
      </c>
      <c r="AV134" s="99">
        <f t="shared" ca="1" si="162"/>
        <v>0</v>
      </c>
      <c r="AW134" s="99">
        <f t="shared" ca="1" si="163"/>
        <v>0</v>
      </c>
      <c r="AY134" s="79">
        <f t="shared" si="164"/>
        <v>0</v>
      </c>
      <c r="AZ134" s="338" t="e">
        <f t="shared" ca="1" si="165"/>
        <v>#DIV/0!</v>
      </c>
      <c r="BA134" s="74">
        <f t="shared" ca="1" si="194"/>
        <v>0</v>
      </c>
      <c r="BB134" s="98">
        <f t="shared" ca="1" si="195"/>
        <v>0</v>
      </c>
      <c r="BC134" s="97">
        <f t="shared" ca="1" si="166"/>
        <v>0</v>
      </c>
      <c r="BD134" s="97">
        <f t="shared" ca="1" si="167"/>
        <v>0</v>
      </c>
      <c r="BE134" s="97">
        <f t="shared" ca="1" si="168"/>
        <v>0</v>
      </c>
      <c r="BF134" s="99">
        <f t="shared" ca="1" si="169"/>
        <v>0</v>
      </c>
      <c r="BG134" s="99">
        <f t="shared" ca="1" si="170"/>
        <v>0</v>
      </c>
      <c r="BH134" s="99">
        <f t="shared" ca="1" si="171"/>
        <v>0</v>
      </c>
      <c r="BJ134" s="79">
        <f t="shared" si="172"/>
        <v>0</v>
      </c>
      <c r="BK134" s="338" t="e">
        <f t="shared" ca="1" si="173"/>
        <v>#DIV/0!</v>
      </c>
      <c r="BL134" s="74">
        <f t="shared" ca="1" si="196"/>
        <v>0</v>
      </c>
      <c r="BM134" s="98">
        <f t="shared" ca="1" si="197"/>
        <v>0</v>
      </c>
      <c r="BN134" s="97">
        <f t="shared" ca="1" si="174"/>
        <v>0</v>
      </c>
      <c r="BO134" s="97">
        <f t="shared" ca="1" si="175"/>
        <v>0</v>
      </c>
      <c r="BP134" s="97">
        <f t="shared" ca="1" si="176"/>
        <v>0</v>
      </c>
      <c r="BQ134" s="99">
        <f t="shared" ca="1" si="177"/>
        <v>0</v>
      </c>
      <c r="BR134" s="99">
        <f t="shared" ca="1" si="178"/>
        <v>0</v>
      </c>
      <c r="BS134" s="99">
        <f t="shared" ca="1" si="179"/>
        <v>0</v>
      </c>
      <c r="BU134" s="79">
        <f t="shared" si="180"/>
        <v>0</v>
      </c>
      <c r="BV134" s="338" t="e">
        <f t="shared" ca="1" si="181"/>
        <v>#DIV/0!</v>
      </c>
      <c r="BW134" s="74">
        <f t="shared" ca="1" si="198"/>
        <v>0</v>
      </c>
      <c r="BX134" s="98">
        <f t="shared" ca="1" si="199"/>
        <v>0</v>
      </c>
      <c r="BY134" s="97">
        <f t="shared" ca="1" si="182"/>
        <v>0</v>
      </c>
      <c r="BZ134" s="97">
        <f t="shared" ca="1" si="183"/>
        <v>0</v>
      </c>
      <c r="CA134" s="97">
        <f t="shared" ca="1" si="184"/>
        <v>0</v>
      </c>
      <c r="CB134" s="99">
        <f t="shared" ca="1" si="185"/>
        <v>0</v>
      </c>
      <c r="CC134" s="99">
        <f t="shared" ca="1" si="186"/>
        <v>0</v>
      </c>
      <c r="CD134" s="99">
        <f t="shared" ca="1" si="187"/>
        <v>0</v>
      </c>
    </row>
    <row r="135" spans="1:82" x14ac:dyDescent="0.2">
      <c r="A135" s="92">
        <f t="shared" si="147"/>
        <v>40422</v>
      </c>
      <c r="B135" s="93">
        <f t="shared" ca="1" si="124"/>
        <v>3.7705000000000002</v>
      </c>
      <c r="C135" s="77">
        <f t="shared" ca="1" si="148"/>
        <v>0.185</v>
      </c>
      <c r="D135" s="93">
        <f t="shared" ca="1" si="80"/>
        <v>-7.4999999999999997E-2</v>
      </c>
      <c r="E135" s="96">
        <f t="shared" ca="1" si="81"/>
        <v>1</v>
      </c>
      <c r="F135" s="95">
        <f t="shared" ca="1" si="126"/>
        <v>3188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4">
        <f t="shared" ca="1" si="188"/>
        <v>5</v>
      </c>
      <c r="K135" s="93">
        <f t="shared" ca="1" si="84"/>
        <v>-7.4999999999999997E-2</v>
      </c>
      <c r="L135" s="96">
        <f t="shared" ca="1" si="85"/>
        <v>1</v>
      </c>
      <c r="M135" s="95">
        <f t="shared" ca="1" si="150"/>
        <v>3188</v>
      </c>
      <c r="N135" s="170" t="e">
        <f t="shared" ca="1" si="151"/>
        <v>#DIV/0!</v>
      </c>
      <c r="O135" s="77" t="e">
        <f ca="1">IF(D$16=1,_xll.xCalcSkew($A135,P135-AZ135,b)/100,0)</f>
        <v>#DIV/0!</v>
      </c>
      <c r="P135" s="94">
        <f t="shared" ca="1" si="189"/>
        <v>3</v>
      </c>
      <c r="R135" s="93">
        <f t="shared" ca="1" si="89"/>
        <v>-0.37</v>
      </c>
      <c r="S135" s="96">
        <f t="shared" ca="1" si="90"/>
        <v>1</v>
      </c>
      <c r="T135" s="95">
        <f t="shared" ca="1" si="152"/>
        <v>3188</v>
      </c>
      <c r="U135" s="170" t="e">
        <f t="shared" ca="1" si="153"/>
        <v>#DIV/0!</v>
      </c>
      <c r="V135" s="77" t="e">
        <f ca="1">IF(F$16=1,_xll.xCalcSkew($A135,W135-BK135,b)/100,0)</f>
        <v>#DIV/0!</v>
      </c>
      <c r="W135" s="94">
        <f t="shared" ca="1" si="190"/>
        <v>2.5499999999999998</v>
      </c>
      <c r="X135" s="95"/>
      <c r="Y135" s="93">
        <f t="shared" ca="1" si="94"/>
        <v>0</v>
      </c>
      <c r="Z135" s="96">
        <f t="shared" ca="1" si="95"/>
        <v>1</v>
      </c>
      <c r="AA135" s="95">
        <f t="shared" ca="1" si="154"/>
        <v>3187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4">
        <f t="shared" ca="1" si="191"/>
        <v>2.9</v>
      </c>
      <c r="AF135" s="95">
        <f t="shared" ca="1" si="127"/>
        <v>3188</v>
      </c>
      <c r="AG135" s="95">
        <f t="shared" ca="1" si="128"/>
        <v>3187</v>
      </c>
      <c r="AH135" s="77">
        <f t="shared" ca="1" si="129"/>
        <v>0</v>
      </c>
      <c r="AI135" s="145">
        <f t="shared" si="99"/>
        <v>30</v>
      </c>
      <c r="AL135" s="95"/>
      <c r="AM135" s="79"/>
      <c r="AN135" s="79">
        <f t="shared" si="156"/>
        <v>0</v>
      </c>
      <c r="AO135" s="338" t="e">
        <f t="shared" ca="1" si="157"/>
        <v>#DIV/0!</v>
      </c>
      <c r="AP135" s="74">
        <f t="shared" ca="1" si="192"/>
        <v>0</v>
      </c>
      <c r="AQ135" s="98">
        <f t="shared" ca="1" si="193"/>
        <v>0</v>
      </c>
      <c r="AR135" s="97">
        <f t="shared" ca="1" si="158"/>
        <v>0</v>
      </c>
      <c r="AS135" s="97">
        <f t="shared" ca="1" si="159"/>
        <v>0</v>
      </c>
      <c r="AT135" s="97">
        <f t="shared" ca="1" si="160"/>
        <v>0</v>
      </c>
      <c r="AU135" s="99">
        <f t="shared" ca="1" si="161"/>
        <v>0</v>
      </c>
      <c r="AV135" s="99">
        <f t="shared" ca="1" si="162"/>
        <v>0</v>
      </c>
      <c r="AW135" s="99">
        <f t="shared" ca="1" si="163"/>
        <v>0</v>
      </c>
      <c r="AY135" s="79">
        <f t="shared" si="164"/>
        <v>0</v>
      </c>
      <c r="AZ135" s="338" t="e">
        <f t="shared" ca="1" si="165"/>
        <v>#DIV/0!</v>
      </c>
      <c r="BA135" s="74">
        <f t="shared" ca="1" si="194"/>
        <v>0</v>
      </c>
      <c r="BB135" s="98">
        <f t="shared" ca="1" si="195"/>
        <v>0</v>
      </c>
      <c r="BC135" s="97">
        <f t="shared" ca="1" si="166"/>
        <v>0</v>
      </c>
      <c r="BD135" s="97">
        <f t="shared" ca="1" si="167"/>
        <v>0</v>
      </c>
      <c r="BE135" s="97">
        <f t="shared" ca="1" si="168"/>
        <v>0</v>
      </c>
      <c r="BF135" s="99">
        <f t="shared" ca="1" si="169"/>
        <v>0</v>
      </c>
      <c r="BG135" s="99">
        <f t="shared" ca="1" si="170"/>
        <v>0</v>
      </c>
      <c r="BH135" s="99">
        <f t="shared" ca="1" si="171"/>
        <v>0</v>
      </c>
      <c r="BJ135" s="79">
        <f t="shared" si="172"/>
        <v>0</v>
      </c>
      <c r="BK135" s="338" t="e">
        <f t="shared" ca="1" si="173"/>
        <v>#DIV/0!</v>
      </c>
      <c r="BL135" s="74">
        <f t="shared" ca="1" si="196"/>
        <v>0</v>
      </c>
      <c r="BM135" s="98">
        <f t="shared" ca="1" si="197"/>
        <v>0</v>
      </c>
      <c r="BN135" s="97">
        <f t="shared" ca="1" si="174"/>
        <v>0</v>
      </c>
      <c r="BO135" s="97">
        <f t="shared" ca="1" si="175"/>
        <v>0</v>
      </c>
      <c r="BP135" s="97">
        <f t="shared" ca="1" si="176"/>
        <v>0</v>
      </c>
      <c r="BQ135" s="99">
        <f t="shared" ca="1" si="177"/>
        <v>0</v>
      </c>
      <c r="BR135" s="99">
        <f t="shared" ca="1" si="178"/>
        <v>0</v>
      </c>
      <c r="BS135" s="99">
        <f t="shared" ca="1" si="179"/>
        <v>0</v>
      </c>
      <c r="BU135" s="79">
        <f t="shared" si="180"/>
        <v>0</v>
      </c>
      <c r="BV135" s="338" t="e">
        <f t="shared" ca="1" si="181"/>
        <v>#DIV/0!</v>
      </c>
      <c r="BW135" s="74">
        <f t="shared" ca="1" si="198"/>
        <v>0</v>
      </c>
      <c r="BX135" s="98">
        <f t="shared" ca="1" si="199"/>
        <v>0</v>
      </c>
      <c r="BY135" s="97">
        <f t="shared" ca="1" si="182"/>
        <v>0</v>
      </c>
      <c r="BZ135" s="97">
        <f t="shared" ca="1" si="183"/>
        <v>0</v>
      </c>
      <c r="CA135" s="97">
        <f t="shared" ca="1" si="184"/>
        <v>0</v>
      </c>
      <c r="CB135" s="99">
        <f t="shared" ca="1" si="185"/>
        <v>0</v>
      </c>
      <c r="CC135" s="99">
        <f t="shared" ca="1" si="186"/>
        <v>0</v>
      </c>
      <c r="CD135" s="99">
        <f t="shared" ca="1" si="187"/>
        <v>0</v>
      </c>
    </row>
    <row r="136" spans="1:82" x14ac:dyDescent="0.2">
      <c r="A136" s="92">
        <f t="shared" si="147"/>
        <v>40452</v>
      </c>
      <c r="B136" s="93">
        <f t="shared" ca="1" si="124"/>
        <v>3.7955000000000001</v>
      </c>
      <c r="C136" s="77">
        <f t="shared" ca="1" si="148"/>
        <v>0.185</v>
      </c>
      <c r="D136" s="93">
        <f t="shared" ca="1" si="80"/>
        <v>-7.4999999999999997E-2</v>
      </c>
      <c r="E136" s="96">
        <f t="shared" ca="1" si="81"/>
        <v>1</v>
      </c>
      <c r="F136" s="95">
        <f t="shared" ca="1" si="126"/>
        <v>3220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4">
        <f t="shared" ca="1" si="188"/>
        <v>5</v>
      </c>
      <c r="K136" s="93">
        <f t="shared" ca="1" si="84"/>
        <v>-7.4999999999999997E-2</v>
      </c>
      <c r="L136" s="96">
        <f t="shared" ca="1" si="85"/>
        <v>1</v>
      </c>
      <c r="M136" s="95">
        <f t="shared" ca="1" si="150"/>
        <v>3220</v>
      </c>
      <c r="N136" s="170" t="e">
        <f t="shared" ca="1" si="151"/>
        <v>#DIV/0!</v>
      </c>
      <c r="O136" s="77" t="e">
        <f ca="1">IF(D$16=1,_xll.xCalcSkew($A136,P136-AZ136,b)/100,0)</f>
        <v>#DIV/0!</v>
      </c>
      <c r="P136" s="94">
        <f t="shared" ca="1" si="189"/>
        <v>3</v>
      </c>
      <c r="R136" s="93">
        <f t="shared" ca="1" si="89"/>
        <v>-0.37</v>
      </c>
      <c r="S136" s="96">
        <f t="shared" ca="1" si="90"/>
        <v>1</v>
      </c>
      <c r="T136" s="95">
        <f t="shared" ca="1" si="152"/>
        <v>3220</v>
      </c>
      <c r="U136" s="170" t="e">
        <f t="shared" ca="1" si="153"/>
        <v>#DIV/0!</v>
      </c>
      <c r="V136" s="77" t="e">
        <f ca="1">IF(F$16=1,_xll.xCalcSkew($A136,W136-BK136,b)/100,0)</f>
        <v>#DIV/0!</v>
      </c>
      <c r="W136" s="94">
        <f t="shared" ca="1" si="190"/>
        <v>2.5499999999999998</v>
      </c>
      <c r="X136" s="95"/>
      <c r="Y136" s="93">
        <f t="shared" ca="1" si="94"/>
        <v>0</v>
      </c>
      <c r="Z136" s="96">
        <f t="shared" ca="1" si="95"/>
        <v>1</v>
      </c>
      <c r="AA136" s="95">
        <f t="shared" ca="1" si="154"/>
        <v>3219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4">
        <f t="shared" ca="1" si="191"/>
        <v>2.9</v>
      </c>
      <c r="AF136" s="95">
        <f t="shared" ca="1" si="127"/>
        <v>3220</v>
      </c>
      <c r="AG136" s="95">
        <f t="shared" ca="1" si="128"/>
        <v>3219</v>
      </c>
      <c r="AH136" s="77">
        <f t="shared" ca="1" si="129"/>
        <v>0</v>
      </c>
      <c r="AI136" s="145">
        <f t="shared" si="99"/>
        <v>31</v>
      </c>
      <c r="AL136" s="95"/>
      <c r="AM136" s="79"/>
      <c r="AN136" s="79">
        <f t="shared" si="156"/>
        <v>0</v>
      </c>
      <c r="AO136" s="338" t="e">
        <f t="shared" ca="1" si="157"/>
        <v>#DIV/0!</v>
      </c>
      <c r="AP136" s="74">
        <f t="shared" ca="1" si="192"/>
        <v>0</v>
      </c>
      <c r="AQ136" s="98">
        <f t="shared" ca="1" si="193"/>
        <v>0</v>
      </c>
      <c r="AR136" s="97">
        <f t="shared" ca="1" si="158"/>
        <v>0</v>
      </c>
      <c r="AS136" s="97">
        <f t="shared" ca="1" si="159"/>
        <v>0</v>
      </c>
      <c r="AT136" s="97">
        <f t="shared" ca="1" si="160"/>
        <v>0</v>
      </c>
      <c r="AU136" s="99">
        <f t="shared" ca="1" si="161"/>
        <v>0</v>
      </c>
      <c r="AV136" s="99">
        <f t="shared" ca="1" si="162"/>
        <v>0</v>
      </c>
      <c r="AW136" s="99">
        <f t="shared" ca="1" si="163"/>
        <v>0</v>
      </c>
      <c r="AY136" s="79">
        <f t="shared" si="164"/>
        <v>0</v>
      </c>
      <c r="AZ136" s="338" t="e">
        <f t="shared" ca="1" si="165"/>
        <v>#DIV/0!</v>
      </c>
      <c r="BA136" s="74">
        <f t="shared" ca="1" si="194"/>
        <v>0</v>
      </c>
      <c r="BB136" s="98">
        <f t="shared" ca="1" si="195"/>
        <v>0</v>
      </c>
      <c r="BC136" s="97">
        <f t="shared" ca="1" si="166"/>
        <v>0</v>
      </c>
      <c r="BD136" s="97">
        <f t="shared" ca="1" si="167"/>
        <v>0</v>
      </c>
      <c r="BE136" s="97">
        <f t="shared" ca="1" si="168"/>
        <v>0</v>
      </c>
      <c r="BF136" s="99">
        <f t="shared" ca="1" si="169"/>
        <v>0</v>
      </c>
      <c r="BG136" s="99">
        <f t="shared" ca="1" si="170"/>
        <v>0</v>
      </c>
      <c r="BH136" s="99">
        <f t="shared" ca="1" si="171"/>
        <v>0</v>
      </c>
      <c r="BJ136" s="79">
        <f t="shared" si="172"/>
        <v>0</v>
      </c>
      <c r="BK136" s="338" t="e">
        <f t="shared" ca="1" si="173"/>
        <v>#DIV/0!</v>
      </c>
      <c r="BL136" s="74">
        <f t="shared" ca="1" si="196"/>
        <v>0</v>
      </c>
      <c r="BM136" s="98">
        <f t="shared" ca="1" si="197"/>
        <v>0</v>
      </c>
      <c r="BN136" s="97">
        <f t="shared" ca="1" si="174"/>
        <v>0</v>
      </c>
      <c r="BO136" s="97">
        <f t="shared" ca="1" si="175"/>
        <v>0</v>
      </c>
      <c r="BP136" s="97">
        <f t="shared" ca="1" si="176"/>
        <v>0</v>
      </c>
      <c r="BQ136" s="99">
        <f t="shared" ca="1" si="177"/>
        <v>0</v>
      </c>
      <c r="BR136" s="99">
        <f t="shared" ca="1" si="178"/>
        <v>0</v>
      </c>
      <c r="BS136" s="99">
        <f t="shared" ca="1" si="179"/>
        <v>0</v>
      </c>
      <c r="BU136" s="79">
        <f t="shared" si="180"/>
        <v>0</v>
      </c>
      <c r="BV136" s="338" t="e">
        <f t="shared" ca="1" si="181"/>
        <v>#DIV/0!</v>
      </c>
      <c r="BW136" s="74">
        <f t="shared" ca="1" si="198"/>
        <v>0</v>
      </c>
      <c r="BX136" s="98">
        <f t="shared" ca="1" si="199"/>
        <v>0</v>
      </c>
      <c r="BY136" s="97">
        <f t="shared" ca="1" si="182"/>
        <v>0</v>
      </c>
      <c r="BZ136" s="97">
        <f t="shared" ca="1" si="183"/>
        <v>0</v>
      </c>
      <c r="CA136" s="97">
        <f t="shared" ca="1" si="184"/>
        <v>0</v>
      </c>
      <c r="CB136" s="99">
        <f t="shared" ca="1" si="185"/>
        <v>0</v>
      </c>
      <c r="CC136" s="99">
        <f t="shared" ca="1" si="186"/>
        <v>0</v>
      </c>
      <c r="CD136" s="99">
        <f t="shared" ca="1" si="187"/>
        <v>0</v>
      </c>
    </row>
    <row r="137" spans="1:82" x14ac:dyDescent="0.2">
      <c r="A137" s="92">
        <f t="shared" si="147"/>
        <v>40483</v>
      </c>
      <c r="B137" s="93">
        <f t="shared" ca="1" si="124"/>
        <v>3.9474999999999998</v>
      </c>
      <c r="C137" s="77">
        <f t="shared" ca="1" si="148"/>
        <v>0.185</v>
      </c>
      <c r="D137" s="93">
        <f t="shared" ca="1" si="80"/>
        <v>-7.7499999999999999E-2</v>
      </c>
      <c r="E137" s="96">
        <f t="shared" ca="1" si="81"/>
        <v>1</v>
      </c>
      <c r="F137" s="95">
        <f t="shared" ca="1" si="126"/>
        <v>3249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4">
        <f t="shared" ca="1" si="188"/>
        <v>5</v>
      </c>
      <c r="K137" s="93">
        <f t="shared" ca="1" si="84"/>
        <v>-7.7499999999999999E-2</v>
      </c>
      <c r="L137" s="96">
        <f t="shared" ca="1" si="85"/>
        <v>1</v>
      </c>
      <c r="M137" s="95">
        <f t="shared" ca="1" si="150"/>
        <v>3249</v>
      </c>
      <c r="N137" s="170" t="e">
        <f t="shared" ca="1" si="151"/>
        <v>#DIV/0!</v>
      </c>
      <c r="O137" s="77" t="e">
        <f ca="1">IF(D$16=1,_xll.xCalcSkew($A137,P137-AZ137,b)/100,0)</f>
        <v>#DIV/0!</v>
      </c>
      <c r="P137" s="94">
        <f t="shared" ca="1" si="189"/>
        <v>3</v>
      </c>
      <c r="R137" s="93">
        <f t="shared" ca="1" si="89"/>
        <v>-0.26</v>
      </c>
      <c r="S137" s="96">
        <f t="shared" ca="1" si="90"/>
        <v>1</v>
      </c>
      <c r="T137" s="95">
        <f t="shared" ca="1" si="152"/>
        <v>3249</v>
      </c>
      <c r="U137" s="170" t="e">
        <f t="shared" ca="1" si="153"/>
        <v>#DIV/0!</v>
      </c>
      <c r="V137" s="77" t="e">
        <f ca="1">IF(F$16=1,_xll.xCalcSkew($A137,W137-BK137,b)/100,0)</f>
        <v>#DIV/0!</v>
      </c>
      <c r="W137" s="94">
        <f t="shared" ca="1" si="190"/>
        <v>2.5499999999999998</v>
      </c>
      <c r="X137" s="95"/>
      <c r="Y137" s="93">
        <f t="shared" ca="1" si="94"/>
        <v>0</v>
      </c>
      <c r="Z137" s="96">
        <f t="shared" ca="1" si="95"/>
        <v>1</v>
      </c>
      <c r="AA137" s="95">
        <f t="shared" ca="1" si="154"/>
        <v>3248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4">
        <f t="shared" ca="1" si="191"/>
        <v>2.9</v>
      </c>
      <c r="AF137" s="95">
        <f t="shared" ca="1" si="127"/>
        <v>3249</v>
      </c>
      <c r="AG137" s="95">
        <f t="shared" ca="1" si="128"/>
        <v>3248</v>
      </c>
      <c r="AH137" s="77">
        <f t="shared" ca="1" si="129"/>
        <v>0</v>
      </c>
      <c r="AI137" s="145">
        <f t="shared" si="99"/>
        <v>30</v>
      </c>
      <c r="AL137" s="95"/>
      <c r="AM137" s="79"/>
      <c r="AN137" s="79">
        <f t="shared" si="156"/>
        <v>0</v>
      </c>
      <c r="AO137" s="338" t="e">
        <f t="shared" ca="1" si="157"/>
        <v>#DIV/0!</v>
      </c>
      <c r="AP137" s="74">
        <f t="shared" ca="1" si="192"/>
        <v>0</v>
      </c>
      <c r="AQ137" s="98">
        <f t="shared" ca="1" si="193"/>
        <v>0</v>
      </c>
      <c r="AR137" s="97">
        <f t="shared" ca="1" si="158"/>
        <v>0</v>
      </c>
      <c r="AS137" s="97">
        <f t="shared" ca="1" si="159"/>
        <v>0</v>
      </c>
      <c r="AT137" s="97">
        <f t="shared" ca="1" si="160"/>
        <v>0</v>
      </c>
      <c r="AU137" s="99">
        <f t="shared" ca="1" si="161"/>
        <v>0</v>
      </c>
      <c r="AV137" s="99">
        <f t="shared" ca="1" si="162"/>
        <v>0</v>
      </c>
      <c r="AW137" s="99">
        <f t="shared" ca="1" si="163"/>
        <v>0</v>
      </c>
      <c r="AY137" s="79">
        <f t="shared" si="164"/>
        <v>0</v>
      </c>
      <c r="AZ137" s="338" t="e">
        <f t="shared" ca="1" si="165"/>
        <v>#DIV/0!</v>
      </c>
      <c r="BA137" s="74">
        <f t="shared" ca="1" si="194"/>
        <v>0</v>
      </c>
      <c r="BB137" s="98">
        <f t="shared" ca="1" si="195"/>
        <v>0</v>
      </c>
      <c r="BC137" s="97">
        <f t="shared" ca="1" si="166"/>
        <v>0</v>
      </c>
      <c r="BD137" s="97">
        <f t="shared" ca="1" si="167"/>
        <v>0</v>
      </c>
      <c r="BE137" s="97">
        <f t="shared" ca="1" si="168"/>
        <v>0</v>
      </c>
      <c r="BF137" s="99">
        <f t="shared" ca="1" si="169"/>
        <v>0</v>
      </c>
      <c r="BG137" s="99">
        <f t="shared" ca="1" si="170"/>
        <v>0</v>
      </c>
      <c r="BH137" s="99">
        <f t="shared" ca="1" si="171"/>
        <v>0</v>
      </c>
      <c r="BJ137" s="79">
        <f t="shared" si="172"/>
        <v>0</v>
      </c>
      <c r="BK137" s="338" t="e">
        <f t="shared" ca="1" si="173"/>
        <v>#DIV/0!</v>
      </c>
      <c r="BL137" s="74">
        <f t="shared" ca="1" si="196"/>
        <v>0</v>
      </c>
      <c r="BM137" s="98">
        <f t="shared" ca="1" si="197"/>
        <v>0</v>
      </c>
      <c r="BN137" s="97">
        <f t="shared" ca="1" si="174"/>
        <v>0</v>
      </c>
      <c r="BO137" s="97">
        <f t="shared" ca="1" si="175"/>
        <v>0</v>
      </c>
      <c r="BP137" s="97">
        <f t="shared" ca="1" si="176"/>
        <v>0</v>
      </c>
      <c r="BQ137" s="99">
        <f t="shared" ca="1" si="177"/>
        <v>0</v>
      </c>
      <c r="BR137" s="99">
        <f t="shared" ca="1" si="178"/>
        <v>0</v>
      </c>
      <c r="BS137" s="99">
        <f t="shared" ca="1" si="179"/>
        <v>0</v>
      </c>
      <c r="BU137" s="79">
        <f t="shared" si="180"/>
        <v>0</v>
      </c>
      <c r="BV137" s="338" t="e">
        <f t="shared" ca="1" si="181"/>
        <v>#DIV/0!</v>
      </c>
      <c r="BW137" s="74">
        <f t="shared" ca="1" si="198"/>
        <v>0</v>
      </c>
      <c r="BX137" s="98">
        <f t="shared" ca="1" si="199"/>
        <v>0</v>
      </c>
      <c r="BY137" s="97">
        <f t="shared" ca="1" si="182"/>
        <v>0</v>
      </c>
      <c r="BZ137" s="97">
        <f t="shared" ca="1" si="183"/>
        <v>0</v>
      </c>
      <c r="CA137" s="97">
        <f t="shared" ca="1" si="184"/>
        <v>0</v>
      </c>
      <c r="CB137" s="99">
        <f t="shared" ca="1" si="185"/>
        <v>0</v>
      </c>
      <c r="CC137" s="99">
        <f t="shared" ca="1" si="186"/>
        <v>0</v>
      </c>
      <c r="CD137" s="99">
        <f t="shared" ca="1" si="187"/>
        <v>0</v>
      </c>
    </row>
    <row r="138" spans="1:82" x14ac:dyDescent="0.2">
      <c r="A138" s="92">
        <f t="shared" si="147"/>
        <v>40513</v>
      </c>
      <c r="B138" s="93">
        <f t="shared" ca="1" si="124"/>
        <v>4.0904999999999996</v>
      </c>
      <c r="C138" s="77">
        <f t="shared" ca="1" si="148"/>
        <v>0.185</v>
      </c>
      <c r="D138" s="93">
        <f t="shared" ca="1" si="80"/>
        <v>-7.7499999999999999E-2</v>
      </c>
      <c r="E138" s="96">
        <f t="shared" ca="1" si="81"/>
        <v>1</v>
      </c>
      <c r="F138" s="95">
        <f t="shared" ca="1" si="126"/>
        <v>3279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4">
        <f t="shared" ca="1" si="188"/>
        <v>5</v>
      </c>
      <c r="K138" s="93">
        <f t="shared" ca="1" si="84"/>
        <v>-7.7499999999999999E-2</v>
      </c>
      <c r="L138" s="96">
        <f t="shared" ca="1" si="85"/>
        <v>1</v>
      </c>
      <c r="M138" s="95">
        <f t="shared" ca="1" si="150"/>
        <v>3279</v>
      </c>
      <c r="N138" s="170" t="e">
        <f t="shared" ca="1" si="151"/>
        <v>#DIV/0!</v>
      </c>
      <c r="O138" s="77" t="e">
        <f ca="1">IF(D$16=1,_xll.xCalcSkew($A138,P138-AZ138,b)/100,0)</f>
        <v>#DIV/0!</v>
      </c>
      <c r="P138" s="94">
        <f t="shared" ca="1" si="189"/>
        <v>3</v>
      </c>
      <c r="R138" s="93">
        <f t="shared" ca="1" si="89"/>
        <v>-0.26</v>
      </c>
      <c r="S138" s="96">
        <f t="shared" ca="1" si="90"/>
        <v>1</v>
      </c>
      <c r="T138" s="95">
        <f t="shared" ca="1" si="152"/>
        <v>3279</v>
      </c>
      <c r="U138" s="170" t="e">
        <f t="shared" ca="1" si="153"/>
        <v>#DIV/0!</v>
      </c>
      <c r="V138" s="77" t="e">
        <f ca="1">IF(F$16=1,_xll.xCalcSkew($A138,W138-BK138,b)/100,0)</f>
        <v>#DIV/0!</v>
      </c>
      <c r="W138" s="94">
        <f t="shared" ca="1" si="190"/>
        <v>2.5499999999999998</v>
      </c>
      <c r="X138" s="95"/>
      <c r="Y138" s="93">
        <f t="shared" ca="1" si="94"/>
        <v>0</v>
      </c>
      <c r="Z138" s="96">
        <f t="shared" ca="1" si="95"/>
        <v>1</v>
      </c>
      <c r="AA138" s="95">
        <f t="shared" ca="1" si="154"/>
        <v>3277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4">
        <f t="shared" ca="1" si="191"/>
        <v>2.9</v>
      </c>
      <c r="AF138" s="95">
        <f t="shared" ca="1" si="127"/>
        <v>3279</v>
      </c>
      <c r="AG138" s="95">
        <f t="shared" ca="1" si="128"/>
        <v>3277</v>
      </c>
      <c r="AH138" s="77">
        <f t="shared" ca="1" si="129"/>
        <v>0</v>
      </c>
      <c r="AI138" s="145">
        <f t="shared" si="99"/>
        <v>31</v>
      </c>
      <c r="AL138" s="95"/>
      <c r="AM138" s="79"/>
      <c r="AN138" s="79">
        <f t="shared" si="156"/>
        <v>0</v>
      </c>
      <c r="AO138" s="338" t="e">
        <f t="shared" ca="1" si="157"/>
        <v>#DIV/0!</v>
      </c>
      <c r="AP138" s="74">
        <f t="shared" ca="1" si="192"/>
        <v>0</v>
      </c>
      <c r="AQ138" s="98">
        <f t="shared" ca="1" si="193"/>
        <v>0</v>
      </c>
      <c r="AR138" s="97">
        <f t="shared" ca="1" si="158"/>
        <v>0</v>
      </c>
      <c r="AS138" s="97">
        <f t="shared" ca="1" si="159"/>
        <v>0</v>
      </c>
      <c r="AT138" s="97">
        <f t="shared" ca="1" si="160"/>
        <v>0</v>
      </c>
      <c r="AU138" s="99">
        <f t="shared" ca="1" si="161"/>
        <v>0</v>
      </c>
      <c r="AV138" s="99">
        <f t="shared" ca="1" si="162"/>
        <v>0</v>
      </c>
      <c r="AW138" s="99">
        <f t="shared" ca="1" si="163"/>
        <v>0</v>
      </c>
      <c r="AY138" s="79">
        <f t="shared" si="164"/>
        <v>0</v>
      </c>
      <c r="AZ138" s="338" t="e">
        <f t="shared" ca="1" si="165"/>
        <v>#DIV/0!</v>
      </c>
      <c r="BA138" s="74">
        <f t="shared" ca="1" si="194"/>
        <v>0</v>
      </c>
      <c r="BB138" s="98">
        <f t="shared" ca="1" si="195"/>
        <v>0</v>
      </c>
      <c r="BC138" s="97">
        <f t="shared" ca="1" si="166"/>
        <v>0</v>
      </c>
      <c r="BD138" s="97">
        <f t="shared" ca="1" si="167"/>
        <v>0</v>
      </c>
      <c r="BE138" s="97">
        <f t="shared" ca="1" si="168"/>
        <v>0</v>
      </c>
      <c r="BF138" s="99">
        <f t="shared" ca="1" si="169"/>
        <v>0</v>
      </c>
      <c r="BG138" s="99">
        <f t="shared" ca="1" si="170"/>
        <v>0</v>
      </c>
      <c r="BH138" s="99">
        <f t="shared" ca="1" si="171"/>
        <v>0</v>
      </c>
      <c r="BJ138" s="79">
        <f t="shared" si="172"/>
        <v>0</v>
      </c>
      <c r="BK138" s="338" t="e">
        <f t="shared" ca="1" si="173"/>
        <v>#DIV/0!</v>
      </c>
      <c r="BL138" s="74">
        <f t="shared" ca="1" si="196"/>
        <v>0</v>
      </c>
      <c r="BM138" s="98">
        <f t="shared" ca="1" si="197"/>
        <v>0</v>
      </c>
      <c r="BN138" s="97">
        <f t="shared" ca="1" si="174"/>
        <v>0</v>
      </c>
      <c r="BO138" s="97">
        <f t="shared" ca="1" si="175"/>
        <v>0</v>
      </c>
      <c r="BP138" s="97">
        <f t="shared" ca="1" si="176"/>
        <v>0</v>
      </c>
      <c r="BQ138" s="99">
        <f t="shared" ca="1" si="177"/>
        <v>0</v>
      </c>
      <c r="BR138" s="99">
        <f t="shared" ca="1" si="178"/>
        <v>0</v>
      </c>
      <c r="BS138" s="99">
        <f t="shared" ca="1" si="179"/>
        <v>0</v>
      </c>
      <c r="BU138" s="79">
        <f t="shared" si="180"/>
        <v>0</v>
      </c>
      <c r="BV138" s="338" t="e">
        <f t="shared" ca="1" si="181"/>
        <v>#DIV/0!</v>
      </c>
      <c r="BW138" s="74">
        <f t="shared" ca="1" si="198"/>
        <v>0</v>
      </c>
      <c r="BX138" s="98">
        <f t="shared" ca="1" si="199"/>
        <v>0</v>
      </c>
      <c r="BY138" s="97">
        <f t="shared" ca="1" si="182"/>
        <v>0</v>
      </c>
      <c r="BZ138" s="97">
        <f t="shared" ca="1" si="183"/>
        <v>0</v>
      </c>
      <c r="CA138" s="97">
        <f t="shared" ca="1" si="184"/>
        <v>0</v>
      </c>
      <c r="CB138" s="99">
        <f t="shared" ca="1" si="185"/>
        <v>0</v>
      </c>
      <c r="CC138" s="99">
        <f t="shared" ca="1" si="186"/>
        <v>0</v>
      </c>
      <c r="CD138" s="99">
        <f t="shared" ca="1" si="187"/>
        <v>0</v>
      </c>
    </row>
    <row r="139" spans="1:82" x14ac:dyDescent="0.2">
      <c r="A139" s="92">
        <f t="shared" si="147"/>
        <v>40544</v>
      </c>
      <c r="B139" s="93">
        <f t="shared" ca="1" si="124"/>
        <v>4.1284999999999998</v>
      </c>
      <c r="C139" s="77">
        <f t="shared" ca="1" si="148"/>
        <v>0.185</v>
      </c>
      <c r="D139" s="93">
        <f t="shared" ca="1" si="80"/>
        <v>-7.7499999999999999E-2</v>
      </c>
      <c r="E139" s="96">
        <f t="shared" ca="1" si="81"/>
        <v>1</v>
      </c>
      <c r="F139" s="95">
        <f t="shared" ca="1" si="126"/>
        <v>3311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4">
        <f t="shared" ca="1" si="188"/>
        <v>5</v>
      </c>
      <c r="K139" s="93">
        <f t="shared" ca="1" si="84"/>
        <v>-7.7499999999999999E-2</v>
      </c>
      <c r="L139" s="96">
        <f t="shared" ca="1" si="85"/>
        <v>1</v>
      </c>
      <c r="M139" s="95">
        <f t="shared" ca="1" si="150"/>
        <v>3311</v>
      </c>
      <c r="N139" s="170" t="e">
        <f t="shared" ca="1" si="151"/>
        <v>#DIV/0!</v>
      </c>
      <c r="O139" s="77" t="e">
        <f ca="1">IF(D$16=1,_xll.xCalcSkew($A139,P139-AZ139,b)/100,0)</f>
        <v>#DIV/0!</v>
      </c>
      <c r="P139" s="94">
        <f t="shared" ca="1" si="189"/>
        <v>3</v>
      </c>
      <c r="R139" s="93">
        <f t="shared" ca="1" si="89"/>
        <v>-0.26</v>
      </c>
      <c r="S139" s="96">
        <f t="shared" ca="1" si="90"/>
        <v>1</v>
      </c>
      <c r="T139" s="95">
        <f t="shared" ca="1" si="152"/>
        <v>3311</v>
      </c>
      <c r="U139" s="170" t="e">
        <f t="shared" ca="1" si="153"/>
        <v>#DIV/0!</v>
      </c>
      <c r="V139" s="77" t="e">
        <f ca="1">IF(F$16=1,_xll.xCalcSkew($A139,W139-BK139,b)/100,0)</f>
        <v>#DIV/0!</v>
      </c>
      <c r="W139" s="94">
        <f t="shared" ca="1" si="190"/>
        <v>2.5499999999999998</v>
      </c>
      <c r="X139" s="95"/>
      <c r="Y139" s="93">
        <f t="shared" ca="1" si="94"/>
        <v>0</v>
      </c>
      <c r="Z139" s="96">
        <f t="shared" ca="1" si="95"/>
        <v>1</v>
      </c>
      <c r="AA139" s="95">
        <f t="shared" ca="1" si="154"/>
        <v>3310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4">
        <f t="shared" ca="1" si="191"/>
        <v>2.9</v>
      </c>
      <c r="AF139" s="95">
        <f t="shared" ca="1" si="127"/>
        <v>3311</v>
      </c>
      <c r="AG139" s="95">
        <f t="shared" ca="1" si="128"/>
        <v>3310</v>
      </c>
      <c r="AH139" s="77">
        <f t="shared" ca="1" si="129"/>
        <v>0</v>
      </c>
      <c r="AI139" s="145">
        <f t="shared" si="99"/>
        <v>31</v>
      </c>
      <c r="AL139" s="95"/>
      <c r="AM139" s="79"/>
      <c r="AN139" s="79">
        <f t="shared" si="156"/>
        <v>0</v>
      </c>
      <c r="AO139" s="338" t="e">
        <f t="shared" ca="1" si="157"/>
        <v>#DIV/0!</v>
      </c>
      <c r="AP139" s="74">
        <f t="shared" ca="1" si="192"/>
        <v>0</v>
      </c>
      <c r="AQ139" s="98">
        <f t="shared" ca="1" si="193"/>
        <v>0</v>
      </c>
      <c r="AR139" s="97">
        <f t="shared" ca="1" si="158"/>
        <v>0</v>
      </c>
      <c r="AS139" s="97">
        <f t="shared" ca="1" si="159"/>
        <v>0</v>
      </c>
      <c r="AT139" s="97">
        <f t="shared" ca="1" si="160"/>
        <v>0</v>
      </c>
      <c r="AU139" s="99">
        <f t="shared" ca="1" si="161"/>
        <v>0</v>
      </c>
      <c r="AV139" s="99">
        <f t="shared" ca="1" si="162"/>
        <v>0</v>
      </c>
      <c r="AW139" s="99">
        <f t="shared" ca="1" si="163"/>
        <v>0</v>
      </c>
      <c r="AY139" s="79">
        <f t="shared" si="164"/>
        <v>0</v>
      </c>
      <c r="AZ139" s="338" t="e">
        <f t="shared" ca="1" si="165"/>
        <v>#DIV/0!</v>
      </c>
      <c r="BA139" s="74">
        <f t="shared" ca="1" si="194"/>
        <v>0</v>
      </c>
      <c r="BB139" s="98">
        <f t="shared" ca="1" si="195"/>
        <v>0</v>
      </c>
      <c r="BC139" s="97">
        <f t="shared" ca="1" si="166"/>
        <v>0</v>
      </c>
      <c r="BD139" s="97">
        <f t="shared" ca="1" si="167"/>
        <v>0</v>
      </c>
      <c r="BE139" s="97">
        <f t="shared" ca="1" si="168"/>
        <v>0</v>
      </c>
      <c r="BF139" s="99">
        <f t="shared" ca="1" si="169"/>
        <v>0</v>
      </c>
      <c r="BG139" s="99">
        <f t="shared" ca="1" si="170"/>
        <v>0</v>
      </c>
      <c r="BH139" s="99">
        <f t="shared" ca="1" si="171"/>
        <v>0</v>
      </c>
      <c r="BJ139" s="79">
        <f t="shared" si="172"/>
        <v>0</v>
      </c>
      <c r="BK139" s="338" t="e">
        <f t="shared" ca="1" si="173"/>
        <v>#DIV/0!</v>
      </c>
      <c r="BL139" s="74">
        <f t="shared" ca="1" si="196"/>
        <v>0</v>
      </c>
      <c r="BM139" s="98">
        <f t="shared" ca="1" si="197"/>
        <v>0</v>
      </c>
      <c r="BN139" s="97">
        <f t="shared" ca="1" si="174"/>
        <v>0</v>
      </c>
      <c r="BO139" s="97">
        <f t="shared" ca="1" si="175"/>
        <v>0</v>
      </c>
      <c r="BP139" s="97">
        <f t="shared" ca="1" si="176"/>
        <v>0</v>
      </c>
      <c r="BQ139" s="99">
        <f t="shared" ca="1" si="177"/>
        <v>0</v>
      </c>
      <c r="BR139" s="99">
        <f t="shared" ca="1" si="178"/>
        <v>0</v>
      </c>
      <c r="BS139" s="99">
        <f t="shared" ca="1" si="179"/>
        <v>0</v>
      </c>
      <c r="BU139" s="79">
        <f t="shared" si="180"/>
        <v>0</v>
      </c>
      <c r="BV139" s="338" t="e">
        <f t="shared" ca="1" si="181"/>
        <v>#DIV/0!</v>
      </c>
      <c r="BW139" s="74">
        <f t="shared" ca="1" si="198"/>
        <v>0</v>
      </c>
      <c r="BX139" s="98">
        <f t="shared" ca="1" si="199"/>
        <v>0</v>
      </c>
      <c r="BY139" s="97">
        <f t="shared" ca="1" si="182"/>
        <v>0</v>
      </c>
      <c r="BZ139" s="97">
        <f t="shared" ca="1" si="183"/>
        <v>0</v>
      </c>
      <c r="CA139" s="97">
        <f t="shared" ca="1" si="184"/>
        <v>0</v>
      </c>
      <c r="CB139" s="99">
        <f t="shared" ca="1" si="185"/>
        <v>0</v>
      </c>
      <c r="CC139" s="99">
        <f t="shared" ca="1" si="186"/>
        <v>0</v>
      </c>
      <c r="CD139" s="99">
        <f t="shared" ca="1" si="187"/>
        <v>0</v>
      </c>
    </row>
    <row r="140" spans="1:82" x14ac:dyDescent="0.2">
      <c r="A140" s="92">
        <f t="shared" si="147"/>
        <v>40575</v>
      </c>
      <c r="B140" s="93">
        <f t="shared" ca="1" si="124"/>
        <v>4.0724999999999998</v>
      </c>
      <c r="C140" s="77">
        <f t="shared" ca="1" si="148"/>
        <v>0.185</v>
      </c>
      <c r="D140" s="93">
        <f t="shared" ca="1" si="80"/>
        <v>-7.7499999999999999E-2</v>
      </c>
      <c r="E140" s="96">
        <f t="shared" ca="1" si="81"/>
        <v>1</v>
      </c>
      <c r="F140" s="95">
        <f t="shared" ca="1" si="126"/>
        <v>3341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4">
        <f t="shared" ca="1" si="188"/>
        <v>5</v>
      </c>
      <c r="K140" s="93">
        <f t="shared" ca="1" si="84"/>
        <v>-7.7499999999999999E-2</v>
      </c>
      <c r="L140" s="96">
        <f t="shared" ca="1" si="85"/>
        <v>1</v>
      </c>
      <c r="M140" s="95">
        <f t="shared" ca="1" si="150"/>
        <v>3341</v>
      </c>
      <c r="N140" s="170" t="e">
        <f t="shared" ca="1" si="151"/>
        <v>#DIV/0!</v>
      </c>
      <c r="O140" s="77" t="e">
        <f ca="1">IF(D$16=1,_xll.xCalcSkew($A140,P140-AZ140,b)/100,0)</f>
        <v>#DIV/0!</v>
      </c>
      <c r="P140" s="94">
        <f t="shared" ca="1" si="189"/>
        <v>3</v>
      </c>
      <c r="R140" s="93">
        <f t="shared" ca="1" si="89"/>
        <v>-0.26</v>
      </c>
      <c r="S140" s="96">
        <f t="shared" ca="1" si="90"/>
        <v>1</v>
      </c>
      <c r="T140" s="95">
        <f t="shared" ca="1" si="152"/>
        <v>3341</v>
      </c>
      <c r="U140" s="170" t="e">
        <f t="shared" ca="1" si="153"/>
        <v>#DIV/0!</v>
      </c>
      <c r="V140" s="77" t="e">
        <f ca="1">IF(F$16=1,_xll.xCalcSkew($A140,W140-BK140,b)/100,0)</f>
        <v>#DIV/0!</v>
      </c>
      <c r="W140" s="94">
        <f t="shared" ca="1" si="190"/>
        <v>2.5499999999999998</v>
      </c>
      <c r="X140" s="95"/>
      <c r="Y140" s="93">
        <f t="shared" ca="1" si="94"/>
        <v>0</v>
      </c>
      <c r="Z140" s="96">
        <f t="shared" ca="1" si="95"/>
        <v>1</v>
      </c>
      <c r="AA140" s="95">
        <f t="shared" ca="1" si="154"/>
        <v>3340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4">
        <f t="shared" ca="1" si="191"/>
        <v>2.9</v>
      </c>
      <c r="AF140" s="95">
        <f t="shared" ca="1" si="127"/>
        <v>3341</v>
      </c>
      <c r="AG140" s="95">
        <f t="shared" ca="1" si="128"/>
        <v>3340</v>
      </c>
      <c r="AH140" s="77">
        <f t="shared" ca="1" si="129"/>
        <v>0</v>
      </c>
      <c r="AI140" s="145">
        <f t="shared" si="99"/>
        <v>28</v>
      </c>
      <c r="AL140" s="95"/>
      <c r="AM140" s="79"/>
      <c r="AN140" s="79">
        <f t="shared" si="156"/>
        <v>0</v>
      </c>
      <c r="AO140" s="338" t="e">
        <f t="shared" ca="1" si="157"/>
        <v>#DIV/0!</v>
      </c>
      <c r="AP140" s="74">
        <f t="shared" ca="1" si="192"/>
        <v>0</v>
      </c>
      <c r="AQ140" s="98">
        <f t="shared" ca="1" si="193"/>
        <v>0</v>
      </c>
      <c r="AR140" s="97">
        <f t="shared" ca="1" si="158"/>
        <v>0</v>
      </c>
      <c r="AS140" s="97">
        <f t="shared" ca="1" si="159"/>
        <v>0</v>
      </c>
      <c r="AT140" s="97">
        <f t="shared" ca="1" si="160"/>
        <v>0</v>
      </c>
      <c r="AU140" s="99">
        <f t="shared" ca="1" si="161"/>
        <v>0</v>
      </c>
      <c r="AV140" s="99">
        <f t="shared" ca="1" si="162"/>
        <v>0</v>
      </c>
      <c r="AW140" s="99">
        <f t="shared" ca="1" si="163"/>
        <v>0</v>
      </c>
      <c r="AY140" s="79">
        <f t="shared" si="164"/>
        <v>0</v>
      </c>
      <c r="AZ140" s="338" t="e">
        <f t="shared" ca="1" si="165"/>
        <v>#DIV/0!</v>
      </c>
      <c r="BA140" s="74">
        <f t="shared" ca="1" si="194"/>
        <v>0</v>
      </c>
      <c r="BB140" s="98">
        <f t="shared" ca="1" si="195"/>
        <v>0</v>
      </c>
      <c r="BC140" s="97">
        <f t="shared" ca="1" si="166"/>
        <v>0</v>
      </c>
      <c r="BD140" s="97">
        <f t="shared" ca="1" si="167"/>
        <v>0</v>
      </c>
      <c r="BE140" s="97">
        <f t="shared" ca="1" si="168"/>
        <v>0</v>
      </c>
      <c r="BF140" s="99">
        <f t="shared" ca="1" si="169"/>
        <v>0</v>
      </c>
      <c r="BG140" s="99">
        <f t="shared" ca="1" si="170"/>
        <v>0</v>
      </c>
      <c r="BH140" s="99">
        <f t="shared" ca="1" si="171"/>
        <v>0</v>
      </c>
      <c r="BJ140" s="79">
        <f t="shared" si="172"/>
        <v>0</v>
      </c>
      <c r="BK140" s="338" t="e">
        <f t="shared" ca="1" si="173"/>
        <v>#DIV/0!</v>
      </c>
      <c r="BL140" s="74">
        <f t="shared" ca="1" si="196"/>
        <v>0</v>
      </c>
      <c r="BM140" s="98">
        <f t="shared" ca="1" si="197"/>
        <v>0</v>
      </c>
      <c r="BN140" s="97">
        <f t="shared" ca="1" si="174"/>
        <v>0</v>
      </c>
      <c r="BO140" s="97">
        <f t="shared" ca="1" si="175"/>
        <v>0</v>
      </c>
      <c r="BP140" s="97">
        <f t="shared" ca="1" si="176"/>
        <v>0</v>
      </c>
      <c r="BQ140" s="99">
        <f t="shared" ca="1" si="177"/>
        <v>0</v>
      </c>
      <c r="BR140" s="99">
        <f t="shared" ca="1" si="178"/>
        <v>0</v>
      </c>
      <c r="BS140" s="99">
        <f t="shared" ca="1" si="179"/>
        <v>0</v>
      </c>
      <c r="BU140" s="79">
        <f t="shared" si="180"/>
        <v>0</v>
      </c>
      <c r="BV140" s="338" t="e">
        <f t="shared" ca="1" si="181"/>
        <v>#DIV/0!</v>
      </c>
      <c r="BW140" s="74">
        <f t="shared" ca="1" si="198"/>
        <v>0</v>
      </c>
      <c r="BX140" s="98">
        <f t="shared" ca="1" si="199"/>
        <v>0</v>
      </c>
      <c r="BY140" s="97">
        <f t="shared" ca="1" si="182"/>
        <v>0</v>
      </c>
      <c r="BZ140" s="97">
        <f t="shared" ca="1" si="183"/>
        <v>0</v>
      </c>
      <c r="CA140" s="97">
        <f t="shared" ca="1" si="184"/>
        <v>0</v>
      </c>
      <c r="CB140" s="99">
        <f t="shared" ca="1" si="185"/>
        <v>0</v>
      </c>
      <c r="CC140" s="99">
        <f t="shared" ca="1" si="186"/>
        <v>0</v>
      </c>
      <c r="CD140" s="99">
        <f t="shared" ca="1" si="187"/>
        <v>0</v>
      </c>
    </row>
    <row r="141" spans="1:82" x14ac:dyDescent="0.2">
      <c r="A141" s="92">
        <f t="shared" si="147"/>
        <v>40603</v>
      </c>
      <c r="B141" s="93">
        <f t="shared" ca="1" si="124"/>
        <v>3.9424999999999999</v>
      </c>
      <c r="C141" s="77">
        <f t="shared" ca="1" si="148"/>
        <v>0.18</v>
      </c>
      <c r="D141" s="93">
        <f t="shared" ca="1" si="80"/>
        <v>-7.7499999999999999E-2</v>
      </c>
      <c r="E141" s="96">
        <f t="shared" ca="1" si="81"/>
        <v>1</v>
      </c>
      <c r="F141" s="95">
        <f t="shared" ca="1" si="126"/>
        <v>3369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4">
        <f t="shared" ca="1" si="188"/>
        <v>5</v>
      </c>
      <c r="K141" s="93">
        <f t="shared" ca="1" si="84"/>
        <v>-7.7499999999999999E-2</v>
      </c>
      <c r="L141" s="96">
        <f t="shared" ca="1" si="85"/>
        <v>1</v>
      </c>
      <c r="M141" s="95">
        <f t="shared" ca="1" si="150"/>
        <v>3369</v>
      </c>
      <c r="N141" s="170" t="e">
        <f t="shared" ca="1" si="151"/>
        <v>#DIV/0!</v>
      </c>
      <c r="O141" s="77" t="e">
        <f ca="1">IF(D$16=1,_xll.xCalcSkew($A141,P141-AZ141,b)/100,0)</f>
        <v>#DIV/0!</v>
      </c>
      <c r="P141" s="94">
        <f t="shared" ca="1" si="189"/>
        <v>3</v>
      </c>
      <c r="R141" s="93">
        <f t="shared" ca="1" si="89"/>
        <v>-0.26</v>
      </c>
      <c r="S141" s="96">
        <f t="shared" ca="1" si="90"/>
        <v>1</v>
      </c>
      <c r="T141" s="95">
        <f t="shared" ca="1" si="152"/>
        <v>3369</v>
      </c>
      <c r="U141" s="170" t="e">
        <f t="shared" ca="1" si="153"/>
        <v>#DIV/0!</v>
      </c>
      <c r="V141" s="77" t="e">
        <f ca="1">IF(F$16=1,_xll.xCalcSkew($A141,W141-BK141,b)/100,0)</f>
        <v>#DIV/0!</v>
      </c>
      <c r="W141" s="94">
        <f t="shared" ca="1" si="190"/>
        <v>2.5499999999999998</v>
      </c>
      <c r="X141" s="95"/>
      <c r="Y141" s="93">
        <f t="shared" ca="1" si="94"/>
        <v>0</v>
      </c>
      <c r="Z141" s="96">
        <f t="shared" ca="1" si="95"/>
        <v>1</v>
      </c>
      <c r="AA141" s="95">
        <f t="shared" ca="1" si="154"/>
        <v>3368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4">
        <f t="shared" ca="1" si="191"/>
        <v>2.9</v>
      </c>
      <c r="AF141" s="95">
        <f t="shared" ca="1" si="127"/>
        <v>3369</v>
      </c>
      <c r="AG141" s="95">
        <f t="shared" ca="1" si="128"/>
        <v>3368</v>
      </c>
      <c r="AH141" s="77">
        <f t="shared" ca="1" si="129"/>
        <v>0</v>
      </c>
      <c r="AI141" s="145">
        <f t="shared" si="99"/>
        <v>31</v>
      </c>
      <c r="AL141" s="95"/>
      <c r="AM141" s="79"/>
      <c r="AN141" s="79">
        <f t="shared" si="156"/>
        <v>0</v>
      </c>
      <c r="AO141" s="338" t="e">
        <f t="shared" ca="1" si="157"/>
        <v>#DIV/0!</v>
      </c>
      <c r="AP141" s="74">
        <f t="shared" ca="1" si="192"/>
        <v>0</v>
      </c>
      <c r="AQ141" s="98">
        <f t="shared" ca="1" si="193"/>
        <v>0</v>
      </c>
      <c r="AR141" s="97">
        <f t="shared" ca="1" si="158"/>
        <v>0</v>
      </c>
      <c r="AS141" s="97">
        <f t="shared" ca="1" si="159"/>
        <v>0</v>
      </c>
      <c r="AT141" s="97">
        <f t="shared" ca="1" si="160"/>
        <v>0</v>
      </c>
      <c r="AU141" s="99">
        <f t="shared" ca="1" si="161"/>
        <v>0</v>
      </c>
      <c r="AV141" s="99">
        <f t="shared" ca="1" si="162"/>
        <v>0</v>
      </c>
      <c r="AW141" s="99">
        <f t="shared" ca="1" si="163"/>
        <v>0</v>
      </c>
      <c r="AY141" s="79">
        <f t="shared" si="164"/>
        <v>0</v>
      </c>
      <c r="AZ141" s="338" t="e">
        <f t="shared" ca="1" si="165"/>
        <v>#DIV/0!</v>
      </c>
      <c r="BA141" s="74">
        <f t="shared" ca="1" si="194"/>
        <v>0</v>
      </c>
      <c r="BB141" s="98">
        <f t="shared" ca="1" si="195"/>
        <v>0</v>
      </c>
      <c r="BC141" s="97">
        <f t="shared" ca="1" si="166"/>
        <v>0</v>
      </c>
      <c r="BD141" s="97">
        <f t="shared" ca="1" si="167"/>
        <v>0</v>
      </c>
      <c r="BE141" s="97">
        <f t="shared" ca="1" si="168"/>
        <v>0</v>
      </c>
      <c r="BF141" s="99">
        <f t="shared" ca="1" si="169"/>
        <v>0</v>
      </c>
      <c r="BG141" s="99">
        <f t="shared" ca="1" si="170"/>
        <v>0</v>
      </c>
      <c r="BH141" s="99">
        <f t="shared" ca="1" si="171"/>
        <v>0</v>
      </c>
      <c r="BJ141" s="79">
        <f t="shared" si="172"/>
        <v>0</v>
      </c>
      <c r="BK141" s="338" t="e">
        <f t="shared" ca="1" si="173"/>
        <v>#DIV/0!</v>
      </c>
      <c r="BL141" s="74">
        <f t="shared" ca="1" si="196"/>
        <v>0</v>
      </c>
      <c r="BM141" s="98">
        <f t="shared" ca="1" si="197"/>
        <v>0</v>
      </c>
      <c r="BN141" s="97">
        <f t="shared" ca="1" si="174"/>
        <v>0</v>
      </c>
      <c r="BO141" s="97">
        <f t="shared" ca="1" si="175"/>
        <v>0</v>
      </c>
      <c r="BP141" s="97">
        <f t="shared" ca="1" si="176"/>
        <v>0</v>
      </c>
      <c r="BQ141" s="99">
        <f t="shared" ca="1" si="177"/>
        <v>0</v>
      </c>
      <c r="BR141" s="99">
        <f t="shared" ca="1" si="178"/>
        <v>0</v>
      </c>
      <c r="BS141" s="99">
        <f t="shared" ca="1" si="179"/>
        <v>0</v>
      </c>
      <c r="BU141" s="79">
        <f t="shared" si="180"/>
        <v>0</v>
      </c>
      <c r="BV141" s="338" t="e">
        <f t="shared" ca="1" si="181"/>
        <v>#DIV/0!</v>
      </c>
      <c r="BW141" s="74">
        <f t="shared" ca="1" si="198"/>
        <v>0</v>
      </c>
      <c r="BX141" s="98">
        <f t="shared" ca="1" si="199"/>
        <v>0</v>
      </c>
      <c r="BY141" s="97">
        <f t="shared" ca="1" si="182"/>
        <v>0</v>
      </c>
      <c r="BZ141" s="97">
        <f t="shared" ca="1" si="183"/>
        <v>0</v>
      </c>
      <c r="CA141" s="97">
        <f t="shared" ca="1" si="184"/>
        <v>0</v>
      </c>
      <c r="CB141" s="99">
        <f t="shared" ca="1" si="185"/>
        <v>0</v>
      </c>
      <c r="CC141" s="99">
        <f t="shared" ca="1" si="186"/>
        <v>0</v>
      </c>
      <c r="CD141" s="99">
        <f t="shared" ca="1" si="187"/>
        <v>0</v>
      </c>
    </row>
    <row r="142" spans="1:82" x14ac:dyDescent="0.2">
      <c r="A142" s="92">
        <f t="shared" si="147"/>
        <v>40634</v>
      </c>
      <c r="B142" s="93">
        <f t="shared" ca="1" si="124"/>
        <v>3.7574999999999998</v>
      </c>
      <c r="C142" s="77">
        <f t="shared" ca="1" si="148"/>
        <v>0.18</v>
      </c>
      <c r="D142" s="93">
        <f t="shared" ca="1" si="80"/>
        <v>-7.4999999999999997E-2</v>
      </c>
      <c r="E142" s="96">
        <f t="shared" ca="1" si="81"/>
        <v>1</v>
      </c>
      <c r="F142" s="95">
        <f t="shared" ca="1" si="126"/>
        <v>3402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4">
        <f t="shared" ca="1" si="188"/>
        <v>5</v>
      </c>
      <c r="K142" s="93">
        <f t="shared" ca="1" si="84"/>
        <v>-7.4999999999999997E-2</v>
      </c>
      <c r="L142" s="96">
        <f t="shared" ca="1" si="85"/>
        <v>1</v>
      </c>
      <c r="M142" s="95">
        <f t="shared" ca="1" si="150"/>
        <v>3402</v>
      </c>
      <c r="N142" s="170" t="e">
        <f t="shared" ca="1" si="151"/>
        <v>#DIV/0!</v>
      </c>
      <c r="O142" s="77" t="e">
        <f ca="1">IF(D$16=1,_xll.xCalcSkew($A142,P142-AZ142,b)/100,0)</f>
        <v>#DIV/0!</v>
      </c>
      <c r="P142" s="94">
        <f t="shared" ca="1" si="189"/>
        <v>3</v>
      </c>
      <c r="R142" s="93">
        <f t="shared" ca="1" si="89"/>
        <v>-0.37</v>
      </c>
      <c r="S142" s="96">
        <f t="shared" ca="1" si="90"/>
        <v>1</v>
      </c>
      <c r="T142" s="95">
        <f t="shared" ca="1" si="152"/>
        <v>3402</v>
      </c>
      <c r="U142" s="170" t="e">
        <f t="shared" ca="1" si="153"/>
        <v>#DIV/0!</v>
      </c>
      <c r="V142" s="77" t="e">
        <f ca="1">IF(F$16=1,_xll.xCalcSkew($A142,W142-BK142,b)/100,0)</f>
        <v>#DIV/0!</v>
      </c>
      <c r="W142" s="94">
        <f t="shared" ca="1" si="190"/>
        <v>2.5499999999999998</v>
      </c>
      <c r="X142" s="95"/>
      <c r="Y142" s="93">
        <f t="shared" ca="1" si="94"/>
        <v>0</v>
      </c>
      <c r="Z142" s="96">
        <f t="shared" ca="1" si="95"/>
        <v>1</v>
      </c>
      <c r="AA142" s="95">
        <f t="shared" ca="1" si="154"/>
        <v>3401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4">
        <f t="shared" ca="1" si="191"/>
        <v>2.9</v>
      </c>
      <c r="AF142" s="95">
        <f t="shared" ca="1" si="127"/>
        <v>3402</v>
      </c>
      <c r="AG142" s="95">
        <f t="shared" ca="1" si="128"/>
        <v>3401</v>
      </c>
      <c r="AH142" s="77">
        <f t="shared" ca="1" si="129"/>
        <v>0</v>
      </c>
      <c r="AI142" s="145">
        <f t="shared" si="99"/>
        <v>30</v>
      </c>
      <c r="AL142" s="95"/>
      <c r="AM142" s="79"/>
      <c r="AN142" s="79">
        <f t="shared" si="156"/>
        <v>0</v>
      </c>
      <c r="AO142" s="338" t="e">
        <f t="shared" ca="1" si="157"/>
        <v>#DIV/0!</v>
      </c>
      <c r="AP142" s="74">
        <f t="shared" ca="1" si="192"/>
        <v>0</v>
      </c>
      <c r="AQ142" s="98">
        <f t="shared" ca="1" si="193"/>
        <v>0</v>
      </c>
      <c r="AR142" s="97">
        <f t="shared" ca="1" si="158"/>
        <v>0</v>
      </c>
      <c r="AS142" s="97">
        <f t="shared" ca="1" si="159"/>
        <v>0</v>
      </c>
      <c r="AT142" s="97">
        <f t="shared" ca="1" si="160"/>
        <v>0</v>
      </c>
      <c r="AU142" s="99">
        <f t="shared" ca="1" si="161"/>
        <v>0</v>
      </c>
      <c r="AV142" s="99">
        <f t="shared" ca="1" si="162"/>
        <v>0</v>
      </c>
      <c r="AW142" s="99">
        <f t="shared" ca="1" si="163"/>
        <v>0</v>
      </c>
      <c r="AY142" s="79">
        <f t="shared" si="164"/>
        <v>0</v>
      </c>
      <c r="AZ142" s="338" t="e">
        <f t="shared" ca="1" si="165"/>
        <v>#DIV/0!</v>
      </c>
      <c r="BA142" s="74">
        <f t="shared" ca="1" si="194"/>
        <v>0</v>
      </c>
      <c r="BB142" s="98">
        <f t="shared" ca="1" si="195"/>
        <v>0</v>
      </c>
      <c r="BC142" s="97">
        <f t="shared" ca="1" si="166"/>
        <v>0</v>
      </c>
      <c r="BD142" s="97">
        <f t="shared" ca="1" si="167"/>
        <v>0</v>
      </c>
      <c r="BE142" s="97">
        <f t="shared" ca="1" si="168"/>
        <v>0</v>
      </c>
      <c r="BF142" s="99">
        <f t="shared" ca="1" si="169"/>
        <v>0</v>
      </c>
      <c r="BG142" s="99">
        <f t="shared" ca="1" si="170"/>
        <v>0</v>
      </c>
      <c r="BH142" s="99">
        <f t="shared" ca="1" si="171"/>
        <v>0</v>
      </c>
      <c r="BJ142" s="79">
        <f t="shared" si="172"/>
        <v>0</v>
      </c>
      <c r="BK142" s="338" t="e">
        <f t="shared" ca="1" si="173"/>
        <v>#DIV/0!</v>
      </c>
      <c r="BL142" s="74">
        <f t="shared" ca="1" si="196"/>
        <v>0</v>
      </c>
      <c r="BM142" s="98">
        <f t="shared" ca="1" si="197"/>
        <v>0</v>
      </c>
      <c r="BN142" s="97">
        <f t="shared" ca="1" si="174"/>
        <v>0</v>
      </c>
      <c r="BO142" s="97">
        <f t="shared" ca="1" si="175"/>
        <v>0</v>
      </c>
      <c r="BP142" s="97">
        <f t="shared" ca="1" si="176"/>
        <v>0</v>
      </c>
      <c r="BQ142" s="99">
        <f t="shared" ca="1" si="177"/>
        <v>0</v>
      </c>
      <c r="BR142" s="99">
        <f t="shared" ca="1" si="178"/>
        <v>0</v>
      </c>
      <c r="BS142" s="99">
        <f t="shared" ca="1" si="179"/>
        <v>0</v>
      </c>
      <c r="BU142" s="79">
        <f t="shared" si="180"/>
        <v>0</v>
      </c>
      <c r="BV142" s="338" t="e">
        <f t="shared" ca="1" si="181"/>
        <v>#DIV/0!</v>
      </c>
      <c r="BW142" s="74">
        <f t="shared" ca="1" si="198"/>
        <v>0</v>
      </c>
      <c r="BX142" s="98">
        <f t="shared" ca="1" si="199"/>
        <v>0</v>
      </c>
      <c r="BY142" s="97">
        <f t="shared" ca="1" si="182"/>
        <v>0</v>
      </c>
      <c r="BZ142" s="97">
        <f t="shared" ca="1" si="183"/>
        <v>0</v>
      </c>
      <c r="CA142" s="97">
        <f t="shared" ca="1" si="184"/>
        <v>0</v>
      </c>
      <c r="CB142" s="99">
        <f t="shared" ca="1" si="185"/>
        <v>0</v>
      </c>
      <c r="CC142" s="99">
        <f t="shared" ca="1" si="186"/>
        <v>0</v>
      </c>
      <c r="CD142" s="99">
        <f t="shared" ca="1" si="187"/>
        <v>0</v>
      </c>
    </row>
    <row r="143" spans="1:82" x14ac:dyDescent="0.2">
      <c r="A143" s="92">
        <f t="shared" si="147"/>
        <v>40664</v>
      </c>
      <c r="B143" s="93">
        <f t="shared" ca="1" si="124"/>
        <v>3.7574999999999998</v>
      </c>
      <c r="C143" s="77">
        <f t="shared" ca="1" si="148"/>
        <v>0.18</v>
      </c>
      <c r="D143" s="93">
        <f t="shared" ca="1" si="80"/>
        <v>-7.4999999999999997E-2</v>
      </c>
      <c r="E143" s="96">
        <f t="shared" ca="1" si="81"/>
        <v>1</v>
      </c>
      <c r="F143" s="95">
        <f t="shared" ca="1" si="126"/>
        <v>3431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4">
        <f t="shared" ca="1" si="188"/>
        <v>5</v>
      </c>
      <c r="K143" s="93">
        <f t="shared" ca="1" si="84"/>
        <v>-7.4999999999999997E-2</v>
      </c>
      <c r="L143" s="96">
        <f t="shared" ca="1" si="85"/>
        <v>1</v>
      </c>
      <c r="M143" s="95">
        <f t="shared" ca="1" si="150"/>
        <v>3431</v>
      </c>
      <c r="N143" s="170" t="e">
        <f t="shared" ca="1" si="151"/>
        <v>#DIV/0!</v>
      </c>
      <c r="O143" s="77" t="e">
        <f ca="1">IF(D$16=1,_xll.xCalcSkew($A143,P143-AZ143,b)/100,0)</f>
        <v>#DIV/0!</v>
      </c>
      <c r="P143" s="94">
        <f t="shared" ca="1" si="189"/>
        <v>3</v>
      </c>
      <c r="R143" s="93">
        <f t="shared" ca="1" si="89"/>
        <v>-0.37</v>
      </c>
      <c r="S143" s="96">
        <f t="shared" ca="1" si="90"/>
        <v>1</v>
      </c>
      <c r="T143" s="95">
        <f t="shared" ca="1" si="152"/>
        <v>3431</v>
      </c>
      <c r="U143" s="170" t="e">
        <f t="shared" ca="1" si="153"/>
        <v>#DIV/0!</v>
      </c>
      <c r="V143" s="77" t="e">
        <f ca="1">IF(F$16=1,_xll.xCalcSkew($A143,W143-BK143,b)/100,0)</f>
        <v>#DIV/0!</v>
      </c>
      <c r="W143" s="94">
        <f t="shared" ca="1" si="190"/>
        <v>2.5499999999999998</v>
      </c>
      <c r="X143" s="95"/>
      <c r="Y143" s="93">
        <f t="shared" ca="1" si="94"/>
        <v>0</v>
      </c>
      <c r="Z143" s="96">
        <f t="shared" ca="1" si="95"/>
        <v>1</v>
      </c>
      <c r="AA143" s="95">
        <f t="shared" ca="1" si="154"/>
        <v>3430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4">
        <f t="shared" ca="1" si="191"/>
        <v>2.9</v>
      </c>
      <c r="AF143" s="95">
        <f t="shared" ca="1" si="127"/>
        <v>3431</v>
      </c>
      <c r="AG143" s="95">
        <f t="shared" ca="1" si="128"/>
        <v>3430</v>
      </c>
      <c r="AH143" s="77">
        <f t="shared" ca="1" si="129"/>
        <v>0</v>
      </c>
      <c r="AI143" s="145">
        <f t="shared" si="99"/>
        <v>31</v>
      </c>
      <c r="AL143" s="95"/>
      <c r="AM143" s="79"/>
      <c r="AN143" s="79">
        <f t="shared" si="156"/>
        <v>0</v>
      </c>
      <c r="AO143" s="338" t="e">
        <f t="shared" ca="1" si="157"/>
        <v>#DIV/0!</v>
      </c>
      <c r="AP143" s="74">
        <f t="shared" ca="1" si="192"/>
        <v>0</v>
      </c>
      <c r="AQ143" s="98">
        <f t="shared" ca="1" si="193"/>
        <v>0</v>
      </c>
      <c r="AR143" s="97">
        <f t="shared" ca="1" si="158"/>
        <v>0</v>
      </c>
      <c r="AS143" s="97">
        <f t="shared" ca="1" si="159"/>
        <v>0</v>
      </c>
      <c r="AT143" s="97">
        <f t="shared" ca="1" si="160"/>
        <v>0</v>
      </c>
      <c r="AU143" s="99">
        <f t="shared" ca="1" si="161"/>
        <v>0</v>
      </c>
      <c r="AV143" s="99">
        <f t="shared" ca="1" si="162"/>
        <v>0</v>
      </c>
      <c r="AW143" s="99">
        <f t="shared" ca="1" si="163"/>
        <v>0</v>
      </c>
      <c r="AY143" s="79">
        <f t="shared" si="164"/>
        <v>0</v>
      </c>
      <c r="AZ143" s="338" t="e">
        <f t="shared" ca="1" si="165"/>
        <v>#DIV/0!</v>
      </c>
      <c r="BA143" s="74">
        <f t="shared" ca="1" si="194"/>
        <v>0</v>
      </c>
      <c r="BB143" s="98">
        <f t="shared" ca="1" si="195"/>
        <v>0</v>
      </c>
      <c r="BC143" s="97">
        <f t="shared" ca="1" si="166"/>
        <v>0</v>
      </c>
      <c r="BD143" s="97">
        <f t="shared" ca="1" si="167"/>
        <v>0</v>
      </c>
      <c r="BE143" s="97">
        <f t="shared" ca="1" si="168"/>
        <v>0</v>
      </c>
      <c r="BF143" s="99">
        <f t="shared" ca="1" si="169"/>
        <v>0</v>
      </c>
      <c r="BG143" s="99">
        <f t="shared" ca="1" si="170"/>
        <v>0</v>
      </c>
      <c r="BH143" s="99">
        <f t="shared" ca="1" si="171"/>
        <v>0</v>
      </c>
      <c r="BJ143" s="79">
        <f t="shared" si="172"/>
        <v>0</v>
      </c>
      <c r="BK143" s="338" t="e">
        <f t="shared" ca="1" si="173"/>
        <v>#DIV/0!</v>
      </c>
      <c r="BL143" s="74">
        <f t="shared" ca="1" si="196"/>
        <v>0</v>
      </c>
      <c r="BM143" s="98">
        <f t="shared" ca="1" si="197"/>
        <v>0</v>
      </c>
      <c r="BN143" s="97">
        <f t="shared" ca="1" si="174"/>
        <v>0</v>
      </c>
      <c r="BO143" s="97">
        <f t="shared" ca="1" si="175"/>
        <v>0</v>
      </c>
      <c r="BP143" s="97">
        <f t="shared" ca="1" si="176"/>
        <v>0</v>
      </c>
      <c r="BQ143" s="99">
        <f t="shared" ca="1" si="177"/>
        <v>0</v>
      </c>
      <c r="BR143" s="99">
        <f t="shared" ca="1" si="178"/>
        <v>0</v>
      </c>
      <c r="BS143" s="99">
        <f t="shared" ca="1" si="179"/>
        <v>0</v>
      </c>
      <c r="BU143" s="79">
        <f t="shared" si="180"/>
        <v>0</v>
      </c>
      <c r="BV143" s="338" t="e">
        <f t="shared" ca="1" si="181"/>
        <v>#DIV/0!</v>
      </c>
      <c r="BW143" s="74">
        <f t="shared" ca="1" si="198"/>
        <v>0</v>
      </c>
      <c r="BX143" s="98">
        <f t="shared" ca="1" si="199"/>
        <v>0</v>
      </c>
      <c r="BY143" s="97">
        <f t="shared" ca="1" si="182"/>
        <v>0</v>
      </c>
      <c r="BZ143" s="97">
        <f t="shared" ca="1" si="183"/>
        <v>0</v>
      </c>
      <c r="CA143" s="97">
        <f t="shared" ca="1" si="184"/>
        <v>0</v>
      </c>
      <c r="CB143" s="99">
        <f t="shared" ca="1" si="185"/>
        <v>0</v>
      </c>
      <c r="CC143" s="99">
        <f t="shared" ca="1" si="186"/>
        <v>0</v>
      </c>
      <c r="CD143" s="99">
        <f t="shared" ca="1" si="187"/>
        <v>0</v>
      </c>
    </row>
    <row r="144" spans="1:82" x14ac:dyDescent="0.2">
      <c r="A144" s="92">
        <f t="shared" si="147"/>
        <v>40695</v>
      </c>
      <c r="B144" s="93">
        <f t="shared" ca="1" si="124"/>
        <v>3.7925</v>
      </c>
      <c r="C144" s="77">
        <f t="shared" ca="1" si="148"/>
        <v>0.18</v>
      </c>
      <c r="D144" s="93">
        <f t="shared" ca="1" si="80"/>
        <v>-7.4999999999999997E-2</v>
      </c>
      <c r="E144" s="96">
        <f t="shared" ca="1" si="81"/>
        <v>1</v>
      </c>
      <c r="F144" s="95">
        <f t="shared" ca="1" si="126"/>
        <v>3460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4">
        <f t="shared" ca="1" si="188"/>
        <v>5</v>
      </c>
      <c r="K144" s="93">
        <f t="shared" ca="1" si="84"/>
        <v>-7.4999999999999997E-2</v>
      </c>
      <c r="L144" s="96">
        <f t="shared" ca="1" si="85"/>
        <v>1</v>
      </c>
      <c r="M144" s="95">
        <f t="shared" ca="1" si="150"/>
        <v>3460</v>
      </c>
      <c r="N144" s="170" t="e">
        <f t="shared" ca="1" si="151"/>
        <v>#DIV/0!</v>
      </c>
      <c r="O144" s="77" t="e">
        <f ca="1">IF(D$16=1,_xll.xCalcSkew($A144,P144-AZ144,b)/100,0)</f>
        <v>#DIV/0!</v>
      </c>
      <c r="P144" s="94">
        <f t="shared" ca="1" si="189"/>
        <v>3</v>
      </c>
      <c r="R144" s="93">
        <f t="shared" ca="1" si="89"/>
        <v>-0.37</v>
      </c>
      <c r="S144" s="96">
        <f t="shared" ca="1" si="90"/>
        <v>1</v>
      </c>
      <c r="T144" s="95">
        <f t="shared" ca="1" si="152"/>
        <v>3460</v>
      </c>
      <c r="U144" s="170" t="e">
        <f t="shared" ca="1" si="153"/>
        <v>#DIV/0!</v>
      </c>
      <c r="V144" s="77" t="e">
        <f ca="1">IF(F$16=1,_xll.xCalcSkew($A144,W144-BK144,b)/100,0)</f>
        <v>#DIV/0!</v>
      </c>
      <c r="W144" s="94">
        <f t="shared" ca="1" si="190"/>
        <v>2.5499999999999998</v>
      </c>
      <c r="X144" s="95"/>
      <c r="Y144" s="93">
        <f t="shared" ca="1" si="94"/>
        <v>0</v>
      </c>
      <c r="Z144" s="96">
        <f t="shared" ca="1" si="95"/>
        <v>1</v>
      </c>
      <c r="AA144" s="95">
        <f t="shared" ca="1" si="154"/>
        <v>3459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4">
        <f t="shared" ca="1" si="191"/>
        <v>2.9</v>
      </c>
      <c r="AF144" s="95">
        <f t="shared" ca="1" si="127"/>
        <v>3460</v>
      </c>
      <c r="AG144" s="95">
        <f t="shared" ca="1" si="128"/>
        <v>3459</v>
      </c>
      <c r="AH144" s="77">
        <f t="shared" ca="1" si="129"/>
        <v>0</v>
      </c>
      <c r="AI144" s="145">
        <f t="shared" si="99"/>
        <v>30</v>
      </c>
      <c r="AL144" s="95"/>
      <c r="AM144" s="79"/>
      <c r="AN144" s="79">
        <f t="shared" si="156"/>
        <v>0</v>
      </c>
      <c r="AO144" s="338" t="e">
        <f t="shared" ca="1" si="157"/>
        <v>#DIV/0!</v>
      </c>
      <c r="AP144" s="74">
        <f t="shared" ca="1" si="192"/>
        <v>0</v>
      </c>
      <c r="AQ144" s="98">
        <f t="shared" ca="1" si="193"/>
        <v>0</v>
      </c>
      <c r="AR144" s="97">
        <f t="shared" ca="1" si="158"/>
        <v>0</v>
      </c>
      <c r="AS144" s="97">
        <f t="shared" ca="1" si="159"/>
        <v>0</v>
      </c>
      <c r="AT144" s="97">
        <f t="shared" ca="1" si="160"/>
        <v>0</v>
      </c>
      <c r="AU144" s="99">
        <f t="shared" ca="1" si="161"/>
        <v>0</v>
      </c>
      <c r="AV144" s="99">
        <f t="shared" ca="1" si="162"/>
        <v>0</v>
      </c>
      <c r="AW144" s="99">
        <f t="shared" ca="1" si="163"/>
        <v>0</v>
      </c>
      <c r="AY144" s="79">
        <f t="shared" si="164"/>
        <v>0</v>
      </c>
      <c r="AZ144" s="338" t="e">
        <f t="shared" ca="1" si="165"/>
        <v>#DIV/0!</v>
      </c>
      <c r="BA144" s="74">
        <f t="shared" ca="1" si="194"/>
        <v>0</v>
      </c>
      <c r="BB144" s="98">
        <f t="shared" ca="1" si="195"/>
        <v>0</v>
      </c>
      <c r="BC144" s="97">
        <f t="shared" ca="1" si="166"/>
        <v>0</v>
      </c>
      <c r="BD144" s="97">
        <f t="shared" ca="1" si="167"/>
        <v>0</v>
      </c>
      <c r="BE144" s="97">
        <f t="shared" ca="1" si="168"/>
        <v>0</v>
      </c>
      <c r="BF144" s="99">
        <f t="shared" ca="1" si="169"/>
        <v>0</v>
      </c>
      <c r="BG144" s="99">
        <f t="shared" ca="1" si="170"/>
        <v>0</v>
      </c>
      <c r="BH144" s="99">
        <f t="shared" ca="1" si="171"/>
        <v>0</v>
      </c>
      <c r="BJ144" s="79">
        <f t="shared" si="172"/>
        <v>0</v>
      </c>
      <c r="BK144" s="338" t="e">
        <f t="shared" ca="1" si="173"/>
        <v>#DIV/0!</v>
      </c>
      <c r="BL144" s="74">
        <f t="shared" ca="1" si="196"/>
        <v>0</v>
      </c>
      <c r="BM144" s="98">
        <f t="shared" ca="1" si="197"/>
        <v>0</v>
      </c>
      <c r="BN144" s="97">
        <f t="shared" ca="1" si="174"/>
        <v>0</v>
      </c>
      <c r="BO144" s="97">
        <f t="shared" ca="1" si="175"/>
        <v>0</v>
      </c>
      <c r="BP144" s="97">
        <f t="shared" ca="1" si="176"/>
        <v>0</v>
      </c>
      <c r="BQ144" s="99">
        <f t="shared" ca="1" si="177"/>
        <v>0</v>
      </c>
      <c r="BR144" s="99">
        <f t="shared" ca="1" si="178"/>
        <v>0</v>
      </c>
      <c r="BS144" s="99">
        <f t="shared" ca="1" si="179"/>
        <v>0</v>
      </c>
      <c r="BU144" s="79">
        <f t="shared" si="180"/>
        <v>0</v>
      </c>
      <c r="BV144" s="338" t="e">
        <f t="shared" ca="1" si="181"/>
        <v>#DIV/0!</v>
      </c>
      <c r="BW144" s="74">
        <f t="shared" ca="1" si="198"/>
        <v>0</v>
      </c>
      <c r="BX144" s="98">
        <f t="shared" ca="1" si="199"/>
        <v>0</v>
      </c>
      <c r="BY144" s="97">
        <f t="shared" ca="1" si="182"/>
        <v>0</v>
      </c>
      <c r="BZ144" s="97">
        <f t="shared" ca="1" si="183"/>
        <v>0</v>
      </c>
      <c r="CA144" s="97">
        <f t="shared" ca="1" si="184"/>
        <v>0</v>
      </c>
      <c r="CB144" s="99">
        <f t="shared" ca="1" si="185"/>
        <v>0</v>
      </c>
      <c r="CC144" s="99">
        <f t="shared" ca="1" si="186"/>
        <v>0</v>
      </c>
      <c r="CD144" s="99">
        <f t="shared" ca="1" si="187"/>
        <v>0</v>
      </c>
    </row>
    <row r="145" spans="1:82" x14ac:dyDescent="0.2">
      <c r="A145" s="92">
        <f t="shared" si="147"/>
        <v>40725</v>
      </c>
      <c r="B145" s="93">
        <f t="shared" ca="1" si="124"/>
        <v>3.8325</v>
      </c>
      <c r="C145" s="77">
        <f t="shared" ca="1" si="148"/>
        <v>0.18</v>
      </c>
      <c r="D145" s="93">
        <f t="shared" ca="1" si="80"/>
        <v>-7.4999999999999997E-2</v>
      </c>
      <c r="E145" s="96">
        <f t="shared" ca="1" si="81"/>
        <v>1</v>
      </c>
      <c r="F145" s="95">
        <f t="shared" ca="1" si="126"/>
        <v>3493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4">
        <f t="shared" ca="1" si="188"/>
        <v>5</v>
      </c>
      <c r="K145" s="93">
        <f t="shared" ca="1" si="84"/>
        <v>-7.4999999999999997E-2</v>
      </c>
      <c r="L145" s="96">
        <f t="shared" ca="1" si="85"/>
        <v>1</v>
      </c>
      <c r="M145" s="95">
        <f t="shared" ca="1" si="150"/>
        <v>3493</v>
      </c>
      <c r="N145" s="170" t="e">
        <f t="shared" ca="1" si="151"/>
        <v>#DIV/0!</v>
      </c>
      <c r="O145" s="77" t="e">
        <f ca="1">IF(D$16=1,_xll.xCalcSkew($A145,P145-AZ145,b)/100,0)</f>
        <v>#DIV/0!</v>
      </c>
      <c r="P145" s="94">
        <f t="shared" ca="1" si="189"/>
        <v>3</v>
      </c>
      <c r="R145" s="93">
        <f t="shared" ca="1" si="89"/>
        <v>-0.37</v>
      </c>
      <c r="S145" s="96">
        <f t="shared" ca="1" si="90"/>
        <v>1</v>
      </c>
      <c r="T145" s="95">
        <f t="shared" ca="1" si="152"/>
        <v>3493</v>
      </c>
      <c r="U145" s="170" t="e">
        <f t="shared" ca="1" si="153"/>
        <v>#DIV/0!</v>
      </c>
      <c r="V145" s="77" t="e">
        <f ca="1">IF(F$16=1,_xll.xCalcSkew($A145,W145-BK145,b)/100,0)</f>
        <v>#DIV/0!</v>
      </c>
      <c r="W145" s="94">
        <f t="shared" ca="1" si="190"/>
        <v>2.5499999999999998</v>
      </c>
      <c r="X145" s="95"/>
      <c r="Y145" s="93">
        <f t="shared" ca="1" si="94"/>
        <v>0</v>
      </c>
      <c r="Z145" s="96">
        <f t="shared" ca="1" si="95"/>
        <v>1</v>
      </c>
      <c r="AA145" s="95">
        <f t="shared" ca="1" si="154"/>
        <v>3492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4">
        <f t="shared" ca="1" si="191"/>
        <v>2.9</v>
      </c>
      <c r="AF145" s="95">
        <f t="shared" ca="1" si="127"/>
        <v>3493</v>
      </c>
      <c r="AG145" s="95">
        <f t="shared" ca="1" si="128"/>
        <v>3492</v>
      </c>
      <c r="AH145" s="77">
        <f t="shared" ca="1" si="129"/>
        <v>0</v>
      </c>
      <c r="AI145" s="145">
        <f t="shared" si="99"/>
        <v>31</v>
      </c>
      <c r="AL145" s="95"/>
      <c r="AM145" s="79"/>
      <c r="AN145" s="79">
        <f t="shared" si="156"/>
        <v>0</v>
      </c>
      <c r="AO145" s="338" t="e">
        <f t="shared" ca="1" si="157"/>
        <v>#DIV/0!</v>
      </c>
      <c r="AP145" s="74">
        <f t="shared" ca="1" si="192"/>
        <v>0</v>
      </c>
      <c r="AQ145" s="98">
        <f t="shared" ca="1" si="193"/>
        <v>0</v>
      </c>
      <c r="AR145" s="97">
        <f t="shared" ca="1" si="158"/>
        <v>0</v>
      </c>
      <c r="AS145" s="97">
        <f t="shared" ca="1" si="159"/>
        <v>0</v>
      </c>
      <c r="AT145" s="97">
        <f t="shared" ca="1" si="160"/>
        <v>0</v>
      </c>
      <c r="AU145" s="99">
        <f t="shared" ca="1" si="161"/>
        <v>0</v>
      </c>
      <c r="AV145" s="99">
        <f t="shared" ca="1" si="162"/>
        <v>0</v>
      </c>
      <c r="AW145" s="99">
        <f t="shared" ca="1" si="163"/>
        <v>0</v>
      </c>
      <c r="AY145" s="79">
        <f t="shared" si="164"/>
        <v>0</v>
      </c>
      <c r="AZ145" s="338" t="e">
        <f t="shared" ca="1" si="165"/>
        <v>#DIV/0!</v>
      </c>
      <c r="BA145" s="74">
        <f t="shared" ca="1" si="194"/>
        <v>0</v>
      </c>
      <c r="BB145" s="98">
        <f t="shared" ca="1" si="195"/>
        <v>0</v>
      </c>
      <c r="BC145" s="97">
        <f t="shared" ca="1" si="166"/>
        <v>0</v>
      </c>
      <c r="BD145" s="97">
        <f t="shared" ca="1" si="167"/>
        <v>0</v>
      </c>
      <c r="BE145" s="97">
        <f t="shared" ca="1" si="168"/>
        <v>0</v>
      </c>
      <c r="BF145" s="99">
        <f t="shared" ca="1" si="169"/>
        <v>0</v>
      </c>
      <c r="BG145" s="99">
        <f t="shared" ca="1" si="170"/>
        <v>0</v>
      </c>
      <c r="BH145" s="99">
        <f t="shared" ca="1" si="171"/>
        <v>0</v>
      </c>
      <c r="BJ145" s="79">
        <f t="shared" si="172"/>
        <v>0</v>
      </c>
      <c r="BK145" s="338" t="e">
        <f t="shared" ca="1" si="173"/>
        <v>#DIV/0!</v>
      </c>
      <c r="BL145" s="74">
        <f t="shared" ca="1" si="196"/>
        <v>0</v>
      </c>
      <c r="BM145" s="98">
        <f t="shared" ca="1" si="197"/>
        <v>0</v>
      </c>
      <c r="BN145" s="97">
        <f t="shared" ca="1" si="174"/>
        <v>0</v>
      </c>
      <c r="BO145" s="97">
        <f t="shared" ca="1" si="175"/>
        <v>0</v>
      </c>
      <c r="BP145" s="97">
        <f t="shared" ca="1" si="176"/>
        <v>0</v>
      </c>
      <c r="BQ145" s="99">
        <f t="shared" ca="1" si="177"/>
        <v>0</v>
      </c>
      <c r="BR145" s="99">
        <f t="shared" ca="1" si="178"/>
        <v>0</v>
      </c>
      <c r="BS145" s="99">
        <f t="shared" ca="1" si="179"/>
        <v>0</v>
      </c>
      <c r="BU145" s="79">
        <f t="shared" si="180"/>
        <v>0</v>
      </c>
      <c r="BV145" s="338" t="e">
        <f t="shared" ca="1" si="181"/>
        <v>#DIV/0!</v>
      </c>
      <c r="BW145" s="74">
        <f t="shared" ca="1" si="198"/>
        <v>0</v>
      </c>
      <c r="BX145" s="98">
        <f t="shared" ca="1" si="199"/>
        <v>0</v>
      </c>
      <c r="BY145" s="97">
        <f t="shared" ca="1" si="182"/>
        <v>0</v>
      </c>
      <c r="BZ145" s="97">
        <f t="shared" ca="1" si="183"/>
        <v>0</v>
      </c>
      <c r="CA145" s="97">
        <f t="shared" ca="1" si="184"/>
        <v>0</v>
      </c>
      <c r="CB145" s="99">
        <f t="shared" ca="1" si="185"/>
        <v>0</v>
      </c>
      <c r="CC145" s="99">
        <f t="shared" ca="1" si="186"/>
        <v>0</v>
      </c>
      <c r="CD145" s="99">
        <f t="shared" ca="1" si="187"/>
        <v>0</v>
      </c>
    </row>
    <row r="146" spans="1:82" x14ac:dyDescent="0.2">
      <c r="A146" s="92">
        <f t="shared" si="147"/>
        <v>40756</v>
      </c>
      <c r="B146" s="93">
        <f t="shared" ca="1" si="124"/>
        <v>3.8725000000000001</v>
      </c>
      <c r="C146" s="77">
        <f t="shared" ca="1" si="148"/>
        <v>0.18</v>
      </c>
      <c r="D146" s="93">
        <f t="shared" ca="1" si="80"/>
        <v>-7.4999999999999997E-2</v>
      </c>
      <c r="E146" s="96">
        <f t="shared" ca="1" si="81"/>
        <v>1</v>
      </c>
      <c r="F146" s="95">
        <f t="shared" ca="1" si="126"/>
        <v>3522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4">
        <f t="shared" ca="1" si="188"/>
        <v>5</v>
      </c>
      <c r="K146" s="93">
        <f t="shared" ca="1" si="84"/>
        <v>-7.4999999999999997E-2</v>
      </c>
      <c r="L146" s="96">
        <f t="shared" ca="1" si="85"/>
        <v>1</v>
      </c>
      <c r="M146" s="95">
        <f t="shared" ca="1" si="150"/>
        <v>3522</v>
      </c>
      <c r="N146" s="170" t="e">
        <f t="shared" ca="1" si="151"/>
        <v>#DIV/0!</v>
      </c>
      <c r="O146" s="77" t="e">
        <f ca="1">IF(D$16=1,_xll.xCalcSkew($A146,P146-AZ146,b)/100,0)</f>
        <v>#DIV/0!</v>
      </c>
      <c r="P146" s="94">
        <f t="shared" ca="1" si="189"/>
        <v>3</v>
      </c>
      <c r="R146" s="93">
        <f t="shared" ca="1" si="89"/>
        <v>-0.37</v>
      </c>
      <c r="S146" s="96">
        <f t="shared" ca="1" si="90"/>
        <v>1</v>
      </c>
      <c r="T146" s="95">
        <f t="shared" ca="1" si="152"/>
        <v>3522</v>
      </c>
      <c r="U146" s="170" t="e">
        <f t="shared" ca="1" si="153"/>
        <v>#DIV/0!</v>
      </c>
      <c r="V146" s="77" t="e">
        <f ca="1">IF(F$16=1,_xll.xCalcSkew($A146,W146-BK146,b)/100,0)</f>
        <v>#DIV/0!</v>
      </c>
      <c r="W146" s="94">
        <f t="shared" ca="1" si="190"/>
        <v>2.5499999999999998</v>
      </c>
      <c r="X146" s="95"/>
      <c r="Y146" s="93">
        <f t="shared" ca="1" si="94"/>
        <v>0</v>
      </c>
      <c r="Z146" s="96">
        <f t="shared" ca="1" si="95"/>
        <v>1</v>
      </c>
      <c r="AA146" s="95">
        <f t="shared" ca="1" si="154"/>
        <v>3521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4">
        <f t="shared" ca="1" si="191"/>
        <v>2.9</v>
      </c>
      <c r="AF146" s="95">
        <f t="shared" ca="1" si="127"/>
        <v>3522</v>
      </c>
      <c r="AG146" s="95">
        <f t="shared" ca="1" si="128"/>
        <v>3521</v>
      </c>
      <c r="AH146" s="77">
        <f t="shared" ca="1" si="129"/>
        <v>0</v>
      </c>
      <c r="AI146" s="145">
        <f t="shared" si="99"/>
        <v>31</v>
      </c>
      <c r="AL146" s="95"/>
      <c r="AM146" s="79"/>
      <c r="AN146" s="79">
        <f t="shared" si="156"/>
        <v>0</v>
      </c>
      <c r="AO146" s="338" t="e">
        <f t="shared" ca="1" si="157"/>
        <v>#DIV/0!</v>
      </c>
      <c r="AP146" s="74">
        <f t="shared" ca="1" si="192"/>
        <v>0</v>
      </c>
      <c r="AQ146" s="98">
        <f t="shared" ca="1" si="193"/>
        <v>0</v>
      </c>
      <c r="AR146" s="97">
        <f t="shared" ca="1" si="158"/>
        <v>0</v>
      </c>
      <c r="AS146" s="97">
        <f t="shared" ca="1" si="159"/>
        <v>0</v>
      </c>
      <c r="AT146" s="97">
        <f t="shared" ca="1" si="160"/>
        <v>0</v>
      </c>
      <c r="AU146" s="99">
        <f t="shared" ca="1" si="161"/>
        <v>0</v>
      </c>
      <c r="AV146" s="99">
        <f t="shared" ca="1" si="162"/>
        <v>0</v>
      </c>
      <c r="AW146" s="99">
        <f t="shared" ca="1" si="163"/>
        <v>0</v>
      </c>
      <c r="AY146" s="79">
        <f t="shared" si="164"/>
        <v>0</v>
      </c>
      <c r="AZ146" s="338" t="e">
        <f t="shared" ca="1" si="165"/>
        <v>#DIV/0!</v>
      </c>
      <c r="BA146" s="74">
        <f t="shared" ca="1" si="194"/>
        <v>0</v>
      </c>
      <c r="BB146" s="98">
        <f t="shared" ca="1" si="195"/>
        <v>0</v>
      </c>
      <c r="BC146" s="97">
        <f t="shared" ca="1" si="166"/>
        <v>0</v>
      </c>
      <c r="BD146" s="97">
        <f t="shared" ca="1" si="167"/>
        <v>0</v>
      </c>
      <c r="BE146" s="97">
        <f t="shared" ca="1" si="168"/>
        <v>0</v>
      </c>
      <c r="BF146" s="99">
        <f t="shared" ca="1" si="169"/>
        <v>0</v>
      </c>
      <c r="BG146" s="99">
        <f t="shared" ca="1" si="170"/>
        <v>0</v>
      </c>
      <c r="BH146" s="99">
        <f t="shared" ca="1" si="171"/>
        <v>0</v>
      </c>
      <c r="BJ146" s="79">
        <f t="shared" si="172"/>
        <v>0</v>
      </c>
      <c r="BK146" s="338" t="e">
        <f t="shared" ca="1" si="173"/>
        <v>#DIV/0!</v>
      </c>
      <c r="BL146" s="74">
        <f t="shared" ca="1" si="196"/>
        <v>0</v>
      </c>
      <c r="BM146" s="98">
        <f t="shared" ca="1" si="197"/>
        <v>0</v>
      </c>
      <c r="BN146" s="97">
        <f t="shared" ca="1" si="174"/>
        <v>0</v>
      </c>
      <c r="BO146" s="97">
        <f t="shared" ca="1" si="175"/>
        <v>0</v>
      </c>
      <c r="BP146" s="97">
        <f t="shared" ca="1" si="176"/>
        <v>0</v>
      </c>
      <c r="BQ146" s="99">
        <f t="shared" ca="1" si="177"/>
        <v>0</v>
      </c>
      <c r="BR146" s="99">
        <f t="shared" ca="1" si="178"/>
        <v>0</v>
      </c>
      <c r="BS146" s="99">
        <f t="shared" ca="1" si="179"/>
        <v>0</v>
      </c>
      <c r="BU146" s="79">
        <f t="shared" si="180"/>
        <v>0</v>
      </c>
      <c r="BV146" s="338" t="e">
        <f t="shared" ca="1" si="181"/>
        <v>#DIV/0!</v>
      </c>
      <c r="BW146" s="74">
        <f t="shared" ca="1" si="198"/>
        <v>0</v>
      </c>
      <c r="BX146" s="98">
        <f t="shared" ca="1" si="199"/>
        <v>0</v>
      </c>
      <c r="BY146" s="97">
        <f t="shared" ca="1" si="182"/>
        <v>0</v>
      </c>
      <c r="BZ146" s="97">
        <f t="shared" ca="1" si="183"/>
        <v>0</v>
      </c>
      <c r="CA146" s="97">
        <f t="shared" ca="1" si="184"/>
        <v>0</v>
      </c>
      <c r="CB146" s="99">
        <f t="shared" ca="1" si="185"/>
        <v>0</v>
      </c>
      <c r="CC146" s="99">
        <f t="shared" ca="1" si="186"/>
        <v>0</v>
      </c>
      <c r="CD146" s="99">
        <f t="shared" ca="1" si="187"/>
        <v>0</v>
      </c>
    </row>
    <row r="147" spans="1:82" x14ac:dyDescent="0.2">
      <c r="A147" s="92">
        <f t="shared" si="147"/>
        <v>40787</v>
      </c>
      <c r="B147" s="93">
        <f t="shared" ca="1" si="124"/>
        <v>3.8555000000000001</v>
      </c>
      <c r="C147" s="77">
        <f t="shared" ca="1" si="148"/>
        <v>0.18</v>
      </c>
      <c r="D147" s="93">
        <f t="shared" ca="1" si="80"/>
        <v>-7.4999999999999997E-2</v>
      </c>
      <c r="E147" s="96">
        <f t="shared" ca="1" si="81"/>
        <v>1</v>
      </c>
      <c r="F147" s="95">
        <f t="shared" ca="1" si="126"/>
        <v>3555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4">
        <f t="shared" ca="1" si="188"/>
        <v>5</v>
      </c>
      <c r="K147" s="93">
        <f t="shared" ca="1" si="84"/>
        <v>-7.4999999999999997E-2</v>
      </c>
      <c r="L147" s="96">
        <f t="shared" ca="1" si="85"/>
        <v>1</v>
      </c>
      <c r="M147" s="95">
        <f t="shared" ca="1" si="150"/>
        <v>3555</v>
      </c>
      <c r="N147" s="170" t="e">
        <f t="shared" ca="1" si="151"/>
        <v>#DIV/0!</v>
      </c>
      <c r="O147" s="77" t="e">
        <f ca="1">IF(D$16=1,_xll.xCalcSkew($A147,P147-AZ147,b)/100,0)</f>
        <v>#DIV/0!</v>
      </c>
      <c r="P147" s="94">
        <f t="shared" ca="1" si="189"/>
        <v>3</v>
      </c>
      <c r="R147" s="93">
        <f t="shared" ca="1" si="89"/>
        <v>-0.37</v>
      </c>
      <c r="S147" s="96">
        <f t="shared" ca="1" si="90"/>
        <v>1</v>
      </c>
      <c r="T147" s="95">
        <f t="shared" ca="1" si="152"/>
        <v>3555</v>
      </c>
      <c r="U147" s="170" t="e">
        <f t="shared" ca="1" si="153"/>
        <v>#DIV/0!</v>
      </c>
      <c r="V147" s="77" t="e">
        <f ca="1">IF(F$16=1,_xll.xCalcSkew($A147,W147-BK147,b)/100,0)</f>
        <v>#DIV/0!</v>
      </c>
      <c r="W147" s="94">
        <f t="shared" ca="1" si="190"/>
        <v>2.5499999999999998</v>
      </c>
      <c r="X147" s="95"/>
      <c r="Y147" s="93">
        <f t="shared" ca="1" si="94"/>
        <v>0</v>
      </c>
      <c r="Z147" s="96">
        <f t="shared" ca="1" si="95"/>
        <v>1</v>
      </c>
      <c r="AA147" s="95">
        <f t="shared" ca="1" si="154"/>
        <v>3552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4">
        <f t="shared" ca="1" si="191"/>
        <v>2.9</v>
      </c>
      <c r="AF147" s="95">
        <f t="shared" ca="1" si="127"/>
        <v>3555</v>
      </c>
      <c r="AG147" s="95">
        <f t="shared" ca="1" si="128"/>
        <v>3552</v>
      </c>
      <c r="AH147" s="77">
        <f t="shared" ca="1" si="129"/>
        <v>0</v>
      </c>
      <c r="AI147" s="145">
        <f t="shared" si="99"/>
        <v>30</v>
      </c>
      <c r="AL147" s="95"/>
      <c r="AM147" s="79"/>
      <c r="AN147" s="79">
        <f t="shared" si="156"/>
        <v>0</v>
      </c>
      <c r="AO147" s="338" t="e">
        <f t="shared" ca="1" si="157"/>
        <v>#DIV/0!</v>
      </c>
      <c r="AP147" s="74">
        <f t="shared" ca="1" si="192"/>
        <v>0</v>
      </c>
      <c r="AQ147" s="98">
        <f t="shared" ca="1" si="193"/>
        <v>0</v>
      </c>
      <c r="AR147" s="97">
        <f t="shared" ca="1" si="158"/>
        <v>0</v>
      </c>
      <c r="AS147" s="97">
        <f t="shared" ca="1" si="159"/>
        <v>0</v>
      </c>
      <c r="AT147" s="97">
        <f t="shared" ca="1" si="160"/>
        <v>0</v>
      </c>
      <c r="AU147" s="99">
        <f t="shared" ca="1" si="161"/>
        <v>0</v>
      </c>
      <c r="AV147" s="99">
        <f t="shared" ca="1" si="162"/>
        <v>0</v>
      </c>
      <c r="AW147" s="99">
        <f t="shared" ca="1" si="163"/>
        <v>0</v>
      </c>
      <c r="AY147" s="79">
        <f t="shared" si="164"/>
        <v>0</v>
      </c>
      <c r="AZ147" s="338" t="e">
        <f t="shared" ca="1" si="165"/>
        <v>#DIV/0!</v>
      </c>
      <c r="BA147" s="74">
        <f t="shared" ca="1" si="194"/>
        <v>0</v>
      </c>
      <c r="BB147" s="98">
        <f t="shared" ca="1" si="195"/>
        <v>0</v>
      </c>
      <c r="BC147" s="97">
        <f t="shared" ca="1" si="166"/>
        <v>0</v>
      </c>
      <c r="BD147" s="97">
        <f t="shared" ca="1" si="167"/>
        <v>0</v>
      </c>
      <c r="BE147" s="97">
        <f t="shared" ca="1" si="168"/>
        <v>0</v>
      </c>
      <c r="BF147" s="99">
        <f t="shared" ca="1" si="169"/>
        <v>0</v>
      </c>
      <c r="BG147" s="99">
        <f t="shared" ca="1" si="170"/>
        <v>0</v>
      </c>
      <c r="BH147" s="99">
        <f t="shared" ca="1" si="171"/>
        <v>0</v>
      </c>
      <c r="BJ147" s="79">
        <f t="shared" si="172"/>
        <v>0</v>
      </c>
      <c r="BK147" s="338" t="e">
        <f t="shared" ca="1" si="173"/>
        <v>#DIV/0!</v>
      </c>
      <c r="BL147" s="74">
        <f t="shared" ca="1" si="196"/>
        <v>0</v>
      </c>
      <c r="BM147" s="98">
        <f t="shared" ca="1" si="197"/>
        <v>0</v>
      </c>
      <c r="BN147" s="97">
        <f t="shared" ca="1" si="174"/>
        <v>0</v>
      </c>
      <c r="BO147" s="97">
        <f t="shared" ca="1" si="175"/>
        <v>0</v>
      </c>
      <c r="BP147" s="97">
        <f t="shared" ca="1" si="176"/>
        <v>0</v>
      </c>
      <c r="BQ147" s="99">
        <f t="shared" ca="1" si="177"/>
        <v>0</v>
      </c>
      <c r="BR147" s="99">
        <f t="shared" ca="1" si="178"/>
        <v>0</v>
      </c>
      <c r="BS147" s="99">
        <f t="shared" ca="1" si="179"/>
        <v>0</v>
      </c>
      <c r="BU147" s="79">
        <f t="shared" si="180"/>
        <v>0</v>
      </c>
      <c r="BV147" s="338" t="e">
        <f t="shared" ca="1" si="181"/>
        <v>#DIV/0!</v>
      </c>
      <c r="BW147" s="74">
        <f t="shared" ca="1" si="198"/>
        <v>0</v>
      </c>
      <c r="BX147" s="98">
        <f t="shared" ca="1" si="199"/>
        <v>0</v>
      </c>
      <c r="BY147" s="97">
        <f t="shared" ca="1" si="182"/>
        <v>0</v>
      </c>
      <c r="BZ147" s="97">
        <f t="shared" ca="1" si="183"/>
        <v>0</v>
      </c>
      <c r="CA147" s="97">
        <f t="shared" ca="1" si="184"/>
        <v>0</v>
      </c>
      <c r="CB147" s="99">
        <f t="shared" ca="1" si="185"/>
        <v>0</v>
      </c>
      <c r="CC147" s="99">
        <f t="shared" ca="1" si="186"/>
        <v>0</v>
      </c>
      <c r="CD147" s="99">
        <f t="shared" ca="1" si="187"/>
        <v>0</v>
      </c>
    </row>
    <row r="148" spans="1:82" x14ac:dyDescent="0.2">
      <c r="A148" s="92">
        <f t="shared" si="147"/>
        <v>40817</v>
      </c>
      <c r="B148" s="93">
        <f t="shared" ca="1" si="124"/>
        <v>3.8805000000000001</v>
      </c>
      <c r="C148" s="77">
        <f t="shared" ca="1" si="148"/>
        <v>0.18</v>
      </c>
      <c r="D148" s="93">
        <f t="shared" ca="1" si="80"/>
        <v>-7.4999999999999997E-2</v>
      </c>
      <c r="E148" s="96">
        <f t="shared" ca="1" si="81"/>
        <v>1</v>
      </c>
      <c r="F148" s="95">
        <f t="shared" ca="1" si="126"/>
        <v>3585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4">
        <f t="shared" ca="1" si="188"/>
        <v>5</v>
      </c>
      <c r="K148" s="93">
        <f t="shared" ca="1" si="84"/>
        <v>-7.4999999999999997E-2</v>
      </c>
      <c r="L148" s="96">
        <f t="shared" ca="1" si="85"/>
        <v>1</v>
      </c>
      <c r="M148" s="95">
        <f t="shared" ca="1" si="150"/>
        <v>3585</v>
      </c>
      <c r="N148" s="170" t="e">
        <f t="shared" ca="1" si="151"/>
        <v>#DIV/0!</v>
      </c>
      <c r="O148" s="77" t="e">
        <f ca="1">IF(D$16=1,_xll.xCalcSkew($A148,P148-AZ148,b)/100,0)</f>
        <v>#DIV/0!</v>
      </c>
      <c r="P148" s="94">
        <f t="shared" ca="1" si="189"/>
        <v>3</v>
      </c>
      <c r="R148" s="93">
        <f t="shared" ca="1" si="89"/>
        <v>-0.37</v>
      </c>
      <c r="S148" s="96">
        <f t="shared" ca="1" si="90"/>
        <v>1</v>
      </c>
      <c r="T148" s="95">
        <f t="shared" ca="1" si="152"/>
        <v>3585</v>
      </c>
      <c r="U148" s="170" t="e">
        <f t="shared" ca="1" si="153"/>
        <v>#DIV/0!</v>
      </c>
      <c r="V148" s="77" t="e">
        <f ca="1">IF(F$16=1,_xll.xCalcSkew($A148,W148-BK148,b)/100,0)</f>
        <v>#DIV/0!</v>
      </c>
      <c r="W148" s="94">
        <f t="shared" ca="1" si="190"/>
        <v>2.5499999999999998</v>
      </c>
      <c r="X148" s="95"/>
      <c r="Y148" s="93">
        <f t="shared" ca="1" si="94"/>
        <v>0</v>
      </c>
      <c r="Z148" s="96">
        <f t="shared" ca="1" si="95"/>
        <v>1</v>
      </c>
      <c r="AA148" s="95">
        <f t="shared" ca="1" si="154"/>
        <v>3584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4">
        <f t="shared" ca="1" si="191"/>
        <v>2.9</v>
      </c>
      <c r="AF148" s="95">
        <f t="shared" ca="1" si="127"/>
        <v>3585</v>
      </c>
      <c r="AG148" s="95">
        <f t="shared" ca="1" si="128"/>
        <v>3584</v>
      </c>
      <c r="AH148" s="77">
        <f t="shared" ca="1" si="129"/>
        <v>0</v>
      </c>
      <c r="AI148" s="145">
        <f t="shared" si="99"/>
        <v>31</v>
      </c>
      <c r="AL148" s="95"/>
      <c r="AM148" s="79"/>
      <c r="AN148" s="79">
        <f t="shared" si="156"/>
        <v>0</v>
      </c>
      <c r="AO148" s="338" t="e">
        <f t="shared" ca="1" si="157"/>
        <v>#DIV/0!</v>
      </c>
      <c r="AP148" s="74">
        <f t="shared" ca="1" si="192"/>
        <v>0</v>
      </c>
      <c r="AQ148" s="98">
        <f t="shared" ca="1" si="193"/>
        <v>0</v>
      </c>
      <c r="AR148" s="97">
        <f t="shared" ca="1" si="158"/>
        <v>0</v>
      </c>
      <c r="AS148" s="97">
        <f t="shared" ca="1" si="159"/>
        <v>0</v>
      </c>
      <c r="AT148" s="97">
        <f t="shared" ca="1" si="160"/>
        <v>0</v>
      </c>
      <c r="AU148" s="99">
        <f t="shared" ca="1" si="161"/>
        <v>0</v>
      </c>
      <c r="AV148" s="99">
        <f t="shared" ca="1" si="162"/>
        <v>0</v>
      </c>
      <c r="AW148" s="99">
        <f t="shared" ca="1" si="163"/>
        <v>0</v>
      </c>
      <c r="AY148" s="79">
        <f t="shared" si="164"/>
        <v>0</v>
      </c>
      <c r="AZ148" s="338" t="e">
        <f t="shared" ca="1" si="165"/>
        <v>#DIV/0!</v>
      </c>
      <c r="BA148" s="74">
        <f t="shared" ca="1" si="194"/>
        <v>0</v>
      </c>
      <c r="BB148" s="98">
        <f t="shared" ca="1" si="195"/>
        <v>0</v>
      </c>
      <c r="BC148" s="97">
        <f t="shared" ca="1" si="166"/>
        <v>0</v>
      </c>
      <c r="BD148" s="97">
        <f t="shared" ca="1" si="167"/>
        <v>0</v>
      </c>
      <c r="BE148" s="97">
        <f t="shared" ca="1" si="168"/>
        <v>0</v>
      </c>
      <c r="BF148" s="99">
        <f t="shared" ca="1" si="169"/>
        <v>0</v>
      </c>
      <c r="BG148" s="99">
        <f t="shared" ca="1" si="170"/>
        <v>0</v>
      </c>
      <c r="BH148" s="99">
        <f t="shared" ca="1" si="171"/>
        <v>0</v>
      </c>
      <c r="BJ148" s="79">
        <f t="shared" si="172"/>
        <v>0</v>
      </c>
      <c r="BK148" s="338" t="e">
        <f t="shared" ca="1" si="173"/>
        <v>#DIV/0!</v>
      </c>
      <c r="BL148" s="74">
        <f t="shared" ca="1" si="196"/>
        <v>0</v>
      </c>
      <c r="BM148" s="98">
        <f t="shared" ca="1" si="197"/>
        <v>0</v>
      </c>
      <c r="BN148" s="97">
        <f t="shared" ca="1" si="174"/>
        <v>0</v>
      </c>
      <c r="BO148" s="97">
        <f t="shared" ca="1" si="175"/>
        <v>0</v>
      </c>
      <c r="BP148" s="97">
        <f t="shared" ca="1" si="176"/>
        <v>0</v>
      </c>
      <c r="BQ148" s="99">
        <f t="shared" ca="1" si="177"/>
        <v>0</v>
      </c>
      <c r="BR148" s="99">
        <f t="shared" ca="1" si="178"/>
        <v>0</v>
      </c>
      <c r="BS148" s="99">
        <f t="shared" ca="1" si="179"/>
        <v>0</v>
      </c>
      <c r="BU148" s="79">
        <f t="shared" si="180"/>
        <v>0</v>
      </c>
      <c r="BV148" s="338" t="e">
        <f t="shared" ca="1" si="181"/>
        <v>#DIV/0!</v>
      </c>
      <c r="BW148" s="74">
        <f t="shared" ca="1" si="198"/>
        <v>0</v>
      </c>
      <c r="BX148" s="98">
        <f t="shared" ca="1" si="199"/>
        <v>0</v>
      </c>
      <c r="BY148" s="97">
        <f t="shared" ca="1" si="182"/>
        <v>0</v>
      </c>
      <c r="BZ148" s="97">
        <f t="shared" ca="1" si="183"/>
        <v>0</v>
      </c>
      <c r="CA148" s="97">
        <f t="shared" ca="1" si="184"/>
        <v>0</v>
      </c>
      <c r="CB148" s="99">
        <f t="shared" ca="1" si="185"/>
        <v>0</v>
      </c>
      <c r="CC148" s="99">
        <f t="shared" ca="1" si="186"/>
        <v>0</v>
      </c>
      <c r="CD148" s="99">
        <f t="shared" ca="1" si="187"/>
        <v>0</v>
      </c>
    </row>
    <row r="149" spans="1:82" x14ac:dyDescent="0.2">
      <c r="A149" s="92">
        <f t="shared" si="147"/>
        <v>40848</v>
      </c>
      <c r="B149" s="93">
        <f t="shared" ca="1" si="124"/>
        <v>4.0324999999999998</v>
      </c>
      <c r="C149" s="77">
        <f t="shared" ca="1" si="148"/>
        <v>0.18</v>
      </c>
      <c r="D149" s="93">
        <f t="shared" ca="1" si="80"/>
        <v>-7.7499999999999999E-2</v>
      </c>
      <c r="E149" s="96">
        <f t="shared" ca="1" si="81"/>
        <v>1</v>
      </c>
      <c r="F149" s="95">
        <f t="shared" ca="1" si="126"/>
        <v>3614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4">
        <f t="shared" ca="1" si="188"/>
        <v>5</v>
      </c>
      <c r="K149" s="93">
        <f t="shared" ca="1" si="84"/>
        <v>-7.7499999999999999E-2</v>
      </c>
      <c r="L149" s="96">
        <f t="shared" ca="1" si="85"/>
        <v>1</v>
      </c>
      <c r="M149" s="95">
        <f t="shared" ca="1" si="150"/>
        <v>3614</v>
      </c>
      <c r="N149" s="170" t="e">
        <f t="shared" ca="1" si="151"/>
        <v>#DIV/0!</v>
      </c>
      <c r="O149" s="77" t="e">
        <f ca="1">IF(D$16=1,_xll.xCalcSkew($A149,P149-AZ149,b)/100,0)</f>
        <v>#DIV/0!</v>
      </c>
      <c r="P149" s="94">
        <f t="shared" ca="1" si="189"/>
        <v>3</v>
      </c>
      <c r="R149" s="93">
        <f t="shared" ca="1" si="89"/>
        <v>-0.26</v>
      </c>
      <c r="S149" s="96">
        <f t="shared" ca="1" si="90"/>
        <v>1</v>
      </c>
      <c r="T149" s="95">
        <f t="shared" ca="1" si="152"/>
        <v>3614</v>
      </c>
      <c r="U149" s="170" t="e">
        <f t="shared" ca="1" si="153"/>
        <v>#DIV/0!</v>
      </c>
      <c r="V149" s="77" t="e">
        <f ca="1">IF(F$16=1,_xll.xCalcSkew($A149,W149-BK149,b)/100,0)</f>
        <v>#DIV/0!</v>
      </c>
      <c r="W149" s="94">
        <f t="shared" ca="1" si="190"/>
        <v>2.5499999999999998</v>
      </c>
      <c r="X149" s="95"/>
      <c r="Y149" s="93">
        <f t="shared" ca="1" si="94"/>
        <v>0</v>
      </c>
      <c r="Z149" s="96">
        <f t="shared" ca="1" si="95"/>
        <v>1</v>
      </c>
      <c r="AA149" s="95">
        <f t="shared" ca="1" si="154"/>
        <v>3613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4">
        <f t="shared" ca="1" si="191"/>
        <v>2.9</v>
      </c>
      <c r="AF149" s="95">
        <f t="shared" ca="1" si="127"/>
        <v>3614</v>
      </c>
      <c r="AG149" s="95">
        <f t="shared" ca="1" si="128"/>
        <v>3613</v>
      </c>
      <c r="AH149" s="77">
        <f t="shared" ca="1" si="129"/>
        <v>0</v>
      </c>
      <c r="AI149" s="145" t="e">
        <f>#REF!-A149</f>
        <v>#REF!</v>
      </c>
      <c r="AL149" s="95"/>
      <c r="AM149" s="79"/>
      <c r="AN149" s="79">
        <f t="shared" si="156"/>
        <v>0</v>
      </c>
      <c r="AO149" s="338" t="e">
        <f t="shared" ca="1" si="157"/>
        <v>#DIV/0!</v>
      </c>
      <c r="AP149" s="74">
        <f t="shared" ca="1" si="192"/>
        <v>0</v>
      </c>
      <c r="AQ149" s="98">
        <f t="shared" ca="1" si="193"/>
        <v>0</v>
      </c>
      <c r="AR149" s="97">
        <f t="shared" ca="1" si="158"/>
        <v>0</v>
      </c>
      <c r="AS149" s="97">
        <f t="shared" ca="1" si="159"/>
        <v>0</v>
      </c>
      <c r="AT149" s="97">
        <f t="shared" ca="1" si="160"/>
        <v>0</v>
      </c>
      <c r="AU149" s="99">
        <f t="shared" ca="1" si="161"/>
        <v>0</v>
      </c>
      <c r="AV149" s="99">
        <f t="shared" ca="1" si="162"/>
        <v>0</v>
      </c>
      <c r="AW149" s="99">
        <f t="shared" ca="1" si="163"/>
        <v>0</v>
      </c>
      <c r="AY149" s="79">
        <f t="shared" si="164"/>
        <v>0</v>
      </c>
      <c r="AZ149" s="338" t="e">
        <f t="shared" ca="1" si="165"/>
        <v>#DIV/0!</v>
      </c>
      <c r="BA149" s="74">
        <f t="shared" ca="1" si="194"/>
        <v>0</v>
      </c>
      <c r="BB149" s="98">
        <f t="shared" ca="1" si="195"/>
        <v>0</v>
      </c>
      <c r="BC149" s="97">
        <f t="shared" ca="1" si="166"/>
        <v>0</v>
      </c>
      <c r="BD149" s="97">
        <f t="shared" ca="1" si="167"/>
        <v>0</v>
      </c>
      <c r="BE149" s="97">
        <f t="shared" ca="1" si="168"/>
        <v>0</v>
      </c>
      <c r="BF149" s="99">
        <f t="shared" ca="1" si="169"/>
        <v>0</v>
      </c>
      <c r="BG149" s="99">
        <f t="shared" ca="1" si="170"/>
        <v>0</v>
      </c>
      <c r="BH149" s="99">
        <f t="shared" ca="1" si="171"/>
        <v>0</v>
      </c>
      <c r="BJ149" s="79">
        <f t="shared" si="172"/>
        <v>0</v>
      </c>
      <c r="BK149" s="338" t="e">
        <f t="shared" ca="1" si="173"/>
        <v>#DIV/0!</v>
      </c>
      <c r="BL149" s="74">
        <f t="shared" ca="1" si="196"/>
        <v>0</v>
      </c>
      <c r="BM149" s="98">
        <f t="shared" ca="1" si="197"/>
        <v>0</v>
      </c>
      <c r="BN149" s="97">
        <f t="shared" ca="1" si="174"/>
        <v>0</v>
      </c>
      <c r="BO149" s="97">
        <f t="shared" ca="1" si="175"/>
        <v>0</v>
      </c>
      <c r="BP149" s="97">
        <f t="shared" ca="1" si="176"/>
        <v>0</v>
      </c>
      <c r="BQ149" s="99">
        <f t="shared" ca="1" si="177"/>
        <v>0</v>
      </c>
      <c r="BR149" s="99">
        <f t="shared" ca="1" si="178"/>
        <v>0</v>
      </c>
      <c r="BS149" s="99">
        <f t="shared" ca="1" si="179"/>
        <v>0</v>
      </c>
      <c r="BU149" s="79">
        <f t="shared" si="180"/>
        <v>0</v>
      </c>
      <c r="BV149" s="338" t="e">
        <f t="shared" ca="1" si="181"/>
        <v>#DIV/0!</v>
      </c>
      <c r="BW149" s="74">
        <f t="shared" ca="1" si="198"/>
        <v>0</v>
      </c>
      <c r="BX149" s="98">
        <f t="shared" ca="1" si="199"/>
        <v>0</v>
      </c>
      <c r="BY149" s="97">
        <f t="shared" ca="1" si="182"/>
        <v>0</v>
      </c>
      <c r="BZ149" s="97">
        <f t="shared" ca="1" si="183"/>
        <v>0</v>
      </c>
      <c r="CA149" s="97">
        <f t="shared" ca="1" si="184"/>
        <v>0</v>
      </c>
      <c r="CB149" s="99">
        <f t="shared" ca="1" si="185"/>
        <v>0</v>
      </c>
      <c r="CC149" s="99">
        <f t="shared" ca="1" si="186"/>
        <v>0</v>
      </c>
      <c r="CD149" s="99">
        <f t="shared" ca="1" si="187"/>
        <v>0</v>
      </c>
    </row>
    <row r="150" spans="1:82" x14ac:dyDescent="0.2">
      <c r="A150" s="92" t="e">
        <f>DATE(YEAR(#REF!),MONTH(#REF!)+1,1)</f>
        <v>#REF!</v>
      </c>
      <c r="B150" s="105"/>
      <c r="C150" s="123"/>
      <c r="E150" s="102"/>
      <c r="F150" s="102"/>
      <c r="G150" s="102"/>
      <c r="H150" s="103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80"/>
      <c r="AL150" s="80"/>
      <c r="AM150" s="81"/>
      <c r="AN150" s="80"/>
      <c r="AO150" s="336"/>
      <c r="AY150" s="80"/>
      <c r="AZ150" s="336"/>
      <c r="BJ150" s="80"/>
      <c r="BK150" s="336"/>
      <c r="BU150" s="80"/>
      <c r="BV150" s="336"/>
    </row>
    <row r="151" spans="1:82" x14ac:dyDescent="0.2">
      <c r="A151" s="100"/>
      <c r="B151" s="105"/>
      <c r="C151" s="123"/>
      <c r="E151" s="102"/>
      <c r="F151" s="102"/>
      <c r="G151" s="102"/>
      <c r="H151" s="103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80"/>
      <c r="AL151" s="80"/>
      <c r="AM151" s="81"/>
      <c r="AN151" s="80"/>
      <c r="AO151" s="336"/>
      <c r="AY151" s="80"/>
      <c r="AZ151" s="336"/>
      <c r="BJ151" s="80"/>
      <c r="BK151" s="336"/>
      <c r="BU151" s="80"/>
      <c r="BV151" s="336"/>
    </row>
    <row r="152" spans="1:82" x14ac:dyDescent="0.2">
      <c r="A152" s="100"/>
      <c r="B152" s="105"/>
      <c r="C152" s="123"/>
      <c r="E152" s="102"/>
      <c r="F152" s="102"/>
      <c r="G152" s="102"/>
      <c r="H152" s="103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80"/>
      <c r="AL152" s="80"/>
      <c r="AM152" s="81"/>
      <c r="AN152" s="80"/>
      <c r="AO152" s="336"/>
      <c r="AY152" s="80"/>
      <c r="AZ152" s="336"/>
      <c r="BJ152" s="80"/>
      <c r="BK152" s="336"/>
      <c r="BU152" s="80"/>
      <c r="BV152" s="336"/>
    </row>
    <row r="153" spans="1:82" x14ac:dyDescent="0.2">
      <c r="A153" s="100"/>
      <c r="B153" s="105"/>
      <c r="C153" s="123"/>
      <c r="E153" s="102"/>
      <c r="F153" s="102"/>
      <c r="G153" s="102"/>
      <c r="H153" s="103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80"/>
      <c r="AL153" s="80"/>
      <c r="AM153" s="81"/>
      <c r="AN153" s="80"/>
      <c r="AO153" s="336"/>
      <c r="AY153" s="80"/>
      <c r="AZ153" s="336"/>
      <c r="BJ153" s="80"/>
      <c r="BK153" s="336"/>
      <c r="BU153" s="80"/>
      <c r="BV153" s="336"/>
    </row>
    <row r="154" spans="1:82" x14ac:dyDescent="0.2">
      <c r="A154" s="100"/>
      <c r="B154" s="105"/>
      <c r="C154" s="123"/>
      <c r="E154" s="102"/>
      <c r="F154" s="102"/>
      <c r="G154" s="102"/>
      <c r="H154" s="103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80"/>
      <c r="AL154" s="80"/>
      <c r="AM154" s="81"/>
      <c r="AN154" s="80"/>
      <c r="AO154" s="336"/>
      <c r="AY154" s="80"/>
      <c r="AZ154" s="336"/>
      <c r="BJ154" s="80"/>
      <c r="BK154" s="336"/>
      <c r="BU154" s="80"/>
      <c r="BV154" s="336"/>
    </row>
    <row r="155" spans="1:82" x14ac:dyDescent="0.2">
      <c r="A155" s="100"/>
      <c r="B155" s="105"/>
      <c r="C155" s="123"/>
      <c r="E155" s="102"/>
      <c r="F155" s="102"/>
      <c r="G155" s="102"/>
      <c r="H155" s="103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80"/>
      <c r="AL155" s="80"/>
      <c r="AM155" s="81"/>
      <c r="AN155" s="80"/>
      <c r="AO155" s="336"/>
      <c r="AY155" s="80"/>
      <c r="AZ155" s="336"/>
      <c r="BJ155" s="80"/>
      <c r="BK155" s="336"/>
      <c r="BU155" s="80"/>
      <c r="BV155" s="336"/>
    </row>
    <row r="156" spans="1:82" x14ac:dyDescent="0.2">
      <c r="A156" s="100"/>
      <c r="B156" s="105"/>
      <c r="C156" s="123"/>
      <c r="E156" s="102"/>
      <c r="F156" s="102"/>
      <c r="G156" s="102"/>
      <c r="H156" s="103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80"/>
      <c r="AL156" s="80"/>
      <c r="AM156" s="81"/>
      <c r="AN156" s="80"/>
      <c r="AO156" s="336"/>
      <c r="AY156" s="80"/>
      <c r="AZ156" s="336"/>
      <c r="BJ156" s="80"/>
      <c r="BK156" s="336"/>
      <c r="BU156" s="80"/>
      <c r="BV156" s="336"/>
    </row>
    <row r="157" spans="1:82" x14ac:dyDescent="0.2">
      <c r="A157" s="100"/>
      <c r="B157" s="105"/>
      <c r="C157" s="123"/>
      <c r="E157" s="102"/>
      <c r="F157" s="102"/>
      <c r="G157" s="102"/>
      <c r="H157" s="103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80"/>
      <c r="AL157" s="80"/>
      <c r="AM157" s="81"/>
      <c r="AN157" s="80"/>
      <c r="AO157" s="336"/>
      <c r="AY157" s="80"/>
      <c r="AZ157" s="336"/>
      <c r="BJ157" s="80"/>
      <c r="BK157" s="336"/>
      <c r="BU157" s="80"/>
      <c r="BV157" s="336"/>
    </row>
    <row r="158" spans="1:82" x14ac:dyDescent="0.2">
      <c r="A158" s="100"/>
      <c r="B158" s="105"/>
      <c r="C158" s="123"/>
      <c r="E158" s="102"/>
      <c r="F158" s="102"/>
      <c r="G158" s="102"/>
      <c r="H158" s="103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80"/>
      <c r="AL158" s="80"/>
      <c r="AM158" s="81"/>
      <c r="AN158" s="80"/>
      <c r="AO158" s="336"/>
      <c r="AY158" s="80"/>
      <c r="AZ158" s="336"/>
      <c r="BJ158" s="80"/>
      <c r="BK158" s="336"/>
      <c r="BU158" s="80"/>
      <c r="BV158" s="336"/>
    </row>
    <row r="159" spans="1:82" x14ac:dyDescent="0.2">
      <c r="A159" s="100"/>
      <c r="B159" s="105"/>
      <c r="C159" s="123"/>
      <c r="E159" s="102"/>
      <c r="F159" s="102"/>
      <c r="G159" s="102"/>
      <c r="H159" s="103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80"/>
      <c r="AL159" s="80"/>
      <c r="AM159" s="81"/>
      <c r="AN159" s="80"/>
      <c r="AO159" s="336"/>
      <c r="AY159" s="80"/>
      <c r="AZ159" s="336"/>
      <c r="BJ159" s="80"/>
      <c r="BK159" s="336"/>
      <c r="BU159" s="80"/>
      <c r="BV159" s="336"/>
    </row>
    <row r="160" spans="1:82" x14ac:dyDescent="0.2">
      <c r="A160" s="100"/>
      <c r="B160" s="105"/>
      <c r="C160" s="123"/>
      <c r="E160" s="102"/>
      <c r="F160" s="102"/>
      <c r="G160" s="102"/>
      <c r="H160" s="103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80"/>
      <c r="AL160" s="80"/>
      <c r="AM160" s="81"/>
      <c r="AN160" s="80"/>
      <c r="AO160" s="336"/>
      <c r="AY160" s="80"/>
      <c r="AZ160" s="336"/>
      <c r="BJ160" s="80"/>
      <c r="BK160" s="336"/>
      <c r="BU160" s="80"/>
      <c r="BV160" s="336"/>
    </row>
    <row r="161" spans="1:74" x14ac:dyDescent="0.2">
      <c r="A161" s="106"/>
      <c r="E161" s="76"/>
      <c r="F161" s="76"/>
      <c r="G161" s="76"/>
      <c r="H161" s="103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80"/>
      <c r="AL161" s="80"/>
      <c r="AM161" s="81"/>
      <c r="AN161" s="80"/>
      <c r="AO161" s="336"/>
      <c r="AY161" s="80"/>
      <c r="AZ161" s="336"/>
      <c r="BJ161" s="80"/>
      <c r="BK161" s="336"/>
      <c r="BU161" s="80"/>
      <c r="BV161" s="336"/>
    </row>
    <row r="162" spans="1:74" x14ac:dyDescent="0.2">
      <c r="A162" s="100"/>
      <c r="B162" s="105"/>
      <c r="C162" s="123"/>
      <c r="E162" s="102"/>
      <c r="F162" s="102"/>
      <c r="G162" s="102"/>
      <c r="H162" s="103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80"/>
      <c r="AL162" s="80"/>
      <c r="AM162" s="81"/>
      <c r="AN162" s="80"/>
      <c r="AO162" s="336"/>
      <c r="AY162" s="80"/>
      <c r="AZ162" s="336"/>
      <c r="BJ162" s="80"/>
      <c r="BK162" s="336"/>
      <c r="BU162" s="80"/>
      <c r="BV162" s="336"/>
    </row>
    <row r="163" spans="1:74" x14ac:dyDescent="0.2">
      <c r="B163" s="107"/>
      <c r="C163" s="110"/>
      <c r="D163" s="108"/>
      <c r="E163" s="101"/>
      <c r="F163" s="101"/>
      <c r="G163" s="101"/>
      <c r="H163" s="102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4"/>
      <c r="AI163" s="101"/>
      <c r="AJ163" s="101"/>
      <c r="AK163" s="80"/>
      <c r="AL163" s="80"/>
      <c r="AM163" s="81"/>
      <c r="AN163" s="80"/>
      <c r="AO163" s="336"/>
      <c r="AY163" s="80"/>
      <c r="AZ163" s="336"/>
      <c r="BJ163" s="80"/>
      <c r="BK163" s="336"/>
      <c r="BU163" s="80"/>
      <c r="BV163" s="336"/>
    </row>
    <row r="164" spans="1:74" x14ac:dyDescent="0.2">
      <c r="B164" s="107"/>
      <c r="C164" s="110"/>
      <c r="D164" s="108"/>
      <c r="E164" s="101"/>
      <c r="F164" s="101"/>
      <c r="G164" s="101"/>
      <c r="H164" s="102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4"/>
      <c r="AI164" s="101"/>
      <c r="AJ164" s="101"/>
      <c r="AK164" s="80"/>
      <c r="AL164" s="80"/>
      <c r="AM164" s="81"/>
      <c r="AN164" s="80"/>
      <c r="AO164" s="336"/>
      <c r="AY164" s="80"/>
      <c r="AZ164" s="336"/>
      <c r="BJ164" s="80"/>
      <c r="BK164" s="336"/>
      <c r="BU164" s="80"/>
      <c r="BV164" s="336"/>
    </row>
    <row r="165" spans="1:74" x14ac:dyDescent="0.2">
      <c r="B165" s="107"/>
      <c r="C165" s="110"/>
      <c r="D165" s="108"/>
      <c r="E165" s="101"/>
      <c r="F165" s="101"/>
      <c r="G165" s="101"/>
      <c r="H165" s="102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4"/>
      <c r="AI165" s="101"/>
      <c r="AJ165" s="101"/>
      <c r="AK165" s="80"/>
      <c r="AL165" s="80"/>
      <c r="AM165" s="81"/>
      <c r="AN165" s="80"/>
      <c r="AO165" s="336"/>
      <c r="AY165" s="80"/>
      <c r="AZ165" s="336"/>
      <c r="BJ165" s="80"/>
      <c r="BK165" s="336"/>
      <c r="BU165" s="80"/>
      <c r="BV165" s="336"/>
    </row>
    <row r="166" spans="1:74" x14ac:dyDescent="0.2">
      <c r="B166" s="107"/>
      <c r="C166" s="110"/>
      <c r="D166" s="108"/>
      <c r="E166" s="101"/>
      <c r="F166" s="101"/>
      <c r="G166" s="101"/>
      <c r="H166" s="102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4"/>
      <c r="AI166" s="101"/>
      <c r="AJ166" s="101"/>
      <c r="AK166" s="80"/>
      <c r="AL166" s="80"/>
      <c r="AM166" s="81"/>
      <c r="AN166" s="80"/>
      <c r="AO166" s="336"/>
      <c r="AY166" s="80"/>
      <c r="AZ166" s="336"/>
      <c r="BJ166" s="80"/>
      <c r="BK166" s="336"/>
      <c r="BU166" s="80"/>
      <c r="BV166" s="336"/>
    </row>
    <row r="167" spans="1:74" x14ac:dyDescent="0.2">
      <c r="B167" s="107"/>
      <c r="C167" s="110"/>
      <c r="D167" s="108"/>
      <c r="E167" s="101"/>
      <c r="F167" s="101"/>
      <c r="G167" s="101"/>
      <c r="H167" s="102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4"/>
      <c r="AI167" s="101"/>
      <c r="AJ167" s="101"/>
      <c r="AK167" s="80"/>
      <c r="AL167" s="80"/>
      <c r="AM167" s="81"/>
      <c r="AN167" s="80"/>
      <c r="AO167" s="336"/>
      <c r="AY167" s="80"/>
      <c r="AZ167" s="336"/>
      <c r="BJ167" s="80"/>
      <c r="BK167" s="336"/>
      <c r="BU167" s="80"/>
      <c r="BV167" s="336"/>
    </row>
    <row r="168" spans="1:74" x14ac:dyDescent="0.2">
      <c r="B168" s="107"/>
      <c r="C168" s="110"/>
      <c r="D168" s="108"/>
      <c r="E168" s="101"/>
      <c r="F168" s="101"/>
      <c r="G168" s="101"/>
      <c r="H168" s="102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4"/>
      <c r="AI168" s="101"/>
      <c r="AJ168" s="101"/>
      <c r="AK168" s="80"/>
      <c r="AL168" s="80"/>
      <c r="AM168" s="81"/>
      <c r="AN168" s="80"/>
      <c r="AO168" s="336"/>
      <c r="AY168" s="80"/>
      <c r="AZ168" s="336"/>
      <c r="BJ168" s="80"/>
      <c r="BK168" s="336"/>
      <c r="BU168" s="80"/>
      <c r="BV168" s="336"/>
    </row>
    <row r="169" spans="1:74" x14ac:dyDescent="0.2">
      <c r="B169" s="107"/>
      <c r="C169" s="110"/>
      <c r="D169" s="108"/>
      <c r="E169" s="101"/>
      <c r="F169" s="101"/>
      <c r="G169" s="101"/>
      <c r="H169" s="102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4"/>
      <c r="AI169" s="101"/>
      <c r="AJ169" s="101"/>
      <c r="AK169" s="80"/>
      <c r="AL169" s="80"/>
      <c r="AM169" s="81"/>
      <c r="AN169" s="80"/>
      <c r="AO169" s="336"/>
      <c r="AY169" s="80"/>
      <c r="AZ169" s="336"/>
      <c r="BJ169" s="80"/>
      <c r="BK169" s="336"/>
      <c r="BU169" s="80"/>
      <c r="BV169" s="336"/>
    </row>
    <row r="170" spans="1:74" x14ac:dyDescent="0.2">
      <c r="B170" s="107"/>
      <c r="C170" s="110"/>
      <c r="D170" s="108"/>
      <c r="E170" s="101"/>
      <c r="F170" s="101"/>
      <c r="G170" s="101"/>
      <c r="H170" s="102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4"/>
      <c r="AI170" s="101"/>
      <c r="AJ170" s="101"/>
      <c r="AK170" s="80"/>
      <c r="AL170" s="80"/>
      <c r="AM170" s="81"/>
      <c r="AN170" s="80"/>
      <c r="AO170" s="336"/>
      <c r="AY170" s="80"/>
      <c r="AZ170" s="336"/>
      <c r="BJ170" s="80"/>
      <c r="BK170" s="336"/>
      <c r="BU170" s="80"/>
      <c r="BV170" s="336"/>
    </row>
    <row r="171" spans="1:74" x14ac:dyDescent="0.2">
      <c r="B171" s="107"/>
      <c r="C171" s="110"/>
      <c r="D171" s="108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4"/>
      <c r="AI171" s="101"/>
      <c r="AJ171" s="101"/>
      <c r="AK171" s="80"/>
      <c r="AL171" s="80"/>
      <c r="AM171" s="81"/>
      <c r="AN171" s="80"/>
      <c r="AO171" s="336"/>
      <c r="AY171" s="80"/>
      <c r="AZ171" s="336"/>
      <c r="BJ171" s="80"/>
      <c r="BK171" s="336"/>
      <c r="BU171" s="80"/>
      <c r="BV171" s="336"/>
    </row>
    <row r="172" spans="1:74" x14ac:dyDescent="0.2">
      <c r="B172" s="107"/>
      <c r="C172" s="110"/>
      <c r="D172" s="108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4"/>
      <c r="AI172" s="101"/>
      <c r="AJ172" s="101"/>
      <c r="AK172" s="80"/>
      <c r="AL172" s="80"/>
      <c r="AM172" s="81"/>
      <c r="AN172" s="80"/>
      <c r="AO172" s="336"/>
      <c r="AY172" s="80"/>
      <c r="AZ172" s="336"/>
      <c r="BJ172" s="80"/>
      <c r="BK172" s="336"/>
      <c r="BU172" s="80"/>
      <c r="BV172" s="336"/>
    </row>
    <row r="173" spans="1:74" x14ac:dyDescent="0.2">
      <c r="B173" s="107"/>
      <c r="C173" s="110"/>
      <c r="D173" s="108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4"/>
      <c r="AI173" s="101"/>
      <c r="AJ173" s="101"/>
      <c r="AK173" s="80"/>
      <c r="AL173" s="80"/>
      <c r="AM173" s="81"/>
      <c r="AN173" s="80"/>
      <c r="AO173" s="336"/>
      <c r="AY173" s="80"/>
      <c r="AZ173" s="336"/>
      <c r="BJ173" s="80"/>
      <c r="BK173" s="336"/>
      <c r="BU173" s="80"/>
      <c r="BV173" s="336"/>
    </row>
    <row r="174" spans="1:74" x14ac:dyDescent="0.2">
      <c r="B174" s="107"/>
      <c r="C174" s="110"/>
      <c r="D174" s="108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4"/>
      <c r="AI174" s="101"/>
      <c r="AJ174" s="101"/>
      <c r="AK174" s="80"/>
      <c r="AL174" s="80"/>
      <c r="AM174" s="81"/>
      <c r="AN174" s="80"/>
      <c r="AO174" s="336"/>
      <c r="AY174" s="80"/>
      <c r="AZ174" s="336"/>
      <c r="BJ174" s="80"/>
      <c r="BK174" s="336"/>
      <c r="BU174" s="80"/>
      <c r="BV174" s="336"/>
    </row>
    <row r="175" spans="1:74" ht="13.5" thickBot="1" x14ac:dyDescent="0.25">
      <c r="B175" s="107"/>
      <c r="C175" s="110"/>
      <c r="D175" s="111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4"/>
      <c r="AI175" s="104"/>
      <c r="AJ175" s="104"/>
      <c r="AK175" s="80"/>
      <c r="AL175" s="80"/>
      <c r="AM175" s="81"/>
      <c r="AN175" s="80"/>
      <c r="AO175" s="336"/>
      <c r="AY175" s="80"/>
      <c r="AZ175" s="336"/>
      <c r="BJ175" s="80"/>
      <c r="BK175" s="336"/>
      <c r="BU175" s="80"/>
      <c r="BV175" s="336"/>
    </row>
    <row r="176" spans="1:74" x14ac:dyDescent="0.2">
      <c r="B176" s="107"/>
      <c r="C176" s="110"/>
      <c r="D176" s="112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4"/>
      <c r="AI176" s="104"/>
      <c r="AJ176" s="104"/>
      <c r="AK176" s="80"/>
      <c r="AL176" s="80"/>
      <c r="AM176" s="81"/>
      <c r="AN176" s="80"/>
      <c r="AO176" s="336"/>
      <c r="AY176" s="80"/>
      <c r="AZ176" s="336"/>
      <c r="BJ176" s="80"/>
      <c r="BK176" s="336"/>
      <c r="BU176" s="80"/>
      <c r="BV176" s="336"/>
    </row>
    <row r="177" spans="2:74" ht="13.5" thickBot="1" x14ac:dyDescent="0.25">
      <c r="B177" s="107"/>
      <c r="C177" s="110"/>
      <c r="D177" s="113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4"/>
      <c r="AI177" s="104"/>
      <c r="AJ177" s="104"/>
      <c r="AK177" s="80"/>
      <c r="AL177" s="80"/>
      <c r="AM177" s="81"/>
      <c r="AN177" s="80"/>
      <c r="AO177" s="336"/>
      <c r="AY177" s="80"/>
      <c r="AZ177" s="336"/>
      <c r="BJ177" s="80"/>
      <c r="BK177" s="336"/>
      <c r="BU177" s="80"/>
      <c r="BV177" s="336"/>
    </row>
    <row r="178" spans="2:74" ht="13.5" thickBot="1" x14ac:dyDescent="0.25">
      <c r="B178" s="114"/>
      <c r="C178" s="115"/>
      <c r="D178" s="113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4"/>
      <c r="AI178" s="104"/>
      <c r="AJ178" s="104"/>
      <c r="AK178" s="80"/>
      <c r="AL178" s="80"/>
      <c r="AM178" s="81"/>
      <c r="AN178" s="80"/>
      <c r="AO178" s="336"/>
      <c r="AY178" s="80"/>
      <c r="AZ178" s="336"/>
      <c r="BJ178" s="80"/>
      <c r="BK178" s="336"/>
      <c r="BU178" s="80"/>
      <c r="BV178" s="336"/>
    </row>
    <row r="179" spans="2:74" x14ac:dyDescent="0.2">
      <c r="B179" s="114"/>
      <c r="C179" s="115"/>
      <c r="D179" s="116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4"/>
      <c r="AI179" s="80"/>
      <c r="AJ179" s="80"/>
      <c r="AK179" s="80"/>
      <c r="AL179" s="80"/>
      <c r="AM179" s="81"/>
      <c r="AN179" s="80"/>
      <c r="AO179" s="336"/>
      <c r="AY179" s="80"/>
      <c r="AZ179" s="336"/>
      <c r="BJ179" s="80"/>
      <c r="BK179" s="336"/>
      <c r="BU179" s="80"/>
      <c r="BV179" s="336"/>
    </row>
    <row r="180" spans="2:74" x14ac:dyDescent="0.2">
      <c r="B180" s="114"/>
      <c r="C180" s="115"/>
      <c r="D180" s="116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80"/>
      <c r="AI180" s="80"/>
      <c r="AJ180" s="80"/>
      <c r="AK180" s="80"/>
      <c r="AL180" s="80"/>
      <c r="AM180" s="81"/>
      <c r="AN180" s="80"/>
      <c r="AO180" s="336"/>
      <c r="AY180" s="80"/>
      <c r="AZ180" s="336"/>
      <c r="BJ180" s="80"/>
      <c r="BK180" s="336"/>
      <c r="BU180" s="80"/>
      <c r="BV180" s="336"/>
    </row>
    <row r="181" spans="2:74" x14ac:dyDescent="0.2">
      <c r="B181" s="114"/>
      <c r="C181" s="115"/>
      <c r="D181" s="116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80"/>
      <c r="AI181" s="80"/>
      <c r="AJ181" s="80"/>
      <c r="AK181" s="80"/>
      <c r="AL181" s="80"/>
      <c r="AM181" s="81"/>
      <c r="AN181" s="80"/>
      <c r="AO181" s="336"/>
      <c r="AY181" s="80"/>
      <c r="AZ181" s="336"/>
      <c r="BJ181" s="80"/>
      <c r="BK181" s="336"/>
      <c r="BU181" s="80"/>
      <c r="BV181" s="336"/>
    </row>
    <row r="182" spans="2:74" x14ac:dyDescent="0.2">
      <c r="B182" s="114"/>
      <c r="C182" s="115"/>
      <c r="D182" s="116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80"/>
      <c r="AI182" s="80"/>
      <c r="AJ182" s="80"/>
      <c r="AK182" s="80"/>
      <c r="AL182" s="80"/>
      <c r="AM182" s="81"/>
      <c r="AN182" s="80"/>
      <c r="AO182" s="336"/>
      <c r="AY182" s="80"/>
      <c r="AZ182" s="336"/>
      <c r="BJ182" s="80"/>
      <c r="BK182" s="336"/>
      <c r="BU182" s="80"/>
      <c r="BV182" s="336"/>
    </row>
    <row r="183" spans="2:74" x14ac:dyDescent="0.2">
      <c r="B183" s="114"/>
      <c r="C183" s="115"/>
      <c r="D183" s="116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80"/>
      <c r="AI183" s="80"/>
      <c r="AJ183" s="80"/>
      <c r="AK183" s="80"/>
      <c r="AL183" s="80"/>
      <c r="AM183" s="81"/>
      <c r="AN183" s="80"/>
      <c r="AO183" s="336"/>
      <c r="AY183" s="80"/>
      <c r="AZ183" s="336"/>
      <c r="BJ183" s="80"/>
      <c r="BK183" s="336"/>
      <c r="BU183" s="80"/>
      <c r="BV183" s="336"/>
    </row>
    <row r="184" spans="2:74" x14ac:dyDescent="0.2">
      <c r="B184" s="114"/>
      <c r="C184" s="115"/>
      <c r="D184" s="116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80"/>
      <c r="AK184" s="80"/>
      <c r="AL184" s="80"/>
      <c r="AM184" s="81"/>
      <c r="AN184" s="80"/>
      <c r="AO184" s="336"/>
      <c r="AY184" s="80"/>
      <c r="AZ184" s="336"/>
      <c r="BJ184" s="80"/>
      <c r="BK184" s="336"/>
      <c r="BU184" s="80"/>
      <c r="BV184" s="336"/>
    </row>
    <row r="185" spans="2:74" x14ac:dyDescent="0.2">
      <c r="B185" s="114"/>
      <c r="C185" s="115"/>
      <c r="D185" s="116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80"/>
      <c r="AI185" s="80"/>
      <c r="AJ185" s="80"/>
      <c r="AK185" s="80"/>
      <c r="AL185" s="80"/>
      <c r="AM185" s="81"/>
      <c r="AN185" s="80"/>
      <c r="AO185" s="336"/>
      <c r="AY185" s="80"/>
      <c r="AZ185" s="336"/>
      <c r="BJ185" s="80"/>
      <c r="BK185" s="336"/>
      <c r="BU185" s="80"/>
      <c r="BV185" s="336"/>
    </row>
    <row r="186" spans="2:74" x14ac:dyDescent="0.2">
      <c r="B186" s="114"/>
      <c r="C186" s="115"/>
      <c r="D186" s="116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80"/>
      <c r="AI186" s="80"/>
      <c r="AJ186" s="80"/>
      <c r="AK186" s="80"/>
      <c r="AL186" s="80"/>
      <c r="AM186" s="81"/>
      <c r="AN186" s="80"/>
      <c r="AO186" s="336"/>
      <c r="AY186" s="80"/>
      <c r="AZ186" s="336"/>
      <c r="BJ186" s="80"/>
      <c r="BK186" s="336"/>
      <c r="BU186" s="80"/>
      <c r="BV186" s="336"/>
    </row>
    <row r="187" spans="2:74" x14ac:dyDescent="0.2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80"/>
      <c r="AI187" s="80"/>
      <c r="AJ187" s="80"/>
      <c r="AK187" s="80"/>
      <c r="AL187" s="80"/>
      <c r="AM187" s="81"/>
      <c r="AN187" s="80"/>
      <c r="AO187" s="336"/>
      <c r="AY187" s="80"/>
      <c r="AZ187" s="336"/>
      <c r="BJ187" s="80"/>
      <c r="BK187" s="336"/>
      <c r="BU187" s="80"/>
      <c r="BV187" s="336"/>
    </row>
    <row r="188" spans="2:74" x14ac:dyDescent="0.2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80"/>
      <c r="AI188" s="80"/>
      <c r="AJ188" s="80"/>
      <c r="AK188" s="80"/>
      <c r="AL188" s="80"/>
      <c r="AM188" s="81"/>
      <c r="AN188" s="80"/>
      <c r="AO188" s="336"/>
      <c r="AY188" s="80"/>
      <c r="AZ188" s="336"/>
      <c r="BJ188" s="80"/>
      <c r="BK188" s="336"/>
      <c r="BU188" s="80"/>
      <c r="BV188" s="336"/>
    </row>
    <row r="189" spans="2:74" x14ac:dyDescent="0.2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80"/>
      <c r="AI189" s="80"/>
      <c r="AJ189" s="80"/>
      <c r="AK189" s="80"/>
      <c r="AL189" s="80"/>
      <c r="AM189" s="81"/>
      <c r="AN189" s="80"/>
      <c r="AO189" s="336"/>
      <c r="AY189" s="80"/>
      <c r="AZ189" s="336"/>
      <c r="BJ189" s="80"/>
      <c r="BK189" s="336"/>
      <c r="BU189" s="80"/>
      <c r="BV189" s="336"/>
    </row>
    <row r="190" spans="2:74" x14ac:dyDescent="0.2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80"/>
      <c r="AI190" s="80"/>
      <c r="AJ190" s="80"/>
      <c r="AK190" s="80"/>
      <c r="AL190" s="80"/>
      <c r="AM190" s="81"/>
      <c r="AN190" s="80"/>
      <c r="AO190" s="336"/>
      <c r="AY190" s="80"/>
      <c r="AZ190" s="336"/>
      <c r="BJ190" s="80"/>
      <c r="BK190" s="336"/>
      <c r="BU190" s="80"/>
      <c r="BV190" s="336"/>
    </row>
    <row r="191" spans="2:74" x14ac:dyDescent="0.2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80"/>
      <c r="AI191" s="80"/>
      <c r="AJ191" s="80"/>
      <c r="AK191" s="80"/>
      <c r="AL191" s="80"/>
      <c r="AM191" s="81"/>
      <c r="AN191" s="80"/>
      <c r="AO191" s="336"/>
      <c r="AY191" s="80"/>
      <c r="AZ191" s="336"/>
      <c r="BJ191" s="80"/>
      <c r="BK191" s="336"/>
      <c r="BU191" s="80"/>
      <c r="BV191" s="336"/>
    </row>
    <row r="192" spans="2:74" x14ac:dyDescent="0.2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80"/>
      <c r="AI192" s="80"/>
      <c r="AJ192" s="80"/>
      <c r="AK192" s="80"/>
      <c r="AL192" s="80"/>
      <c r="AM192" s="81"/>
      <c r="AN192" s="80"/>
      <c r="AO192" s="336"/>
      <c r="AY192" s="80"/>
      <c r="AZ192" s="336"/>
      <c r="BJ192" s="80"/>
      <c r="BK192" s="336"/>
      <c r="BU192" s="80"/>
      <c r="BV192" s="336"/>
    </row>
    <row r="193" spans="2:74" x14ac:dyDescent="0.2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80"/>
      <c r="AI193" s="80"/>
      <c r="AJ193" s="80"/>
      <c r="AK193" s="80"/>
      <c r="AL193" s="80"/>
      <c r="AM193" s="81"/>
      <c r="AN193" s="80"/>
      <c r="AO193" s="336"/>
      <c r="AY193" s="80"/>
      <c r="AZ193" s="336"/>
      <c r="BJ193" s="80"/>
      <c r="BK193" s="336"/>
      <c r="BU193" s="80"/>
      <c r="BV193" s="336"/>
    </row>
    <row r="194" spans="2:74" x14ac:dyDescent="0.2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80"/>
      <c r="AI194" s="80"/>
      <c r="AJ194" s="80"/>
      <c r="AK194" s="80"/>
      <c r="AL194" s="80"/>
      <c r="AM194" s="81"/>
      <c r="AN194" s="80"/>
      <c r="AO194" s="336"/>
      <c r="AY194" s="80"/>
      <c r="AZ194" s="336"/>
      <c r="BJ194" s="80"/>
      <c r="BK194" s="336"/>
      <c r="BU194" s="80"/>
      <c r="BV194" s="336"/>
    </row>
    <row r="195" spans="2:74" x14ac:dyDescent="0.2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80"/>
      <c r="AI195" s="80"/>
      <c r="AJ195" s="80"/>
      <c r="AK195" s="80"/>
      <c r="AL195" s="80"/>
      <c r="AM195" s="81"/>
      <c r="AN195" s="80"/>
      <c r="AO195" s="336"/>
      <c r="AY195" s="80"/>
      <c r="AZ195" s="336"/>
      <c r="BJ195" s="80"/>
      <c r="BK195" s="336"/>
      <c r="BU195" s="80"/>
      <c r="BV195" s="336"/>
    </row>
    <row r="196" spans="2:74" x14ac:dyDescent="0.2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80"/>
      <c r="AI196" s="80"/>
      <c r="AJ196" s="80"/>
      <c r="AK196" s="80"/>
      <c r="AL196" s="80"/>
      <c r="AM196" s="81"/>
      <c r="AN196" s="80"/>
      <c r="AO196" s="336"/>
      <c r="AY196" s="80"/>
      <c r="AZ196" s="336"/>
      <c r="BJ196" s="80"/>
      <c r="BK196" s="336"/>
      <c r="BU196" s="80"/>
      <c r="BV196" s="336"/>
    </row>
    <row r="197" spans="2:74" x14ac:dyDescent="0.2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80"/>
      <c r="AI197" s="80"/>
      <c r="AJ197" s="80"/>
      <c r="AK197" s="80"/>
      <c r="AL197" s="80"/>
      <c r="AM197" s="81"/>
      <c r="AN197" s="80"/>
      <c r="AO197" s="336"/>
      <c r="AY197" s="80"/>
      <c r="AZ197" s="336"/>
      <c r="BJ197" s="80"/>
      <c r="BK197" s="336"/>
      <c r="BU197" s="80"/>
      <c r="BV197" s="336"/>
    </row>
    <row r="198" spans="2:74" x14ac:dyDescent="0.2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80"/>
      <c r="AI198" s="80"/>
      <c r="AJ198" s="80"/>
      <c r="AK198" s="80"/>
      <c r="AL198" s="80"/>
      <c r="AM198" s="81"/>
      <c r="AN198" s="80"/>
      <c r="AO198" s="336"/>
      <c r="AY198" s="80"/>
      <c r="AZ198" s="336"/>
      <c r="BJ198" s="80"/>
      <c r="BK198" s="336"/>
      <c r="BU198" s="80"/>
      <c r="BV198" s="336"/>
    </row>
    <row r="199" spans="2:74" x14ac:dyDescent="0.2">
      <c r="B199" s="114"/>
      <c r="C199" s="115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80"/>
      <c r="AI199" s="80"/>
      <c r="AJ199" s="80"/>
      <c r="AK199" s="80"/>
      <c r="AL199" s="80"/>
      <c r="AM199" s="81"/>
      <c r="AN199" s="80"/>
      <c r="AO199" s="336"/>
      <c r="AY199" s="80"/>
      <c r="AZ199" s="336"/>
      <c r="BJ199" s="80"/>
      <c r="BK199" s="336"/>
      <c r="BU199" s="80"/>
      <c r="BV199" s="336"/>
    </row>
    <row r="200" spans="2:74" x14ac:dyDescent="0.2">
      <c r="B200" s="114"/>
      <c r="C200" s="115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80"/>
      <c r="AI200" s="80"/>
      <c r="AJ200" s="80"/>
      <c r="AK200" s="80"/>
      <c r="AL200" s="80"/>
      <c r="AM200" s="81"/>
      <c r="AN200" s="80"/>
      <c r="AO200" s="336"/>
      <c r="AY200" s="80"/>
      <c r="AZ200" s="336"/>
      <c r="BJ200" s="80"/>
      <c r="BK200" s="336"/>
      <c r="BU200" s="80"/>
      <c r="BV200" s="336"/>
    </row>
    <row r="201" spans="2:74" x14ac:dyDescent="0.2">
      <c r="B201" s="114"/>
      <c r="C201" s="115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80"/>
      <c r="AI201" s="80"/>
      <c r="AJ201" s="80"/>
      <c r="AK201" s="80"/>
      <c r="AL201" s="80"/>
      <c r="AM201" s="81"/>
      <c r="AN201" s="80"/>
      <c r="AO201" s="336"/>
      <c r="AY201" s="80"/>
      <c r="AZ201" s="336"/>
      <c r="BJ201" s="80"/>
      <c r="BK201" s="336"/>
      <c r="BU201" s="80"/>
      <c r="BV201" s="336"/>
    </row>
    <row r="202" spans="2:74" x14ac:dyDescent="0.2">
      <c r="B202" s="114"/>
      <c r="C202" s="115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80"/>
      <c r="AI202" s="80"/>
      <c r="AJ202" s="80"/>
      <c r="AK202" s="80"/>
      <c r="AL202" s="80"/>
      <c r="AM202" s="81"/>
      <c r="AN202" s="80"/>
      <c r="AO202" s="336"/>
      <c r="AY202" s="80"/>
      <c r="AZ202" s="336"/>
      <c r="BJ202" s="80"/>
      <c r="BK202" s="336"/>
      <c r="BU202" s="80"/>
      <c r="BV202" s="336"/>
    </row>
    <row r="203" spans="2:74" x14ac:dyDescent="0.2">
      <c r="B203" s="114"/>
      <c r="C203" s="115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80"/>
      <c r="AI203" s="80"/>
      <c r="AJ203" s="80"/>
      <c r="AK203" s="80"/>
      <c r="AL203" s="80"/>
      <c r="AM203" s="81"/>
      <c r="AN203" s="80"/>
      <c r="AO203" s="336"/>
      <c r="AY203" s="80"/>
      <c r="AZ203" s="336"/>
      <c r="BJ203" s="80"/>
      <c r="BK203" s="336"/>
      <c r="BU203" s="80"/>
      <c r="BV203" s="336"/>
    </row>
    <row r="204" spans="2:74" x14ac:dyDescent="0.2">
      <c r="B204" s="114"/>
      <c r="C204" s="115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80"/>
      <c r="AI204" s="80"/>
      <c r="AJ204" s="80"/>
      <c r="AK204" s="80"/>
      <c r="AL204" s="80"/>
      <c r="AM204" s="81"/>
      <c r="AN204" s="80"/>
      <c r="AO204" s="336"/>
      <c r="AY204" s="80"/>
      <c r="AZ204" s="336"/>
      <c r="BJ204" s="80"/>
      <c r="BK204" s="336"/>
      <c r="BU204" s="80"/>
      <c r="BV204" s="336"/>
    </row>
    <row r="205" spans="2:74" x14ac:dyDescent="0.2">
      <c r="B205" s="114"/>
      <c r="C205" s="115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80"/>
      <c r="AI205" s="80"/>
      <c r="AJ205" s="80"/>
      <c r="AK205" s="80"/>
      <c r="AL205" s="80"/>
      <c r="AM205" s="81"/>
      <c r="AN205" s="80"/>
      <c r="AO205" s="336"/>
      <c r="AY205" s="80"/>
      <c r="AZ205" s="336"/>
      <c r="BJ205" s="80"/>
      <c r="BK205" s="336"/>
      <c r="BU205" s="80"/>
      <c r="BV205" s="336"/>
    </row>
    <row r="206" spans="2:74" x14ac:dyDescent="0.2">
      <c r="B206" s="114"/>
      <c r="C206" s="115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80"/>
      <c r="AI206" s="80"/>
      <c r="AJ206" s="80"/>
      <c r="AK206" s="80"/>
      <c r="AL206" s="80"/>
      <c r="AM206" s="81"/>
      <c r="AN206" s="80"/>
      <c r="AO206" s="336"/>
      <c r="AY206" s="80"/>
      <c r="AZ206" s="336"/>
      <c r="BJ206" s="80"/>
      <c r="BK206" s="336"/>
      <c r="BU206" s="80"/>
      <c r="BV206" s="336"/>
    </row>
    <row r="207" spans="2:74" x14ac:dyDescent="0.2">
      <c r="B207" s="114"/>
      <c r="C207" s="115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80"/>
      <c r="AI207" s="80"/>
      <c r="AJ207" s="80"/>
      <c r="AK207" s="80"/>
      <c r="AL207" s="80"/>
      <c r="AM207" s="81"/>
      <c r="AN207" s="80"/>
      <c r="AO207" s="336"/>
      <c r="AY207" s="80"/>
      <c r="AZ207" s="336"/>
      <c r="BJ207" s="80"/>
      <c r="BK207" s="336"/>
      <c r="BU207" s="80"/>
      <c r="BV207" s="336"/>
    </row>
    <row r="208" spans="2:74" x14ac:dyDescent="0.2">
      <c r="B208" s="114"/>
      <c r="C208" s="115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80"/>
      <c r="AI208" s="80"/>
      <c r="AJ208" s="80"/>
      <c r="AK208" s="80"/>
      <c r="AL208" s="80"/>
      <c r="AM208" s="81"/>
      <c r="AN208" s="80"/>
      <c r="AO208" s="336"/>
      <c r="AY208" s="80"/>
      <c r="AZ208" s="336"/>
      <c r="BJ208" s="80"/>
      <c r="BK208" s="336"/>
      <c r="BU208" s="80"/>
      <c r="BV208" s="336"/>
    </row>
    <row r="209" spans="2:74" x14ac:dyDescent="0.2">
      <c r="B209" s="117"/>
      <c r="C209" s="124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80"/>
      <c r="AI209" s="80"/>
      <c r="AJ209" s="80"/>
      <c r="AK209" s="80"/>
      <c r="AL209" s="80"/>
      <c r="AM209" s="81"/>
      <c r="AN209" s="80"/>
      <c r="AO209" s="336"/>
      <c r="AY209" s="80"/>
      <c r="AZ209" s="336"/>
      <c r="BJ209" s="80"/>
      <c r="BK209" s="336"/>
      <c r="BU209" s="80"/>
      <c r="BV209" s="336"/>
    </row>
    <row r="210" spans="2:74" x14ac:dyDescent="0.2">
      <c r="B210" s="117"/>
      <c r="C210" s="124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80"/>
      <c r="AI210" s="80"/>
      <c r="AJ210" s="80"/>
      <c r="AK210" s="80"/>
      <c r="AL210" s="80"/>
      <c r="AM210" s="81"/>
      <c r="AN210" s="80"/>
      <c r="AO210" s="336"/>
      <c r="AY210" s="80"/>
      <c r="AZ210" s="336"/>
      <c r="BJ210" s="80"/>
      <c r="BK210" s="336"/>
      <c r="BU210" s="80"/>
      <c r="BV210" s="336"/>
    </row>
    <row r="211" spans="2:74" x14ac:dyDescent="0.2">
      <c r="B211" s="117"/>
      <c r="C211" s="124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80"/>
      <c r="AI211" s="80"/>
      <c r="AJ211" s="80"/>
      <c r="AK211" s="80"/>
      <c r="AL211" s="80"/>
      <c r="AM211" s="81"/>
      <c r="AN211" s="80"/>
      <c r="AO211" s="336"/>
      <c r="AY211" s="80"/>
      <c r="AZ211" s="336"/>
      <c r="BJ211" s="80"/>
      <c r="BK211" s="336"/>
      <c r="BU211" s="80"/>
      <c r="BV211" s="336"/>
    </row>
    <row r="212" spans="2:74" x14ac:dyDescent="0.2">
      <c r="B212" s="117"/>
      <c r="C212" s="124"/>
      <c r="D212" s="116"/>
      <c r="E212" s="101"/>
      <c r="F212" s="101"/>
      <c r="G212" s="101"/>
      <c r="H212" s="102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80"/>
      <c r="AI212" s="80"/>
      <c r="AJ212" s="80"/>
      <c r="AK212" s="80"/>
      <c r="AL212" s="80"/>
      <c r="AM212" s="81"/>
      <c r="AN212" s="80"/>
      <c r="AO212" s="336"/>
      <c r="AY212" s="80"/>
      <c r="AZ212" s="336"/>
      <c r="BJ212" s="80"/>
      <c r="BK212" s="336"/>
      <c r="BU212" s="80"/>
      <c r="BV212" s="336"/>
    </row>
    <row r="213" spans="2:74" x14ac:dyDescent="0.2">
      <c r="B213" s="117"/>
      <c r="C213" s="124"/>
      <c r="D213" s="116"/>
      <c r="E213" s="101"/>
      <c r="F213" s="101"/>
      <c r="G213" s="101"/>
      <c r="H213" s="102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80"/>
      <c r="AI213" s="80"/>
      <c r="AJ213" s="80"/>
      <c r="AK213" s="80"/>
      <c r="AL213" s="80"/>
      <c r="AM213" s="81"/>
      <c r="AN213" s="80"/>
      <c r="AO213" s="336"/>
      <c r="AY213" s="80"/>
      <c r="AZ213" s="336"/>
      <c r="BJ213" s="80"/>
      <c r="BK213" s="336"/>
      <c r="BU213" s="80"/>
      <c r="BV213" s="336"/>
    </row>
    <row r="214" spans="2:74" x14ac:dyDescent="0.2">
      <c r="B214" s="117"/>
      <c r="C214" s="124"/>
      <c r="D214" s="116"/>
      <c r="E214" s="101"/>
      <c r="F214" s="101"/>
      <c r="G214" s="101"/>
      <c r="H214" s="102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80"/>
      <c r="AI214" s="80"/>
      <c r="AJ214" s="80"/>
      <c r="AK214" s="80"/>
      <c r="AL214" s="80"/>
      <c r="AM214" s="81"/>
      <c r="AN214" s="80"/>
      <c r="AO214" s="336"/>
      <c r="AY214" s="80"/>
      <c r="AZ214" s="336"/>
      <c r="BJ214" s="80"/>
      <c r="BK214" s="336"/>
      <c r="BU214" s="80"/>
      <c r="BV214" s="336"/>
    </row>
    <row r="215" spans="2:74" x14ac:dyDescent="0.2">
      <c r="B215" s="117"/>
      <c r="C215" s="124"/>
      <c r="D215" s="116"/>
      <c r="E215" s="101"/>
      <c r="F215" s="101"/>
      <c r="G215" s="101"/>
      <c r="H215" s="102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80"/>
      <c r="AI215" s="80"/>
      <c r="AJ215" s="80"/>
      <c r="AK215" s="80"/>
      <c r="AL215" s="80"/>
      <c r="AM215" s="81"/>
      <c r="AN215" s="80"/>
      <c r="AO215" s="336"/>
      <c r="AY215" s="80"/>
      <c r="AZ215" s="336"/>
      <c r="BJ215" s="80"/>
      <c r="BK215" s="336"/>
      <c r="BU215" s="80"/>
      <c r="BV215" s="336"/>
    </row>
    <row r="216" spans="2:74" x14ac:dyDescent="0.2">
      <c r="B216" s="117"/>
      <c r="C216" s="124"/>
      <c r="D216" s="116"/>
      <c r="E216" s="101"/>
      <c r="F216" s="101"/>
      <c r="G216" s="101"/>
      <c r="H216" s="102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80"/>
      <c r="AI216" s="80"/>
      <c r="AJ216" s="80"/>
      <c r="AK216" s="80"/>
      <c r="AL216" s="80"/>
      <c r="AM216" s="81"/>
      <c r="AN216" s="80"/>
      <c r="AO216" s="336"/>
      <c r="AY216" s="80"/>
      <c r="AZ216" s="336"/>
      <c r="BJ216" s="80"/>
      <c r="BK216" s="336"/>
      <c r="BU216" s="80"/>
      <c r="BV216" s="336"/>
    </row>
    <row r="217" spans="2:74" x14ac:dyDescent="0.2">
      <c r="B217" s="117"/>
      <c r="C217" s="124"/>
      <c r="D217" s="116"/>
      <c r="E217" s="101"/>
      <c r="F217" s="101"/>
      <c r="G217" s="101"/>
      <c r="H217" s="102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80"/>
      <c r="AI217" s="80"/>
      <c r="AJ217" s="80"/>
      <c r="AK217" s="80"/>
      <c r="AL217" s="80"/>
      <c r="AM217" s="81"/>
      <c r="AN217" s="80"/>
      <c r="AO217" s="336"/>
      <c r="AY217" s="80"/>
      <c r="AZ217" s="336"/>
      <c r="BJ217" s="80"/>
      <c r="BK217" s="336"/>
      <c r="BU217" s="80"/>
      <c r="BV217" s="336"/>
    </row>
    <row r="218" spans="2:74" x14ac:dyDescent="0.2">
      <c r="B218" s="117"/>
      <c r="C218" s="124"/>
      <c r="D218" s="116"/>
      <c r="E218" s="101"/>
      <c r="F218" s="101"/>
      <c r="G218" s="101"/>
      <c r="H218" s="102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80"/>
      <c r="AI218" s="80"/>
      <c r="AJ218" s="80"/>
      <c r="AK218" s="80"/>
      <c r="AL218" s="80"/>
      <c r="AM218" s="81"/>
      <c r="AN218" s="80"/>
      <c r="AO218" s="336"/>
      <c r="AY218" s="80"/>
      <c r="AZ218" s="336"/>
      <c r="BJ218" s="80"/>
      <c r="BK218" s="336"/>
      <c r="BU218" s="80"/>
      <c r="BV218" s="336"/>
    </row>
    <row r="219" spans="2:74" x14ac:dyDescent="0.2">
      <c r="B219" s="117"/>
      <c r="C219" s="124"/>
      <c r="D219" s="116"/>
      <c r="E219" s="101"/>
      <c r="F219" s="101"/>
      <c r="G219" s="101"/>
      <c r="H219" s="102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80"/>
      <c r="AI219" s="80"/>
      <c r="AJ219" s="80"/>
      <c r="AK219" s="80"/>
      <c r="AL219" s="80"/>
      <c r="AM219" s="81"/>
      <c r="AN219" s="80"/>
      <c r="AO219" s="336"/>
      <c r="AY219" s="80"/>
      <c r="AZ219" s="336"/>
      <c r="BJ219" s="80"/>
      <c r="BK219" s="336"/>
      <c r="BU219" s="80"/>
      <c r="BV219" s="336"/>
    </row>
    <row r="220" spans="2:74" x14ac:dyDescent="0.2">
      <c r="B220" s="117"/>
      <c r="C220" s="124"/>
      <c r="D220" s="116"/>
      <c r="E220" s="101"/>
      <c r="F220" s="101"/>
      <c r="G220" s="101"/>
      <c r="H220" s="102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80"/>
      <c r="AI220" s="80"/>
      <c r="AJ220" s="80"/>
      <c r="AK220" s="80"/>
      <c r="AL220" s="80"/>
      <c r="AM220" s="81"/>
      <c r="AN220" s="80"/>
      <c r="AO220" s="336"/>
      <c r="AY220" s="80"/>
      <c r="AZ220" s="336"/>
      <c r="BJ220" s="80"/>
      <c r="BK220" s="336"/>
      <c r="BU220" s="80"/>
      <c r="BV220" s="336"/>
    </row>
    <row r="221" spans="2:74" x14ac:dyDescent="0.2">
      <c r="B221" s="117"/>
      <c r="C221" s="124"/>
      <c r="D221" s="116"/>
      <c r="E221" s="101"/>
      <c r="F221" s="101"/>
      <c r="G221" s="101"/>
      <c r="H221" s="102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80"/>
      <c r="AI221" s="80"/>
      <c r="AJ221" s="80"/>
      <c r="AK221" s="80"/>
      <c r="AL221" s="80"/>
      <c r="AM221" s="81"/>
      <c r="AN221" s="80"/>
      <c r="AO221" s="336"/>
      <c r="AY221" s="80"/>
      <c r="AZ221" s="336"/>
      <c r="BJ221" s="80"/>
      <c r="BK221" s="336"/>
      <c r="BU221" s="80"/>
      <c r="BV221" s="336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80" bestFit="1" customWidth="1"/>
    <col min="2" max="3" width="5.28515625" style="80" bestFit="1" customWidth="1"/>
    <col min="4" max="4" width="5" style="80" bestFit="1" customWidth="1"/>
    <col min="5" max="5" width="5.28515625" style="80" bestFit="1" customWidth="1"/>
    <col min="6" max="6" width="5" style="80" bestFit="1" customWidth="1"/>
    <col min="7" max="7" width="5.28515625" style="80" bestFit="1" customWidth="1"/>
    <col min="8" max="8" width="6" style="80" bestFit="1" customWidth="1"/>
    <col min="9" max="9" width="5.42578125" style="80" bestFit="1" customWidth="1"/>
    <col min="10" max="10" width="6" style="80" bestFit="1" customWidth="1"/>
    <col min="11" max="12" width="5.28515625" style="80" bestFit="1" customWidth="1"/>
    <col min="13" max="14" width="4.85546875" style="80" bestFit="1" customWidth="1"/>
    <col min="15" max="15" width="5.28515625" style="80" bestFit="1" customWidth="1"/>
    <col min="16" max="16" width="5.5703125" style="80" bestFit="1" customWidth="1"/>
    <col min="17" max="17" width="6.42578125" style="80" bestFit="1" customWidth="1"/>
    <col min="18" max="18" width="5.5703125" style="80" bestFit="1" customWidth="1"/>
    <col min="19" max="21" width="6.42578125" style="80" bestFit="1" customWidth="1"/>
    <col min="22" max="16384" width="9.140625" style="235"/>
  </cols>
  <sheetData>
    <row r="1" spans="1:34" customFormat="1" ht="13.5" thickBot="1" x14ac:dyDescent="0.25">
      <c r="A1" s="339" t="s">
        <v>293</v>
      </c>
      <c r="B1" s="340">
        <v>-5</v>
      </c>
      <c r="C1" s="341">
        <v>-4</v>
      </c>
      <c r="D1" s="342">
        <v>-3.5</v>
      </c>
      <c r="E1" s="342">
        <v>-3</v>
      </c>
      <c r="F1" s="342">
        <v>-2.5</v>
      </c>
      <c r="G1" s="342">
        <v>-2</v>
      </c>
      <c r="H1" s="342">
        <v>-1.5</v>
      </c>
      <c r="I1" s="342">
        <v>-1</v>
      </c>
      <c r="J1" s="342">
        <v>-0.5</v>
      </c>
      <c r="K1" s="342">
        <v>0</v>
      </c>
      <c r="L1" s="342">
        <v>0.5</v>
      </c>
      <c r="M1" s="342">
        <v>1</v>
      </c>
      <c r="N1" s="342">
        <v>1.5</v>
      </c>
      <c r="O1" s="342">
        <v>2</v>
      </c>
      <c r="P1" s="342">
        <v>2.5</v>
      </c>
      <c r="Q1" s="342">
        <v>3</v>
      </c>
      <c r="R1" s="342">
        <v>4</v>
      </c>
      <c r="S1" s="342">
        <v>5</v>
      </c>
      <c r="T1" s="343">
        <v>10</v>
      </c>
      <c r="U1" s="344">
        <v>40</v>
      </c>
    </row>
    <row r="2" spans="1:34" customFormat="1" x14ac:dyDescent="0.2">
      <c r="A2" s="345">
        <v>37226</v>
      </c>
      <c r="B2" s="346">
        <v>4.5</v>
      </c>
      <c r="C2" s="347">
        <v>3.5</v>
      </c>
      <c r="D2" s="348">
        <v>2.25</v>
      </c>
      <c r="E2" s="349">
        <v>1.25</v>
      </c>
      <c r="F2" s="350">
        <v>0.5</v>
      </c>
      <c r="G2" s="350">
        <v>0.25</v>
      </c>
      <c r="H2" s="349">
        <v>0</v>
      </c>
      <c r="I2" s="350">
        <v>-0.25</v>
      </c>
      <c r="J2" s="349">
        <v>-0.25</v>
      </c>
      <c r="K2" s="349">
        <v>0</v>
      </c>
      <c r="L2" s="349">
        <v>2.25</v>
      </c>
      <c r="M2" s="350">
        <v>4.5</v>
      </c>
      <c r="N2" s="350">
        <v>6.75</v>
      </c>
      <c r="O2" s="349">
        <v>9</v>
      </c>
      <c r="P2" s="350">
        <v>11.25</v>
      </c>
      <c r="Q2" s="349">
        <v>13.5</v>
      </c>
      <c r="R2" s="350">
        <v>18</v>
      </c>
      <c r="S2" s="351">
        <v>20.25</v>
      </c>
      <c r="T2" s="352">
        <v>25</v>
      </c>
      <c r="U2" s="347">
        <v>50</v>
      </c>
    </row>
    <row r="3" spans="1:34" customFormat="1" x14ac:dyDescent="0.2">
      <c r="A3" s="345">
        <v>37257</v>
      </c>
      <c r="B3" s="353">
        <v>4.5</v>
      </c>
      <c r="C3" s="354">
        <v>3.5</v>
      </c>
      <c r="D3" s="348">
        <v>2.25</v>
      </c>
      <c r="E3" s="349">
        <v>1.25</v>
      </c>
      <c r="F3" s="350">
        <v>0.25</v>
      </c>
      <c r="G3" s="350">
        <v>-0.25</v>
      </c>
      <c r="H3" s="355">
        <v>-0.75</v>
      </c>
      <c r="I3" s="350">
        <v>-1.5</v>
      </c>
      <c r="J3" s="355">
        <v>-0.75</v>
      </c>
      <c r="K3" s="355">
        <v>0</v>
      </c>
      <c r="L3" s="355">
        <v>2.25</v>
      </c>
      <c r="M3" s="350">
        <v>4.5</v>
      </c>
      <c r="N3" s="350">
        <v>6.75</v>
      </c>
      <c r="O3" s="355">
        <v>9</v>
      </c>
      <c r="P3" s="350">
        <v>11.25</v>
      </c>
      <c r="Q3" s="355">
        <v>13.5</v>
      </c>
      <c r="R3" s="350">
        <v>18</v>
      </c>
      <c r="S3" s="356">
        <v>20.25</v>
      </c>
      <c r="T3" s="357">
        <v>25</v>
      </c>
      <c r="U3" s="354">
        <v>50</v>
      </c>
    </row>
    <row r="4" spans="1:34" customFormat="1" x14ac:dyDescent="0.2">
      <c r="A4" s="345">
        <v>37288</v>
      </c>
      <c r="B4" s="353">
        <v>4.5</v>
      </c>
      <c r="C4" s="354">
        <v>3.5</v>
      </c>
      <c r="D4" s="348">
        <v>2.25</v>
      </c>
      <c r="E4" s="349">
        <v>1.25</v>
      </c>
      <c r="F4" s="350">
        <v>0.25</v>
      </c>
      <c r="G4" s="350">
        <v>-0.25</v>
      </c>
      <c r="H4" s="355">
        <v>-0.75</v>
      </c>
      <c r="I4" s="350">
        <v>-1.5</v>
      </c>
      <c r="J4" s="355">
        <v>-0.75</v>
      </c>
      <c r="K4" s="355">
        <v>0</v>
      </c>
      <c r="L4" s="355">
        <v>2.25</v>
      </c>
      <c r="M4" s="350">
        <v>4.5</v>
      </c>
      <c r="N4" s="350">
        <v>6.75</v>
      </c>
      <c r="O4" s="355">
        <v>9</v>
      </c>
      <c r="P4" s="350">
        <v>11.25</v>
      </c>
      <c r="Q4" s="355">
        <v>13.5</v>
      </c>
      <c r="R4" s="350">
        <v>18</v>
      </c>
      <c r="S4" s="356">
        <v>20.25</v>
      </c>
      <c r="T4" s="357">
        <v>25</v>
      </c>
      <c r="U4" s="354">
        <v>50</v>
      </c>
    </row>
    <row r="5" spans="1:34" customFormat="1" x14ac:dyDescent="0.2">
      <c r="A5" s="345">
        <v>37316</v>
      </c>
      <c r="B5" s="353">
        <v>4.5</v>
      </c>
      <c r="C5" s="354">
        <v>3.5</v>
      </c>
      <c r="D5" s="348">
        <v>2.25</v>
      </c>
      <c r="E5" s="349">
        <v>1.25</v>
      </c>
      <c r="F5" s="350">
        <v>0.25</v>
      </c>
      <c r="G5" s="350">
        <v>-0.25</v>
      </c>
      <c r="H5" s="355">
        <v>-0.75</v>
      </c>
      <c r="I5" s="350">
        <v>-1.5</v>
      </c>
      <c r="J5" s="355">
        <v>-0.75</v>
      </c>
      <c r="K5" s="355">
        <v>0</v>
      </c>
      <c r="L5" s="355">
        <v>2.25</v>
      </c>
      <c r="M5" s="350">
        <v>4.5</v>
      </c>
      <c r="N5" s="350">
        <v>6.75</v>
      </c>
      <c r="O5" s="355">
        <v>9</v>
      </c>
      <c r="P5" s="350">
        <v>11.25</v>
      </c>
      <c r="Q5" s="355">
        <v>13.5</v>
      </c>
      <c r="R5" s="350">
        <v>18</v>
      </c>
      <c r="S5" s="356">
        <v>20.25</v>
      </c>
      <c r="T5" s="357">
        <v>25</v>
      </c>
      <c r="U5" s="354">
        <v>50</v>
      </c>
    </row>
    <row r="6" spans="1:34" customFormat="1" x14ac:dyDescent="0.2">
      <c r="A6" s="345">
        <v>37347</v>
      </c>
      <c r="B6" s="353">
        <v>4</v>
      </c>
      <c r="C6" s="354">
        <v>3</v>
      </c>
      <c r="D6" s="348">
        <v>1.5</v>
      </c>
      <c r="E6" s="349">
        <v>0.5</v>
      </c>
      <c r="F6" s="350">
        <v>0.1</v>
      </c>
      <c r="G6" s="350">
        <v>-0.25</v>
      </c>
      <c r="H6" s="355">
        <v>-0.75</v>
      </c>
      <c r="I6" s="350">
        <v>-1.25</v>
      </c>
      <c r="J6" s="355">
        <v>-0.75</v>
      </c>
      <c r="K6" s="355">
        <v>0</v>
      </c>
      <c r="L6" s="355">
        <v>2</v>
      </c>
      <c r="M6" s="350">
        <v>2.75</v>
      </c>
      <c r="N6" s="350">
        <v>3.5</v>
      </c>
      <c r="O6" s="355">
        <v>4.5</v>
      </c>
      <c r="P6" s="350">
        <v>5.5</v>
      </c>
      <c r="Q6" s="355">
        <v>6.5</v>
      </c>
      <c r="R6" s="350">
        <v>7.5</v>
      </c>
      <c r="S6" s="356">
        <v>8.5</v>
      </c>
      <c r="T6" s="358">
        <v>11</v>
      </c>
      <c r="U6" s="359">
        <v>29</v>
      </c>
      <c r="AG6" s="235"/>
      <c r="AH6" s="235"/>
    </row>
    <row r="7" spans="1:34" customFormat="1" x14ac:dyDescent="0.2">
      <c r="A7" s="345">
        <v>37377</v>
      </c>
      <c r="B7" s="353">
        <v>3</v>
      </c>
      <c r="C7" s="354">
        <v>2</v>
      </c>
      <c r="D7" s="348">
        <v>1</v>
      </c>
      <c r="E7" s="349">
        <v>0.75</v>
      </c>
      <c r="F7" s="350">
        <v>0.25</v>
      </c>
      <c r="G7" s="350">
        <v>-0.25</v>
      </c>
      <c r="H7" s="355">
        <v>-0.75</v>
      </c>
      <c r="I7" s="350">
        <v>-1</v>
      </c>
      <c r="J7" s="355">
        <v>-0.7</v>
      </c>
      <c r="K7" s="355">
        <v>0</v>
      </c>
      <c r="L7" s="355">
        <v>1.75</v>
      </c>
      <c r="M7" s="350">
        <v>2.5</v>
      </c>
      <c r="N7" s="350">
        <v>3.25</v>
      </c>
      <c r="O7" s="355">
        <v>4.25</v>
      </c>
      <c r="P7" s="350">
        <v>5.25</v>
      </c>
      <c r="Q7" s="355">
        <v>6</v>
      </c>
      <c r="R7" s="350">
        <v>7</v>
      </c>
      <c r="S7" s="356">
        <v>8</v>
      </c>
      <c r="T7" s="357">
        <v>9</v>
      </c>
      <c r="U7" s="354">
        <v>29</v>
      </c>
    </row>
    <row r="8" spans="1:34" customFormat="1" x14ac:dyDescent="0.2">
      <c r="A8" s="345">
        <v>37408</v>
      </c>
      <c r="B8" s="353">
        <v>3</v>
      </c>
      <c r="C8" s="354">
        <v>2</v>
      </c>
      <c r="D8" s="348">
        <v>1</v>
      </c>
      <c r="E8" s="349">
        <v>0.75</v>
      </c>
      <c r="F8" s="350">
        <v>0.25</v>
      </c>
      <c r="G8" s="350">
        <v>-0.25</v>
      </c>
      <c r="H8" s="355">
        <v>-0.75</v>
      </c>
      <c r="I8" s="350">
        <v>-1</v>
      </c>
      <c r="J8" s="355">
        <v>-0.7</v>
      </c>
      <c r="K8" s="355">
        <v>0</v>
      </c>
      <c r="L8" s="355">
        <v>1.75</v>
      </c>
      <c r="M8" s="350">
        <v>2.5</v>
      </c>
      <c r="N8" s="350">
        <v>3.25</v>
      </c>
      <c r="O8" s="355">
        <v>4.25</v>
      </c>
      <c r="P8" s="350">
        <v>5.25</v>
      </c>
      <c r="Q8" s="355">
        <v>6</v>
      </c>
      <c r="R8" s="350">
        <v>7</v>
      </c>
      <c r="S8" s="356">
        <v>8</v>
      </c>
      <c r="T8" s="357">
        <v>9</v>
      </c>
      <c r="U8" s="354">
        <v>29</v>
      </c>
    </row>
    <row r="9" spans="1:34" customFormat="1" x14ac:dyDescent="0.2">
      <c r="A9" s="345">
        <v>37438</v>
      </c>
      <c r="B9" s="353">
        <v>3</v>
      </c>
      <c r="C9" s="354">
        <v>2</v>
      </c>
      <c r="D9" s="348">
        <v>1</v>
      </c>
      <c r="E9" s="349">
        <v>0.75</v>
      </c>
      <c r="F9" s="350">
        <v>0.25</v>
      </c>
      <c r="G9" s="350">
        <v>-0.25</v>
      </c>
      <c r="H9" s="355">
        <v>-0.75</v>
      </c>
      <c r="I9" s="350">
        <v>-1</v>
      </c>
      <c r="J9" s="355">
        <v>-0.7</v>
      </c>
      <c r="K9" s="355">
        <v>0</v>
      </c>
      <c r="L9" s="355">
        <v>1.75</v>
      </c>
      <c r="M9" s="350">
        <v>2.5</v>
      </c>
      <c r="N9" s="350">
        <v>3.25</v>
      </c>
      <c r="O9" s="355">
        <v>4.25</v>
      </c>
      <c r="P9" s="350">
        <v>5.25</v>
      </c>
      <c r="Q9" s="355">
        <v>6</v>
      </c>
      <c r="R9" s="350">
        <v>7</v>
      </c>
      <c r="S9" s="356">
        <v>8</v>
      </c>
      <c r="T9" s="357">
        <v>9</v>
      </c>
      <c r="U9" s="354">
        <v>29</v>
      </c>
    </row>
    <row r="10" spans="1:34" customFormat="1" ht="13.5" thickBot="1" x14ac:dyDescent="0.25">
      <c r="A10" s="345">
        <v>37469</v>
      </c>
      <c r="B10" s="353">
        <v>3</v>
      </c>
      <c r="C10" s="354">
        <v>2</v>
      </c>
      <c r="D10" s="348">
        <v>1</v>
      </c>
      <c r="E10" s="349">
        <v>0.75</v>
      </c>
      <c r="F10" s="350">
        <v>0.25</v>
      </c>
      <c r="G10" s="350">
        <v>-0.25</v>
      </c>
      <c r="H10" s="355">
        <v>-0.75</v>
      </c>
      <c r="I10" s="350">
        <v>-1</v>
      </c>
      <c r="J10" s="355">
        <v>-0.7</v>
      </c>
      <c r="K10" s="355">
        <v>0</v>
      </c>
      <c r="L10" s="355">
        <v>1.75</v>
      </c>
      <c r="M10" s="350">
        <v>2.5</v>
      </c>
      <c r="N10" s="350">
        <v>3.25</v>
      </c>
      <c r="O10" s="355">
        <v>4.25</v>
      </c>
      <c r="P10" s="350">
        <v>5.25</v>
      </c>
      <c r="Q10" s="355">
        <v>6</v>
      </c>
      <c r="R10" s="350">
        <v>7</v>
      </c>
      <c r="S10" s="356">
        <v>8</v>
      </c>
      <c r="T10" s="357">
        <v>9</v>
      </c>
      <c r="U10" s="354">
        <v>29</v>
      </c>
    </row>
    <row r="11" spans="1:34" customFormat="1" ht="13.5" customHeight="1" thickBot="1" x14ac:dyDescent="0.3">
      <c r="A11" s="360">
        <v>37500</v>
      </c>
      <c r="B11" s="361">
        <v>3</v>
      </c>
      <c r="C11" s="362">
        <v>2</v>
      </c>
      <c r="D11" s="363">
        <v>1</v>
      </c>
      <c r="E11" s="364">
        <v>0.75</v>
      </c>
      <c r="F11" s="365">
        <v>0.25</v>
      </c>
      <c r="G11" s="365">
        <v>-0.25</v>
      </c>
      <c r="H11" s="364">
        <v>-0.75</v>
      </c>
      <c r="I11" s="365">
        <v>-1</v>
      </c>
      <c r="J11" s="364">
        <v>-0.7</v>
      </c>
      <c r="K11" s="364">
        <v>0</v>
      </c>
      <c r="L11" s="364">
        <v>1.75</v>
      </c>
      <c r="M11" s="365">
        <v>2.5</v>
      </c>
      <c r="N11" s="365">
        <v>3.25</v>
      </c>
      <c r="O11" s="364">
        <v>4.25</v>
      </c>
      <c r="P11" s="365">
        <v>5.25</v>
      </c>
      <c r="Q11" s="364">
        <v>6</v>
      </c>
      <c r="R11" s="365">
        <v>7</v>
      </c>
      <c r="S11" s="362">
        <v>8</v>
      </c>
      <c r="T11" s="366">
        <v>9</v>
      </c>
      <c r="U11" s="367">
        <v>29</v>
      </c>
      <c r="AD11" s="385">
        <v>36982</v>
      </c>
      <c r="AE11" s="386"/>
    </row>
    <row r="12" spans="1:34" customFormat="1" x14ac:dyDescent="0.2">
      <c r="A12" s="360">
        <v>37530</v>
      </c>
      <c r="B12" s="361">
        <v>3</v>
      </c>
      <c r="C12" s="362">
        <v>2</v>
      </c>
      <c r="D12" s="363">
        <v>1</v>
      </c>
      <c r="E12" s="364">
        <v>0.75</v>
      </c>
      <c r="F12" s="365">
        <v>0.25</v>
      </c>
      <c r="G12" s="365">
        <v>-0.25</v>
      </c>
      <c r="H12" s="364">
        <v>-0.75</v>
      </c>
      <c r="I12" s="365">
        <v>-1</v>
      </c>
      <c r="J12" s="364">
        <v>-0.7</v>
      </c>
      <c r="K12" s="364">
        <v>0</v>
      </c>
      <c r="L12" s="364">
        <v>1.75</v>
      </c>
      <c r="M12" s="365">
        <v>2.5</v>
      </c>
      <c r="N12" s="365">
        <v>3.25</v>
      </c>
      <c r="O12" s="364">
        <v>4.25</v>
      </c>
      <c r="P12" s="365">
        <v>5.25</v>
      </c>
      <c r="Q12" s="364">
        <v>6</v>
      </c>
      <c r="R12" s="365">
        <v>7</v>
      </c>
      <c r="S12" s="362">
        <v>8</v>
      </c>
      <c r="T12" s="366">
        <v>9</v>
      </c>
      <c r="U12" s="367">
        <v>29</v>
      </c>
    </row>
    <row r="13" spans="1:34" customFormat="1" x14ac:dyDescent="0.2">
      <c r="A13" s="360">
        <v>37561</v>
      </c>
      <c r="B13" s="361">
        <v>3</v>
      </c>
      <c r="C13" s="362">
        <v>2</v>
      </c>
      <c r="D13" s="363">
        <v>1</v>
      </c>
      <c r="E13" s="364">
        <v>0.75</v>
      </c>
      <c r="F13" s="365">
        <v>0.25</v>
      </c>
      <c r="G13" s="365">
        <v>-0.25</v>
      </c>
      <c r="H13" s="364">
        <v>-0.75</v>
      </c>
      <c r="I13" s="365">
        <v>-1</v>
      </c>
      <c r="J13" s="364">
        <v>-0.7</v>
      </c>
      <c r="K13" s="364">
        <v>0</v>
      </c>
      <c r="L13" s="364">
        <v>1.25</v>
      </c>
      <c r="M13" s="365">
        <v>1.75</v>
      </c>
      <c r="N13" s="365">
        <v>2.5</v>
      </c>
      <c r="O13" s="364">
        <v>3.25</v>
      </c>
      <c r="P13" s="365">
        <v>3.75</v>
      </c>
      <c r="Q13" s="364">
        <v>4.25</v>
      </c>
      <c r="R13" s="365">
        <v>4.75</v>
      </c>
      <c r="S13" s="362">
        <v>5.75</v>
      </c>
      <c r="T13" s="366">
        <v>8.1999999999999993</v>
      </c>
      <c r="U13" s="367">
        <v>29</v>
      </c>
    </row>
    <row r="14" spans="1:34" customFormat="1" x14ac:dyDescent="0.2">
      <c r="A14" s="360">
        <v>37591</v>
      </c>
      <c r="B14" s="361">
        <v>3</v>
      </c>
      <c r="C14" s="362">
        <v>2</v>
      </c>
      <c r="D14" s="363">
        <v>1</v>
      </c>
      <c r="E14" s="364">
        <v>0.75</v>
      </c>
      <c r="F14" s="365">
        <v>0.25</v>
      </c>
      <c r="G14" s="365">
        <v>-0.25</v>
      </c>
      <c r="H14" s="364">
        <v>-0.75</v>
      </c>
      <c r="I14" s="365">
        <v>-1</v>
      </c>
      <c r="J14" s="364">
        <v>-0.7</v>
      </c>
      <c r="K14" s="364">
        <v>0</v>
      </c>
      <c r="L14" s="364">
        <v>1.25</v>
      </c>
      <c r="M14" s="365">
        <v>1.75</v>
      </c>
      <c r="N14" s="365">
        <v>2.5</v>
      </c>
      <c r="O14" s="364">
        <v>3.25</v>
      </c>
      <c r="P14" s="365">
        <v>3.75</v>
      </c>
      <c r="Q14" s="364">
        <v>4.25</v>
      </c>
      <c r="R14" s="365">
        <v>4.75</v>
      </c>
      <c r="S14" s="362">
        <v>5.75</v>
      </c>
      <c r="T14" s="366">
        <v>8.1999999999999993</v>
      </c>
      <c r="U14" s="367">
        <v>29</v>
      </c>
    </row>
    <row r="15" spans="1:34" customFormat="1" x14ac:dyDescent="0.2">
      <c r="A15" s="360">
        <v>37622</v>
      </c>
      <c r="B15" s="361">
        <v>3</v>
      </c>
      <c r="C15" s="362">
        <v>2</v>
      </c>
      <c r="D15" s="363">
        <v>1</v>
      </c>
      <c r="E15" s="364">
        <v>0.75</v>
      </c>
      <c r="F15" s="365">
        <v>0.25</v>
      </c>
      <c r="G15" s="365">
        <v>-0.25</v>
      </c>
      <c r="H15" s="364">
        <v>-0.75</v>
      </c>
      <c r="I15" s="365">
        <v>-1</v>
      </c>
      <c r="J15" s="364">
        <v>-0.7</v>
      </c>
      <c r="K15" s="364">
        <v>0</v>
      </c>
      <c r="L15" s="364">
        <v>1.25</v>
      </c>
      <c r="M15" s="365">
        <v>1.75</v>
      </c>
      <c r="N15" s="365">
        <v>2.5</v>
      </c>
      <c r="O15" s="364">
        <v>3.25</v>
      </c>
      <c r="P15" s="365">
        <v>3.75</v>
      </c>
      <c r="Q15" s="364">
        <v>4.25</v>
      </c>
      <c r="R15" s="365">
        <v>4.75</v>
      </c>
      <c r="S15" s="362">
        <v>5.75</v>
      </c>
      <c r="T15" s="366">
        <v>8.1999999999999993</v>
      </c>
      <c r="U15" s="367">
        <v>29</v>
      </c>
    </row>
    <row r="16" spans="1:34" customFormat="1" x14ac:dyDescent="0.2">
      <c r="A16" s="360">
        <v>37653</v>
      </c>
      <c r="B16" s="361">
        <v>3</v>
      </c>
      <c r="C16" s="362">
        <v>2</v>
      </c>
      <c r="D16" s="363">
        <v>1</v>
      </c>
      <c r="E16" s="364">
        <v>0.75</v>
      </c>
      <c r="F16" s="365">
        <v>0.25</v>
      </c>
      <c r="G16" s="365">
        <v>-0.25</v>
      </c>
      <c r="H16" s="364">
        <v>-0.75</v>
      </c>
      <c r="I16" s="365">
        <v>-1</v>
      </c>
      <c r="J16" s="364">
        <v>-0.7</v>
      </c>
      <c r="K16" s="364">
        <v>0</v>
      </c>
      <c r="L16" s="364">
        <v>1.25</v>
      </c>
      <c r="M16" s="365">
        <v>1.75</v>
      </c>
      <c r="N16" s="365">
        <v>2.5</v>
      </c>
      <c r="O16" s="364">
        <v>3.25</v>
      </c>
      <c r="P16" s="365">
        <v>3.75</v>
      </c>
      <c r="Q16" s="364">
        <v>4.25</v>
      </c>
      <c r="R16" s="365">
        <v>4.75</v>
      </c>
      <c r="S16" s="362">
        <v>5.75</v>
      </c>
      <c r="T16" s="366">
        <v>8.1999999999999993</v>
      </c>
      <c r="U16" s="367">
        <v>29</v>
      </c>
    </row>
    <row r="17" spans="1:21" customFormat="1" x14ac:dyDescent="0.2">
      <c r="A17" s="360">
        <v>37681</v>
      </c>
      <c r="B17" s="361">
        <v>3</v>
      </c>
      <c r="C17" s="362">
        <v>2</v>
      </c>
      <c r="D17" s="363">
        <v>1</v>
      </c>
      <c r="E17" s="364">
        <v>0.75</v>
      </c>
      <c r="F17" s="365">
        <v>0.25</v>
      </c>
      <c r="G17" s="365">
        <v>-0.25</v>
      </c>
      <c r="H17" s="364">
        <v>-0.75</v>
      </c>
      <c r="I17" s="365">
        <v>-1</v>
      </c>
      <c r="J17" s="364">
        <v>-0.7</v>
      </c>
      <c r="K17" s="364">
        <v>0</v>
      </c>
      <c r="L17" s="364">
        <v>1.25</v>
      </c>
      <c r="M17" s="365">
        <v>1.75</v>
      </c>
      <c r="N17" s="365">
        <v>2.5</v>
      </c>
      <c r="O17" s="364">
        <v>3.25</v>
      </c>
      <c r="P17" s="365">
        <v>3.75</v>
      </c>
      <c r="Q17" s="364">
        <v>4.25</v>
      </c>
      <c r="R17" s="365">
        <v>4.75</v>
      </c>
      <c r="S17" s="362">
        <v>5.75</v>
      </c>
      <c r="T17" s="366">
        <v>8.1999999999999993</v>
      </c>
      <c r="U17" s="367">
        <v>29</v>
      </c>
    </row>
    <row r="18" spans="1:21" customFormat="1" x14ac:dyDescent="0.2">
      <c r="A18" s="360">
        <v>37712</v>
      </c>
      <c r="B18" s="361">
        <v>3</v>
      </c>
      <c r="C18" s="362">
        <v>2</v>
      </c>
      <c r="D18" s="363">
        <v>0.75</v>
      </c>
      <c r="E18" s="364">
        <v>0.5</v>
      </c>
      <c r="F18" s="365">
        <v>0.25</v>
      </c>
      <c r="G18" s="365">
        <v>-0.25</v>
      </c>
      <c r="H18" s="364">
        <v>-0.65</v>
      </c>
      <c r="I18" s="365">
        <v>-0.85</v>
      </c>
      <c r="J18" s="364">
        <v>-0.65</v>
      </c>
      <c r="K18" s="364">
        <v>0</v>
      </c>
      <c r="L18" s="364">
        <v>1</v>
      </c>
      <c r="M18" s="365">
        <v>1.5</v>
      </c>
      <c r="N18" s="365">
        <v>2.25</v>
      </c>
      <c r="O18" s="364">
        <v>3</v>
      </c>
      <c r="P18" s="365">
        <v>3.5</v>
      </c>
      <c r="Q18" s="364">
        <v>4</v>
      </c>
      <c r="R18" s="365">
        <v>4.5</v>
      </c>
      <c r="S18" s="362">
        <v>5.5</v>
      </c>
      <c r="T18" s="366">
        <v>8.1999999999999993</v>
      </c>
      <c r="U18" s="367">
        <v>29</v>
      </c>
    </row>
    <row r="19" spans="1:21" customFormat="1" x14ac:dyDescent="0.2">
      <c r="A19" s="360">
        <v>37742</v>
      </c>
      <c r="B19" s="361">
        <v>3</v>
      </c>
      <c r="C19" s="362">
        <v>2</v>
      </c>
      <c r="D19" s="363">
        <v>0.75</v>
      </c>
      <c r="E19" s="364">
        <v>0.5</v>
      </c>
      <c r="F19" s="365">
        <v>0.25</v>
      </c>
      <c r="G19" s="365">
        <v>-0.25</v>
      </c>
      <c r="H19" s="364">
        <v>-0.65</v>
      </c>
      <c r="I19" s="365">
        <v>-0.85</v>
      </c>
      <c r="J19" s="364">
        <v>-0.65</v>
      </c>
      <c r="K19" s="364">
        <v>0</v>
      </c>
      <c r="L19" s="364">
        <v>1</v>
      </c>
      <c r="M19" s="365">
        <v>1.5</v>
      </c>
      <c r="N19" s="365">
        <v>2.25</v>
      </c>
      <c r="O19" s="364">
        <v>3</v>
      </c>
      <c r="P19" s="365">
        <v>3.5</v>
      </c>
      <c r="Q19" s="364">
        <v>4</v>
      </c>
      <c r="R19" s="365">
        <v>4.5</v>
      </c>
      <c r="S19" s="362">
        <v>5.5</v>
      </c>
      <c r="T19" s="366">
        <v>8.1999999999999993</v>
      </c>
      <c r="U19" s="367">
        <v>29</v>
      </c>
    </row>
    <row r="20" spans="1:21" customFormat="1" x14ac:dyDescent="0.2">
      <c r="A20" s="360">
        <v>37773</v>
      </c>
      <c r="B20" s="361">
        <v>3</v>
      </c>
      <c r="C20" s="362">
        <v>2</v>
      </c>
      <c r="D20" s="363">
        <v>0.75</v>
      </c>
      <c r="E20" s="364">
        <v>0.5</v>
      </c>
      <c r="F20" s="365">
        <v>0.25</v>
      </c>
      <c r="G20" s="365">
        <v>-0.25</v>
      </c>
      <c r="H20" s="364">
        <v>-0.65</v>
      </c>
      <c r="I20" s="365">
        <v>-0.85</v>
      </c>
      <c r="J20" s="364">
        <v>-0.65</v>
      </c>
      <c r="K20" s="364">
        <v>0</v>
      </c>
      <c r="L20" s="364">
        <v>1</v>
      </c>
      <c r="M20" s="365">
        <v>1.5</v>
      </c>
      <c r="N20" s="365">
        <v>2.25</v>
      </c>
      <c r="O20" s="364">
        <v>3</v>
      </c>
      <c r="P20" s="365">
        <v>3.5</v>
      </c>
      <c r="Q20" s="364">
        <v>4</v>
      </c>
      <c r="R20" s="365">
        <v>4.5</v>
      </c>
      <c r="S20" s="362">
        <v>5.5</v>
      </c>
      <c r="T20" s="366">
        <v>8.1999999999999993</v>
      </c>
      <c r="U20" s="367">
        <v>29</v>
      </c>
    </row>
    <row r="21" spans="1:21" customFormat="1" x14ac:dyDescent="0.2">
      <c r="A21" s="360">
        <v>37803</v>
      </c>
      <c r="B21" s="361">
        <v>3</v>
      </c>
      <c r="C21" s="362">
        <v>2</v>
      </c>
      <c r="D21" s="363">
        <v>0.75</v>
      </c>
      <c r="E21" s="364">
        <v>0.5</v>
      </c>
      <c r="F21" s="365">
        <v>0.25</v>
      </c>
      <c r="G21" s="365">
        <v>-0.25</v>
      </c>
      <c r="H21" s="364">
        <v>-0.65</v>
      </c>
      <c r="I21" s="365">
        <v>-0.85</v>
      </c>
      <c r="J21" s="364">
        <v>-0.65</v>
      </c>
      <c r="K21" s="364">
        <v>0</v>
      </c>
      <c r="L21" s="364">
        <v>1</v>
      </c>
      <c r="M21" s="365">
        <v>1.5</v>
      </c>
      <c r="N21" s="365">
        <v>2.25</v>
      </c>
      <c r="O21" s="364">
        <v>3</v>
      </c>
      <c r="P21" s="365">
        <v>3.5</v>
      </c>
      <c r="Q21" s="364">
        <v>4</v>
      </c>
      <c r="R21" s="365">
        <v>4.5</v>
      </c>
      <c r="S21" s="362">
        <v>5.5</v>
      </c>
      <c r="T21" s="366">
        <v>8.1999999999999993</v>
      </c>
      <c r="U21" s="367">
        <v>29</v>
      </c>
    </row>
    <row r="22" spans="1:21" customFormat="1" x14ac:dyDescent="0.2">
      <c r="A22" s="360">
        <v>37834</v>
      </c>
      <c r="B22" s="361">
        <v>3</v>
      </c>
      <c r="C22" s="362">
        <v>2</v>
      </c>
      <c r="D22" s="363">
        <v>0.75</v>
      </c>
      <c r="E22" s="364">
        <v>0.5</v>
      </c>
      <c r="F22" s="365">
        <v>0.25</v>
      </c>
      <c r="G22" s="365">
        <v>-0.25</v>
      </c>
      <c r="H22" s="364">
        <v>-0.65</v>
      </c>
      <c r="I22" s="365">
        <v>-0.85</v>
      </c>
      <c r="J22" s="364">
        <v>-0.65</v>
      </c>
      <c r="K22" s="364">
        <v>0</v>
      </c>
      <c r="L22" s="364">
        <v>1</v>
      </c>
      <c r="M22" s="365">
        <v>1.5</v>
      </c>
      <c r="N22" s="365">
        <v>2.25</v>
      </c>
      <c r="O22" s="364">
        <v>3</v>
      </c>
      <c r="P22" s="365">
        <v>3.5</v>
      </c>
      <c r="Q22" s="364">
        <v>4</v>
      </c>
      <c r="R22" s="365">
        <v>4.5</v>
      </c>
      <c r="S22" s="362">
        <v>5.5</v>
      </c>
      <c r="T22" s="366">
        <v>8.1999999999999993</v>
      </c>
      <c r="U22" s="367">
        <v>29</v>
      </c>
    </row>
    <row r="23" spans="1:21" customFormat="1" x14ac:dyDescent="0.2">
      <c r="A23" s="360">
        <v>37865</v>
      </c>
      <c r="B23" s="361">
        <v>3</v>
      </c>
      <c r="C23" s="362">
        <v>2</v>
      </c>
      <c r="D23" s="363">
        <v>0.75</v>
      </c>
      <c r="E23" s="364">
        <v>0.5</v>
      </c>
      <c r="F23" s="365">
        <v>0.25</v>
      </c>
      <c r="G23" s="365">
        <v>-0.25</v>
      </c>
      <c r="H23" s="364">
        <v>-0.65</v>
      </c>
      <c r="I23" s="365">
        <v>-0.85</v>
      </c>
      <c r="J23" s="364">
        <v>-0.65</v>
      </c>
      <c r="K23" s="364">
        <v>0</v>
      </c>
      <c r="L23" s="364">
        <v>1</v>
      </c>
      <c r="M23" s="365">
        <v>1.5</v>
      </c>
      <c r="N23" s="365">
        <v>2.25</v>
      </c>
      <c r="O23" s="364">
        <v>3</v>
      </c>
      <c r="P23" s="365">
        <v>3.5</v>
      </c>
      <c r="Q23" s="364">
        <v>4</v>
      </c>
      <c r="R23" s="365">
        <v>4.5</v>
      </c>
      <c r="S23" s="362">
        <v>5.5</v>
      </c>
      <c r="T23" s="366">
        <v>8.1999999999999993</v>
      </c>
      <c r="U23" s="367">
        <v>29</v>
      </c>
    </row>
    <row r="24" spans="1:21" customFormat="1" x14ac:dyDescent="0.2">
      <c r="A24" s="360">
        <v>37895</v>
      </c>
      <c r="B24" s="361">
        <v>3</v>
      </c>
      <c r="C24" s="362">
        <v>2</v>
      </c>
      <c r="D24" s="363">
        <v>0.75</v>
      </c>
      <c r="E24" s="364">
        <v>0.5</v>
      </c>
      <c r="F24" s="365">
        <v>0.25</v>
      </c>
      <c r="G24" s="365">
        <v>-0.25</v>
      </c>
      <c r="H24" s="364">
        <v>-0.65</v>
      </c>
      <c r="I24" s="365">
        <v>-0.85</v>
      </c>
      <c r="J24" s="364">
        <v>-0.65</v>
      </c>
      <c r="K24" s="364">
        <v>0</v>
      </c>
      <c r="L24" s="364">
        <v>1</v>
      </c>
      <c r="M24" s="365">
        <v>1.5</v>
      </c>
      <c r="N24" s="365">
        <v>2.25</v>
      </c>
      <c r="O24" s="364">
        <v>3</v>
      </c>
      <c r="P24" s="365">
        <v>3.5</v>
      </c>
      <c r="Q24" s="364">
        <v>4</v>
      </c>
      <c r="R24" s="365">
        <v>4.5</v>
      </c>
      <c r="S24" s="362">
        <v>5.5</v>
      </c>
      <c r="T24" s="366">
        <v>8.1999999999999993</v>
      </c>
      <c r="U24" s="367">
        <v>29</v>
      </c>
    </row>
    <row r="25" spans="1:21" customFormat="1" x14ac:dyDescent="0.2">
      <c r="A25" s="360">
        <v>37926</v>
      </c>
      <c r="B25" s="361">
        <v>3</v>
      </c>
      <c r="C25" s="362">
        <v>2</v>
      </c>
      <c r="D25" s="363">
        <v>0.75</v>
      </c>
      <c r="E25" s="364">
        <v>0.5</v>
      </c>
      <c r="F25" s="365">
        <v>0.25</v>
      </c>
      <c r="G25" s="365">
        <v>-0.25</v>
      </c>
      <c r="H25" s="364">
        <v>-0.65</v>
      </c>
      <c r="I25" s="365">
        <v>-0.85</v>
      </c>
      <c r="J25" s="364">
        <v>-0.65</v>
      </c>
      <c r="K25" s="364">
        <v>0</v>
      </c>
      <c r="L25" s="364">
        <v>1</v>
      </c>
      <c r="M25" s="365">
        <v>1.5</v>
      </c>
      <c r="N25" s="365">
        <v>2.25</v>
      </c>
      <c r="O25" s="364">
        <v>3</v>
      </c>
      <c r="P25" s="365">
        <v>3.5</v>
      </c>
      <c r="Q25" s="364">
        <v>4</v>
      </c>
      <c r="R25" s="365">
        <v>4.5</v>
      </c>
      <c r="S25" s="362">
        <v>5.5</v>
      </c>
      <c r="T25" s="366">
        <v>8.1999999999999993</v>
      </c>
      <c r="U25" s="367">
        <v>29</v>
      </c>
    </row>
    <row r="26" spans="1:21" customFormat="1" x14ac:dyDescent="0.2">
      <c r="A26" s="360">
        <v>37956</v>
      </c>
      <c r="B26" s="361">
        <v>3</v>
      </c>
      <c r="C26" s="362">
        <v>2</v>
      </c>
      <c r="D26" s="363">
        <v>0.75</v>
      </c>
      <c r="E26" s="364">
        <v>0.5</v>
      </c>
      <c r="F26" s="365">
        <v>0.25</v>
      </c>
      <c r="G26" s="365">
        <v>-0.25</v>
      </c>
      <c r="H26" s="364">
        <v>-0.65</v>
      </c>
      <c r="I26" s="365">
        <v>-0.85</v>
      </c>
      <c r="J26" s="364">
        <v>-0.65</v>
      </c>
      <c r="K26" s="364">
        <v>0</v>
      </c>
      <c r="L26" s="364">
        <v>1</v>
      </c>
      <c r="M26" s="365">
        <v>1.5</v>
      </c>
      <c r="N26" s="365">
        <v>2.25</v>
      </c>
      <c r="O26" s="364">
        <v>3</v>
      </c>
      <c r="P26" s="365">
        <v>3.5</v>
      </c>
      <c r="Q26" s="364">
        <v>4</v>
      </c>
      <c r="R26" s="365">
        <v>4.5</v>
      </c>
      <c r="S26" s="362">
        <v>5.5</v>
      </c>
      <c r="T26" s="366">
        <v>8.1999999999999993</v>
      </c>
      <c r="U26" s="367">
        <v>29</v>
      </c>
    </row>
    <row r="27" spans="1:21" customFormat="1" x14ac:dyDescent="0.2">
      <c r="A27" s="360">
        <v>37987</v>
      </c>
      <c r="B27" s="361">
        <v>3</v>
      </c>
      <c r="C27" s="362">
        <v>2</v>
      </c>
      <c r="D27" s="363">
        <v>0.75</v>
      </c>
      <c r="E27" s="364">
        <v>0.5</v>
      </c>
      <c r="F27" s="365">
        <v>0.25</v>
      </c>
      <c r="G27" s="365">
        <v>-0.25</v>
      </c>
      <c r="H27" s="364">
        <v>-0.65</v>
      </c>
      <c r="I27" s="365">
        <v>-0.85</v>
      </c>
      <c r="J27" s="364">
        <v>-0.65</v>
      </c>
      <c r="K27" s="364">
        <v>0</v>
      </c>
      <c r="L27" s="364">
        <v>1</v>
      </c>
      <c r="M27" s="365">
        <v>1.5</v>
      </c>
      <c r="N27" s="365">
        <v>2.25</v>
      </c>
      <c r="O27" s="364">
        <v>3</v>
      </c>
      <c r="P27" s="365">
        <v>3.5</v>
      </c>
      <c r="Q27" s="364">
        <v>4</v>
      </c>
      <c r="R27" s="365">
        <v>4.5</v>
      </c>
      <c r="S27" s="362">
        <v>5.5</v>
      </c>
      <c r="T27" s="366">
        <v>8.1999999999999993</v>
      </c>
      <c r="U27" s="367">
        <v>29</v>
      </c>
    </row>
    <row r="28" spans="1:21" customFormat="1" x14ac:dyDescent="0.2">
      <c r="A28" s="360">
        <v>38018</v>
      </c>
      <c r="B28" s="361">
        <v>3</v>
      </c>
      <c r="C28" s="362">
        <v>2</v>
      </c>
      <c r="D28" s="363">
        <v>0.75</v>
      </c>
      <c r="E28" s="364">
        <v>0.5</v>
      </c>
      <c r="F28" s="365">
        <v>0.25</v>
      </c>
      <c r="G28" s="365">
        <v>-0.25</v>
      </c>
      <c r="H28" s="364">
        <v>-0.65</v>
      </c>
      <c r="I28" s="365">
        <v>-0.85</v>
      </c>
      <c r="J28" s="364">
        <v>-0.65</v>
      </c>
      <c r="K28" s="364">
        <v>0</v>
      </c>
      <c r="L28" s="364">
        <v>1</v>
      </c>
      <c r="M28" s="365">
        <v>1.5</v>
      </c>
      <c r="N28" s="365">
        <v>2.25</v>
      </c>
      <c r="O28" s="364">
        <v>3</v>
      </c>
      <c r="P28" s="365">
        <v>3.5</v>
      </c>
      <c r="Q28" s="364">
        <v>4</v>
      </c>
      <c r="R28" s="365">
        <v>4.5</v>
      </c>
      <c r="S28" s="362">
        <v>5.5</v>
      </c>
      <c r="T28" s="366">
        <v>8.1999999999999993</v>
      </c>
      <c r="U28" s="367">
        <v>29</v>
      </c>
    </row>
    <row r="29" spans="1:21" customFormat="1" x14ac:dyDescent="0.2">
      <c r="A29" s="360">
        <v>38047</v>
      </c>
      <c r="B29" s="361">
        <v>3</v>
      </c>
      <c r="C29" s="362">
        <v>2</v>
      </c>
      <c r="D29" s="363">
        <v>0.75</v>
      </c>
      <c r="E29" s="364">
        <v>0.5</v>
      </c>
      <c r="F29" s="365">
        <v>0.25</v>
      </c>
      <c r="G29" s="365">
        <v>-0.25</v>
      </c>
      <c r="H29" s="364">
        <v>-0.65</v>
      </c>
      <c r="I29" s="365">
        <v>-0.85</v>
      </c>
      <c r="J29" s="364">
        <v>-0.65</v>
      </c>
      <c r="K29" s="364">
        <v>0</v>
      </c>
      <c r="L29" s="364">
        <v>1</v>
      </c>
      <c r="M29" s="365">
        <v>1.5</v>
      </c>
      <c r="N29" s="365">
        <v>2.25</v>
      </c>
      <c r="O29" s="364">
        <v>3</v>
      </c>
      <c r="P29" s="365">
        <v>3.5</v>
      </c>
      <c r="Q29" s="364">
        <v>4</v>
      </c>
      <c r="R29" s="365">
        <v>4.5</v>
      </c>
      <c r="S29" s="362">
        <v>5.5</v>
      </c>
      <c r="T29" s="366">
        <v>8.1999999999999993</v>
      </c>
      <c r="U29" s="367">
        <v>29</v>
      </c>
    </row>
    <row r="30" spans="1:21" customFormat="1" x14ac:dyDescent="0.2">
      <c r="A30" s="360">
        <v>38078</v>
      </c>
      <c r="B30" s="361">
        <v>3</v>
      </c>
      <c r="C30" s="362">
        <v>2</v>
      </c>
      <c r="D30" s="363">
        <v>0.75</v>
      </c>
      <c r="E30" s="364">
        <v>0.5</v>
      </c>
      <c r="F30" s="365">
        <v>0.25</v>
      </c>
      <c r="G30" s="365">
        <v>-0.25</v>
      </c>
      <c r="H30" s="364">
        <v>-0.65</v>
      </c>
      <c r="I30" s="365">
        <v>-0.85</v>
      </c>
      <c r="J30" s="364">
        <v>-0.65</v>
      </c>
      <c r="K30" s="364">
        <v>0</v>
      </c>
      <c r="L30" s="364">
        <v>1</v>
      </c>
      <c r="M30" s="365">
        <v>1.5</v>
      </c>
      <c r="N30" s="365">
        <v>2.25</v>
      </c>
      <c r="O30" s="364">
        <v>3</v>
      </c>
      <c r="P30" s="365">
        <v>3.5</v>
      </c>
      <c r="Q30" s="364">
        <v>4</v>
      </c>
      <c r="R30" s="365">
        <v>4.5</v>
      </c>
      <c r="S30" s="362">
        <v>5.5</v>
      </c>
      <c r="T30" s="366">
        <v>8.1999999999999993</v>
      </c>
      <c r="U30" s="367">
        <v>29</v>
      </c>
    </row>
    <row r="31" spans="1:21" customFormat="1" x14ac:dyDescent="0.2">
      <c r="A31" s="360">
        <v>38108</v>
      </c>
      <c r="B31" s="361">
        <v>3</v>
      </c>
      <c r="C31" s="362">
        <v>2</v>
      </c>
      <c r="D31" s="363">
        <v>0.75</v>
      </c>
      <c r="E31" s="364">
        <v>0.5</v>
      </c>
      <c r="F31" s="365">
        <v>0.25</v>
      </c>
      <c r="G31" s="365">
        <v>-0.25</v>
      </c>
      <c r="H31" s="364">
        <v>-0.65</v>
      </c>
      <c r="I31" s="365">
        <v>-0.85</v>
      </c>
      <c r="J31" s="364">
        <v>-0.65</v>
      </c>
      <c r="K31" s="364">
        <v>0</v>
      </c>
      <c r="L31" s="364">
        <v>1</v>
      </c>
      <c r="M31" s="365">
        <v>1.5</v>
      </c>
      <c r="N31" s="365">
        <v>2.25</v>
      </c>
      <c r="O31" s="364">
        <v>3</v>
      </c>
      <c r="P31" s="365">
        <v>3.5</v>
      </c>
      <c r="Q31" s="364">
        <v>4</v>
      </c>
      <c r="R31" s="365">
        <v>4.5</v>
      </c>
      <c r="S31" s="362">
        <v>5.5</v>
      </c>
      <c r="T31" s="366">
        <v>8.1999999999999993</v>
      </c>
      <c r="U31" s="367">
        <v>29</v>
      </c>
    </row>
    <row r="32" spans="1:21" customFormat="1" x14ac:dyDescent="0.2">
      <c r="A32" s="360">
        <v>38139</v>
      </c>
      <c r="B32" s="361">
        <v>3</v>
      </c>
      <c r="C32" s="362">
        <v>2</v>
      </c>
      <c r="D32" s="363">
        <v>0.75</v>
      </c>
      <c r="E32" s="364">
        <v>0.5</v>
      </c>
      <c r="F32" s="365">
        <v>0.25</v>
      </c>
      <c r="G32" s="365">
        <v>-0.25</v>
      </c>
      <c r="H32" s="364">
        <v>-0.65</v>
      </c>
      <c r="I32" s="365">
        <v>-0.85</v>
      </c>
      <c r="J32" s="364">
        <v>-0.65</v>
      </c>
      <c r="K32" s="364">
        <v>0</v>
      </c>
      <c r="L32" s="364">
        <v>1</v>
      </c>
      <c r="M32" s="365">
        <v>1.5</v>
      </c>
      <c r="N32" s="365">
        <v>2.25</v>
      </c>
      <c r="O32" s="364">
        <v>3</v>
      </c>
      <c r="P32" s="365">
        <v>3.5</v>
      </c>
      <c r="Q32" s="364">
        <v>4</v>
      </c>
      <c r="R32" s="365">
        <v>4.5</v>
      </c>
      <c r="S32" s="362">
        <v>5.5</v>
      </c>
      <c r="T32" s="366">
        <v>8.1999999999999993</v>
      </c>
      <c r="U32" s="367">
        <v>29</v>
      </c>
    </row>
    <row r="33" spans="1:21" customFormat="1" x14ac:dyDescent="0.2">
      <c r="A33" s="360">
        <v>38169</v>
      </c>
      <c r="B33" s="361">
        <v>3</v>
      </c>
      <c r="C33" s="362">
        <v>2</v>
      </c>
      <c r="D33" s="363">
        <v>0.75</v>
      </c>
      <c r="E33" s="364">
        <v>0.5</v>
      </c>
      <c r="F33" s="365">
        <v>0.25</v>
      </c>
      <c r="G33" s="365">
        <v>-0.25</v>
      </c>
      <c r="H33" s="364">
        <v>-0.65</v>
      </c>
      <c r="I33" s="365">
        <v>-0.85</v>
      </c>
      <c r="J33" s="364">
        <v>-0.65</v>
      </c>
      <c r="K33" s="364">
        <v>0</v>
      </c>
      <c r="L33" s="364">
        <v>1</v>
      </c>
      <c r="M33" s="365">
        <v>1.5</v>
      </c>
      <c r="N33" s="365">
        <v>2.25</v>
      </c>
      <c r="O33" s="364">
        <v>3</v>
      </c>
      <c r="P33" s="365">
        <v>3.5</v>
      </c>
      <c r="Q33" s="364">
        <v>4</v>
      </c>
      <c r="R33" s="365">
        <v>4.5</v>
      </c>
      <c r="S33" s="362">
        <v>5.5</v>
      </c>
      <c r="T33" s="366">
        <v>8.1999999999999993</v>
      </c>
      <c r="U33" s="367">
        <v>29</v>
      </c>
    </row>
    <row r="34" spans="1:21" customFormat="1" x14ac:dyDescent="0.2">
      <c r="A34" s="360">
        <v>38200</v>
      </c>
      <c r="B34" s="361">
        <v>3</v>
      </c>
      <c r="C34" s="362">
        <v>2</v>
      </c>
      <c r="D34" s="363">
        <v>0.75</v>
      </c>
      <c r="E34" s="364">
        <v>0.5</v>
      </c>
      <c r="F34" s="365">
        <v>0.25</v>
      </c>
      <c r="G34" s="365">
        <v>-0.25</v>
      </c>
      <c r="H34" s="364">
        <v>-0.65</v>
      </c>
      <c r="I34" s="365">
        <v>-0.85</v>
      </c>
      <c r="J34" s="364">
        <v>-0.65</v>
      </c>
      <c r="K34" s="364">
        <v>0</v>
      </c>
      <c r="L34" s="364">
        <v>1</v>
      </c>
      <c r="M34" s="365">
        <v>1.5</v>
      </c>
      <c r="N34" s="365">
        <v>2.25</v>
      </c>
      <c r="O34" s="364">
        <v>3</v>
      </c>
      <c r="P34" s="365">
        <v>3.5</v>
      </c>
      <c r="Q34" s="364">
        <v>4</v>
      </c>
      <c r="R34" s="365">
        <v>4.5</v>
      </c>
      <c r="S34" s="362">
        <v>5.5</v>
      </c>
      <c r="T34" s="366">
        <v>8.1999999999999993</v>
      </c>
      <c r="U34" s="367">
        <v>29</v>
      </c>
    </row>
    <row r="35" spans="1:21" customFormat="1" x14ac:dyDescent="0.2">
      <c r="A35" s="360">
        <v>38231</v>
      </c>
      <c r="B35" s="361">
        <v>3</v>
      </c>
      <c r="C35" s="362">
        <v>2</v>
      </c>
      <c r="D35" s="363">
        <v>0.75</v>
      </c>
      <c r="E35" s="364">
        <v>0.5</v>
      </c>
      <c r="F35" s="365">
        <v>0.25</v>
      </c>
      <c r="G35" s="365">
        <v>-0.25</v>
      </c>
      <c r="H35" s="364">
        <v>-0.65</v>
      </c>
      <c r="I35" s="365">
        <v>-0.85</v>
      </c>
      <c r="J35" s="364">
        <v>-0.65</v>
      </c>
      <c r="K35" s="364">
        <v>0</v>
      </c>
      <c r="L35" s="364">
        <v>1</v>
      </c>
      <c r="M35" s="365">
        <v>1.5</v>
      </c>
      <c r="N35" s="365">
        <v>2.25</v>
      </c>
      <c r="O35" s="364">
        <v>3</v>
      </c>
      <c r="P35" s="365">
        <v>3.5</v>
      </c>
      <c r="Q35" s="364">
        <v>4</v>
      </c>
      <c r="R35" s="365">
        <v>4.5</v>
      </c>
      <c r="S35" s="362">
        <v>5.5</v>
      </c>
      <c r="T35" s="366">
        <v>8.1999999999999993</v>
      </c>
      <c r="U35" s="367">
        <v>29</v>
      </c>
    </row>
    <row r="36" spans="1:21" customFormat="1" x14ac:dyDescent="0.2">
      <c r="A36" s="360">
        <v>38261</v>
      </c>
      <c r="B36" s="361">
        <v>3</v>
      </c>
      <c r="C36" s="362">
        <v>2</v>
      </c>
      <c r="D36" s="363">
        <v>0.75</v>
      </c>
      <c r="E36" s="364">
        <v>0.5</v>
      </c>
      <c r="F36" s="365">
        <v>0.25</v>
      </c>
      <c r="G36" s="365">
        <v>-0.25</v>
      </c>
      <c r="H36" s="364">
        <v>-0.65</v>
      </c>
      <c r="I36" s="365">
        <v>-0.85</v>
      </c>
      <c r="J36" s="364">
        <v>-0.65</v>
      </c>
      <c r="K36" s="364">
        <v>0</v>
      </c>
      <c r="L36" s="364">
        <v>1</v>
      </c>
      <c r="M36" s="365">
        <v>1.5</v>
      </c>
      <c r="N36" s="365">
        <v>2.25</v>
      </c>
      <c r="O36" s="364">
        <v>3</v>
      </c>
      <c r="P36" s="365">
        <v>3.5</v>
      </c>
      <c r="Q36" s="364">
        <v>4</v>
      </c>
      <c r="R36" s="365">
        <v>4.5</v>
      </c>
      <c r="S36" s="362">
        <v>5.5</v>
      </c>
      <c r="T36" s="366">
        <v>8.1999999999999993</v>
      </c>
      <c r="U36" s="367">
        <v>29</v>
      </c>
    </row>
    <row r="37" spans="1:21" customFormat="1" x14ac:dyDescent="0.2">
      <c r="A37" s="360">
        <v>38292</v>
      </c>
      <c r="B37" s="361">
        <v>3</v>
      </c>
      <c r="C37" s="362">
        <v>2</v>
      </c>
      <c r="D37" s="363">
        <v>0.75</v>
      </c>
      <c r="E37" s="364">
        <v>0.5</v>
      </c>
      <c r="F37" s="365">
        <v>0.25</v>
      </c>
      <c r="G37" s="365">
        <v>-0.25</v>
      </c>
      <c r="H37" s="364">
        <v>-0.65</v>
      </c>
      <c r="I37" s="365">
        <v>-0.85</v>
      </c>
      <c r="J37" s="364">
        <v>-0.65</v>
      </c>
      <c r="K37" s="364">
        <v>0</v>
      </c>
      <c r="L37" s="364">
        <v>1</v>
      </c>
      <c r="M37" s="365">
        <v>1.5</v>
      </c>
      <c r="N37" s="365">
        <v>2.25</v>
      </c>
      <c r="O37" s="364">
        <v>3</v>
      </c>
      <c r="P37" s="365">
        <v>3.5</v>
      </c>
      <c r="Q37" s="364">
        <v>4</v>
      </c>
      <c r="R37" s="365">
        <v>4.5</v>
      </c>
      <c r="S37" s="362">
        <v>5.5</v>
      </c>
      <c r="T37" s="366">
        <v>8.1999999999999993</v>
      </c>
      <c r="U37" s="367">
        <v>29</v>
      </c>
    </row>
    <row r="38" spans="1:21" customFormat="1" x14ac:dyDescent="0.2">
      <c r="A38" s="360">
        <v>40513</v>
      </c>
      <c r="B38" s="361">
        <v>3</v>
      </c>
      <c r="C38" s="362">
        <v>2</v>
      </c>
      <c r="D38" s="363">
        <v>0.75</v>
      </c>
      <c r="E38" s="364">
        <v>0.5</v>
      </c>
      <c r="F38" s="365">
        <v>0.25</v>
      </c>
      <c r="G38" s="365">
        <v>-0.25</v>
      </c>
      <c r="H38" s="364">
        <v>-0.65</v>
      </c>
      <c r="I38" s="365">
        <v>-0.85</v>
      </c>
      <c r="J38" s="364">
        <v>-0.65</v>
      </c>
      <c r="K38" s="364">
        <v>0</v>
      </c>
      <c r="L38" s="364">
        <v>1</v>
      </c>
      <c r="M38" s="365">
        <v>1.5</v>
      </c>
      <c r="N38" s="365">
        <v>2.25</v>
      </c>
      <c r="O38" s="364">
        <v>3</v>
      </c>
      <c r="P38" s="365">
        <v>3.5</v>
      </c>
      <c r="Q38" s="364">
        <v>4</v>
      </c>
      <c r="R38" s="365">
        <v>4.5</v>
      </c>
      <c r="S38" s="362">
        <v>5.5</v>
      </c>
      <c r="T38" s="366">
        <v>8.1999999999999993</v>
      </c>
      <c r="U38" s="367">
        <v>29</v>
      </c>
    </row>
    <row r="39" spans="1:21" customFormat="1" ht="13.5" thickBot="1" x14ac:dyDescent="0.25">
      <c r="A39" s="368">
        <v>44531</v>
      </c>
      <c r="B39" s="369">
        <v>3</v>
      </c>
      <c r="C39" s="370">
        <v>2</v>
      </c>
      <c r="D39" s="371">
        <v>0.75</v>
      </c>
      <c r="E39" s="372">
        <v>0.5</v>
      </c>
      <c r="F39" s="373">
        <v>0.25</v>
      </c>
      <c r="G39" s="374">
        <v>-0.25</v>
      </c>
      <c r="H39" s="372">
        <v>-0.65</v>
      </c>
      <c r="I39" s="373">
        <v>-0.85</v>
      </c>
      <c r="J39" s="372">
        <v>-0.65</v>
      </c>
      <c r="K39" s="372">
        <v>0</v>
      </c>
      <c r="L39" s="372">
        <v>1</v>
      </c>
      <c r="M39" s="373">
        <v>1.5</v>
      </c>
      <c r="N39" s="374">
        <v>2.25</v>
      </c>
      <c r="O39" s="372">
        <v>3</v>
      </c>
      <c r="P39" s="374">
        <v>3.4</v>
      </c>
      <c r="Q39" s="372">
        <v>4</v>
      </c>
      <c r="R39" s="374">
        <v>4.5</v>
      </c>
      <c r="S39" s="370">
        <v>5.5</v>
      </c>
      <c r="T39" s="375">
        <v>8.1999999999999993</v>
      </c>
      <c r="U39" s="376">
        <v>29</v>
      </c>
    </row>
    <row r="40" spans="1:21" customFormat="1" x14ac:dyDescent="0.2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</row>
    <row r="41" spans="1:21" customFormat="1" x14ac:dyDescent="0.2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</row>
    <row r="42" spans="1:21" ht="13.5" thickBot="1" x14ac:dyDescent="0.25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</row>
    <row r="43" spans="1:21" ht="13.5" thickBot="1" x14ac:dyDescent="0.25">
      <c r="A43" s="236"/>
      <c r="B43" s="237">
        <v>-5</v>
      </c>
      <c r="C43" s="238">
        <v>-4</v>
      </c>
      <c r="D43" s="239">
        <v>-3.5</v>
      </c>
      <c r="E43" s="239">
        <v>-3</v>
      </c>
      <c r="F43" s="239">
        <v>-2.5</v>
      </c>
      <c r="G43" s="239">
        <v>-2</v>
      </c>
      <c r="H43" s="239">
        <v>-1.5</v>
      </c>
      <c r="I43" s="239">
        <v>-1</v>
      </c>
      <c r="J43" s="239">
        <v>-0.5</v>
      </c>
      <c r="K43" s="239">
        <v>0</v>
      </c>
      <c r="L43" s="239">
        <v>0.5</v>
      </c>
      <c r="M43" s="239">
        <v>1</v>
      </c>
      <c r="N43" s="239">
        <v>1.5</v>
      </c>
      <c r="O43" s="239">
        <v>2</v>
      </c>
      <c r="P43" s="239">
        <v>2.5</v>
      </c>
      <c r="Q43" s="239">
        <v>3</v>
      </c>
      <c r="R43" s="239">
        <v>4</v>
      </c>
      <c r="S43" s="239">
        <v>5</v>
      </c>
      <c r="T43" s="240">
        <v>10</v>
      </c>
      <c r="U43" s="241">
        <v>40</v>
      </c>
    </row>
    <row r="44" spans="1:21" x14ac:dyDescent="0.2">
      <c r="A44" s="242">
        <v>37165</v>
      </c>
      <c r="B44" s="256">
        <v>4.75</v>
      </c>
      <c r="C44" s="257">
        <v>3.75</v>
      </c>
      <c r="D44" s="258">
        <v>2.5</v>
      </c>
      <c r="E44" s="259">
        <v>1.5</v>
      </c>
      <c r="F44" s="260">
        <v>0.5</v>
      </c>
      <c r="G44" s="260">
        <v>0</v>
      </c>
      <c r="H44" s="259">
        <v>-0.5</v>
      </c>
      <c r="I44" s="260">
        <v>-0.75</v>
      </c>
      <c r="J44" s="259">
        <v>-0.5</v>
      </c>
      <c r="K44" s="259">
        <v>0</v>
      </c>
      <c r="L44" s="259">
        <v>1</v>
      </c>
      <c r="M44" s="260">
        <v>1.75</v>
      </c>
      <c r="N44" s="260">
        <v>2.5</v>
      </c>
      <c r="O44" s="259">
        <v>3.25</v>
      </c>
      <c r="P44" s="260">
        <v>4</v>
      </c>
      <c r="Q44" s="259">
        <v>4.75</v>
      </c>
      <c r="R44" s="260">
        <v>6</v>
      </c>
      <c r="S44" s="261">
        <v>7.25</v>
      </c>
      <c r="T44" s="262">
        <v>16.260978154878529</v>
      </c>
      <c r="U44" s="257">
        <v>58.403635071802682</v>
      </c>
    </row>
    <row r="45" spans="1:21" x14ac:dyDescent="0.2">
      <c r="A45" s="243">
        <v>37196</v>
      </c>
      <c r="B45" s="263">
        <v>4.5</v>
      </c>
      <c r="C45" s="264">
        <v>3.5</v>
      </c>
      <c r="D45" s="265">
        <v>2.25</v>
      </c>
      <c r="E45" s="266">
        <v>1.25</v>
      </c>
      <c r="F45" s="267">
        <v>0.25</v>
      </c>
      <c r="G45" s="267">
        <v>-0.25</v>
      </c>
      <c r="H45" s="266">
        <v>-0.75</v>
      </c>
      <c r="I45" s="267">
        <v>-1</v>
      </c>
      <c r="J45" s="266">
        <v>-0.75</v>
      </c>
      <c r="K45" s="266">
        <v>0</v>
      </c>
      <c r="L45" s="266">
        <v>1.25</v>
      </c>
      <c r="M45" s="267">
        <v>2.5</v>
      </c>
      <c r="N45" s="267">
        <v>3</v>
      </c>
      <c r="O45" s="266">
        <v>3.75</v>
      </c>
      <c r="P45" s="267">
        <v>4.5</v>
      </c>
      <c r="Q45" s="266">
        <v>5</v>
      </c>
      <c r="R45" s="267">
        <v>6.25</v>
      </c>
      <c r="S45" s="268">
        <v>7.5</v>
      </c>
      <c r="T45" s="269">
        <v>12</v>
      </c>
      <c r="U45" s="264">
        <v>44</v>
      </c>
    </row>
    <row r="46" spans="1:21" x14ac:dyDescent="0.2">
      <c r="A46" s="243">
        <v>37226</v>
      </c>
      <c r="B46" s="263">
        <v>4.5</v>
      </c>
      <c r="C46" s="264">
        <v>3.5</v>
      </c>
      <c r="D46" s="265">
        <v>2.25</v>
      </c>
      <c r="E46" s="266">
        <v>1.25</v>
      </c>
      <c r="F46" s="267">
        <v>0.25</v>
      </c>
      <c r="G46" s="267">
        <v>-0.25</v>
      </c>
      <c r="H46" s="266">
        <v>-0.75</v>
      </c>
      <c r="I46" s="267">
        <v>-1</v>
      </c>
      <c r="J46" s="266">
        <v>-0.75</v>
      </c>
      <c r="K46" s="266">
        <v>0</v>
      </c>
      <c r="L46" s="266">
        <v>1.25</v>
      </c>
      <c r="M46" s="267">
        <v>2.5</v>
      </c>
      <c r="N46" s="267">
        <v>3</v>
      </c>
      <c r="O46" s="266">
        <v>3.75</v>
      </c>
      <c r="P46" s="267">
        <v>4.5</v>
      </c>
      <c r="Q46" s="266">
        <v>5</v>
      </c>
      <c r="R46" s="267">
        <v>6.25</v>
      </c>
      <c r="S46" s="268">
        <v>7.5</v>
      </c>
      <c r="T46" s="269">
        <v>12</v>
      </c>
      <c r="U46" s="264">
        <v>44</v>
      </c>
    </row>
    <row r="47" spans="1:21" x14ac:dyDescent="0.2">
      <c r="A47" s="243">
        <v>37257</v>
      </c>
      <c r="B47" s="263">
        <v>4.5</v>
      </c>
      <c r="C47" s="264">
        <v>3.5</v>
      </c>
      <c r="D47" s="265">
        <v>2.25</v>
      </c>
      <c r="E47" s="266">
        <v>1.25</v>
      </c>
      <c r="F47" s="267">
        <v>0.25</v>
      </c>
      <c r="G47" s="267">
        <v>-0.25</v>
      </c>
      <c r="H47" s="266">
        <v>-0.75</v>
      </c>
      <c r="I47" s="267">
        <v>-1</v>
      </c>
      <c r="J47" s="266">
        <v>-0.75</v>
      </c>
      <c r="K47" s="266">
        <v>0</v>
      </c>
      <c r="L47" s="266">
        <v>1.25</v>
      </c>
      <c r="M47" s="267">
        <v>2.5</v>
      </c>
      <c r="N47" s="267">
        <v>3</v>
      </c>
      <c r="O47" s="266">
        <v>3.75</v>
      </c>
      <c r="P47" s="267">
        <v>4.5</v>
      </c>
      <c r="Q47" s="266">
        <v>5</v>
      </c>
      <c r="R47" s="267">
        <v>6.25</v>
      </c>
      <c r="S47" s="268">
        <v>7.5</v>
      </c>
      <c r="T47" s="269">
        <v>12</v>
      </c>
      <c r="U47" s="264">
        <v>44</v>
      </c>
    </row>
    <row r="48" spans="1:21" x14ac:dyDescent="0.2">
      <c r="A48" s="243">
        <v>37288</v>
      </c>
      <c r="B48" s="263">
        <v>4.5</v>
      </c>
      <c r="C48" s="264">
        <v>3.5</v>
      </c>
      <c r="D48" s="265">
        <v>2.25</v>
      </c>
      <c r="E48" s="266">
        <v>1.25</v>
      </c>
      <c r="F48" s="267">
        <v>0.25</v>
      </c>
      <c r="G48" s="267">
        <v>-0.25</v>
      </c>
      <c r="H48" s="266">
        <v>-0.75</v>
      </c>
      <c r="I48" s="267">
        <v>-1</v>
      </c>
      <c r="J48" s="266">
        <v>-0.75</v>
      </c>
      <c r="K48" s="266">
        <v>0</v>
      </c>
      <c r="L48" s="266">
        <v>1.25</v>
      </c>
      <c r="M48" s="267">
        <v>2.5</v>
      </c>
      <c r="N48" s="267">
        <v>3</v>
      </c>
      <c r="O48" s="266">
        <v>3.75</v>
      </c>
      <c r="P48" s="267">
        <v>4.5</v>
      </c>
      <c r="Q48" s="266">
        <v>5</v>
      </c>
      <c r="R48" s="267">
        <v>6.25</v>
      </c>
      <c r="S48" s="268">
        <v>7.5</v>
      </c>
      <c r="T48" s="269">
        <v>12</v>
      </c>
      <c r="U48" s="264">
        <v>44</v>
      </c>
    </row>
    <row r="49" spans="1:21" x14ac:dyDescent="0.2">
      <c r="A49" s="243">
        <v>37316</v>
      </c>
      <c r="B49" s="263">
        <v>4.5</v>
      </c>
      <c r="C49" s="264">
        <v>3.5</v>
      </c>
      <c r="D49" s="265">
        <v>2.25</v>
      </c>
      <c r="E49" s="266">
        <v>1.25</v>
      </c>
      <c r="F49" s="267">
        <v>0.25</v>
      </c>
      <c r="G49" s="267">
        <v>-0.25</v>
      </c>
      <c r="H49" s="266">
        <v>-0.75</v>
      </c>
      <c r="I49" s="267">
        <v>-1</v>
      </c>
      <c r="J49" s="266">
        <v>-0.75</v>
      </c>
      <c r="K49" s="266">
        <v>0</v>
      </c>
      <c r="L49" s="266">
        <v>1.2</v>
      </c>
      <c r="M49" s="267">
        <v>2.4</v>
      </c>
      <c r="N49" s="267">
        <v>2.9</v>
      </c>
      <c r="O49" s="266">
        <v>3.65</v>
      </c>
      <c r="P49" s="267">
        <v>4.4000000000000004</v>
      </c>
      <c r="Q49" s="266">
        <v>4.9000000000000004</v>
      </c>
      <c r="R49" s="267">
        <v>6.1</v>
      </c>
      <c r="S49" s="268">
        <v>7.3</v>
      </c>
      <c r="T49" s="269">
        <v>12</v>
      </c>
      <c r="U49" s="264">
        <v>44</v>
      </c>
    </row>
    <row r="50" spans="1:21" x14ac:dyDescent="0.2">
      <c r="A50" s="243">
        <v>37347</v>
      </c>
      <c r="B50" s="263">
        <v>4</v>
      </c>
      <c r="C50" s="264">
        <v>3</v>
      </c>
      <c r="D50" s="265">
        <v>1.5</v>
      </c>
      <c r="E50" s="266">
        <v>0.5</v>
      </c>
      <c r="F50" s="267">
        <v>0.1</v>
      </c>
      <c r="G50" s="267">
        <v>-0.25</v>
      </c>
      <c r="H50" s="266">
        <v>-0.5</v>
      </c>
      <c r="I50" s="267">
        <v>-0.85</v>
      </c>
      <c r="J50" s="266">
        <v>-0.65</v>
      </c>
      <c r="K50" s="266">
        <v>0</v>
      </c>
      <c r="L50" s="266">
        <v>0.9</v>
      </c>
      <c r="M50" s="267">
        <v>1.5</v>
      </c>
      <c r="N50" s="267">
        <v>2.25</v>
      </c>
      <c r="O50" s="266">
        <v>2.5</v>
      </c>
      <c r="P50" s="267">
        <v>3.35</v>
      </c>
      <c r="Q50" s="266">
        <v>3.5</v>
      </c>
      <c r="R50" s="267">
        <v>4.5</v>
      </c>
      <c r="S50" s="268">
        <v>5.25</v>
      </c>
      <c r="T50" s="269">
        <v>8.1999999999999993</v>
      </c>
      <c r="U50" s="264">
        <v>29</v>
      </c>
    </row>
    <row r="51" spans="1:21" x14ac:dyDescent="0.2">
      <c r="A51" s="243">
        <v>37377</v>
      </c>
      <c r="B51" s="270">
        <v>3</v>
      </c>
      <c r="C51" s="271">
        <v>2</v>
      </c>
      <c r="D51" s="265">
        <v>1</v>
      </c>
      <c r="E51" s="266">
        <v>0.75</v>
      </c>
      <c r="F51" s="267">
        <v>0.25</v>
      </c>
      <c r="G51" s="267">
        <v>0</v>
      </c>
      <c r="H51" s="272">
        <v>-0.4</v>
      </c>
      <c r="I51" s="267">
        <v>-0.6</v>
      </c>
      <c r="J51" s="272">
        <v>-0.6</v>
      </c>
      <c r="K51" s="272">
        <v>0</v>
      </c>
      <c r="L51" s="272">
        <v>0.8</v>
      </c>
      <c r="M51" s="267">
        <v>1.25</v>
      </c>
      <c r="N51" s="267">
        <v>1.75</v>
      </c>
      <c r="O51" s="272">
        <v>2.25</v>
      </c>
      <c r="P51" s="267">
        <v>2.85</v>
      </c>
      <c r="Q51" s="272">
        <v>3.25</v>
      </c>
      <c r="R51" s="267">
        <v>4.25</v>
      </c>
      <c r="S51" s="273">
        <v>5</v>
      </c>
      <c r="T51" s="274">
        <v>8.1999999999999993</v>
      </c>
      <c r="U51" s="271">
        <v>29</v>
      </c>
    </row>
    <row r="52" spans="1:21" x14ac:dyDescent="0.2">
      <c r="A52" s="243">
        <v>37408</v>
      </c>
      <c r="B52" s="270">
        <v>3</v>
      </c>
      <c r="C52" s="271">
        <v>2</v>
      </c>
      <c r="D52" s="265">
        <v>1</v>
      </c>
      <c r="E52" s="266">
        <v>0.75</v>
      </c>
      <c r="F52" s="267">
        <v>0.25</v>
      </c>
      <c r="G52" s="267">
        <v>0</v>
      </c>
      <c r="H52" s="272">
        <v>-0.4</v>
      </c>
      <c r="I52" s="267">
        <v>-0.6</v>
      </c>
      <c r="J52" s="272">
        <v>-0.6</v>
      </c>
      <c r="K52" s="272">
        <v>0</v>
      </c>
      <c r="L52" s="272">
        <v>0.8</v>
      </c>
      <c r="M52" s="267">
        <v>1.25</v>
      </c>
      <c r="N52" s="267">
        <v>1.75</v>
      </c>
      <c r="O52" s="272">
        <v>2.25</v>
      </c>
      <c r="P52" s="267">
        <v>2.85</v>
      </c>
      <c r="Q52" s="272">
        <v>3.25</v>
      </c>
      <c r="R52" s="267">
        <v>4.25</v>
      </c>
      <c r="S52" s="273">
        <v>5</v>
      </c>
      <c r="T52" s="274">
        <v>8.1999999999999993</v>
      </c>
      <c r="U52" s="271">
        <v>29</v>
      </c>
    </row>
    <row r="53" spans="1:21" x14ac:dyDescent="0.2">
      <c r="A53" s="243">
        <v>37438</v>
      </c>
      <c r="B53" s="270">
        <v>3</v>
      </c>
      <c r="C53" s="271">
        <v>2</v>
      </c>
      <c r="D53" s="265">
        <v>1</v>
      </c>
      <c r="E53" s="266">
        <v>0.75</v>
      </c>
      <c r="F53" s="267">
        <v>0.25</v>
      </c>
      <c r="G53" s="267">
        <v>0</v>
      </c>
      <c r="H53" s="272">
        <v>-0.4</v>
      </c>
      <c r="I53" s="267">
        <v>-0.6</v>
      </c>
      <c r="J53" s="272">
        <v>-0.6</v>
      </c>
      <c r="K53" s="272">
        <v>0</v>
      </c>
      <c r="L53" s="272">
        <v>0.8</v>
      </c>
      <c r="M53" s="267">
        <v>1.25</v>
      </c>
      <c r="N53" s="267">
        <v>1.75</v>
      </c>
      <c r="O53" s="272">
        <v>2.25</v>
      </c>
      <c r="P53" s="267">
        <v>2.85</v>
      </c>
      <c r="Q53" s="272">
        <v>3.25</v>
      </c>
      <c r="R53" s="267">
        <v>4.25</v>
      </c>
      <c r="S53" s="273">
        <v>5</v>
      </c>
      <c r="T53" s="274">
        <v>8.1999999999999993</v>
      </c>
      <c r="U53" s="271">
        <v>29</v>
      </c>
    </row>
    <row r="54" spans="1:21" x14ac:dyDescent="0.2">
      <c r="A54" s="243">
        <v>37469</v>
      </c>
      <c r="B54" s="270">
        <v>3</v>
      </c>
      <c r="C54" s="271">
        <v>2</v>
      </c>
      <c r="D54" s="265">
        <v>1</v>
      </c>
      <c r="E54" s="266">
        <v>0.75</v>
      </c>
      <c r="F54" s="267">
        <v>0.25</v>
      </c>
      <c r="G54" s="267">
        <v>0</v>
      </c>
      <c r="H54" s="272">
        <v>-0.4</v>
      </c>
      <c r="I54" s="267">
        <v>-0.6</v>
      </c>
      <c r="J54" s="272">
        <v>-0.6</v>
      </c>
      <c r="K54" s="272">
        <v>0</v>
      </c>
      <c r="L54" s="272">
        <v>0.8</v>
      </c>
      <c r="M54" s="267">
        <v>1.25</v>
      </c>
      <c r="N54" s="267">
        <v>1.75</v>
      </c>
      <c r="O54" s="272">
        <v>2.25</v>
      </c>
      <c r="P54" s="267">
        <v>2.85</v>
      </c>
      <c r="Q54" s="272">
        <v>3.25</v>
      </c>
      <c r="R54" s="267">
        <v>4.25</v>
      </c>
      <c r="S54" s="273">
        <v>5</v>
      </c>
      <c r="T54" s="275">
        <v>8.1999999999999993</v>
      </c>
      <c r="U54" s="276">
        <v>29</v>
      </c>
    </row>
    <row r="55" spans="1:21" x14ac:dyDescent="0.2">
      <c r="A55" s="243">
        <v>37500</v>
      </c>
      <c r="B55" s="270">
        <v>3</v>
      </c>
      <c r="C55" s="271">
        <v>2</v>
      </c>
      <c r="D55" s="265">
        <v>1</v>
      </c>
      <c r="E55" s="266">
        <v>0.75</v>
      </c>
      <c r="F55" s="267">
        <v>0.25</v>
      </c>
      <c r="G55" s="267">
        <v>0</v>
      </c>
      <c r="H55" s="272">
        <v>-0.4</v>
      </c>
      <c r="I55" s="267">
        <v>-0.6</v>
      </c>
      <c r="J55" s="272">
        <v>-0.6</v>
      </c>
      <c r="K55" s="272">
        <v>0</v>
      </c>
      <c r="L55" s="272">
        <v>0.8</v>
      </c>
      <c r="M55" s="267">
        <v>1.25</v>
      </c>
      <c r="N55" s="267">
        <v>1.75</v>
      </c>
      <c r="O55" s="272">
        <v>2.25</v>
      </c>
      <c r="P55" s="267">
        <v>2.85</v>
      </c>
      <c r="Q55" s="272">
        <v>3.25</v>
      </c>
      <c r="R55" s="267">
        <v>4.25</v>
      </c>
      <c r="S55" s="273">
        <v>5</v>
      </c>
      <c r="T55" s="274">
        <v>8.1999999999999993</v>
      </c>
      <c r="U55" s="271">
        <v>29</v>
      </c>
    </row>
    <row r="56" spans="1:21" x14ac:dyDescent="0.2">
      <c r="A56" s="243">
        <v>37530</v>
      </c>
      <c r="B56" s="270">
        <v>3</v>
      </c>
      <c r="C56" s="271">
        <v>2</v>
      </c>
      <c r="D56" s="265">
        <v>1</v>
      </c>
      <c r="E56" s="266">
        <v>0.75</v>
      </c>
      <c r="F56" s="267">
        <v>0.25</v>
      </c>
      <c r="G56" s="267">
        <v>0</v>
      </c>
      <c r="H56" s="272">
        <v>-0.4</v>
      </c>
      <c r="I56" s="267">
        <v>-0.6</v>
      </c>
      <c r="J56" s="272">
        <v>-0.6</v>
      </c>
      <c r="K56" s="272">
        <v>0</v>
      </c>
      <c r="L56" s="272">
        <v>0.8</v>
      </c>
      <c r="M56" s="267">
        <v>1.25</v>
      </c>
      <c r="N56" s="267">
        <v>1.75</v>
      </c>
      <c r="O56" s="272">
        <v>2.25</v>
      </c>
      <c r="P56" s="267">
        <v>2.85</v>
      </c>
      <c r="Q56" s="272">
        <v>3.25</v>
      </c>
      <c r="R56" s="267">
        <v>4.25</v>
      </c>
      <c r="S56" s="273">
        <v>5</v>
      </c>
      <c r="T56" s="274">
        <v>8.1999999999999993</v>
      </c>
      <c r="U56" s="271">
        <v>29</v>
      </c>
    </row>
    <row r="57" spans="1:21" x14ac:dyDescent="0.2">
      <c r="A57" s="243">
        <v>37561</v>
      </c>
      <c r="B57" s="270">
        <v>3</v>
      </c>
      <c r="C57" s="271">
        <v>2</v>
      </c>
      <c r="D57" s="265">
        <v>1</v>
      </c>
      <c r="E57" s="266">
        <v>0.75</v>
      </c>
      <c r="F57" s="267">
        <v>0.25</v>
      </c>
      <c r="G57" s="267">
        <v>0</v>
      </c>
      <c r="H57" s="272">
        <v>-0.4</v>
      </c>
      <c r="I57" s="267">
        <v>-0.6</v>
      </c>
      <c r="J57" s="272">
        <v>-0.6</v>
      </c>
      <c r="K57" s="272">
        <v>0</v>
      </c>
      <c r="L57" s="272">
        <v>0.8</v>
      </c>
      <c r="M57" s="267">
        <v>1.25</v>
      </c>
      <c r="N57" s="267">
        <v>1.75</v>
      </c>
      <c r="O57" s="272">
        <v>2.25</v>
      </c>
      <c r="P57" s="267">
        <v>2.85</v>
      </c>
      <c r="Q57" s="272">
        <v>3.25</v>
      </c>
      <c r="R57" s="267">
        <v>4.25</v>
      </c>
      <c r="S57" s="273">
        <v>5</v>
      </c>
      <c r="T57" s="274">
        <v>8.1999999999999993</v>
      </c>
      <c r="U57" s="271">
        <v>29</v>
      </c>
    </row>
    <row r="58" spans="1:21" x14ac:dyDescent="0.2">
      <c r="A58" s="243">
        <v>37591</v>
      </c>
      <c r="B58" s="270">
        <v>3</v>
      </c>
      <c r="C58" s="271">
        <v>2</v>
      </c>
      <c r="D58" s="265">
        <v>1</v>
      </c>
      <c r="E58" s="266">
        <v>0.75</v>
      </c>
      <c r="F58" s="267">
        <v>0.25</v>
      </c>
      <c r="G58" s="267">
        <v>0</v>
      </c>
      <c r="H58" s="272">
        <v>-0.4</v>
      </c>
      <c r="I58" s="267">
        <v>-0.6</v>
      </c>
      <c r="J58" s="272">
        <v>-0.6</v>
      </c>
      <c r="K58" s="272">
        <v>0</v>
      </c>
      <c r="L58" s="272">
        <v>0.8</v>
      </c>
      <c r="M58" s="267">
        <v>1.25</v>
      </c>
      <c r="N58" s="267">
        <v>1.75</v>
      </c>
      <c r="O58" s="272">
        <v>2.25</v>
      </c>
      <c r="P58" s="267">
        <v>2.85</v>
      </c>
      <c r="Q58" s="272">
        <v>3.25</v>
      </c>
      <c r="R58" s="267">
        <v>4.25</v>
      </c>
      <c r="S58" s="273">
        <v>5</v>
      </c>
      <c r="T58" s="274">
        <v>8.1999999999999993</v>
      </c>
      <c r="U58" s="271">
        <v>29</v>
      </c>
    </row>
    <row r="59" spans="1:21" x14ac:dyDescent="0.2">
      <c r="A59" s="244">
        <v>37622</v>
      </c>
      <c r="B59" s="277">
        <v>3</v>
      </c>
      <c r="C59" s="278">
        <v>2</v>
      </c>
      <c r="D59" s="279">
        <v>1</v>
      </c>
      <c r="E59" s="280">
        <v>0.75</v>
      </c>
      <c r="F59" s="281">
        <v>0.25</v>
      </c>
      <c r="G59" s="281">
        <v>0</v>
      </c>
      <c r="H59" s="280">
        <v>-0.4</v>
      </c>
      <c r="I59" s="281">
        <v>-0.6</v>
      </c>
      <c r="J59" s="280">
        <v>-0.6</v>
      </c>
      <c r="K59" s="280">
        <v>0</v>
      </c>
      <c r="L59" s="280">
        <v>0.8</v>
      </c>
      <c r="M59" s="281">
        <v>1.25</v>
      </c>
      <c r="N59" s="281">
        <v>1.75</v>
      </c>
      <c r="O59" s="280">
        <v>2.25</v>
      </c>
      <c r="P59" s="281">
        <v>2.85</v>
      </c>
      <c r="Q59" s="280">
        <v>3.25</v>
      </c>
      <c r="R59" s="281">
        <v>4.25</v>
      </c>
      <c r="S59" s="278">
        <v>5</v>
      </c>
      <c r="T59" s="282">
        <v>8.1999999999999993</v>
      </c>
      <c r="U59" s="283">
        <v>29</v>
      </c>
    </row>
    <row r="60" spans="1:21" x14ac:dyDescent="0.2">
      <c r="A60" s="244">
        <v>37653</v>
      </c>
      <c r="B60" s="277">
        <v>3</v>
      </c>
      <c r="C60" s="278">
        <v>2</v>
      </c>
      <c r="D60" s="279">
        <v>1</v>
      </c>
      <c r="E60" s="280">
        <v>0.75</v>
      </c>
      <c r="F60" s="281">
        <v>0.25</v>
      </c>
      <c r="G60" s="281">
        <v>0</v>
      </c>
      <c r="H60" s="280">
        <v>-0.4</v>
      </c>
      <c r="I60" s="281">
        <v>-0.6</v>
      </c>
      <c r="J60" s="280">
        <v>-0.6</v>
      </c>
      <c r="K60" s="280">
        <v>0</v>
      </c>
      <c r="L60" s="280">
        <v>0.8</v>
      </c>
      <c r="M60" s="281">
        <v>1.25</v>
      </c>
      <c r="N60" s="281">
        <v>1.75</v>
      </c>
      <c r="O60" s="280">
        <v>2.25</v>
      </c>
      <c r="P60" s="281">
        <v>2.85</v>
      </c>
      <c r="Q60" s="280">
        <v>3.25</v>
      </c>
      <c r="R60" s="281">
        <v>4.25</v>
      </c>
      <c r="S60" s="278">
        <v>5</v>
      </c>
      <c r="T60" s="282">
        <v>8.1999999999999993</v>
      </c>
      <c r="U60" s="283">
        <v>29</v>
      </c>
    </row>
    <row r="61" spans="1:21" x14ac:dyDescent="0.2">
      <c r="A61" s="244">
        <v>37681</v>
      </c>
      <c r="B61" s="277">
        <v>3</v>
      </c>
      <c r="C61" s="278">
        <v>2</v>
      </c>
      <c r="D61" s="279">
        <v>1</v>
      </c>
      <c r="E61" s="280">
        <v>0.75</v>
      </c>
      <c r="F61" s="281">
        <v>0.25</v>
      </c>
      <c r="G61" s="281">
        <v>0</v>
      </c>
      <c r="H61" s="280">
        <v>-0.4</v>
      </c>
      <c r="I61" s="281">
        <v>-0.6</v>
      </c>
      <c r="J61" s="280">
        <v>-0.6</v>
      </c>
      <c r="K61" s="280">
        <v>0</v>
      </c>
      <c r="L61" s="280">
        <v>0.8</v>
      </c>
      <c r="M61" s="281">
        <v>1.25</v>
      </c>
      <c r="N61" s="281">
        <v>1.75</v>
      </c>
      <c r="O61" s="280">
        <v>2.25</v>
      </c>
      <c r="P61" s="281">
        <v>2.85</v>
      </c>
      <c r="Q61" s="280">
        <v>3.25</v>
      </c>
      <c r="R61" s="281">
        <v>4.25</v>
      </c>
      <c r="S61" s="278">
        <v>5</v>
      </c>
      <c r="T61" s="282">
        <v>8.1999999999999993</v>
      </c>
      <c r="U61" s="283">
        <v>29</v>
      </c>
    </row>
    <row r="62" spans="1:21" x14ac:dyDescent="0.2">
      <c r="A62" s="244">
        <v>37712</v>
      </c>
      <c r="B62" s="277">
        <v>3</v>
      </c>
      <c r="C62" s="278">
        <v>2</v>
      </c>
      <c r="D62" s="279">
        <v>0.75</v>
      </c>
      <c r="E62" s="280">
        <v>0.5</v>
      </c>
      <c r="F62" s="281">
        <v>0.25</v>
      </c>
      <c r="G62" s="281">
        <v>0</v>
      </c>
      <c r="H62" s="280">
        <v>-0.35</v>
      </c>
      <c r="I62" s="281">
        <v>-0.5</v>
      </c>
      <c r="J62" s="280">
        <v>-0.55000000000000004</v>
      </c>
      <c r="K62" s="280">
        <v>0</v>
      </c>
      <c r="L62" s="280">
        <v>0.8</v>
      </c>
      <c r="M62" s="281">
        <v>1.25</v>
      </c>
      <c r="N62" s="281">
        <v>1.75</v>
      </c>
      <c r="O62" s="280">
        <v>2.25</v>
      </c>
      <c r="P62" s="281">
        <v>2.85</v>
      </c>
      <c r="Q62" s="280">
        <v>3.25</v>
      </c>
      <c r="R62" s="281">
        <v>4.25</v>
      </c>
      <c r="S62" s="278">
        <v>5</v>
      </c>
      <c r="T62" s="282">
        <v>8.1999999999999993</v>
      </c>
      <c r="U62" s="283">
        <v>29</v>
      </c>
    </row>
    <row r="63" spans="1:21" x14ac:dyDescent="0.2">
      <c r="A63" s="244">
        <v>37742</v>
      </c>
      <c r="B63" s="277">
        <v>3</v>
      </c>
      <c r="C63" s="278">
        <v>2</v>
      </c>
      <c r="D63" s="279">
        <v>0.75</v>
      </c>
      <c r="E63" s="280">
        <v>0.5</v>
      </c>
      <c r="F63" s="281">
        <v>0.25</v>
      </c>
      <c r="G63" s="281">
        <v>0</v>
      </c>
      <c r="H63" s="280">
        <v>-0.35</v>
      </c>
      <c r="I63" s="281">
        <v>-0.5</v>
      </c>
      <c r="J63" s="280">
        <v>-0.55000000000000004</v>
      </c>
      <c r="K63" s="280">
        <v>0</v>
      </c>
      <c r="L63" s="280">
        <v>0.8</v>
      </c>
      <c r="M63" s="281">
        <v>1.25</v>
      </c>
      <c r="N63" s="281">
        <v>1.75</v>
      </c>
      <c r="O63" s="280">
        <v>2.25</v>
      </c>
      <c r="P63" s="281">
        <v>2.85</v>
      </c>
      <c r="Q63" s="280">
        <v>3.25</v>
      </c>
      <c r="R63" s="281">
        <v>4.25</v>
      </c>
      <c r="S63" s="278">
        <v>5</v>
      </c>
      <c r="T63" s="282">
        <v>8.1999999999999993</v>
      </c>
      <c r="U63" s="283">
        <v>29</v>
      </c>
    </row>
    <row r="64" spans="1:21" x14ac:dyDescent="0.2">
      <c r="A64" s="244">
        <v>37773</v>
      </c>
      <c r="B64" s="277">
        <v>3</v>
      </c>
      <c r="C64" s="278">
        <v>2</v>
      </c>
      <c r="D64" s="279">
        <v>0.75</v>
      </c>
      <c r="E64" s="280">
        <v>0.5</v>
      </c>
      <c r="F64" s="281">
        <v>0.25</v>
      </c>
      <c r="G64" s="281">
        <v>0</v>
      </c>
      <c r="H64" s="280">
        <v>-0.35</v>
      </c>
      <c r="I64" s="281">
        <v>-0.5</v>
      </c>
      <c r="J64" s="280">
        <v>-0.55000000000000004</v>
      </c>
      <c r="K64" s="280">
        <v>0</v>
      </c>
      <c r="L64" s="280">
        <v>0.8</v>
      </c>
      <c r="M64" s="281">
        <v>1.25</v>
      </c>
      <c r="N64" s="281">
        <v>1.75</v>
      </c>
      <c r="O64" s="280">
        <v>2.25</v>
      </c>
      <c r="P64" s="281">
        <v>2.85</v>
      </c>
      <c r="Q64" s="280">
        <v>3.25</v>
      </c>
      <c r="R64" s="281">
        <v>4.25</v>
      </c>
      <c r="S64" s="278">
        <v>5</v>
      </c>
      <c r="T64" s="282">
        <v>8.1999999999999993</v>
      </c>
      <c r="U64" s="283">
        <v>29</v>
      </c>
    </row>
    <row r="65" spans="1:21" x14ac:dyDescent="0.2">
      <c r="A65" s="244">
        <v>37803</v>
      </c>
      <c r="B65" s="277">
        <v>3</v>
      </c>
      <c r="C65" s="278">
        <v>2</v>
      </c>
      <c r="D65" s="279">
        <v>0.75</v>
      </c>
      <c r="E65" s="280">
        <v>0.5</v>
      </c>
      <c r="F65" s="281">
        <v>0.25</v>
      </c>
      <c r="G65" s="281">
        <v>0</v>
      </c>
      <c r="H65" s="280">
        <v>-0.35</v>
      </c>
      <c r="I65" s="281">
        <v>-0.5</v>
      </c>
      <c r="J65" s="280">
        <v>-0.55000000000000004</v>
      </c>
      <c r="K65" s="280">
        <v>0</v>
      </c>
      <c r="L65" s="280">
        <v>0.8</v>
      </c>
      <c r="M65" s="281">
        <v>1.25</v>
      </c>
      <c r="N65" s="281">
        <v>1.75</v>
      </c>
      <c r="O65" s="280">
        <v>2.25</v>
      </c>
      <c r="P65" s="281">
        <v>2.85</v>
      </c>
      <c r="Q65" s="280">
        <v>3.25</v>
      </c>
      <c r="R65" s="281">
        <v>4.25</v>
      </c>
      <c r="S65" s="278">
        <v>5</v>
      </c>
      <c r="T65" s="282">
        <v>8.1999999999999993</v>
      </c>
      <c r="U65" s="283">
        <v>29</v>
      </c>
    </row>
    <row r="66" spans="1:21" x14ac:dyDescent="0.2">
      <c r="A66" s="244">
        <v>37834</v>
      </c>
      <c r="B66" s="277">
        <v>3</v>
      </c>
      <c r="C66" s="278">
        <v>2</v>
      </c>
      <c r="D66" s="279">
        <v>0.75</v>
      </c>
      <c r="E66" s="280">
        <v>0.5</v>
      </c>
      <c r="F66" s="281">
        <v>0.25</v>
      </c>
      <c r="G66" s="281">
        <v>0</v>
      </c>
      <c r="H66" s="280">
        <v>-0.35</v>
      </c>
      <c r="I66" s="281">
        <v>-0.5</v>
      </c>
      <c r="J66" s="280">
        <v>-0.55000000000000004</v>
      </c>
      <c r="K66" s="280">
        <v>0</v>
      </c>
      <c r="L66" s="280">
        <v>0.8</v>
      </c>
      <c r="M66" s="281">
        <v>1.25</v>
      </c>
      <c r="N66" s="281">
        <v>1.75</v>
      </c>
      <c r="O66" s="280">
        <v>2.25</v>
      </c>
      <c r="P66" s="281">
        <v>2.85</v>
      </c>
      <c r="Q66" s="280">
        <v>3.25</v>
      </c>
      <c r="R66" s="281">
        <v>4.25</v>
      </c>
      <c r="S66" s="278">
        <v>5</v>
      </c>
      <c r="T66" s="282">
        <v>8.1999999999999993</v>
      </c>
      <c r="U66" s="283">
        <v>29</v>
      </c>
    </row>
    <row r="67" spans="1:21" x14ac:dyDescent="0.2">
      <c r="A67" s="244">
        <v>37865</v>
      </c>
      <c r="B67" s="277">
        <v>3</v>
      </c>
      <c r="C67" s="278">
        <v>2</v>
      </c>
      <c r="D67" s="279">
        <v>0.75</v>
      </c>
      <c r="E67" s="280">
        <v>0.5</v>
      </c>
      <c r="F67" s="281">
        <v>0.25</v>
      </c>
      <c r="G67" s="281">
        <v>0</v>
      </c>
      <c r="H67" s="280">
        <v>-0.35</v>
      </c>
      <c r="I67" s="281">
        <v>-0.5</v>
      </c>
      <c r="J67" s="280">
        <v>-0.55000000000000004</v>
      </c>
      <c r="K67" s="280">
        <v>0</v>
      </c>
      <c r="L67" s="280">
        <v>0.8</v>
      </c>
      <c r="M67" s="281">
        <v>1.25</v>
      </c>
      <c r="N67" s="281">
        <v>1.75</v>
      </c>
      <c r="O67" s="280">
        <v>2.25</v>
      </c>
      <c r="P67" s="281">
        <v>2.85</v>
      </c>
      <c r="Q67" s="280">
        <v>3.25</v>
      </c>
      <c r="R67" s="281">
        <v>4.25</v>
      </c>
      <c r="S67" s="278">
        <v>5</v>
      </c>
      <c r="T67" s="282">
        <v>8.1999999999999993</v>
      </c>
      <c r="U67" s="283">
        <v>29</v>
      </c>
    </row>
    <row r="68" spans="1:21" x14ac:dyDescent="0.2">
      <c r="A68" s="244">
        <v>37895</v>
      </c>
      <c r="B68" s="277">
        <v>3</v>
      </c>
      <c r="C68" s="278">
        <v>2</v>
      </c>
      <c r="D68" s="279">
        <v>0.75</v>
      </c>
      <c r="E68" s="280">
        <v>0.5</v>
      </c>
      <c r="F68" s="281">
        <v>0.25</v>
      </c>
      <c r="G68" s="281">
        <v>0</v>
      </c>
      <c r="H68" s="280">
        <v>-0.35</v>
      </c>
      <c r="I68" s="281">
        <v>-0.5</v>
      </c>
      <c r="J68" s="280">
        <v>-0.55000000000000004</v>
      </c>
      <c r="K68" s="280">
        <v>0</v>
      </c>
      <c r="L68" s="280">
        <v>0.8</v>
      </c>
      <c r="M68" s="281">
        <v>1.25</v>
      </c>
      <c r="N68" s="281">
        <v>1.75</v>
      </c>
      <c r="O68" s="280">
        <v>2.25</v>
      </c>
      <c r="P68" s="281">
        <v>2.85</v>
      </c>
      <c r="Q68" s="280">
        <v>3.25</v>
      </c>
      <c r="R68" s="281">
        <v>4.25</v>
      </c>
      <c r="S68" s="278">
        <v>5</v>
      </c>
      <c r="T68" s="282">
        <v>8.1999999999999993</v>
      </c>
      <c r="U68" s="283">
        <v>29</v>
      </c>
    </row>
    <row r="69" spans="1:21" x14ac:dyDescent="0.2">
      <c r="A69" s="244">
        <v>37926</v>
      </c>
      <c r="B69" s="277">
        <v>3</v>
      </c>
      <c r="C69" s="278">
        <v>2</v>
      </c>
      <c r="D69" s="279">
        <v>0.75</v>
      </c>
      <c r="E69" s="280">
        <v>0.5</v>
      </c>
      <c r="F69" s="281">
        <v>0.25</v>
      </c>
      <c r="G69" s="281">
        <v>0</v>
      </c>
      <c r="H69" s="280">
        <v>-0.35</v>
      </c>
      <c r="I69" s="281">
        <v>-0.5</v>
      </c>
      <c r="J69" s="280">
        <v>-0.55000000000000004</v>
      </c>
      <c r="K69" s="280">
        <v>0</v>
      </c>
      <c r="L69" s="280">
        <v>0.8</v>
      </c>
      <c r="M69" s="281">
        <v>1.25</v>
      </c>
      <c r="N69" s="281">
        <v>1.75</v>
      </c>
      <c r="O69" s="280">
        <v>2.25</v>
      </c>
      <c r="P69" s="281">
        <v>2.85</v>
      </c>
      <c r="Q69" s="280">
        <v>3.25</v>
      </c>
      <c r="R69" s="281">
        <v>4.25</v>
      </c>
      <c r="S69" s="278">
        <v>5</v>
      </c>
      <c r="T69" s="282">
        <v>8.1999999999999993</v>
      </c>
      <c r="U69" s="283">
        <v>29</v>
      </c>
    </row>
    <row r="70" spans="1:21" x14ac:dyDescent="0.2">
      <c r="A70" s="244">
        <v>37956</v>
      </c>
      <c r="B70" s="277">
        <v>3</v>
      </c>
      <c r="C70" s="278">
        <v>2</v>
      </c>
      <c r="D70" s="279">
        <v>0.75</v>
      </c>
      <c r="E70" s="280">
        <v>0.5</v>
      </c>
      <c r="F70" s="281">
        <v>0.25</v>
      </c>
      <c r="G70" s="281">
        <v>0</v>
      </c>
      <c r="H70" s="280">
        <v>-0.35</v>
      </c>
      <c r="I70" s="281">
        <v>-0.5</v>
      </c>
      <c r="J70" s="280">
        <v>-0.55000000000000004</v>
      </c>
      <c r="K70" s="280">
        <v>0</v>
      </c>
      <c r="L70" s="280">
        <v>0.8</v>
      </c>
      <c r="M70" s="281">
        <v>1.25</v>
      </c>
      <c r="N70" s="281">
        <v>1.75</v>
      </c>
      <c r="O70" s="280">
        <v>2.25</v>
      </c>
      <c r="P70" s="281">
        <v>2.85</v>
      </c>
      <c r="Q70" s="280">
        <v>3.25</v>
      </c>
      <c r="R70" s="281">
        <v>4.25</v>
      </c>
      <c r="S70" s="278">
        <v>5</v>
      </c>
      <c r="T70" s="282">
        <v>8.1999999999999993</v>
      </c>
      <c r="U70" s="283">
        <v>29</v>
      </c>
    </row>
    <row r="71" spans="1:21" x14ac:dyDescent="0.2">
      <c r="A71" s="244">
        <v>37987</v>
      </c>
      <c r="B71" s="277">
        <v>3</v>
      </c>
      <c r="C71" s="278">
        <v>2</v>
      </c>
      <c r="D71" s="279">
        <v>0.75</v>
      </c>
      <c r="E71" s="280">
        <v>0.5</v>
      </c>
      <c r="F71" s="281">
        <v>0.25</v>
      </c>
      <c r="G71" s="281">
        <v>0</v>
      </c>
      <c r="H71" s="280">
        <v>-0.35</v>
      </c>
      <c r="I71" s="281">
        <v>-0.5</v>
      </c>
      <c r="J71" s="280">
        <v>-0.55000000000000004</v>
      </c>
      <c r="K71" s="280">
        <v>0</v>
      </c>
      <c r="L71" s="280">
        <v>0.8</v>
      </c>
      <c r="M71" s="281">
        <v>1.25</v>
      </c>
      <c r="N71" s="281">
        <v>1.75</v>
      </c>
      <c r="O71" s="280">
        <v>2.25</v>
      </c>
      <c r="P71" s="281">
        <v>2.85</v>
      </c>
      <c r="Q71" s="280">
        <v>3.25</v>
      </c>
      <c r="R71" s="281">
        <v>4.25</v>
      </c>
      <c r="S71" s="278">
        <v>5</v>
      </c>
      <c r="T71" s="282">
        <v>8.1999999999999993</v>
      </c>
      <c r="U71" s="283">
        <v>29</v>
      </c>
    </row>
    <row r="72" spans="1:21" x14ac:dyDescent="0.2">
      <c r="A72" s="244">
        <v>38018</v>
      </c>
      <c r="B72" s="277">
        <v>3</v>
      </c>
      <c r="C72" s="278">
        <v>2</v>
      </c>
      <c r="D72" s="279">
        <v>0.75</v>
      </c>
      <c r="E72" s="280">
        <v>0.5</v>
      </c>
      <c r="F72" s="281">
        <v>0.25</v>
      </c>
      <c r="G72" s="281">
        <v>0</v>
      </c>
      <c r="H72" s="280">
        <v>-0.35</v>
      </c>
      <c r="I72" s="281">
        <v>-0.5</v>
      </c>
      <c r="J72" s="280">
        <v>-0.55000000000000004</v>
      </c>
      <c r="K72" s="280">
        <v>0</v>
      </c>
      <c r="L72" s="280">
        <v>0.8</v>
      </c>
      <c r="M72" s="281">
        <v>1.25</v>
      </c>
      <c r="N72" s="281">
        <v>1.75</v>
      </c>
      <c r="O72" s="280">
        <v>2.25</v>
      </c>
      <c r="P72" s="281">
        <v>2.85</v>
      </c>
      <c r="Q72" s="280">
        <v>3.25</v>
      </c>
      <c r="R72" s="281">
        <v>4.25</v>
      </c>
      <c r="S72" s="278">
        <v>5</v>
      </c>
      <c r="T72" s="282">
        <v>8.1999999999999993</v>
      </c>
      <c r="U72" s="283">
        <v>29</v>
      </c>
    </row>
    <row r="73" spans="1:21" x14ac:dyDescent="0.2">
      <c r="A73" s="244">
        <v>38047</v>
      </c>
      <c r="B73" s="277">
        <v>3</v>
      </c>
      <c r="C73" s="278">
        <v>2</v>
      </c>
      <c r="D73" s="279">
        <v>0.75</v>
      </c>
      <c r="E73" s="280">
        <v>0.5</v>
      </c>
      <c r="F73" s="281">
        <v>0.25</v>
      </c>
      <c r="G73" s="281">
        <v>0</v>
      </c>
      <c r="H73" s="280">
        <v>-0.35</v>
      </c>
      <c r="I73" s="281">
        <v>-0.5</v>
      </c>
      <c r="J73" s="280">
        <v>-0.55000000000000004</v>
      </c>
      <c r="K73" s="280">
        <v>0</v>
      </c>
      <c r="L73" s="280">
        <v>0.8</v>
      </c>
      <c r="M73" s="281">
        <v>1.25</v>
      </c>
      <c r="N73" s="281">
        <v>1.75</v>
      </c>
      <c r="O73" s="280">
        <v>2.25</v>
      </c>
      <c r="P73" s="281">
        <v>2.85</v>
      </c>
      <c r="Q73" s="280">
        <v>3.25</v>
      </c>
      <c r="R73" s="281">
        <v>4.25</v>
      </c>
      <c r="S73" s="278">
        <v>5</v>
      </c>
      <c r="T73" s="282">
        <v>8.1999999999999993</v>
      </c>
      <c r="U73" s="283">
        <v>29</v>
      </c>
    </row>
    <row r="74" spans="1:21" x14ac:dyDescent="0.2">
      <c r="A74" s="244">
        <v>38078</v>
      </c>
      <c r="B74" s="277">
        <v>3</v>
      </c>
      <c r="C74" s="278">
        <v>2</v>
      </c>
      <c r="D74" s="279">
        <v>0.75</v>
      </c>
      <c r="E74" s="280">
        <v>0.5</v>
      </c>
      <c r="F74" s="281">
        <v>0.25</v>
      </c>
      <c r="G74" s="281">
        <v>0</v>
      </c>
      <c r="H74" s="280">
        <v>-0.3</v>
      </c>
      <c r="I74" s="281">
        <v>-0.5</v>
      </c>
      <c r="J74" s="280">
        <v>-0.55000000000000004</v>
      </c>
      <c r="K74" s="280">
        <v>0</v>
      </c>
      <c r="L74" s="280">
        <v>0.8</v>
      </c>
      <c r="M74" s="281">
        <v>1.25</v>
      </c>
      <c r="N74" s="281">
        <v>1.75</v>
      </c>
      <c r="O74" s="280">
        <v>2.25</v>
      </c>
      <c r="P74" s="281">
        <v>2.85</v>
      </c>
      <c r="Q74" s="280">
        <v>3.25</v>
      </c>
      <c r="R74" s="281">
        <v>4.25</v>
      </c>
      <c r="S74" s="278">
        <v>5</v>
      </c>
      <c r="T74" s="282">
        <v>8.1999999999999993</v>
      </c>
      <c r="U74" s="283">
        <v>29</v>
      </c>
    </row>
    <row r="75" spans="1:21" x14ac:dyDescent="0.2">
      <c r="A75" s="244">
        <v>38108</v>
      </c>
      <c r="B75" s="277">
        <v>3</v>
      </c>
      <c r="C75" s="278">
        <v>2</v>
      </c>
      <c r="D75" s="279">
        <v>0.75</v>
      </c>
      <c r="E75" s="280">
        <v>0.5</v>
      </c>
      <c r="F75" s="281">
        <v>0.25</v>
      </c>
      <c r="G75" s="281">
        <v>0</v>
      </c>
      <c r="H75" s="280">
        <v>-0.3</v>
      </c>
      <c r="I75" s="281">
        <v>-0.5</v>
      </c>
      <c r="J75" s="280">
        <v>-0.55000000000000004</v>
      </c>
      <c r="K75" s="280">
        <v>0</v>
      </c>
      <c r="L75" s="280">
        <v>0.8</v>
      </c>
      <c r="M75" s="281">
        <v>1.25</v>
      </c>
      <c r="N75" s="281">
        <v>1.75</v>
      </c>
      <c r="O75" s="280">
        <v>2.25</v>
      </c>
      <c r="P75" s="281">
        <v>2.85</v>
      </c>
      <c r="Q75" s="280">
        <v>3.25</v>
      </c>
      <c r="R75" s="281">
        <v>4.25</v>
      </c>
      <c r="S75" s="278">
        <v>5</v>
      </c>
      <c r="T75" s="282">
        <v>8.1999999999999993</v>
      </c>
      <c r="U75" s="283">
        <v>29</v>
      </c>
    </row>
    <row r="76" spans="1:21" x14ac:dyDescent="0.2">
      <c r="A76" s="244">
        <v>38139</v>
      </c>
      <c r="B76" s="277">
        <v>3</v>
      </c>
      <c r="C76" s="278">
        <v>2</v>
      </c>
      <c r="D76" s="279">
        <v>0.75</v>
      </c>
      <c r="E76" s="280">
        <v>0.5</v>
      </c>
      <c r="F76" s="281">
        <v>0.25</v>
      </c>
      <c r="G76" s="281">
        <v>0</v>
      </c>
      <c r="H76" s="280">
        <v>-0.3</v>
      </c>
      <c r="I76" s="281">
        <v>-0.5</v>
      </c>
      <c r="J76" s="280">
        <v>-0.55000000000000004</v>
      </c>
      <c r="K76" s="280">
        <v>0</v>
      </c>
      <c r="L76" s="280">
        <v>0.8</v>
      </c>
      <c r="M76" s="281">
        <v>1.25</v>
      </c>
      <c r="N76" s="281">
        <v>1.75</v>
      </c>
      <c r="O76" s="280">
        <v>2.25</v>
      </c>
      <c r="P76" s="281">
        <v>2.85</v>
      </c>
      <c r="Q76" s="280">
        <v>3.25</v>
      </c>
      <c r="R76" s="281">
        <v>4.25</v>
      </c>
      <c r="S76" s="278">
        <v>5</v>
      </c>
      <c r="T76" s="282">
        <v>8.1999999999999993</v>
      </c>
      <c r="U76" s="283">
        <v>29</v>
      </c>
    </row>
    <row r="77" spans="1:21" x14ac:dyDescent="0.2">
      <c r="A77" s="244">
        <v>38169</v>
      </c>
      <c r="B77" s="277">
        <v>3</v>
      </c>
      <c r="C77" s="278">
        <v>2</v>
      </c>
      <c r="D77" s="279">
        <v>0.75</v>
      </c>
      <c r="E77" s="280">
        <v>0.5</v>
      </c>
      <c r="F77" s="281">
        <v>0.25</v>
      </c>
      <c r="G77" s="281">
        <v>0</v>
      </c>
      <c r="H77" s="280">
        <v>-0.3</v>
      </c>
      <c r="I77" s="281">
        <v>-0.5</v>
      </c>
      <c r="J77" s="280">
        <v>-0.55000000000000004</v>
      </c>
      <c r="K77" s="280">
        <v>0</v>
      </c>
      <c r="L77" s="280">
        <v>0.8</v>
      </c>
      <c r="M77" s="281">
        <v>1.25</v>
      </c>
      <c r="N77" s="281">
        <v>1.75</v>
      </c>
      <c r="O77" s="280">
        <v>2.25</v>
      </c>
      <c r="P77" s="281">
        <v>2.85</v>
      </c>
      <c r="Q77" s="280">
        <v>3.25</v>
      </c>
      <c r="R77" s="281">
        <v>4.25</v>
      </c>
      <c r="S77" s="278">
        <v>5</v>
      </c>
      <c r="T77" s="282">
        <v>8.1999999999999993</v>
      </c>
      <c r="U77" s="283">
        <v>29</v>
      </c>
    </row>
    <row r="78" spans="1:21" x14ac:dyDescent="0.2">
      <c r="A78" s="244">
        <v>38200</v>
      </c>
      <c r="B78" s="277">
        <v>3</v>
      </c>
      <c r="C78" s="278">
        <v>2</v>
      </c>
      <c r="D78" s="279">
        <v>0.75</v>
      </c>
      <c r="E78" s="280">
        <v>0.5</v>
      </c>
      <c r="F78" s="281">
        <v>0.25</v>
      </c>
      <c r="G78" s="281">
        <v>0</v>
      </c>
      <c r="H78" s="280">
        <v>-0.3</v>
      </c>
      <c r="I78" s="281">
        <v>-0.5</v>
      </c>
      <c r="J78" s="280">
        <v>-0.55000000000000004</v>
      </c>
      <c r="K78" s="280">
        <v>0</v>
      </c>
      <c r="L78" s="280">
        <v>0.8</v>
      </c>
      <c r="M78" s="281">
        <v>1.25</v>
      </c>
      <c r="N78" s="281">
        <v>1.75</v>
      </c>
      <c r="O78" s="280">
        <v>2.25</v>
      </c>
      <c r="P78" s="281">
        <v>2.85</v>
      </c>
      <c r="Q78" s="280">
        <v>3.25</v>
      </c>
      <c r="R78" s="281">
        <v>4.25</v>
      </c>
      <c r="S78" s="278">
        <v>5</v>
      </c>
      <c r="T78" s="282">
        <v>8.1999999999999993</v>
      </c>
      <c r="U78" s="283">
        <v>29</v>
      </c>
    </row>
    <row r="79" spans="1:21" x14ac:dyDescent="0.2">
      <c r="A79" s="244">
        <v>38231</v>
      </c>
      <c r="B79" s="277">
        <v>3</v>
      </c>
      <c r="C79" s="278">
        <v>2</v>
      </c>
      <c r="D79" s="279">
        <v>0.75</v>
      </c>
      <c r="E79" s="280">
        <v>0.5</v>
      </c>
      <c r="F79" s="281">
        <v>0.25</v>
      </c>
      <c r="G79" s="281">
        <v>0</v>
      </c>
      <c r="H79" s="280">
        <v>-0.3</v>
      </c>
      <c r="I79" s="281">
        <v>-0.5</v>
      </c>
      <c r="J79" s="280">
        <v>-0.55000000000000004</v>
      </c>
      <c r="K79" s="280">
        <v>0</v>
      </c>
      <c r="L79" s="280">
        <v>0.8</v>
      </c>
      <c r="M79" s="281">
        <v>1.25</v>
      </c>
      <c r="N79" s="281">
        <v>1.75</v>
      </c>
      <c r="O79" s="280">
        <v>2.25</v>
      </c>
      <c r="P79" s="281">
        <v>2.85</v>
      </c>
      <c r="Q79" s="280">
        <v>3.25</v>
      </c>
      <c r="R79" s="281">
        <v>4.25</v>
      </c>
      <c r="S79" s="278">
        <v>5</v>
      </c>
      <c r="T79" s="282">
        <v>8.1999999999999993</v>
      </c>
      <c r="U79" s="283">
        <v>29</v>
      </c>
    </row>
    <row r="80" spans="1:21" x14ac:dyDescent="0.2">
      <c r="A80" s="244">
        <v>40513</v>
      </c>
      <c r="B80" s="277">
        <v>3</v>
      </c>
      <c r="C80" s="278">
        <v>2</v>
      </c>
      <c r="D80" s="279">
        <v>0.75</v>
      </c>
      <c r="E80" s="280">
        <v>0.5</v>
      </c>
      <c r="F80" s="281">
        <v>0.25</v>
      </c>
      <c r="G80" s="281">
        <v>0</v>
      </c>
      <c r="H80" s="280">
        <v>-0.3</v>
      </c>
      <c r="I80" s="281">
        <v>-0.5</v>
      </c>
      <c r="J80" s="280">
        <v>-0.55000000000000004</v>
      </c>
      <c r="K80" s="280">
        <v>0</v>
      </c>
      <c r="L80" s="280">
        <v>0.8</v>
      </c>
      <c r="M80" s="281">
        <v>1.25</v>
      </c>
      <c r="N80" s="281">
        <v>1.75</v>
      </c>
      <c r="O80" s="280">
        <v>2.25</v>
      </c>
      <c r="P80" s="281">
        <v>2.85</v>
      </c>
      <c r="Q80" s="280">
        <v>3.25</v>
      </c>
      <c r="R80" s="281">
        <v>4.25</v>
      </c>
      <c r="S80" s="278">
        <v>5</v>
      </c>
      <c r="T80" s="282">
        <v>8.1999999999999993</v>
      </c>
      <c r="U80" s="283">
        <v>29</v>
      </c>
    </row>
    <row r="81" spans="1:21" ht="13.5" thickBot="1" x14ac:dyDescent="0.25">
      <c r="A81" s="245">
        <v>44531</v>
      </c>
      <c r="B81" s="284">
        <v>3</v>
      </c>
      <c r="C81" s="285">
        <v>2</v>
      </c>
      <c r="D81" s="286">
        <v>0.75</v>
      </c>
      <c r="E81" s="287">
        <v>0.5</v>
      </c>
      <c r="F81" s="288">
        <v>0.25</v>
      </c>
      <c r="G81" s="288">
        <v>0</v>
      </c>
      <c r="H81" s="287">
        <v>-0.3</v>
      </c>
      <c r="I81" s="288">
        <v>-0.5</v>
      </c>
      <c r="J81" s="287">
        <v>-0.55000000000000004</v>
      </c>
      <c r="K81" s="287">
        <v>0</v>
      </c>
      <c r="L81" s="287">
        <v>0.8</v>
      </c>
      <c r="M81" s="288">
        <v>1.25</v>
      </c>
      <c r="N81" s="288">
        <v>1.75</v>
      </c>
      <c r="O81" s="287">
        <v>2.25</v>
      </c>
      <c r="P81" s="288">
        <v>2.85</v>
      </c>
      <c r="Q81" s="287">
        <v>3.25</v>
      </c>
      <c r="R81" s="288">
        <v>4.25</v>
      </c>
      <c r="S81" s="285">
        <v>5</v>
      </c>
      <c r="T81" s="289">
        <v>8.1999999999999993</v>
      </c>
      <c r="U81" s="290">
        <v>29</v>
      </c>
    </row>
    <row r="82" spans="1:21" ht="13.5" thickBot="1" x14ac:dyDescent="0.25"/>
    <row r="83" spans="1:21" x14ac:dyDescent="0.2">
      <c r="A83" s="80">
        <v>1</v>
      </c>
      <c r="B83" s="80">
        <v>1</v>
      </c>
      <c r="C83" s="247" t="s">
        <v>243</v>
      </c>
      <c r="D83" s="248" t="s">
        <v>243</v>
      </c>
      <c r="E83" s="248" t="s">
        <v>243</v>
      </c>
      <c r="F83" s="248" t="s">
        <v>243</v>
      </c>
      <c r="G83" s="248" t="s">
        <v>243</v>
      </c>
      <c r="H83" s="248" t="s">
        <v>243</v>
      </c>
      <c r="I83" s="249" t="s">
        <v>243</v>
      </c>
    </row>
    <row r="84" spans="1:21" x14ac:dyDescent="0.2">
      <c r="A84" s="80" t="s">
        <v>244</v>
      </c>
      <c r="B84" s="80">
        <v>2</v>
      </c>
      <c r="C84" s="250" t="s">
        <v>243</v>
      </c>
      <c r="D84" s="99" t="s">
        <v>243</v>
      </c>
      <c r="E84" s="99" t="s">
        <v>243</v>
      </c>
      <c r="F84" s="99" t="s">
        <v>243</v>
      </c>
      <c r="G84" s="99" t="s">
        <v>243</v>
      </c>
      <c r="H84" s="99" t="s">
        <v>243</v>
      </c>
      <c r="I84" s="251" t="s">
        <v>243</v>
      </c>
    </row>
    <row r="85" spans="1:21" x14ac:dyDescent="0.2">
      <c r="A85" s="80" t="s">
        <v>245</v>
      </c>
      <c r="B85" s="80">
        <v>3</v>
      </c>
      <c r="C85" s="250" t="s">
        <v>243</v>
      </c>
      <c r="D85" s="99" t="s">
        <v>243</v>
      </c>
      <c r="E85" s="99" t="s">
        <v>243</v>
      </c>
      <c r="F85" s="99" t="s">
        <v>243</v>
      </c>
      <c r="G85" s="99" t="s">
        <v>243</v>
      </c>
      <c r="H85" s="99" t="s">
        <v>243</v>
      </c>
      <c r="I85" s="251" t="s">
        <v>243</v>
      </c>
    </row>
    <row r="86" spans="1:21" x14ac:dyDescent="0.2">
      <c r="B86" s="80">
        <v>4</v>
      </c>
      <c r="C86" s="250" t="s">
        <v>243</v>
      </c>
      <c r="D86" s="99" t="s">
        <v>243</v>
      </c>
      <c r="E86" s="99" t="s">
        <v>243</v>
      </c>
      <c r="F86" s="99" t="s">
        <v>243</v>
      </c>
      <c r="G86" s="99" t="s">
        <v>243</v>
      </c>
      <c r="H86" s="99" t="s">
        <v>243</v>
      </c>
      <c r="I86" s="251" t="s">
        <v>243</v>
      </c>
    </row>
    <row r="87" spans="1:21" x14ac:dyDescent="0.2">
      <c r="B87" s="80">
        <v>5</v>
      </c>
      <c r="C87" s="250" t="s">
        <v>243</v>
      </c>
      <c r="D87" s="99" t="s">
        <v>243</v>
      </c>
      <c r="E87" s="99" t="s">
        <v>243</v>
      </c>
      <c r="F87" s="99" t="s">
        <v>243</v>
      </c>
      <c r="G87" s="99" t="s">
        <v>243</v>
      </c>
      <c r="H87" s="99" t="s">
        <v>243</v>
      </c>
      <c r="I87" s="251" t="s">
        <v>243</v>
      </c>
    </row>
    <row r="88" spans="1:21" x14ac:dyDescent="0.2">
      <c r="B88" s="80">
        <v>6</v>
      </c>
      <c r="C88" s="250" t="s">
        <v>243</v>
      </c>
      <c r="D88" s="99" t="s">
        <v>243</v>
      </c>
      <c r="E88" s="99" t="s">
        <v>243</v>
      </c>
      <c r="F88" s="99" t="s">
        <v>243</v>
      </c>
      <c r="G88" s="99" t="s">
        <v>243</v>
      </c>
      <c r="H88" s="99" t="s">
        <v>243</v>
      </c>
      <c r="I88" s="251" t="s">
        <v>243</v>
      </c>
    </row>
    <row r="89" spans="1:21" x14ac:dyDescent="0.2">
      <c r="B89" s="80">
        <v>7</v>
      </c>
      <c r="C89" s="250" t="s">
        <v>243</v>
      </c>
      <c r="D89" s="99" t="s">
        <v>243</v>
      </c>
      <c r="E89" s="99" t="s">
        <v>243</v>
      </c>
      <c r="F89" s="99" t="s">
        <v>243</v>
      </c>
      <c r="G89" s="99" t="s">
        <v>243</v>
      </c>
      <c r="H89" s="99" t="s">
        <v>243</v>
      </c>
      <c r="I89" s="251" t="s">
        <v>243</v>
      </c>
    </row>
    <row r="90" spans="1:21" x14ac:dyDescent="0.2">
      <c r="B90" s="80">
        <v>8</v>
      </c>
      <c r="C90" s="250" t="s">
        <v>243</v>
      </c>
      <c r="D90" s="99" t="s">
        <v>243</v>
      </c>
      <c r="E90" s="99" t="s">
        <v>243</v>
      </c>
      <c r="F90" s="99" t="s">
        <v>243</v>
      </c>
      <c r="G90" s="99" t="s">
        <v>243</v>
      </c>
      <c r="H90" s="99" t="s">
        <v>243</v>
      </c>
      <c r="I90" s="251" t="s">
        <v>243</v>
      </c>
    </row>
    <row r="91" spans="1:21" x14ac:dyDescent="0.2">
      <c r="B91" s="80">
        <v>9</v>
      </c>
      <c r="C91" s="250" t="s">
        <v>243</v>
      </c>
      <c r="D91" s="99" t="s">
        <v>243</v>
      </c>
      <c r="E91" s="99" t="s">
        <v>243</v>
      </c>
      <c r="F91" s="99" t="s">
        <v>243</v>
      </c>
      <c r="G91" s="99" t="s">
        <v>243</v>
      </c>
      <c r="H91" s="99" t="s">
        <v>243</v>
      </c>
      <c r="I91" s="251" t="s">
        <v>243</v>
      </c>
    </row>
    <row r="92" spans="1:21" x14ac:dyDescent="0.2">
      <c r="B92" s="80">
        <v>10</v>
      </c>
      <c r="C92" s="250" t="s">
        <v>243</v>
      </c>
      <c r="D92" s="99" t="s">
        <v>243</v>
      </c>
      <c r="E92" s="99" t="s">
        <v>243</v>
      </c>
      <c r="F92" s="99" t="s">
        <v>243</v>
      </c>
      <c r="G92" s="99" t="s">
        <v>243</v>
      </c>
      <c r="H92" s="99" t="s">
        <v>243</v>
      </c>
      <c r="I92" s="251" t="s">
        <v>243</v>
      </c>
    </row>
    <row r="93" spans="1:21" x14ac:dyDescent="0.2">
      <c r="B93" s="80">
        <v>11</v>
      </c>
      <c r="C93" s="250" t="s">
        <v>243</v>
      </c>
      <c r="D93" s="99" t="s">
        <v>243</v>
      </c>
      <c r="E93" s="99" t="s">
        <v>243</v>
      </c>
      <c r="F93" s="99" t="s">
        <v>243</v>
      </c>
      <c r="G93" s="99" t="s">
        <v>243</v>
      </c>
      <c r="H93" s="99" t="s">
        <v>243</v>
      </c>
      <c r="I93" s="251" t="s">
        <v>243</v>
      </c>
    </row>
    <row r="94" spans="1:21" x14ac:dyDescent="0.2">
      <c r="B94" s="80">
        <v>12</v>
      </c>
      <c r="C94" s="250" t="s">
        <v>243</v>
      </c>
      <c r="D94" s="99" t="s">
        <v>243</v>
      </c>
      <c r="E94" s="99" t="s">
        <v>243</v>
      </c>
      <c r="F94" s="99" t="s">
        <v>243</v>
      </c>
      <c r="G94" s="99" t="s">
        <v>243</v>
      </c>
      <c r="H94" s="99" t="s">
        <v>243</v>
      </c>
      <c r="I94" s="251" t="s">
        <v>243</v>
      </c>
    </row>
    <row r="95" spans="1:21" x14ac:dyDescent="0.2">
      <c r="B95" s="80">
        <v>13</v>
      </c>
      <c r="C95" s="250" t="s">
        <v>243</v>
      </c>
      <c r="D95" s="99" t="s">
        <v>243</v>
      </c>
      <c r="E95" s="99" t="s">
        <v>243</v>
      </c>
      <c r="F95" s="99" t="s">
        <v>243</v>
      </c>
      <c r="G95" s="99" t="s">
        <v>243</v>
      </c>
      <c r="H95" s="99" t="s">
        <v>243</v>
      </c>
      <c r="I95" s="251" t="s">
        <v>243</v>
      </c>
    </row>
    <row r="96" spans="1:21" x14ac:dyDescent="0.2">
      <c r="B96" s="80">
        <v>14</v>
      </c>
      <c r="C96" s="250" t="s">
        <v>243</v>
      </c>
      <c r="D96" s="99" t="s">
        <v>243</v>
      </c>
      <c r="E96" s="99" t="s">
        <v>243</v>
      </c>
      <c r="F96" s="99" t="s">
        <v>243</v>
      </c>
      <c r="G96" s="99" t="s">
        <v>243</v>
      </c>
      <c r="H96" s="99" t="s">
        <v>243</v>
      </c>
      <c r="I96" s="251" t="s">
        <v>243</v>
      </c>
    </row>
    <row r="97" spans="2:9" x14ac:dyDescent="0.2">
      <c r="B97" s="80">
        <v>15</v>
      </c>
      <c r="C97" s="250" t="s">
        <v>243</v>
      </c>
      <c r="D97" s="99" t="s">
        <v>243</v>
      </c>
      <c r="E97" s="99" t="s">
        <v>243</v>
      </c>
      <c r="F97" s="99" t="s">
        <v>243</v>
      </c>
      <c r="G97" s="99" t="s">
        <v>243</v>
      </c>
      <c r="H97" s="99" t="s">
        <v>243</v>
      </c>
      <c r="I97" s="251" t="s">
        <v>243</v>
      </c>
    </row>
    <row r="98" spans="2:9" x14ac:dyDescent="0.2">
      <c r="B98" s="80">
        <v>16</v>
      </c>
      <c r="C98" s="250" t="s">
        <v>243</v>
      </c>
      <c r="D98" s="99" t="s">
        <v>243</v>
      </c>
      <c r="E98" s="99" t="s">
        <v>243</v>
      </c>
      <c r="F98" s="99" t="s">
        <v>243</v>
      </c>
      <c r="G98" s="99" t="s">
        <v>243</v>
      </c>
      <c r="H98" s="99" t="s">
        <v>243</v>
      </c>
      <c r="I98" s="251" t="s">
        <v>243</v>
      </c>
    </row>
    <row r="99" spans="2:9" x14ac:dyDescent="0.2">
      <c r="B99" s="80">
        <v>17</v>
      </c>
      <c r="C99" s="250" t="s">
        <v>243</v>
      </c>
      <c r="D99" s="99" t="s">
        <v>243</v>
      </c>
      <c r="E99" s="99" t="s">
        <v>243</v>
      </c>
      <c r="F99" s="99" t="s">
        <v>243</v>
      </c>
      <c r="G99" s="99" t="s">
        <v>243</v>
      </c>
      <c r="H99" s="99" t="s">
        <v>243</v>
      </c>
      <c r="I99" s="251" t="s">
        <v>243</v>
      </c>
    </row>
    <row r="100" spans="2:9" x14ac:dyDescent="0.2">
      <c r="B100" s="80">
        <v>18</v>
      </c>
      <c r="C100" s="250" t="s">
        <v>243</v>
      </c>
      <c r="D100" s="99" t="s">
        <v>243</v>
      </c>
      <c r="E100" s="99" t="s">
        <v>243</v>
      </c>
      <c r="F100" s="99" t="s">
        <v>243</v>
      </c>
      <c r="G100" s="99" t="s">
        <v>243</v>
      </c>
      <c r="H100" s="99" t="s">
        <v>243</v>
      </c>
      <c r="I100" s="251" t="s">
        <v>243</v>
      </c>
    </row>
    <row r="101" spans="2:9" x14ac:dyDescent="0.2">
      <c r="B101" s="80">
        <v>19</v>
      </c>
      <c r="C101" s="250" t="s">
        <v>243</v>
      </c>
      <c r="D101" s="99" t="s">
        <v>243</v>
      </c>
      <c r="E101" s="99" t="s">
        <v>243</v>
      </c>
      <c r="F101" s="99" t="s">
        <v>243</v>
      </c>
      <c r="G101" s="99" t="s">
        <v>243</v>
      </c>
      <c r="H101" s="99" t="s">
        <v>243</v>
      </c>
      <c r="I101" s="251" t="s">
        <v>243</v>
      </c>
    </row>
    <row r="102" spans="2:9" x14ac:dyDescent="0.2">
      <c r="B102" s="80">
        <v>20</v>
      </c>
      <c r="C102" s="250" t="s">
        <v>243</v>
      </c>
      <c r="D102" s="99" t="s">
        <v>243</v>
      </c>
      <c r="E102" s="99" t="s">
        <v>243</v>
      </c>
      <c r="F102" s="99" t="s">
        <v>243</v>
      </c>
      <c r="G102" s="99" t="s">
        <v>243</v>
      </c>
      <c r="H102" s="99" t="s">
        <v>243</v>
      </c>
      <c r="I102" s="251" t="s">
        <v>243</v>
      </c>
    </row>
    <row r="103" spans="2:9" x14ac:dyDescent="0.2">
      <c r="B103" s="80">
        <v>21</v>
      </c>
      <c r="C103" s="250" t="s">
        <v>243</v>
      </c>
      <c r="D103" s="99" t="s">
        <v>243</v>
      </c>
      <c r="E103" s="99" t="s">
        <v>243</v>
      </c>
      <c r="F103" s="99" t="s">
        <v>243</v>
      </c>
      <c r="G103" s="99" t="s">
        <v>243</v>
      </c>
      <c r="H103" s="99" t="s">
        <v>243</v>
      </c>
      <c r="I103" s="251" t="s">
        <v>243</v>
      </c>
    </row>
    <row r="104" spans="2:9" x14ac:dyDescent="0.2">
      <c r="B104" s="80">
        <v>22</v>
      </c>
      <c r="C104" s="250" t="s">
        <v>243</v>
      </c>
      <c r="D104" s="99" t="s">
        <v>243</v>
      </c>
      <c r="E104" s="99" t="s">
        <v>243</v>
      </c>
      <c r="F104" s="99" t="s">
        <v>243</v>
      </c>
      <c r="G104" s="99" t="s">
        <v>243</v>
      </c>
      <c r="H104" s="99" t="s">
        <v>243</v>
      </c>
      <c r="I104" s="251" t="s">
        <v>243</v>
      </c>
    </row>
    <row r="105" spans="2:9" x14ac:dyDescent="0.2">
      <c r="B105" s="80">
        <v>23</v>
      </c>
      <c r="C105" s="250" t="s">
        <v>243</v>
      </c>
      <c r="D105" s="99" t="s">
        <v>243</v>
      </c>
      <c r="E105" s="99" t="s">
        <v>243</v>
      </c>
      <c r="F105" s="99" t="s">
        <v>243</v>
      </c>
      <c r="G105" s="99" t="s">
        <v>243</v>
      </c>
      <c r="H105" s="99" t="s">
        <v>243</v>
      </c>
      <c r="I105" s="251" t="s">
        <v>243</v>
      </c>
    </row>
    <row r="106" spans="2:9" x14ac:dyDescent="0.2">
      <c r="B106" s="80">
        <v>24</v>
      </c>
      <c r="C106" s="250" t="s">
        <v>243</v>
      </c>
      <c r="D106" s="99" t="s">
        <v>243</v>
      </c>
      <c r="E106" s="99" t="s">
        <v>243</v>
      </c>
      <c r="F106" s="99" t="s">
        <v>243</v>
      </c>
      <c r="G106" s="99" t="s">
        <v>243</v>
      </c>
      <c r="H106" s="99" t="s">
        <v>243</v>
      </c>
      <c r="I106" s="251" t="s">
        <v>243</v>
      </c>
    </row>
    <row r="107" spans="2:9" x14ac:dyDescent="0.2">
      <c r="B107" s="80">
        <v>25</v>
      </c>
      <c r="C107" s="250" t="s">
        <v>243</v>
      </c>
      <c r="D107" s="99" t="s">
        <v>243</v>
      </c>
      <c r="E107" s="99" t="s">
        <v>243</v>
      </c>
      <c r="F107" s="99" t="s">
        <v>243</v>
      </c>
      <c r="G107" s="99" t="s">
        <v>243</v>
      </c>
      <c r="H107" s="99" t="s">
        <v>243</v>
      </c>
      <c r="I107" s="251" t="s">
        <v>243</v>
      </c>
    </row>
    <row r="108" spans="2:9" x14ac:dyDescent="0.2">
      <c r="B108" s="80">
        <v>26</v>
      </c>
      <c r="C108" s="250" t="s">
        <v>243</v>
      </c>
      <c r="D108" s="99" t="s">
        <v>243</v>
      </c>
      <c r="E108" s="99" t="s">
        <v>243</v>
      </c>
      <c r="F108" s="99" t="s">
        <v>243</v>
      </c>
      <c r="G108" s="99" t="s">
        <v>243</v>
      </c>
      <c r="H108" s="99" t="s">
        <v>243</v>
      </c>
      <c r="I108" s="251" t="s">
        <v>243</v>
      </c>
    </row>
    <row r="109" spans="2:9" x14ac:dyDescent="0.2">
      <c r="B109" s="80">
        <v>27</v>
      </c>
      <c r="C109" s="250" t="s">
        <v>243</v>
      </c>
      <c r="D109" s="99" t="s">
        <v>243</v>
      </c>
      <c r="E109" s="99" t="s">
        <v>243</v>
      </c>
      <c r="F109" s="99" t="s">
        <v>243</v>
      </c>
      <c r="G109" s="99" t="s">
        <v>243</v>
      </c>
      <c r="H109" s="99" t="s">
        <v>243</v>
      </c>
      <c r="I109" s="251" t="s">
        <v>243</v>
      </c>
    </row>
    <row r="110" spans="2:9" x14ac:dyDescent="0.2">
      <c r="B110" s="80">
        <v>28</v>
      </c>
      <c r="C110" s="250" t="s">
        <v>243</v>
      </c>
      <c r="D110" s="99" t="s">
        <v>243</v>
      </c>
      <c r="E110" s="99" t="s">
        <v>243</v>
      </c>
      <c r="F110" s="99" t="s">
        <v>243</v>
      </c>
      <c r="G110" s="99" t="s">
        <v>243</v>
      </c>
      <c r="H110" s="99" t="s">
        <v>243</v>
      </c>
      <c r="I110" s="251" t="s">
        <v>243</v>
      </c>
    </row>
    <row r="111" spans="2:9" x14ac:dyDescent="0.2">
      <c r="B111" s="80">
        <v>29</v>
      </c>
      <c r="C111" s="250" t="s">
        <v>243</v>
      </c>
      <c r="D111" s="99" t="s">
        <v>243</v>
      </c>
      <c r="E111" s="99" t="s">
        <v>243</v>
      </c>
      <c r="F111" s="99" t="s">
        <v>243</v>
      </c>
      <c r="G111" s="99" t="s">
        <v>243</v>
      </c>
      <c r="H111" s="99" t="s">
        <v>243</v>
      </c>
      <c r="I111" s="251" t="s">
        <v>243</v>
      </c>
    </row>
    <row r="112" spans="2:9" x14ac:dyDescent="0.2">
      <c r="B112" s="80">
        <v>30</v>
      </c>
      <c r="C112" s="250" t="s">
        <v>243</v>
      </c>
      <c r="D112" s="99" t="s">
        <v>243</v>
      </c>
      <c r="E112" s="99" t="s">
        <v>243</v>
      </c>
      <c r="F112" s="99" t="s">
        <v>243</v>
      </c>
      <c r="G112" s="99" t="s">
        <v>243</v>
      </c>
      <c r="H112" s="99" t="s">
        <v>243</v>
      </c>
      <c r="I112" s="251" t="s">
        <v>243</v>
      </c>
    </row>
    <row r="113" spans="1:9" x14ac:dyDescent="0.2">
      <c r="B113" s="80">
        <v>31</v>
      </c>
      <c r="C113" s="250" t="s">
        <v>243</v>
      </c>
      <c r="D113" s="99" t="s">
        <v>243</v>
      </c>
      <c r="E113" s="99" t="s">
        <v>243</v>
      </c>
      <c r="F113" s="99" t="s">
        <v>243</v>
      </c>
      <c r="G113" s="99" t="s">
        <v>243</v>
      </c>
      <c r="H113" s="99" t="s">
        <v>243</v>
      </c>
      <c r="I113" s="251" t="s">
        <v>243</v>
      </c>
    </row>
    <row r="114" spans="1:9" x14ac:dyDescent="0.2">
      <c r="B114" s="80">
        <v>32</v>
      </c>
      <c r="C114" s="250" t="s">
        <v>243</v>
      </c>
      <c r="D114" s="99" t="s">
        <v>243</v>
      </c>
      <c r="E114" s="99" t="s">
        <v>243</v>
      </c>
      <c r="F114" s="99" t="s">
        <v>243</v>
      </c>
      <c r="G114" s="99" t="s">
        <v>243</v>
      </c>
      <c r="H114" s="99" t="s">
        <v>243</v>
      </c>
      <c r="I114" s="251" t="s">
        <v>243</v>
      </c>
    </row>
    <row r="115" spans="1:9" x14ac:dyDescent="0.2">
      <c r="B115" s="80">
        <v>33</v>
      </c>
      <c r="C115" s="250" t="s">
        <v>243</v>
      </c>
      <c r="D115" s="99" t="s">
        <v>243</v>
      </c>
      <c r="E115" s="99" t="s">
        <v>243</v>
      </c>
      <c r="F115" s="99" t="s">
        <v>243</v>
      </c>
      <c r="G115" s="99" t="s">
        <v>243</v>
      </c>
      <c r="H115" s="99" t="s">
        <v>243</v>
      </c>
      <c r="I115" s="251" t="s">
        <v>243</v>
      </c>
    </row>
    <row r="116" spans="1:9" x14ac:dyDescent="0.2">
      <c r="B116" s="80">
        <v>34</v>
      </c>
      <c r="C116" s="250" t="s">
        <v>243</v>
      </c>
      <c r="D116" s="99" t="s">
        <v>243</v>
      </c>
      <c r="E116" s="99" t="s">
        <v>243</v>
      </c>
      <c r="F116" s="99" t="s">
        <v>243</v>
      </c>
      <c r="G116" s="99" t="s">
        <v>243</v>
      </c>
      <c r="H116" s="99" t="s">
        <v>243</v>
      </c>
      <c r="I116" s="251" t="s">
        <v>243</v>
      </c>
    </row>
    <row r="117" spans="1:9" x14ac:dyDescent="0.2">
      <c r="B117" s="80">
        <v>35</v>
      </c>
      <c r="C117" s="250" t="s">
        <v>243</v>
      </c>
      <c r="D117" s="99" t="s">
        <v>243</v>
      </c>
      <c r="E117" s="99" t="s">
        <v>243</v>
      </c>
      <c r="F117" s="99" t="s">
        <v>243</v>
      </c>
      <c r="G117" s="99" t="s">
        <v>243</v>
      </c>
      <c r="H117" s="99" t="s">
        <v>243</v>
      </c>
      <c r="I117" s="251" t="s">
        <v>243</v>
      </c>
    </row>
    <row r="118" spans="1:9" x14ac:dyDescent="0.2">
      <c r="B118" s="80">
        <v>36</v>
      </c>
      <c r="C118" s="250" t="s">
        <v>243</v>
      </c>
      <c r="D118" s="99" t="s">
        <v>243</v>
      </c>
      <c r="E118" s="99" t="s">
        <v>243</v>
      </c>
      <c r="F118" s="99" t="s">
        <v>243</v>
      </c>
      <c r="G118" s="99" t="s">
        <v>243</v>
      </c>
      <c r="H118" s="99" t="s">
        <v>243</v>
      </c>
      <c r="I118" s="251" t="s">
        <v>243</v>
      </c>
    </row>
    <row r="119" spans="1:9" x14ac:dyDescent="0.2">
      <c r="B119" s="80">
        <v>37</v>
      </c>
      <c r="C119" s="250" t="s">
        <v>243</v>
      </c>
      <c r="D119" s="99" t="s">
        <v>243</v>
      </c>
      <c r="E119" s="99" t="s">
        <v>243</v>
      </c>
      <c r="F119" s="99" t="s">
        <v>243</v>
      </c>
      <c r="G119" s="99" t="s">
        <v>243</v>
      </c>
      <c r="H119" s="99" t="s">
        <v>243</v>
      </c>
      <c r="I119" s="251" t="s">
        <v>243</v>
      </c>
    </row>
    <row r="120" spans="1:9" ht="13.5" thickBot="1" x14ac:dyDescent="0.25">
      <c r="B120" s="80">
        <v>38</v>
      </c>
      <c r="C120" s="252" t="s">
        <v>243</v>
      </c>
      <c r="D120" s="253" t="s">
        <v>243</v>
      </c>
      <c r="E120" s="253" t="s">
        <v>243</v>
      </c>
      <c r="F120" s="253" t="s">
        <v>243</v>
      </c>
      <c r="G120" s="253" t="s">
        <v>243</v>
      </c>
      <c r="H120" s="253" t="s">
        <v>243</v>
      </c>
      <c r="I120" s="254" t="s">
        <v>243</v>
      </c>
    </row>
    <row r="121" spans="1:9" x14ac:dyDescent="0.2">
      <c r="D121" s="99"/>
      <c r="E121" s="99"/>
      <c r="F121" s="99"/>
      <c r="G121" s="99"/>
      <c r="H121" s="99"/>
      <c r="I121" s="99"/>
    </row>
    <row r="122" spans="1:9" x14ac:dyDescent="0.2">
      <c r="B122" s="255"/>
      <c r="D122" s="99"/>
      <c r="E122" s="99"/>
      <c r="F122" s="99"/>
      <c r="G122" s="99"/>
      <c r="H122" s="99"/>
      <c r="I122" s="99"/>
    </row>
    <row r="123" spans="1:9" x14ac:dyDescent="0.2">
      <c r="A123" s="80">
        <v>1</v>
      </c>
    </row>
    <row r="124" spans="1:9" x14ac:dyDescent="0.2">
      <c r="D124" s="99"/>
      <c r="E124" s="99"/>
      <c r="F124" s="99"/>
      <c r="G124" s="99"/>
      <c r="H124" s="99"/>
      <c r="I124" s="99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P31"/>
  <sheetViews>
    <sheetView workbookViewId="0">
      <selection activeCell="D14" sqref="D14"/>
    </sheetView>
  </sheetViews>
  <sheetFormatPr defaultRowHeight="12.75" x14ac:dyDescent="0.2"/>
  <cols>
    <col min="4" max="4" width="12.7109375" customWidth="1"/>
    <col min="8" max="8" width="11.5703125" bestFit="1" customWidth="1"/>
    <col min="9" max="9" width="10.28515625" bestFit="1" customWidth="1"/>
    <col min="15" max="15" width="11.28515625" bestFit="1" customWidth="1"/>
  </cols>
  <sheetData>
    <row r="3" spans="2:16" x14ac:dyDescent="0.2">
      <c r="B3" t="s">
        <v>186</v>
      </c>
      <c r="C3" t="s">
        <v>187</v>
      </c>
      <c r="D3" s="192">
        <v>2.86</v>
      </c>
      <c r="G3" t="s">
        <v>187</v>
      </c>
      <c r="H3" s="192">
        <f ca="1">SUM(STRADDLES!D6:D7)</f>
        <v>2.3232383177570091</v>
      </c>
      <c r="I3">
        <v>-4.7500000000000001E-2</v>
      </c>
      <c r="J3">
        <v>5.4</v>
      </c>
      <c r="M3" t="s">
        <v>186</v>
      </c>
      <c r="N3" t="s">
        <v>187</v>
      </c>
      <c r="O3" s="192">
        <f ca="1">STRADDLES!D6+STRADDLES!D7</f>
        <v>2.3232383177570091</v>
      </c>
      <c r="P3">
        <v>4.9400000000000004</v>
      </c>
    </row>
    <row r="4" spans="2:16" x14ac:dyDescent="0.2">
      <c r="C4" t="s">
        <v>188</v>
      </c>
      <c r="D4" s="192">
        <v>3.21</v>
      </c>
      <c r="G4" t="s">
        <v>188</v>
      </c>
      <c r="H4" s="192">
        <f ca="1">SUM(STRADDLES!E6:E7)</f>
        <v>2.8432383177570091</v>
      </c>
      <c r="I4">
        <v>0.01</v>
      </c>
      <c r="N4" t="s">
        <v>188</v>
      </c>
      <c r="O4" s="192">
        <f ca="1">STRADDLES!E6+STRADDLES!E7</f>
        <v>2.8432383177570091</v>
      </c>
    </row>
    <row r="5" spans="2:16" x14ac:dyDescent="0.2">
      <c r="C5" t="s">
        <v>22</v>
      </c>
      <c r="D5" s="192">
        <f>D7*D6</f>
        <v>0.315</v>
      </c>
      <c r="H5" s="192"/>
      <c r="N5" t="s">
        <v>22</v>
      </c>
      <c r="O5" s="192">
        <f>O7*O6</f>
        <v>0.28199999999999997</v>
      </c>
    </row>
    <row r="6" spans="2:16" x14ac:dyDescent="0.2">
      <c r="C6" t="s">
        <v>199</v>
      </c>
      <c r="D6" s="192">
        <v>0.45</v>
      </c>
      <c r="H6" s="192"/>
      <c r="N6" t="s">
        <v>199</v>
      </c>
      <c r="O6" s="192">
        <v>0.47</v>
      </c>
    </row>
    <row r="7" spans="2:16" x14ac:dyDescent="0.2">
      <c r="C7" t="s">
        <v>200</v>
      </c>
      <c r="D7" s="192">
        <v>0.7</v>
      </c>
      <c r="H7" s="192"/>
      <c r="N7" t="s">
        <v>200</v>
      </c>
      <c r="O7" s="192">
        <v>0.6</v>
      </c>
    </row>
    <row r="8" spans="2:16" x14ac:dyDescent="0.2">
      <c r="C8" t="s">
        <v>195</v>
      </c>
      <c r="D8">
        <v>0.98260000000000003</v>
      </c>
      <c r="G8" t="s">
        <v>195</v>
      </c>
      <c r="H8">
        <v>0.97</v>
      </c>
      <c r="N8" t="s">
        <v>195</v>
      </c>
      <c r="O8">
        <v>0.97199999999999998</v>
      </c>
    </row>
    <row r="9" spans="2:16" x14ac:dyDescent="0.2">
      <c r="C9" t="s">
        <v>196</v>
      </c>
      <c r="D9">
        <v>0.96809999999999996</v>
      </c>
      <c r="G9" t="s">
        <v>196</v>
      </c>
      <c r="H9">
        <v>0.92100000000000004</v>
      </c>
      <c r="N9" t="s">
        <v>196</v>
      </c>
      <c r="O9">
        <v>0.92300000000000004</v>
      </c>
    </row>
    <row r="10" spans="2:16" x14ac:dyDescent="0.2">
      <c r="C10" t="s">
        <v>192</v>
      </c>
      <c r="D10" s="193">
        <v>37341</v>
      </c>
      <c r="F10" t="s">
        <v>24</v>
      </c>
      <c r="H10" s="193"/>
      <c r="N10" t="s">
        <v>192</v>
      </c>
      <c r="O10" s="193">
        <v>37100</v>
      </c>
    </row>
    <row r="11" spans="2:16" x14ac:dyDescent="0.2">
      <c r="C11" t="s">
        <v>189</v>
      </c>
      <c r="D11">
        <v>6</v>
      </c>
      <c r="G11" t="s">
        <v>189</v>
      </c>
      <c r="H11">
        <v>12</v>
      </c>
      <c r="K11" t="s">
        <v>118</v>
      </c>
      <c r="L11">
        <v>0.97899999999999998</v>
      </c>
      <c r="N11" t="s">
        <v>189</v>
      </c>
      <c r="O11">
        <v>12</v>
      </c>
    </row>
    <row r="12" spans="2:16" x14ac:dyDescent="0.2">
      <c r="C12" t="s">
        <v>190</v>
      </c>
      <c r="D12">
        <v>6</v>
      </c>
      <c r="G12" t="s">
        <v>190</v>
      </c>
      <c r="H12">
        <v>12</v>
      </c>
      <c r="K12" t="s">
        <v>174</v>
      </c>
      <c r="L12">
        <v>0.94699999999999995</v>
      </c>
      <c r="N12" t="s">
        <v>190</v>
      </c>
      <c r="O12">
        <v>12</v>
      </c>
    </row>
    <row r="13" spans="2:16" x14ac:dyDescent="0.2">
      <c r="C13" t="s">
        <v>201</v>
      </c>
      <c r="D13" s="56">
        <v>0</v>
      </c>
      <c r="K13" t="s">
        <v>153</v>
      </c>
      <c r="L13">
        <v>0.91600000000000004</v>
      </c>
      <c r="N13" t="s">
        <v>201</v>
      </c>
      <c r="O13" s="56">
        <v>0</v>
      </c>
    </row>
    <row r="14" spans="2:16" x14ac:dyDescent="0.2">
      <c r="C14" t="s">
        <v>191</v>
      </c>
      <c r="D14" s="192">
        <v>2.8</v>
      </c>
      <c r="G14" t="s">
        <v>191</v>
      </c>
      <c r="H14" s="192">
        <v>4.75</v>
      </c>
      <c r="I14">
        <v>4</v>
      </c>
      <c r="K14" t="s">
        <v>197</v>
      </c>
      <c r="L14">
        <v>0.96</v>
      </c>
      <c r="N14" t="s">
        <v>191</v>
      </c>
      <c r="O14" s="192">
        <f ca="1">STRADDLES!E12</f>
        <v>2.9</v>
      </c>
    </row>
    <row r="15" spans="2:16" x14ac:dyDescent="0.2">
      <c r="C15" t="s">
        <v>193</v>
      </c>
      <c r="D15">
        <v>2</v>
      </c>
      <c r="K15" t="s">
        <v>198</v>
      </c>
      <c r="L15">
        <v>0.89800000000000002</v>
      </c>
      <c r="N15" t="s">
        <v>193</v>
      </c>
      <c r="O15">
        <v>2</v>
      </c>
    </row>
    <row r="16" spans="2:16" x14ac:dyDescent="0.2">
      <c r="B16">
        <v>0.96</v>
      </c>
      <c r="C16" t="s">
        <v>194</v>
      </c>
      <c r="D16" s="192">
        <f ca="1">bsd(1,D$15,D$4,D$14,D$10-TODAY(),D$5,D13,0)*B16</f>
        <v>6.2043606892883824E-2</v>
      </c>
      <c r="E16">
        <f ca="1">D16*(D8/D9)</f>
        <v>6.2972883103964095E-2</v>
      </c>
      <c r="F16">
        <f>D9/D8</f>
        <v>0.98524323224099319</v>
      </c>
      <c r="G16" t="s">
        <v>194</v>
      </c>
      <c r="H16" s="192">
        <f ca="1">STRADDLES!E13</f>
        <v>0.46239615715369653</v>
      </c>
      <c r="I16">
        <f ca="1">H16*(H9/H8)</f>
        <v>0.43903800076139643</v>
      </c>
      <c r="M16">
        <v>0.96399999999999997</v>
      </c>
      <c r="N16" t="s">
        <v>194</v>
      </c>
      <c r="O16" s="192">
        <f ca="1">STRADDLES!E13</f>
        <v>0.46239615715369653</v>
      </c>
      <c r="P16">
        <f ca="1">O16*(O8/O9)</f>
        <v>0.48694373212718639</v>
      </c>
    </row>
    <row r="17" spans="3:15" x14ac:dyDescent="0.2">
      <c r="C17" t="s">
        <v>28</v>
      </c>
      <c r="D17" s="192">
        <f ca="1">bsd(2,D$15,D$4,D$14,D$10-TODAY(),D$5,D$9,0)</f>
        <v>-0.14269277494392671</v>
      </c>
      <c r="E17" s="192"/>
      <c r="H17" s="192"/>
      <c r="N17" t="s">
        <v>28</v>
      </c>
      <c r="O17" s="192" t="e">
        <f ca="1">bsd(2,O$15,O$4,O$14,O$10-TODAY(),O$5,O$9,0)</f>
        <v>#VALUE!</v>
      </c>
    </row>
    <row r="20" spans="3:15" x14ac:dyDescent="0.2">
      <c r="D20" s="195">
        <f>(D3-D14)*D11*30.5*-10000</f>
        <v>-109800.00000000009</v>
      </c>
      <c r="H20" s="229">
        <f ca="1">(H3-H14)*H11*30.5*-10000</f>
        <v>8881947.757009346</v>
      </c>
      <c r="O20" s="195">
        <f ca="1">(O3-P3)*O11*30.5*10000</f>
        <v>-9577347.7570093479</v>
      </c>
    </row>
    <row r="21" spans="3:15" x14ac:dyDescent="0.2">
      <c r="D21" s="195">
        <f ca="1">E16*D12*30.5*10000</f>
        <v>115240.3760802543</v>
      </c>
      <c r="H21" s="195">
        <f ca="1">I16*H12*30.5*-10000</f>
        <v>-1606879.0827867109</v>
      </c>
      <c r="I21" s="229">
        <f ca="1">(H3-J3)*H11*30.5*-10000</f>
        <v>11260947.757009346</v>
      </c>
      <c r="O21" s="195">
        <f ca="1">P16*O12*30.5*10000</f>
        <v>1782214.0595855024</v>
      </c>
    </row>
    <row r="22" spans="3:15" x14ac:dyDescent="0.2">
      <c r="D22" s="195"/>
      <c r="H22" s="195"/>
      <c r="O22" s="195"/>
    </row>
    <row r="23" spans="3:15" x14ac:dyDescent="0.2">
      <c r="D23" s="195">
        <f ca="1">D20+D21</f>
        <v>5440.3760802542092</v>
      </c>
      <c r="H23" s="195">
        <f ca="1">H20-H21</f>
        <v>10488826.839796057</v>
      </c>
      <c r="O23" s="195">
        <f ca="1">O20-O21</f>
        <v>-11359561.81659485</v>
      </c>
    </row>
    <row r="24" spans="3:15" x14ac:dyDescent="0.2">
      <c r="H24" s="195">
        <f ca="1">I21-H21</f>
        <v>12867826.839796057</v>
      </c>
    </row>
    <row r="30" spans="3:15" x14ac:dyDescent="0.2">
      <c r="M30">
        <f>0.51*120</f>
        <v>61.2</v>
      </c>
    </row>
    <row r="31" spans="3:15" x14ac:dyDescent="0.2">
      <c r="M31">
        <f>M30/3</f>
        <v>20.400000000000002</v>
      </c>
    </row>
  </sheetData>
  <phoneticPr fontId="7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2.75" x14ac:dyDescent="0.2"/>
  <cols>
    <col min="1" max="1" width="12.7109375" customWidth="1"/>
    <col min="2" max="2" width="9.42578125" bestFit="1" customWidth="1"/>
    <col min="10" max="10" width="11.28515625" bestFit="1" customWidth="1"/>
    <col min="11" max="11" width="9.7109375" bestFit="1" customWidth="1"/>
  </cols>
  <sheetData>
    <row r="1" spans="1:15" x14ac:dyDescent="0.2">
      <c r="A1" s="59" t="s">
        <v>181</v>
      </c>
      <c r="B1" s="136" t="s">
        <v>75</v>
      </c>
      <c r="C1" s="136" t="s">
        <v>75</v>
      </c>
      <c r="D1" s="136" t="s">
        <v>75</v>
      </c>
      <c r="E1" s="136" t="s">
        <v>75</v>
      </c>
    </row>
    <row r="4" spans="1:15" x14ac:dyDescent="0.2">
      <c r="G4" t="s">
        <v>240</v>
      </c>
      <c r="I4">
        <v>24</v>
      </c>
      <c r="J4">
        <v>5.86</v>
      </c>
      <c r="K4">
        <f>I4/J4</f>
        <v>4.0955631399317403</v>
      </c>
    </row>
    <row r="5" spans="1:15" x14ac:dyDescent="0.2">
      <c r="G5" t="s">
        <v>241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">
      <c r="G6" t="s">
        <v>242</v>
      </c>
      <c r="I6">
        <v>19</v>
      </c>
      <c r="J6">
        <v>6.29</v>
      </c>
      <c r="K6">
        <f>I6/J6</f>
        <v>3.0206677265500796</v>
      </c>
    </row>
    <row r="7" spans="1:15" x14ac:dyDescent="0.2">
      <c r="A7" t="s">
        <v>248</v>
      </c>
      <c r="B7">
        <v>2</v>
      </c>
    </row>
    <row r="8" spans="1:15" x14ac:dyDescent="0.2">
      <c r="A8" t="s">
        <v>249</v>
      </c>
      <c r="B8">
        <v>4.13</v>
      </c>
      <c r="C8">
        <v>4.26</v>
      </c>
      <c r="D8">
        <v>-0.38500000000000001</v>
      </c>
    </row>
    <row r="9" spans="1:15" x14ac:dyDescent="0.2">
      <c r="A9" t="s">
        <v>107</v>
      </c>
      <c r="B9">
        <v>4.13</v>
      </c>
      <c r="J9" s="231">
        <f>0.11*0.3*365*10000</f>
        <v>120450</v>
      </c>
    </row>
    <row r="10" spans="1:15" x14ac:dyDescent="0.2">
      <c r="A10" t="s">
        <v>192</v>
      </c>
      <c r="B10" s="300">
        <v>37708</v>
      </c>
    </row>
    <row r="11" spans="1:15" x14ac:dyDescent="0.2">
      <c r="A11" t="s">
        <v>22</v>
      </c>
      <c r="B11" s="299">
        <f>C11*D11</f>
        <v>0.22749999999999998</v>
      </c>
      <c r="C11">
        <v>0.32500000000000001</v>
      </c>
      <c r="D11">
        <v>0.7</v>
      </c>
      <c r="J11" s="231">
        <f>3.82*0.1*92*10000</f>
        <v>351440</v>
      </c>
    </row>
    <row r="12" spans="1:15" x14ac:dyDescent="0.2">
      <c r="A12" t="s">
        <v>21</v>
      </c>
      <c r="B12" s="299">
        <v>0</v>
      </c>
    </row>
    <row r="13" spans="1:15" x14ac:dyDescent="0.2">
      <c r="M13">
        <v>0.17412233105470579</v>
      </c>
      <c r="N13">
        <v>5.651010800653445E-2</v>
      </c>
      <c r="O13">
        <v>3.520565078665653E-2</v>
      </c>
    </row>
    <row r="14" spans="1:15" x14ac:dyDescent="0.2">
      <c r="A14" s="55">
        <v>0.91</v>
      </c>
      <c r="B14" s="133">
        <f ca="1">bsd(1,B7,B8,B9,B10-TODAY(),B11,B12,0.1)</f>
        <v>0.42818895403191326</v>
      </c>
      <c r="C14" s="208">
        <f ca="1">B14*A14</f>
        <v>0.38965194816904108</v>
      </c>
      <c r="D14" s="133"/>
      <c r="E14" s="129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">
      <c r="I16">
        <v>124</v>
      </c>
      <c r="J16">
        <v>1</v>
      </c>
      <c r="K16">
        <f>J16*I16</f>
        <v>124</v>
      </c>
    </row>
    <row r="18" spans="3:15" x14ac:dyDescent="0.2">
      <c r="C18">
        <f>AVERAGE(C20:C24)</f>
        <v>7.7999999999999989</v>
      </c>
      <c r="D18">
        <f>AVERAGE(C21:C23)</f>
        <v>8.1666666666666661</v>
      </c>
    </row>
    <row r="20" spans="3:15" x14ac:dyDescent="0.2">
      <c r="C20">
        <v>8.4499999999999993</v>
      </c>
    </row>
    <row r="21" spans="3:15" x14ac:dyDescent="0.2">
      <c r="C21">
        <v>8.6</v>
      </c>
      <c r="D21">
        <v>-0.64</v>
      </c>
    </row>
    <row r="22" spans="3:15" x14ac:dyDescent="0.2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">
      <c r="H27">
        <v>-800</v>
      </c>
      <c r="I27">
        <v>-700</v>
      </c>
      <c r="J27">
        <v>1100</v>
      </c>
      <c r="K27">
        <v>350</v>
      </c>
    </row>
    <row r="29" spans="3:15" x14ac:dyDescent="0.2">
      <c r="H29" s="230">
        <f>H27*H25*10000</f>
        <v>1107.6083688055169</v>
      </c>
      <c r="I29" s="230">
        <f>I27*I25*10000</f>
        <v>5921.0499850049655</v>
      </c>
      <c r="J29" s="230">
        <f>J27*J25*10000</f>
        <v>-24218.552988933385</v>
      </c>
      <c r="K29" s="230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3" sqref="D3:BV365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327" t="s">
        <v>9</v>
      </c>
      <c r="F3" s="327" t="s">
        <v>102</v>
      </c>
      <c r="G3" s="327" t="s">
        <v>51</v>
      </c>
      <c r="H3" s="327" t="s">
        <v>52</v>
      </c>
      <c r="I3" s="327" t="s">
        <v>53</v>
      </c>
      <c r="J3" s="327" t="s">
        <v>54</v>
      </c>
      <c r="K3" s="327" t="s">
        <v>55</v>
      </c>
      <c r="L3" s="327" t="s">
        <v>56</v>
      </c>
      <c r="M3" s="327" t="s">
        <v>57</v>
      </c>
      <c r="N3" s="328" t="s">
        <v>58</v>
      </c>
      <c r="O3" s="327" t="s">
        <v>59</v>
      </c>
      <c r="P3" s="327" t="s">
        <v>60</v>
      </c>
      <c r="Q3" s="327" t="s">
        <v>61</v>
      </c>
      <c r="R3" s="327" t="s">
        <v>62</v>
      </c>
      <c r="S3" s="327" t="s">
        <v>63</v>
      </c>
      <c r="T3" s="327" t="s">
        <v>64</v>
      </c>
      <c r="U3" s="327" t="s">
        <v>65</v>
      </c>
      <c r="V3" s="327" t="s">
        <v>66</v>
      </c>
      <c r="W3" s="327" t="s">
        <v>67</v>
      </c>
      <c r="X3" s="327" t="s">
        <v>68</v>
      </c>
      <c r="Y3" s="329" t="s">
        <v>69</v>
      </c>
      <c r="Z3" s="330" t="s">
        <v>70</v>
      </c>
      <c r="AA3" s="23" t="s">
        <v>71</v>
      </c>
      <c r="AB3" s="23" t="s">
        <v>72</v>
      </c>
      <c r="AC3" s="23" t="s">
        <v>73</v>
      </c>
      <c r="AD3" s="23" t="s">
        <v>74</v>
      </c>
      <c r="AE3" s="23" t="s">
        <v>75</v>
      </c>
      <c r="AF3" s="23" t="s">
        <v>76</v>
      </c>
      <c r="AG3" s="23" t="s">
        <v>77</v>
      </c>
      <c r="AH3" s="23" t="s">
        <v>78</v>
      </c>
      <c r="AI3" s="23" t="s">
        <v>79</v>
      </c>
      <c r="AJ3" s="23" t="s">
        <v>80</v>
      </c>
      <c r="AK3" s="23" t="s">
        <v>81</v>
      </c>
      <c r="AL3" s="23" t="s">
        <v>82</v>
      </c>
      <c r="AM3" s="23" t="s">
        <v>83</v>
      </c>
      <c r="AN3" s="23" t="s">
        <v>84</v>
      </c>
      <c r="AO3" s="23" t="s">
        <v>85</v>
      </c>
      <c r="AP3" s="23" t="s">
        <v>86</v>
      </c>
      <c r="AQ3" s="23" t="s">
        <v>87</v>
      </c>
      <c r="AR3" s="23" t="s">
        <v>88</v>
      </c>
      <c r="AS3" s="23" t="s">
        <v>89</v>
      </c>
      <c r="AT3" s="23" t="s">
        <v>90</v>
      </c>
      <c r="AU3" s="23" t="s">
        <v>91</v>
      </c>
      <c r="AV3" s="23" t="s">
        <v>92</v>
      </c>
      <c r="AW3" s="23" t="s">
        <v>93</v>
      </c>
      <c r="AX3" s="23" t="s">
        <v>178</v>
      </c>
      <c r="AY3" s="197" t="s">
        <v>94</v>
      </c>
      <c r="AZ3" s="197" t="s">
        <v>95</v>
      </c>
      <c r="BA3" s="197" t="s">
        <v>96</v>
      </c>
      <c r="BB3" s="197" t="s">
        <v>97</v>
      </c>
      <c r="BC3" s="197" t="s">
        <v>98</v>
      </c>
      <c r="BD3" s="197" t="s">
        <v>99</v>
      </c>
      <c r="BE3" s="197" t="s">
        <v>100</v>
      </c>
      <c r="BF3" s="197" t="s">
        <v>152</v>
      </c>
      <c r="BG3" s="23" t="s">
        <v>179</v>
      </c>
      <c r="BH3" s="23" t="s">
        <v>185</v>
      </c>
      <c r="BI3" s="23" t="s">
        <v>180</v>
      </c>
      <c r="BJ3" s="23" t="s">
        <v>151</v>
      </c>
      <c r="BK3" s="23" t="s">
        <v>73</v>
      </c>
      <c r="BL3" s="23" t="s">
        <v>84</v>
      </c>
      <c r="BM3" s="23" t="s">
        <v>67</v>
      </c>
      <c r="BN3" s="23" t="s">
        <v>59</v>
      </c>
      <c r="BO3" s="23" t="s">
        <v>89</v>
      </c>
      <c r="BP3" s="23" t="s">
        <v>86</v>
      </c>
      <c r="BQ3" s="23" t="s">
        <v>87</v>
      </c>
      <c r="BR3" s="23" t="s">
        <v>83</v>
      </c>
      <c r="BS3" t="s">
        <v>65</v>
      </c>
      <c r="BT3" t="s">
        <v>66</v>
      </c>
      <c r="BU3" t="s">
        <v>91</v>
      </c>
      <c r="BV3" t="s">
        <v>152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101</v>
      </c>
      <c r="H5" s="24" t="s">
        <v>101</v>
      </c>
      <c r="I5" s="24" t="s">
        <v>101</v>
      </c>
      <c r="J5" s="24" t="s">
        <v>101</v>
      </c>
      <c r="K5" s="24" t="s">
        <v>101</v>
      </c>
      <c r="L5" s="24" t="s">
        <v>101</v>
      </c>
      <c r="M5" s="24" t="s">
        <v>101</v>
      </c>
      <c r="N5" s="24" t="s">
        <v>101</v>
      </c>
      <c r="O5" s="24" t="s">
        <v>101</v>
      </c>
      <c r="P5" s="24" t="s">
        <v>101</v>
      </c>
      <c r="Q5" s="24" t="s">
        <v>101</v>
      </c>
      <c r="R5" s="24" t="s">
        <v>101</v>
      </c>
      <c r="S5" s="24" t="s">
        <v>101</v>
      </c>
      <c r="T5" s="24" t="s">
        <v>101</v>
      </c>
      <c r="U5" s="24" t="s">
        <v>101</v>
      </c>
      <c r="V5" s="24" t="s">
        <v>101</v>
      </c>
      <c r="W5" s="24" t="s">
        <v>101</v>
      </c>
      <c r="X5" s="24" t="s">
        <v>101</v>
      </c>
      <c r="Y5" s="24" t="s">
        <v>101</v>
      </c>
      <c r="Z5" s="24" t="s">
        <v>101</v>
      </c>
      <c r="AA5" s="24" t="s">
        <v>101</v>
      </c>
      <c r="AB5" s="24" t="s">
        <v>101</v>
      </c>
      <c r="AC5" s="24" t="s">
        <v>101</v>
      </c>
      <c r="AD5" s="24" t="s">
        <v>101</v>
      </c>
      <c r="AE5" s="24" t="s">
        <v>101</v>
      </c>
      <c r="AF5" s="24" t="s">
        <v>101</v>
      </c>
      <c r="AG5" s="24" t="s">
        <v>101</v>
      </c>
      <c r="AH5" s="24" t="s">
        <v>101</v>
      </c>
      <c r="AI5" s="24" t="s">
        <v>101</v>
      </c>
      <c r="AJ5" s="24" t="s">
        <v>101</v>
      </c>
      <c r="AK5" s="24" t="s">
        <v>101</v>
      </c>
      <c r="AL5" s="24" t="s">
        <v>101</v>
      </c>
      <c r="AM5" s="24" t="s">
        <v>101</v>
      </c>
      <c r="AN5" s="24" t="s">
        <v>101</v>
      </c>
      <c r="AO5" s="24" t="s">
        <v>101</v>
      </c>
      <c r="AP5" s="24" t="s">
        <v>101</v>
      </c>
      <c r="AQ5" s="24" t="s">
        <v>101</v>
      </c>
      <c r="AR5" s="24" t="s">
        <v>101</v>
      </c>
      <c r="AS5" s="24" t="s">
        <v>101</v>
      </c>
      <c r="AT5" s="24" t="s">
        <v>101</v>
      </c>
      <c r="AU5" s="24" t="s">
        <v>101</v>
      </c>
      <c r="AV5" s="24" t="s">
        <v>101</v>
      </c>
      <c r="AW5" s="24" t="s">
        <v>101</v>
      </c>
      <c r="AX5" s="24" t="s">
        <v>101</v>
      </c>
      <c r="AY5" s="24" t="s">
        <v>101</v>
      </c>
      <c r="AZ5" s="24" t="s">
        <v>101</v>
      </c>
      <c r="BA5" s="24" t="s">
        <v>101</v>
      </c>
      <c r="BB5" s="24" t="s">
        <v>101</v>
      </c>
      <c r="BC5" s="24" t="s">
        <v>101</v>
      </c>
      <c r="BD5" s="24" t="s">
        <v>101</v>
      </c>
      <c r="BE5" s="24" t="s">
        <v>101</v>
      </c>
      <c r="BF5" s="24" t="s">
        <v>101</v>
      </c>
      <c r="BG5" s="23" t="s">
        <v>101</v>
      </c>
      <c r="BH5" s="23" t="s">
        <v>101</v>
      </c>
      <c r="BI5" s="23" t="s">
        <v>101</v>
      </c>
      <c r="BJ5" s="23" t="s">
        <v>101</v>
      </c>
      <c r="BK5" s="23" t="s">
        <v>250</v>
      </c>
      <c r="BL5" s="23" t="s">
        <v>250</v>
      </c>
      <c r="BM5" s="23" t="s">
        <v>250</v>
      </c>
      <c r="BN5" s="23" t="s">
        <v>250</v>
      </c>
      <c r="BO5" s="23" t="s">
        <v>250</v>
      </c>
      <c r="BP5" s="23" t="s">
        <v>250</v>
      </c>
      <c r="BQ5" s="23" t="s">
        <v>250</v>
      </c>
      <c r="BR5" s="23" t="s">
        <v>250</v>
      </c>
      <c r="BS5" t="s">
        <v>250</v>
      </c>
      <c r="BT5" t="s">
        <v>250</v>
      </c>
      <c r="BU5" t="s">
        <v>250</v>
      </c>
      <c r="BV5" t="s">
        <v>250</v>
      </c>
    </row>
    <row r="6" spans="1:74" x14ac:dyDescent="0.2">
      <c r="A6" s="24" t="e">
        <f>#REF!-B6</f>
        <v>#REF!</v>
      </c>
      <c r="B6" s="24">
        <v>4.3540000000000001</v>
      </c>
      <c r="C6" s="132">
        <v>37257</v>
      </c>
      <c r="D6" s="192">
        <v>2.7189999999999999</v>
      </c>
      <c r="E6" s="331">
        <v>0.87</v>
      </c>
      <c r="F6" s="23">
        <v>1.8936902743821999E-2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-2.2499999999999999E-2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2">
        <f t="shared" ref="C7:C70" si="3">EOMONTH(C6,0)+1</f>
        <v>37288</v>
      </c>
      <c r="D7" s="192">
        <v>2.7930000000000001</v>
      </c>
      <c r="E7" s="24">
        <v>0.86499999999999999</v>
      </c>
      <c r="F7" s="23">
        <v>1.9187859663823699E-2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-1.7500000000000002E-2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2">
        <f t="shared" si="3"/>
        <v>37316</v>
      </c>
      <c r="D8" s="192">
        <v>2.7949999999999999</v>
      </c>
      <c r="E8" s="24">
        <v>0.78</v>
      </c>
      <c r="F8" s="23">
        <v>1.9022984189814601E-2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-1.2500000000000001E-2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2">
        <f t="shared" si="3"/>
        <v>37347</v>
      </c>
      <c r="D9">
        <v>2.7650000000000001</v>
      </c>
      <c r="E9" s="24">
        <v>0.6</v>
      </c>
      <c r="F9" s="23">
        <v>1.8936163275794698E-2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2">
        <f t="shared" si="3"/>
        <v>37377</v>
      </c>
      <c r="D10">
        <v>2.8180000000000001</v>
      </c>
      <c r="E10" s="24">
        <v>0.54249999999999998</v>
      </c>
      <c r="F10" s="23">
        <v>1.9106479792596599E-2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2">
        <f t="shared" si="3"/>
        <v>37408</v>
      </c>
      <c r="D11">
        <v>2.8719999999999999</v>
      </c>
      <c r="E11" s="24">
        <v>0.52749999999999997</v>
      </c>
      <c r="F11" s="23">
        <v>1.92824735369563E-2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2">
        <f t="shared" si="3"/>
        <v>37438</v>
      </c>
      <c r="D12">
        <v>2.9169999999999998</v>
      </c>
      <c r="E12" s="24">
        <v>0.52749999999999997</v>
      </c>
      <c r="F12" s="23">
        <v>1.95950648415604E-2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2">
        <f t="shared" si="3"/>
        <v>37469</v>
      </c>
      <c r="D13" s="192">
        <v>2.9620000000000002</v>
      </c>
      <c r="E13" s="332">
        <v>0.53</v>
      </c>
      <c r="F13" s="23">
        <v>2.01466105621213E-2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2">
        <f t="shared" si="3"/>
        <v>37500</v>
      </c>
      <c r="D14">
        <v>2.9590000000000001</v>
      </c>
      <c r="E14" s="24">
        <v>0.53</v>
      </c>
      <c r="F14" s="23">
        <v>2.0698156385751301E-2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2">
        <f t="shared" si="3"/>
        <v>37530</v>
      </c>
      <c r="D15">
        <v>2.976</v>
      </c>
      <c r="E15" s="24">
        <v>0.53</v>
      </c>
      <c r="F15" s="23">
        <v>2.1320240886603298E-2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2">
        <f t="shared" si="3"/>
        <v>37561</v>
      </c>
      <c r="D16">
        <v>3.1560000000000001</v>
      </c>
      <c r="E16" s="24">
        <v>0.53</v>
      </c>
      <c r="F16" s="23">
        <v>2.2088071650084199E-2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2">
        <f t="shared" si="3"/>
        <v>37591</v>
      </c>
      <c r="D17">
        <v>3.3290000000000002</v>
      </c>
      <c r="E17" s="24">
        <v>0.52500000000000002</v>
      </c>
      <c r="F17" s="23">
        <v>2.2831133869270399E-2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2">
        <f t="shared" si="3"/>
        <v>37622</v>
      </c>
      <c r="D18">
        <v>3.4079999999999999</v>
      </c>
      <c r="E18" s="24">
        <v>0.52249999999999996</v>
      </c>
      <c r="F18" s="23">
        <v>2.3667682805190701E-2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2">
        <f t="shared" si="3"/>
        <v>37653</v>
      </c>
      <c r="D19">
        <v>3.3370000000000002</v>
      </c>
      <c r="E19" s="24">
        <v>0.51249999999999996</v>
      </c>
      <c r="F19" s="23">
        <v>2.4587675021914699E-2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2">
        <f t="shared" si="3"/>
        <v>37681</v>
      </c>
      <c r="D20">
        <v>3.2469999999999999</v>
      </c>
      <c r="E20" s="24">
        <v>0.47749999999999998</v>
      </c>
      <c r="F20" s="23">
        <v>2.5418635979743701E-2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2">
        <f t="shared" si="3"/>
        <v>37712</v>
      </c>
      <c r="D21">
        <v>3.0920000000000001</v>
      </c>
      <c r="E21" s="24">
        <v>0.38750000000000001</v>
      </c>
      <c r="F21" s="23">
        <v>2.6362250861455799E-2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2">
        <f t="shared" si="3"/>
        <v>37742</v>
      </c>
      <c r="D22">
        <v>3.1</v>
      </c>
      <c r="E22" s="24">
        <v>0.3725</v>
      </c>
      <c r="F22" s="23">
        <v>2.7288972447676599E-2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2">
        <f t="shared" si="3"/>
        <v>37773</v>
      </c>
      <c r="D23">
        <v>3.1349999999999998</v>
      </c>
      <c r="E23" s="24">
        <v>0.36749999999999999</v>
      </c>
      <c r="F23" s="23">
        <v>2.8246585058052401E-2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2">
        <f t="shared" si="3"/>
        <v>37803</v>
      </c>
      <c r="D24">
        <v>3.177</v>
      </c>
      <c r="E24" s="24">
        <v>0.36749999999999999</v>
      </c>
      <c r="F24" s="23">
        <v>2.9175622416689199E-2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2">
        <f t="shared" si="3"/>
        <v>37834</v>
      </c>
      <c r="D25">
        <v>3.2250000000000001</v>
      </c>
      <c r="E25" s="24">
        <v>0.36749999999999999</v>
      </c>
      <c r="F25" s="23">
        <v>3.01389675554917E-2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2">
        <f t="shared" si="3"/>
        <v>37865</v>
      </c>
      <c r="D26">
        <v>3.22</v>
      </c>
      <c r="E26" s="24">
        <v>0.36499999999999999</v>
      </c>
      <c r="F26" s="23">
        <v>3.1102313007181699E-2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2">
        <f t="shared" si="3"/>
        <v>37895</v>
      </c>
      <c r="D27">
        <v>3.24</v>
      </c>
      <c r="E27" s="24">
        <v>0.36749999999999999</v>
      </c>
      <c r="F27" s="23">
        <v>3.2006132091001199E-2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2">
        <f t="shared" si="3"/>
        <v>37926</v>
      </c>
      <c r="D28">
        <v>3.375</v>
      </c>
      <c r="E28" s="24">
        <v>0.37</v>
      </c>
      <c r="F28" s="23">
        <v>3.2904487442281E-2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2">
        <f t="shared" si="3"/>
        <v>37956</v>
      </c>
      <c r="D29">
        <v>3.51</v>
      </c>
      <c r="E29" s="24">
        <v>0.37</v>
      </c>
      <c r="F29" s="23">
        <v>3.3773863847400297E-2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2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2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2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2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2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2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2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2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2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2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2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2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2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2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2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2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2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2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2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2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2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2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2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2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2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2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2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2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2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2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2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2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2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2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2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2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2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2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2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2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2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2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2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2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2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2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2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2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2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2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2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2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2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2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2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2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2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2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2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2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2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2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2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2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2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2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2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2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2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2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2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2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2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2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2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2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2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2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2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2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2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2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2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2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2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2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2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2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2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2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2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2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2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2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2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2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2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2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2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2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2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2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2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2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2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2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2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2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2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2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2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2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2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2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2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2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2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2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2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2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2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2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2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2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2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2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2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2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2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2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2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2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2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2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2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2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2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2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2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2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2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2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2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2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2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2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2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2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2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2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2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2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2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2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2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2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2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2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2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2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2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2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33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33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2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2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2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2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2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2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2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2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2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2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2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2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2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2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2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2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2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2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2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2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2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2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2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2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2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2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2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2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2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2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2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2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2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2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2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2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2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2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2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2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2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2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2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2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2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2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2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2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2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2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2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2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2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2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2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2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2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2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2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2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2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2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2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2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2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2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2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2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2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2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2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2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33">
        <v>0.16500000000000001</v>
      </c>
      <c r="Z263" s="333"/>
      <c r="AM263" s="333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2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33">
        <v>0.20499999999999999</v>
      </c>
      <c r="Z264" s="333"/>
      <c r="AM264" s="333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2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2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2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2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2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2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2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2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2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2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2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2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2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2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2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2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2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2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2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2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2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2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2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2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2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2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2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2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2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2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2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2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2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2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2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2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2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2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2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2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2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2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2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2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2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2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2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2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2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2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2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2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2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2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2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2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2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2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2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2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2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2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2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2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2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2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2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2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2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2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2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2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2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2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2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2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2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2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2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2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2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2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2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2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2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2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2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2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2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2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2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2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2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2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2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2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2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2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2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2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2.75" x14ac:dyDescent="0.2"/>
  <cols>
    <col min="2" max="2" width="10.28515625" bestFit="1" customWidth="1"/>
    <col min="3" max="3" width="11" bestFit="1" customWidth="1"/>
    <col min="4" max="4" width="16" bestFit="1" customWidth="1"/>
    <col min="5" max="5" width="17.7109375" bestFit="1" customWidth="1"/>
    <col min="6" max="6" width="11.42578125" bestFit="1" customWidth="1"/>
    <col min="7" max="7" width="12.28515625" bestFit="1" customWidth="1"/>
    <col min="8" max="8" width="15.140625" bestFit="1" customWidth="1"/>
    <col min="9" max="9" width="18.42578125" bestFit="1" customWidth="1"/>
    <col min="10" max="10" width="13.140625" bestFit="1" customWidth="1"/>
    <col min="11" max="11" width="16.85546875" bestFit="1" customWidth="1"/>
    <col min="12" max="12" width="13.42578125" bestFit="1" customWidth="1"/>
    <col min="13" max="13" width="12" bestFit="1" customWidth="1"/>
    <col min="14" max="14" width="13" bestFit="1" customWidth="1"/>
    <col min="15" max="15" width="12.28515625" bestFit="1" customWidth="1"/>
    <col min="16" max="16" width="12.42578125" bestFit="1" customWidth="1"/>
    <col min="17" max="17" width="9.7109375" bestFit="1" customWidth="1"/>
    <col min="18" max="18" width="14.5703125" bestFit="1" customWidth="1"/>
    <col min="19" max="21" width="9.28515625" bestFit="1" customWidth="1"/>
    <col min="23" max="23" width="10.85546875" bestFit="1" customWidth="1"/>
    <col min="24" max="24" width="13.140625" bestFit="1" customWidth="1"/>
    <col min="25" max="25" width="14" bestFit="1" customWidth="1"/>
    <col min="26" max="26" width="14.7109375" bestFit="1" customWidth="1"/>
    <col min="27" max="27" width="12.42578125" bestFit="1" customWidth="1"/>
    <col min="28" max="28" width="13.140625" bestFit="1" customWidth="1"/>
    <col min="29" max="29" width="11" bestFit="1" customWidth="1"/>
    <col min="30" max="30" width="16" bestFit="1" customWidth="1"/>
    <col min="31" max="31" width="17.42578125" bestFit="1" customWidth="1"/>
    <col min="32" max="32" width="12.28515625" bestFit="1" customWidth="1"/>
    <col min="33" max="33" width="14.7109375" bestFit="1" customWidth="1"/>
    <col min="34" max="34" width="15.140625" bestFit="1" customWidth="1"/>
    <col min="35" max="35" width="14.5703125" bestFit="1" customWidth="1"/>
    <col min="36" max="36" width="18.5703125" bestFit="1" customWidth="1"/>
    <col min="37" max="37" width="18" bestFit="1" customWidth="1"/>
    <col min="38" max="38" width="17.140625" bestFit="1" customWidth="1"/>
    <col min="39" max="39" width="10.85546875" bestFit="1" customWidth="1"/>
    <col min="40" max="40" width="11" bestFit="1" customWidth="1"/>
    <col min="41" max="41" width="5.85546875" bestFit="1" customWidth="1"/>
  </cols>
  <sheetData>
    <row r="1" spans="1:41" x14ac:dyDescent="0.2">
      <c r="A1" s="137" t="s">
        <v>122</v>
      </c>
      <c r="B1" s="146" t="s">
        <v>51</v>
      </c>
      <c r="C1" s="146" t="s">
        <v>56</v>
      </c>
      <c r="D1" s="146" t="s">
        <v>52</v>
      </c>
      <c r="E1" s="146" t="s">
        <v>53</v>
      </c>
      <c r="F1" s="146" t="s">
        <v>54</v>
      </c>
      <c r="G1" s="146" t="s">
        <v>55</v>
      </c>
      <c r="H1" s="146" t="s">
        <v>57</v>
      </c>
      <c r="I1" s="146" t="s">
        <v>58</v>
      </c>
      <c r="J1" s="146" t="s">
        <v>59</v>
      </c>
      <c r="K1" s="146" t="s">
        <v>61</v>
      </c>
      <c r="L1" s="146" t="s">
        <v>62</v>
      </c>
      <c r="M1" s="146" t="s">
        <v>60</v>
      </c>
      <c r="N1" s="146" t="s">
        <v>123</v>
      </c>
      <c r="O1" s="146" t="s">
        <v>140</v>
      </c>
      <c r="P1" s="146" t="s">
        <v>63</v>
      </c>
      <c r="Q1" s="146" t="s">
        <v>180</v>
      </c>
      <c r="R1" s="146" t="s">
        <v>156</v>
      </c>
      <c r="S1" s="146" t="s">
        <v>69</v>
      </c>
      <c r="T1" s="146" t="s">
        <v>70</v>
      </c>
      <c r="U1" s="146" t="s">
        <v>71</v>
      </c>
      <c r="V1" s="146" t="s">
        <v>72</v>
      </c>
      <c r="W1" s="146" t="s">
        <v>73</v>
      </c>
      <c r="X1" s="146" t="s">
        <v>75</v>
      </c>
      <c r="Y1" s="146" t="s">
        <v>76</v>
      </c>
      <c r="Z1" s="146" t="s">
        <v>77</v>
      </c>
      <c r="AA1" s="146" t="s">
        <v>82</v>
      </c>
      <c r="AB1" s="146" t="s">
        <v>74</v>
      </c>
      <c r="AC1" s="146" t="s">
        <v>157</v>
      </c>
      <c r="AD1" s="146" t="s">
        <v>124</v>
      </c>
      <c r="AE1" s="146" t="s">
        <v>67</v>
      </c>
      <c r="AF1" s="146" t="s">
        <v>68</v>
      </c>
      <c r="AG1" s="146" t="s">
        <v>151</v>
      </c>
      <c r="AH1" s="146" t="s">
        <v>83</v>
      </c>
      <c r="AI1" s="146" t="s">
        <v>125</v>
      </c>
      <c r="AJ1" s="146" t="s">
        <v>85</v>
      </c>
      <c r="AK1" s="146" t="s">
        <v>89</v>
      </c>
      <c r="AL1" s="146" t="s">
        <v>88</v>
      </c>
      <c r="AM1" s="146" t="s">
        <v>86</v>
      </c>
      <c r="AN1" s="146" t="s">
        <v>87</v>
      </c>
      <c r="AO1" s="146" t="s">
        <v>91</v>
      </c>
    </row>
    <row r="2" spans="1:41" x14ac:dyDescent="0.2">
      <c r="A2" s="140"/>
      <c r="B2" s="141">
        <v>2</v>
      </c>
      <c r="C2" s="141">
        <f>B2+1</f>
        <v>3</v>
      </c>
      <c r="D2" s="141">
        <f t="shared" ref="D2:AO2" si="0">C2+1</f>
        <v>4</v>
      </c>
      <c r="E2" s="141">
        <f t="shared" si="0"/>
        <v>5</v>
      </c>
      <c r="F2" s="141">
        <f t="shared" si="0"/>
        <v>6</v>
      </c>
      <c r="G2" s="141">
        <f t="shared" si="0"/>
        <v>7</v>
      </c>
      <c r="H2" s="141">
        <f t="shared" si="0"/>
        <v>8</v>
      </c>
      <c r="I2" s="141">
        <f t="shared" si="0"/>
        <v>9</v>
      </c>
      <c r="J2" s="141">
        <f t="shared" si="0"/>
        <v>10</v>
      </c>
      <c r="K2" s="141">
        <f t="shared" si="0"/>
        <v>11</v>
      </c>
      <c r="L2" s="141">
        <f t="shared" si="0"/>
        <v>12</v>
      </c>
      <c r="M2" s="141">
        <f t="shared" si="0"/>
        <v>13</v>
      </c>
      <c r="N2" s="141">
        <f t="shared" si="0"/>
        <v>14</v>
      </c>
      <c r="O2" s="141">
        <f t="shared" si="0"/>
        <v>15</v>
      </c>
      <c r="P2" s="141">
        <f t="shared" si="0"/>
        <v>16</v>
      </c>
      <c r="Q2" s="141">
        <f t="shared" si="0"/>
        <v>17</v>
      </c>
      <c r="R2" s="141">
        <f t="shared" si="0"/>
        <v>18</v>
      </c>
      <c r="S2" s="141">
        <f t="shared" si="0"/>
        <v>19</v>
      </c>
      <c r="T2" s="141">
        <f t="shared" si="0"/>
        <v>20</v>
      </c>
      <c r="U2" s="141">
        <f t="shared" si="0"/>
        <v>21</v>
      </c>
      <c r="V2" s="141">
        <f t="shared" si="0"/>
        <v>22</v>
      </c>
      <c r="W2" s="141">
        <f t="shared" si="0"/>
        <v>23</v>
      </c>
      <c r="X2" s="141">
        <f t="shared" si="0"/>
        <v>24</v>
      </c>
      <c r="Y2" s="141">
        <f t="shared" si="0"/>
        <v>25</v>
      </c>
      <c r="Z2" s="141">
        <f t="shared" si="0"/>
        <v>26</v>
      </c>
      <c r="AA2" s="141">
        <f t="shared" si="0"/>
        <v>27</v>
      </c>
      <c r="AB2" s="141">
        <f t="shared" si="0"/>
        <v>28</v>
      </c>
      <c r="AC2" s="141">
        <f t="shared" si="0"/>
        <v>29</v>
      </c>
      <c r="AD2" s="141">
        <f t="shared" si="0"/>
        <v>30</v>
      </c>
      <c r="AE2" s="141">
        <f t="shared" si="0"/>
        <v>31</v>
      </c>
      <c r="AF2" s="141">
        <f t="shared" si="0"/>
        <v>32</v>
      </c>
      <c r="AG2" s="141">
        <f t="shared" si="0"/>
        <v>33</v>
      </c>
      <c r="AH2" s="141">
        <f t="shared" si="0"/>
        <v>34</v>
      </c>
      <c r="AI2" s="141">
        <f t="shared" si="0"/>
        <v>35</v>
      </c>
      <c r="AJ2" s="141">
        <f t="shared" si="0"/>
        <v>36</v>
      </c>
      <c r="AK2" s="141">
        <f t="shared" si="0"/>
        <v>37</v>
      </c>
      <c r="AL2" s="141">
        <f t="shared" si="0"/>
        <v>38</v>
      </c>
      <c r="AM2" s="141">
        <f t="shared" si="0"/>
        <v>39</v>
      </c>
      <c r="AN2" s="141">
        <f t="shared" si="0"/>
        <v>40</v>
      </c>
      <c r="AO2" s="141">
        <f t="shared" si="0"/>
        <v>41</v>
      </c>
    </row>
    <row r="3" spans="1:41" x14ac:dyDescent="0.2">
      <c r="A3" s="138"/>
      <c r="B3" s="139" t="s">
        <v>51</v>
      </c>
      <c r="C3" s="139" t="s">
        <v>56</v>
      </c>
      <c r="D3" s="139" t="s">
        <v>52</v>
      </c>
      <c r="E3" s="139" t="s">
        <v>53</v>
      </c>
      <c r="F3" s="139" t="s">
        <v>54</v>
      </c>
      <c r="G3" s="139" t="s">
        <v>55</v>
      </c>
      <c r="H3" s="139" t="s">
        <v>57</v>
      </c>
      <c r="I3" s="139" t="s">
        <v>58</v>
      </c>
      <c r="J3" s="139" t="s">
        <v>59</v>
      </c>
      <c r="K3" s="139" t="s">
        <v>61</v>
      </c>
      <c r="L3" s="139" t="s">
        <v>62</v>
      </c>
      <c r="M3" s="139" t="s">
        <v>60</v>
      </c>
      <c r="N3" s="139" t="s">
        <v>123</v>
      </c>
      <c r="O3" s="139" t="s">
        <v>140</v>
      </c>
      <c r="P3" s="139" t="s">
        <v>63</v>
      </c>
      <c r="Q3" s="139" t="s">
        <v>180</v>
      </c>
      <c r="R3" s="139" t="s">
        <v>156</v>
      </c>
      <c r="S3" s="139" t="s">
        <v>69</v>
      </c>
      <c r="T3" s="139" t="s">
        <v>70</v>
      </c>
      <c r="U3" s="139" t="s">
        <v>71</v>
      </c>
      <c r="V3" s="139" t="s">
        <v>72</v>
      </c>
      <c r="W3" s="139" t="s">
        <v>73</v>
      </c>
      <c r="X3" s="139" t="s">
        <v>75</v>
      </c>
      <c r="Y3" s="139" t="s">
        <v>76</v>
      </c>
      <c r="Z3" s="139" t="s">
        <v>77</v>
      </c>
      <c r="AA3" s="139" t="s">
        <v>82</v>
      </c>
      <c r="AB3" s="139" t="s">
        <v>74</v>
      </c>
      <c r="AC3" s="139" t="s">
        <v>157</v>
      </c>
      <c r="AD3" s="139" t="s">
        <v>124</v>
      </c>
      <c r="AE3" s="139" t="s">
        <v>67</v>
      </c>
      <c r="AF3" s="139" t="s">
        <v>68</v>
      </c>
      <c r="AG3" s="139" t="s">
        <v>151</v>
      </c>
      <c r="AH3" s="139" t="s">
        <v>83</v>
      </c>
      <c r="AI3" s="139" t="s">
        <v>125</v>
      </c>
      <c r="AJ3" s="139" t="s">
        <v>85</v>
      </c>
      <c r="AK3" t="s">
        <v>89</v>
      </c>
      <c r="AL3" t="s">
        <v>88</v>
      </c>
      <c r="AM3" t="s">
        <v>86</v>
      </c>
      <c r="AN3" t="s">
        <v>87</v>
      </c>
      <c r="AO3" t="s">
        <v>91</v>
      </c>
    </row>
    <row r="4" spans="1:41" x14ac:dyDescent="0.2">
      <c r="A4" s="138">
        <v>36800</v>
      </c>
      <c r="B4" s="139" t="e">
        <f ca="1">#REF!+#REF!</f>
        <v>#REF!</v>
      </c>
      <c r="C4" s="139" t="e">
        <f ca="1">#REF!+#REF!</f>
        <v>#REF!</v>
      </c>
      <c r="D4" s="139" t="e">
        <f ca="1">#REF!+#REF!</f>
        <v>#REF!</v>
      </c>
      <c r="E4" s="139" t="e">
        <f ca="1">#REF!+#REF!</f>
        <v>#REF!</v>
      </c>
      <c r="F4" s="139" t="e">
        <f ca="1">#REF!+#REF!</f>
        <v>#REF!</v>
      </c>
      <c r="G4" s="139" t="e">
        <f ca="1">#REF!+#REF!</f>
        <v>#REF!</v>
      </c>
      <c r="H4" s="139" t="e">
        <f ca="1">#REF!+#REF!</f>
        <v>#REF!</v>
      </c>
      <c r="I4" s="139" t="e">
        <f ca="1">#REF!+#REF!</f>
        <v>#REF!</v>
      </c>
      <c r="J4" s="139" t="e">
        <f ca="1">#REF!+#REF!</f>
        <v>#REF!</v>
      </c>
      <c r="K4" s="139" t="e">
        <f ca="1">#REF!+#REF!</f>
        <v>#REF!</v>
      </c>
      <c r="L4" s="139" t="e">
        <f ca="1">#REF!+#REF!</f>
        <v>#REF!</v>
      </c>
      <c r="M4" s="139" t="e">
        <f ca="1">#REF!+#REF!</f>
        <v>#REF!</v>
      </c>
      <c r="N4" s="139" t="e">
        <f ca="1">#REF!+#REF!</f>
        <v>#REF!</v>
      </c>
      <c r="O4" s="139" t="e">
        <f ca="1">#REF!+#REF!</f>
        <v>#REF!</v>
      </c>
      <c r="P4" s="139" t="e">
        <f ca="1">#REF!+#REF!</f>
        <v>#REF!</v>
      </c>
      <c r="Q4" s="139" t="e">
        <f ca="1">#REF!+#REF!</f>
        <v>#REF!</v>
      </c>
      <c r="R4" s="139" t="e">
        <f ca="1">#REF!+#REF!</f>
        <v>#REF!</v>
      </c>
      <c r="S4" s="139" t="e">
        <f ca="1">#REF!+#REF!</f>
        <v>#REF!</v>
      </c>
      <c r="T4" s="139" t="e">
        <f ca="1">#REF!+#REF!</f>
        <v>#REF!</v>
      </c>
      <c r="U4" s="139" t="e">
        <f ca="1">#REF!+#REF!</f>
        <v>#REF!</v>
      </c>
      <c r="V4" s="139" t="e">
        <f ca="1">#REF!+#REF!</f>
        <v>#REF!</v>
      </c>
      <c r="W4" s="139" t="e">
        <f ca="1">#REF!+#REF!</f>
        <v>#REF!</v>
      </c>
      <c r="X4" s="139" t="e">
        <f ca="1">#REF!+#REF!</f>
        <v>#REF!</v>
      </c>
      <c r="Y4" s="139" t="e">
        <f ca="1">#REF!+#REF!</f>
        <v>#REF!</v>
      </c>
      <c r="Z4" s="139" t="e">
        <f ca="1">#REF!+#REF!</f>
        <v>#REF!</v>
      </c>
      <c r="AA4" s="139" t="e">
        <f ca="1">#REF!+#REF!</f>
        <v>#REF!</v>
      </c>
      <c r="AB4" s="139" t="e">
        <f ca="1">#REF!+#REF!</f>
        <v>#REF!</v>
      </c>
      <c r="AC4" s="139" t="e">
        <f ca="1">#REF!+#REF!</f>
        <v>#REF!</v>
      </c>
      <c r="AD4" s="139" t="e">
        <f ca="1">#REF!+#REF!</f>
        <v>#REF!</v>
      </c>
      <c r="AE4" s="139" t="e">
        <f ca="1">#REF!+#REF!</f>
        <v>#REF!</v>
      </c>
      <c r="AF4" s="139" t="e">
        <f ca="1">#REF!+#REF!</f>
        <v>#REF!</v>
      </c>
      <c r="AG4" s="139" t="e">
        <f ca="1">#REF!+#REF!</f>
        <v>#REF!</v>
      </c>
      <c r="AH4" s="139" t="e">
        <f ca="1">#REF!+#REF!</f>
        <v>#REF!</v>
      </c>
      <c r="AI4" s="139" t="e">
        <f ca="1">#REF!+#REF!</f>
        <v>#REF!</v>
      </c>
      <c r="AJ4" s="139" t="e">
        <f ca="1">#REF!+#REF!</f>
        <v>#REF!</v>
      </c>
      <c r="AK4" s="139" t="e">
        <f ca="1">#REF!+#REF!</f>
        <v>#REF!</v>
      </c>
      <c r="AL4" s="139" t="e">
        <f ca="1">#REF!+#REF!</f>
        <v>#REF!</v>
      </c>
      <c r="AM4" s="139" t="e">
        <f ca="1">#REF!+#REF!</f>
        <v>#REF!</v>
      </c>
      <c r="AN4" s="139" t="e">
        <f ca="1">#REF!+#REF!</f>
        <v>#REF!</v>
      </c>
      <c r="AO4" s="139" t="e">
        <f ca="1">#REF!+#REF!</f>
        <v>#REF!</v>
      </c>
    </row>
    <row r="5" spans="1:41" x14ac:dyDescent="0.2">
      <c r="A5" s="138">
        <v>36831</v>
      </c>
      <c r="B5" s="139" t="e">
        <f ca="1">#REF!+#REF!</f>
        <v>#REF!</v>
      </c>
      <c r="C5" s="139" t="e">
        <f ca="1">#REF!+#REF!</f>
        <v>#REF!</v>
      </c>
      <c r="D5" s="139" t="e">
        <f ca="1">#REF!+#REF!</f>
        <v>#REF!</v>
      </c>
      <c r="E5" s="139" t="e">
        <f ca="1">#REF!+#REF!</f>
        <v>#REF!</v>
      </c>
      <c r="F5" s="139" t="e">
        <f ca="1">#REF!+#REF!</f>
        <v>#REF!</v>
      </c>
      <c r="G5" s="139" t="e">
        <f ca="1">#REF!+#REF!</f>
        <v>#REF!</v>
      </c>
      <c r="H5" s="139" t="e">
        <f ca="1">#REF!+#REF!</f>
        <v>#REF!</v>
      </c>
      <c r="I5" s="139" t="e">
        <f ca="1">#REF!+#REF!</f>
        <v>#REF!</v>
      </c>
      <c r="J5" s="139" t="e">
        <f ca="1">#REF!+#REF!</f>
        <v>#REF!</v>
      </c>
      <c r="K5" s="139" t="e">
        <f ca="1">#REF!+#REF!</f>
        <v>#REF!</v>
      </c>
      <c r="L5" s="139" t="e">
        <f ca="1">#REF!+#REF!</f>
        <v>#REF!</v>
      </c>
      <c r="M5" s="139" t="e">
        <f ca="1">#REF!+#REF!</f>
        <v>#REF!</v>
      </c>
      <c r="N5" s="139" t="e">
        <f ca="1">#REF!+#REF!</f>
        <v>#REF!</v>
      </c>
      <c r="O5" s="139" t="e">
        <f ca="1">#REF!+#REF!</f>
        <v>#REF!</v>
      </c>
      <c r="P5" s="139" t="e">
        <f ca="1">#REF!+#REF!</f>
        <v>#REF!</v>
      </c>
      <c r="Q5" s="139" t="e">
        <f ca="1">#REF!+#REF!</f>
        <v>#REF!</v>
      </c>
      <c r="R5" s="139" t="e">
        <f ca="1">#REF!+#REF!</f>
        <v>#REF!</v>
      </c>
      <c r="S5" s="139" t="e">
        <f ca="1">#REF!+#REF!</f>
        <v>#REF!</v>
      </c>
      <c r="T5" s="139" t="e">
        <f ca="1">#REF!+#REF!</f>
        <v>#REF!</v>
      </c>
      <c r="U5" s="139" t="e">
        <f ca="1">#REF!+#REF!</f>
        <v>#REF!</v>
      </c>
      <c r="V5" s="139" t="e">
        <f ca="1">#REF!+#REF!</f>
        <v>#REF!</v>
      </c>
      <c r="W5" s="139" t="e">
        <f ca="1">#REF!+#REF!</f>
        <v>#REF!</v>
      </c>
      <c r="X5" s="139" t="e">
        <f ca="1">#REF!+#REF!</f>
        <v>#REF!</v>
      </c>
      <c r="Y5" s="139" t="e">
        <f ca="1">#REF!+#REF!</f>
        <v>#REF!</v>
      </c>
      <c r="Z5" s="139" t="e">
        <f ca="1">#REF!+#REF!</f>
        <v>#REF!</v>
      </c>
      <c r="AA5" s="139" t="e">
        <f ca="1">#REF!+#REF!</f>
        <v>#REF!</v>
      </c>
      <c r="AB5" s="139" t="e">
        <f ca="1">#REF!+#REF!</f>
        <v>#REF!</v>
      </c>
      <c r="AC5" s="139" t="e">
        <f ca="1">#REF!+#REF!</f>
        <v>#REF!</v>
      </c>
      <c r="AD5" s="139" t="e">
        <f ca="1">#REF!+#REF!</f>
        <v>#REF!</v>
      </c>
      <c r="AE5" s="139" t="e">
        <f ca="1">#REF!+#REF!</f>
        <v>#REF!</v>
      </c>
      <c r="AF5" s="139" t="e">
        <f ca="1">#REF!+#REF!</f>
        <v>#REF!</v>
      </c>
      <c r="AG5" s="139" t="e">
        <f ca="1">#REF!+#REF!</f>
        <v>#REF!</v>
      </c>
      <c r="AH5" s="139" t="e">
        <f ca="1">#REF!+#REF!</f>
        <v>#REF!</v>
      </c>
      <c r="AI5" s="139" t="e">
        <f ca="1">#REF!+#REF!</f>
        <v>#REF!</v>
      </c>
      <c r="AJ5" s="139" t="e">
        <f ca="1">#REF!+#REF!</f>
        <v>#REF!</v>
      </c>
      <c r="AK5" s="139" t="e">
        <f ca="1">#REF!+#REF!</f>
        <v>#REF!</v>
      </c>
      <c r="AL5" s="139" t="e">
        <f ca="1">#REF!+#REF!</f>
        <v>#REF!</v>
      </c>
      <c r="AM5" s="139" t="e">
        <f ca="1">#REF!+#REF!</f>
        <v>#REF!</v>
      </c>
      <c r="AN5" s="139" t="e">
        <f ca="1">#REF!+#REF!</f>
        <v>#REF!</v>
      </c>
      <c r="AO5" s="139" t="e">
        <f ca="1">#REF!+#REF!</f>
        <v>#REF!</v>
      </c>
    </row>
    <row r="6" spans="1:41" x14ac:dyDescent="0.2">
      <c r="A6" s="138">
        <v>36861</v>
      </c>
      <c r="B6" s="139">
        <v>1</v>
      </c>
      <c r="C6" s="139">
        <v>1</v>
      </c>
      <c r="D6" s="139">
        <v>1</v>
      </c>
      <c r="E6" s="139">
        <v>1</v>
      </c>
      <c r="F6" s="139">
        <v>1</v>
      </c>
      <c r="G6" s="139">
        <v>1.05</v>
      </c>
      <c r="H6" s="139">
        <v>1</v>
      </c>
      <c r="I6" s="139">
        <v>1</v>
      </c>
      <c r="J6" s="139">
        <v>1</v>
      </c>
      <c r="K6" s="139">
        <v>1</v>
      </c>
      <c r="L6" s="139">
        <v>1</v>
      </c>
      <c r="M6" s="139">
        <v>1</v>
      </c>
      <c r="N6" s="139">
        <v>1</v>
      </c>
      <c r="O6" s="139">
        <v>1</v>
      </c>
      <c r="P6" s="139">
        <v>1</v>
      </c>
      <c r="Q6" s="139">
        <v>1</v>
      </c>
      <c r="R6" s="139">
        <v>1</v>
      </c>
      <c r="S6" s="139">
        <v>1.02</v>
      </c>
      <c r="T6" s="139">
        <v>1</v>
      </c>
      <c r="U6" s="139">
        <v>1</v>
      </c>
      <c r="V6" s="139">
        <v>1</v>
      </c>
      <c r="W6" s="139">
        <v>1</v>
      </c>
      <c r="X6" s="139">
        <v>1</v>
      </c>
      <c r="Y6" s="139">
        <v>1</v>
      </c>
      <c r="Z6" s="139">
        <v>1</v>
      </c>
      <c r="AA6" s="139">
        <v>1</v>
      </c>
      <c r="AB6" s="139">
        <v>1</v>
      </c>
      <c r="AC6" s="139">
        <v>1</v>
      </c>
      <c r="AD6" s="139">
        <v>1</v>
      </c>
      <c r="AE6" s="139">
        <v>1.05</v>
      </c>
      <c r="AF6" s="139">
        <v>1.1000000000000001</v>
      </c>
      <c r="AG6" s="139">
        <v>1.18</v>
      </c>
      <c r="AH6" s="139">
        <v>1.05</v>
      </c>
      <c r="AI6" s="139">
        <v>1</v>
      </c>
      <c r="AJ6" s="139">
        <v>1</v>
      </c>
      <c r="AK6" s="139">
        <v>1.05</v>
      </c>
      <c r="AL6" s="139">
        <v>1</v>
      </c>
      <c r="AM6" s="139">
        <v>1</v>
      </c>
      <c r="AN6" s="139">
        <v>1</v>
      </c>
      <c r="AO6" s="139" t="e">
        <f ca="1">#REF!+#REF!</f>
        <v>#REF!</v>
      </c>
    </row>
    <row r="7" spans="1:41" x14ac:dyDescent="0.2">
      <c r="A7" s="138">
        <v>36892</v>
      </c>
      <c r="B7" s="139">
        <v>1</v>
      </c>
      <c r="C7" s="139">
        <v>1</v>
      </c>
      <c r="D7" s="139">
        <v>1</v>
      </c>
      <c r="E7" s="139">
        <v>1</v>
      </c>
      <c r="F7" s="139">
        <v>1</v>
      </c>
      <c r="G7" s="139">
        <v>1.05</v>
      </c>
      <c r="H7" s="139">
        <v>1</v>
      </c>
      <c r="I7" s="139">
        <v>1</v>
      </c>
      <c r="J7" s="139">
        <v>1</v>
      </c>
      <c r="K7" s="139">
        <v>1</v>
      </c>
      <c r="L7" s="139">
        <v>1</v>
      </c>
      <c r="M7" s="139">
        <v>1</v>
      </c>
      <c r="N7" s="139">
        <v>1</v>
      </c>
      <c r="O7" s="139">
        <v>1</v>
      </c>
      <c r="P7" s="139">
        <v>1</v>
      </c>
      <c r="Q7" s="139">
        <v>1</v>
      </c>
      <c r="R7" s="139">
        <v>1</v>
      </c>
      <c r="S7" s="139">
        <v>1.02</v>
      </c>
      <c r="T7" s="139">
        <v>1</v>
      </c>
      <c r="U7" s="139">
        <v>1</v>
      </c>
      <c r="V7" s="139">
        <v>1</v>
      </c>
      <c r="W7" s="139">
        <v>1</v>
      </c>
      <c r="X7" s="139">
        <v>1</v>
      </c>
      <c r="Y7" s="139">
        <v>1</v>
      </c>
      <c r="Z7" s="139">
        <v>1</v>
      </c>
      <c r="AA7" s="139">
        <v>1</v>
      </c>
      <c r="AB7" s="139">
        <v>1</v>
      </c>
      <c r="AC7" s="139">
        <v>1</v>
      </c>
      <c r="AD7" s="139">
        <v>1</v>
      </c>
      <c r="AE7" s="139">
        <v>1.05</v>
      </c>
      <c r="AF7" s="139">
        <v>1</v>
      </c>
      <c r="AG7" s="139">
        <v>1.3</v>
      </c>
      <c r="AH7" s="139">
        <v>1.05</v>
      </c>
      <c r="AI7" s="139">
        <v>1</v>
      </c>
      <c r="AJ7" s="139">
        <v>1</v>
      </c>
      <c r="AK7" s="139">
        <v>1.05</v>
      </c>
      <c r="AL7" s="139">
        <v>1</v>
      </c>
      <c r="AM7" s="139">
        <v>1</v>
      </c>
      <c r="AN7" s="139">
        <v>1</v>
      </c>
      <c r="AO7" s="139" t="e">
        <f ca="1">#REF!+#REF!</f>
        <v>#REF!</v>
      </c>
    </row>
    <row r="8" spans="1:41" x14ac:dyDescent="0.2">
      <c r="A8" s="138">
        <v>36923</v>
      </c>
      <c r="B8" s="139">
        <v>1</v>
      </c>
      <c r="C8" s="139">
        <v>1</v>
      </c>
      <c r="D8" s="139">
        <v>1</v>
      </c>
      <c r="E8" s="139">
        <v>1</v>
      </c>
      <c r="F8" s="139">
        <v>1</v>
      </c>
      <c r="G8" s="139">
        <v>1.05</v>
      </c>
      <c r="H8" s="139">
        <v>1</v>
      </c>
      <c r="I8" s="139">
        <v>1</v>
      </c>
      <c r="J8" s="139">
        <v>1</v>
      </c>
      <c r="K8" s="139">
        <v>1</v>
      </c>
      <c r="L8" s="139">
        <v>1</v>
      </c>
      <c r="M8" s="139">
        <v>1</v>
      </c>
      <c r="N8" s="139">
        <v>1</v>
      </c>
      <c r="O8" s="139">
        <v>1</v>
      </c>
      <c r="P8" s="139">
        <v>1</v>
      </c>
      <c r="Q8" s="139">
        <v>1</v>
      </c>
      <c r="R8" s="139">
        <v>1</v>
      </c>
      <c r="S8" s="139">
        <v>1.02</v>
      </c>
      <c r="T8" s="139">
        <v>1</v>
      </c>
      <c r="U8" s="139">
        <v>1</v>
      </c>
      <c r="V8" s="139">
        <v>1</v>
      </c>
      <c r="W8" s="139">
        <v>1</v>
      </c>
      <c r="X8" s="139">
        <v>1</v>
      </c>
      <c r="Y8" s="139">
        <v>1</v>
      </c>
      <c r="Z8" s="139">
        <v>1</v>
      </c>
      <c r="AA8" s="139">
        <v>1</v>
      </c>
      <c r="AB8" s="139">
        <v>1</v>
      </c>
      <c r="AC8" s="139">
        <v>1</v>
      </c>
      <c r="AD8" s="139">
        <v>1</v>
      </c>
      <c r="AE8" s="139">
        <v>1.05</v>
      </c>
      <c r="AF8" s="139">
        <v>1.1000000000000001</v>
      </c>
      <c r="AG8" s="139">
        <v>1.1499999999999999</v>
      </c>
      <c r="AH8" s="139">
        <v>1.05</v>
      </c>
      <c r="AI8" s="139">
        <v>1</v>
      </c>
      <c r="AJ8" s="139">
        <v>1</v>
      </c>
      <c r="AK8" s="139">
        <v>1.05</v>
      </c>
      <c r="AL8" s="139">
        <v>1</v>
      </c>
      <c r="AM8" s="139">
        <v>1</v>
      </c>
      <c r="AN8" s="139">
        <v>1</v>
      </c>
      <c r="AO8" s="139" t="e">
        <f ca="1">#REF!+#REF!</f>
        <v>#REF!</v>
      </c>
    </row>
    <row r="9" spans="1:41" x14ac:dyDescent="0.2">
      <c r="A9" s="138">
        <v>36951</v>
      </c>
      <c r="B9" s="139">
        <v>1</v>
      </c>
      <c r="C9" s="139">
        <v>1</v>
      </c>
      <c r="D9" s="139">
        <v>1</v>
      </c>
      <c r="E9" s="139">
        <v>1</v>
      </c>
      <c r="F9" s="139">
        <v>1</v>
      </c>
      <c r="G9" s="139">
        <v>1.05</v>
      </c>
      <c r="H9" s="139">
        <v>1</v>
      </c>
      <c r="I9" s="139">
        <v>1</v>
      </c>
      <c r="J9" s="139">
        <v>1</v>
      </c>
      <c r="K9" s="139">
        <v>1</v>
      </c>
      <c r="L9" s="139">
        <v>1</v>
      </c>
      <c r="M9" s="139">
        <v>1</v>
      </c>
      <c r="N9" s="139">
        <v>1</v>
      </c>
      <c r="O9" s="139">
        <v>1</v>
      </c>
      <c r="P9" s="139">
        <v>1</v>
      </c>
      <c r="Q9" s="139">
        <v>1</v>
      </c>
      <c r="R9" s="139">
        <v>1</v>
      </c>
      <c r="S9" s="139">
        <v>1.02</v>
      </c>
      <c r="T9" s="139">
        <v>1</v>
      </c>
      <c r="U9" s="139">
        <v>1</v>
      </c>
      <c r="V9" s="139">
        <v>1</v>
      </c>
      <c r="W9" s="139">
        <v>1</v>
      </c>
      <c r="X9" s="139">
        <v>1</v>
      </c>
      <c r="Y9" s="139">
        <v>1</v>
      </c>
      <c r="Z9" s="139">
        <v>1</v>
      </c>
      <c r="AA9" s="139">
        <v>1</v>
      </c>
      <c r="AB9" s="139">
        <v>1</v>
      </c>
      <c r="AC9" s="139">
        <v>1</v>
      </c>
      <c r="AD9" s="139">
        <v>1</v>
      </c>
      <c r="AE9" s="139">
        <v>1.05</v>
      </c>
      <c r="AF9" s="139">
        <v>1.1000000000000001</v>
      </c>
      <c r="AG9" s="139">
        <v>1.05</v>
      </c>
      <c r="AH9" s="139">
        <v>1.05</v>
      </c>
      <c r="AI9" s="139">
        <v>1</v>
      </c>
      <c r="AJ9" s="139">
        <v>1</v>
      </c>
      <c r="AK9" s="139">
        <v>1.05</v>
      </c>
      <c r="AL9" s="139">
        <v>1</v>
      </c>
      <c r="AM9" s="139">
        <v>1</v>
      </c>
      <c r="AN9" s="139">
        <v>1</v>
      </c>
      <c r="AO9" s="139" t="e">
        <f ca="1">#REF!+#REF!</f>
        <v>#REF!</v>
      </c>
    </row>
    <row r="10" spans="1:41" x14ac:dyDescent="0.2">
      <c r="A10" s="138">
        <v>36982</v>
      </c>
      <c r="B10" s="139">
        <v>1</v>
      </c>
      <c r="C10" s="139">
        <v>1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  <c r="I10" s="139">
        <v>1</v>
      </c>
      <c r="J10" s="139">
        <v>1</v>
      </c>
      <c r="K10" s="139">
        <v>1</v>
      </c>
      <c r="L10" s="139">
        <v>1</v>
      </c>
      <c r="M10" s="139">
        <v>1</v>
      </c>
      <c r="N10" s="139">
        <v>1</v>
      </c>
      <c r="O10" s="139">
        <v>1</v>
      </c>
      <c r="P10" s="139">
        <v>1</v>
      </c>
      <c r="Q10" s="139">
        <v>1</v>
      </c>
      <c r="R10" s="139">
        <v>1</v>
      </c>
      <c r="S10" s="139">
        <v>1.02</v>
      </c>
      <c r="T10" s="139">
        <v>1</v>
      </c>
      <c r="U10" s="139">
        <v>1</v>
      </c>
      <c r="V10" s="139">
        <v>1</v>
      </c>
      <c r="W10" s="139">
        <v>1</v>
      </c>
      <c r="X10" s="139">
        <v>1</v>
      </c>
      <c r="Y10" s="139">
        <v>1.02</v>
      </c>
      <c r="Z10" s="139">
        <v>1</v>
      </c>
      <c r="AA10" s="139">
        <v>1</v>
      </c>
      <c r="AB10" s="139">
        <v>1</v>
      </c>
      <c r="AC10" s="139">
        <v>1</v>
      </c>
      <c r="AD10" s="139">
        <v>0.98</v>
      </c>
      <c r="AE10" s="139">
        <v>0.98</v>
      </c>
      <c r="AF10" s="139">
        <v>0.98</v>
      </c>
      <c r="AG10" s="139">
        <v>0.98</v>
      </c>
      <c r="AH10" s="139">
        <v>1.05</v>
      </c>
      <c r="AI10" s="139">
        <v>1</v>
      </c>
      <c r="AJ10" s="139">
        <v>1</v>
      </c>
      <c r="AK10" s="139">
        <v>1.02</v>
      </c>
      <c r="AL10" s="139">
        <v>1</v>
      </c>
      <c r="AM10" s="139">
        <v>1</v>
      </c>
      <c r="AN10" s="139">
        <v>1</v>
      </c>
      <c r="AO10" s="139" t="e">
        <f ca="1">#REF!+#REF!</f>
        <v>#REF!</v>
      </c>
    </row>
    <row r="11" spans="1:41" x14ac:dyDescent="0.2">
      <c r="A11" s="138">
        <v>37012</v>
      </c>
      <c r="B11" s="139">
        <v>1</v>
      </c>
      <c r="C11" s="139">
        <v>1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39">
        <v>1</v>
      </c>
      <c r="J11" s="139">
        <v>1</v>
      </c>
      <c r="K11" s="139">
        <v>1</v>
      </c>
      <c r="L11" s="139">
        <v>1</v>
      </c>
      <c r="M11" s="139">
        <v>1</v>
      </c>
      <c r="N11" s="139">
        <v>1</v>
      </c>
      <c r="O11" s="139">
        <v>1</v>
      </c>
      <c r="P11" s="139">
        <v>1</v>
      </c>
      <c r="Q11" s="139">
        <v>1</v>
      </c>
      <c r="R11" s="139">
        <v>1</v>
      </c>
      <c r="S11" s="139">
        <v>1.02</v>
      </c>
      <c r="T11" s="139">
        <v>1</v>
      </c>
      <c r="U11" s="139">
        <v>1</v>
      </c>
      <c r="V11" s="139">
        <v>1</v>
      </c>
      <c r="W11" s="139">
        <v>1</v>
      </c>
      <c r="X11" s="139">
        <v>1</v>
      </c>
      <c r="Y11" s="139">
        <v>1.02</v>
      </c>
      <c r="Z11" s="139">
        <v>1</v>
      </c>
      <c r="AA11" s="139">
        <v>1</v>
      </c>
      <c r="AB11" s="139">
        <v>1</v>
      </c>
      <c r="AC11" s="139">
        <v>1</v>
      </c>
      <c r="AD11" s="139">
        <v>0.98</v>
      </c>
      <c r="AE11" s="139">
        <v>0.98</v>
      </c>
      <c r="AF11" s="139">
        <v>0.98</v>
      </c>
      <c r="AG11" s="139">
        <v>0.98</v>
      </c>
      <c r="AH11" s="139">
        <v>1.05</v>
      </c>
      <c r="AI11" s="139">
        <v>1</v>
      </c>
      <c r="AJ11" s="139">
        <v>1</v>
      </c>
      <c r="AK11" s="139">
        <v>1.02</v>
      </c>
      <c r="AL11" s="139">
        <v>1</v>
      </c>
      <c r="AM11" s="139">
        <v>1</v>
      </c>
      <c r="AN11" s="139">
        <v>1</v>
      </c>
      <c r="AO11" s="139" t="e">
        <f ca="1">#REF!+#REF!</f>
        <v>#REF!</v>
      </c>
    </row>
    <row r="12" spans="1:41" x14ac:dyDescent="0.2">
      <c r="A12" s="138">
        <v>37043</v>
      </c>
      <c r="B12" s="139">
        <v>1</v>
      </c>
      <c r="C12" s="139">
        <v>1</v>
      </c>
      <c r="D12" s="139">
        <v>1</v>
      </c>
      <c r="E12" s="139">
        <v>1</v>
      </c>
      <c r="F12" s="139">
        <v>1</v>
      </c>
      <c r="G12" s="139">
        <v>1</v>
      </c>
      <c r="H12" s="139">
        <v>1</v>
      </c>
      <c r="I12" s="139">
        <v>1</v>
      </c>
      <c r="J12" s="139">
        <v>1</v>
      </c>
      <c r="K12" s="139">
        <v>1</v>
      </c>
      <c r="L12" s="139">
        <v>1</v>
      </c>
      <c r="M12" s="139">
        <v>1</v>
      </c>
      <c r="N12" s="139">
        <v>1</v>
      </c>
      <c r="O12" s="139">
        <v>1</v>
      </c>
      <c r="P12" s="139">
        <v>1</v>
      </c>
      <c r="Q12" s="139">
        <v>1</v>
      </c>
      <c r="R12" s="139">
        <v>1</v>
      </c>
      <c r="S12" s="139">
        <v>1.02</v>
      </c>
      <c r="T12" s="139">
        <v>1</v>
      </c>
      <c r="U12" s="139">
        <v>1</v>
      </c>
      <c r="V12" s="139">
        <v>1</v>
      </c>
      <c r="W12" s="139">
        <v>1</v>
      </c>
      <c r="X12" s="139">
        <v>1</v>
      </c>
      <c r="Y12" s="139">
        <v>1.02</v>
      </c>
      <c r="Z12" s="139">
        <v>1</v>
      </c>
      <c r="AA12" s="139">
        <v>1</v>
      </c>
      <c r="AB12" s="139">
        <v>1</v>
      </c>
      <c r="AC12" s="139">
        <v>1</v>
      </c>
      <c r="AD12" s="139">
        <v>0.98</v>
      </c>
      <c r="AE12" s="139">
        <v>0.98</v>
      </c>
      <c r="AF12" s="139">
        <v>0.98</v>
      </c>
      <c r="AG12" s="139">
        <v>0.98</v>
      </c>
      <c r="AH12" s="139">
        <v>1.05</v>
      </c>
      <c r="AI12" s="139">
        <v>1</v>
      </c>
      <c r="AJ12" s="139">
        <v>1</v>
      </c>
      <c r="AK12" s="139">
        <v>1.02</v>
      </c>
      <c r="AL12" s="139">
        <v>1</v>
      </c>
      <c r="AM12" s="139">
        <v>1</v>
      </c>
      <c r="AN12" s="139">
        <v>1</v>
      </c>
      <c r="AO12" s="139" t="e">
        <f ca="1">#REF!+#REF!</f>
        <v>#REF!</v>
      </c>
    </row>
    <row r="13" spans="1:41" x14ac:dyDescent="0.2">
      <c r="A13" s="138">
        <v>37073</v>
      </c>
      <c r="B13" s="139">
        <v>1</v>
      </c>
      <c r="C13" s="139">
        <v>1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  <c r="I13" s="139">
        <v>1</v>
      </c>
      <c r="J13" s="139">
        <v>1</v>
      </c>
      <c r="K13" s="139">
        <v>1</v>
      </c>
      <c r="L13" s="139">
        <v>1</v>
      </c>
      <c r="M13" s="139">
        <v>1</v>
      </c>
      <c r="N13" s="139">
        <v>1</v>
      </c>
      <c r="O13" s="139">
        <v>1</v>
      </c>
      <c r="P13" s="139">
        <v>1</v>
      </c>
      <c r="Q13" s="139">
        <v>1</v>
      </c>
      <c r="R13" s="139">
        <v>1</v>
      </c>
      <c r="S13" s="139">
        <v>1</v>
      </c>
      <c r="T13" s="139">
        <v>1.02</v>
      </c>
      <c r="U13" s="139">
        <v>1</v>
      </c>
      <c r="V13" s="139">
        <v>1</v>
      </c>
      <c r="W13" s="139">
        <v>1</v>
      </c>
      <c r="X13" s="139">
        <v>1</v>
      </c>
      <c r="Y13" s="139">
        <v>1</v>
      </c>
      <c r="Z13" s="139">
        <v>1.02</v>
      </c>
      <c r="AA13" s="139">
        <v>1</v>
      </c>
      <c r="AB13" s="139">
        <v>1</v>
      </c>
      <c r="AC13" s="139">
        <v>1</v>
      </c>
      <c r="AD13" s="139">
        <v>1</v>
      </c>
      <c r="AE13" s="139">
        <v>0.98</v>
      </c>
      <c r="AF13" s="139">
        <v>0.98</v>
      </c>
      <c r="AG13" s="139">
        <v>0.98</v>
      </c>
      <c r="AH13" s="139">
        <v>0.98</v>
      </c>
      <c r="AI13" s="139">
        <v>1.05</v>
      </c>
      <c r="AJ13" s="139">
        <v>1</v>
      </c>
      <c r="AK13" s="139">
        <v>1</v>
      </c>
      <c r="AL13" s="139">
        <v>1.02</v>
      </c>
      <c r="AM13" s="139">
        <v>1</v>
      </c>
      <c r="AN13" s="139">
        <v>1</v>
      </c>
      <c r="AO13" s="139">
        <v>1.3</v>
      </c>
    </row>
    <row r="14" spans="1:41" x14ac:dyDescent="0.2">
      <c r="A14" s="138">
        <v>37104</v>
      </c>
      <c r="B14" s="139">
        <v>1</v>
      </c>
      <c r="C14" s="139">
        <v>1</v>
      </c>
      <c r="D14" s="139">
        <v>1</v>
      </c>
      <c r="E14" s="139">
        <v>1</v>
      </c>
      <c r="F14" s="139">
        <v>1</v>
      </c>
      <c r="G14" s="139">
        <v>1</v>
      </c>
      <c r="H14" s="139">
        <v>1</v>
      </c>
      <c r="I14" s="139">
        <v>1</v>
      </c>
      <c r="J14" s="139">
        <v>1</v>
      </c>
      <c r="K14" s="139">
        <v>1</v>
      </c>
      <c r="L14" s="139">
        <v>1</v>
      </c>
      <c r="M14" s="139">
        <v>1</v>
      </c>
      <c r="N14" s="139">
        <v>1</v>
      </c>
      <c r="O14" s="139">
        <v>1</v>
      </c>
      <c r="P14" s="139">
        <v>1</v>
      </c>
      <c r="Q14" s="139">
        <v>1</v>
      </c>
      <c r="R14" s="139">
        <v>1</v>
      </c>
      <c r="S14" s="139">
        <v>1</v>
      </c>
      <c r="T14" s="139">
        <v>1.02</v>
      </c>
      <c r="U14" s="139">
        <v>1</v>
      </c>
      <c r="V14" s="139">
        <v>1</v>
      </c>
      <c r="W14" s="139">
        <v>1</v>
      </c>
      <c r="X14" s="139">
        <v>1</v>
      </c>
      <c r="Y14" s="139">
        <v>1</v>
      </c>
      <c r="Z14" s="139">
        <v>1.02</v>
      </c>
      <c r="AA14" s="139">
        <v>1</v>
      </c>
      <c r="AB14" s="139">
        <v>1</v>
      </c>
      <c r="AC14" s="139">
        <v>1</v>
      </c>
      <c r="AD14" s="139">
        <v>1</v>
      </c>
      <c r="AE14" s="139">
        <v>0.98</v>
      </c>
      <c r="AF14" s="139">
        <v>0.98</v>
      </c>
      <c r="AG14" s="139">
        <v>0.98</v>
      </c>
      <c r="AH14" s="139">
        <v>0.98</v>
      </c>
      <c r="AI14" s="139">
        <v>1.05</v>
      </c>
      <c r="AJ14" s="139">
        <v>1</v>
      </c>
      <c r="AK14" s="139">
        <v>1</v>
      </c>
      <c r="AL14" s="139">
        <v>1.02</v>
      </c>
      <c r="AM14" s="139">
        <v>1</v>
      </c>
      <c r="AN14" s="139">
        <v>1</v>
      </c>
      <c r="AO14" s="139">
        <v>1.3</v>
      </c>
    </row>
    <row r="15" spans="1:41" x14ac:dyDescent="0.2">
      <c r="A15" s="138">
        <v>37135</v>
      </c>
      <c r="B15" s="139">
        <v>1</v>
      </c>
      <c r="C15" s="139">
        <v>1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39">
        <v>1</v>
      </c>
      <c r="J15" s="139">
        <v>1</v>
      </c>
      <c r="K15" s="139">
        <v>1</v>
      </c>
      <c r="L15" s="139">
        <v>1</v>
      </c>
      <c r="M15" s="139">
        <v>1</v>
      </c>
      <c r="N15" s="139">
        <v>1</v>
      </c>
      <c r="O15" s="139">
        <v>1</v>
      </c>
      <c r="P15" s="139">
        <v>1</v>
      </c>
      <c r="Q15" s="139">
        <v>1</v>
      </c>
      <c r="R15" s="139">
        <v>1</v>
      </c>
      <c r="S15" s="139">
        <v>1</v>
      </c>
      <c r="T15" s="139">
        <v>1.02</v>
      </c>
      <c r="U15" s="139">
        <v>1</v>
      </c>
      <c r="V15" s="139">
        <v>1</v>
      </c>
      <c r="W15" s="139">
        <v>1</v>
      </c>
      <c r="X15" s="139">
        <v>1</v>
      </c>
      <c r="Y15" s="139">
        <v>1</v>
      </c>
      <c r="Z15" s="139">
        <v>1.02</v>
      </c>
      <c r="AA15" s="139">
        <v>1</v>
      </c>
      <c r="AB15" s="139">
        <v>1</v>
      </c>
      <c r="AC15" s="139">
        <v>1</v>
      </c>
      <c r="AD15" s="139">
        <v>1</v>
      </c>
      <c r="AE15" s="139">
        <v>0.98</v>
      </c>
      <c r="AF15" s="139">
        <v>0.98</v>
      </c>
      <c r="AG15" s="139">
        <v>0.98</v>
      </c>
      <c r="AH15" s="139">
        <v>0.98</v>
      </c>
      <c r="AI15" s="139">
        <v>1.05</v>
      </c>
      <c r="AJ15" s="139">
        <v>1</v>
      </c>
      <c r="AK15" s="139">
        <v>1</v>
      </c>
      <c r="AL15" s="139">
        <v>1.02</v>
      </c>
      <c r="AM15" s="139">
        <v>1</v>
      </c>
      <c r="AN15" s="139">
        <v>1</v>
      </c>
      <c r="AO15" s="139">
        <v>1.3</v>
      </c>
    </row>
    <row r="16" spans="1:41" x14ac:dyDescent="0.2">
      <c r="A16" s="138">
        <v>37165</v>
      </c>
      <c r="B16" s="139">
        <v>1</v>
      </c>
      <c r="C16" s="139">
        <v>1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  <c r="I16" s="139">
        <v>1</v>
      </c>
      <c r="J16" s="139">
        <v>1</v>
      </c>
      <c r="K16" s="139">
        <v>1</v>
      </c>
      <c r="L16" s="139">
        <v>1</v>
      </c>
      <c r="M16" s="139">
        <v>1</v>
      </c>
      <c r="N16" s="139">
        <v>1</v>
      </c>
      <c r="O16" s="139">
        <v>1</v>
      </c>
      <c r="P16" s="139">
        <v>1</v>
      </c>
      <c r="Q16" s="139">
        <v>1</v>
      </c>
      <c r="R16" s="139">
        <v>1</v>
      </c>
      <c r="S16" s="139">
        <v>1</v>
      </c>
      <c r="T16" s="139">
        <v>1.02</v>
      </c>
      <c r="U16" s="139">
        <v>1</v>
      </c>
      <c r="V16" s="139">
        <v>1</v>
      </c>
      <c r="W16" s="139">
        <v>1</v>
      </c>
      <c r="X16" s="139">
        <v>1</v>
      </c>
      <c r="Y16" s="139">
        <v>1</v>
      </c>
      <c r="Z16" s="139">
        <v>1.02</v>
      </c>
      <c r="AA16" s="139">
        <v>1</v>
      </c>
      <c r="AB16" s="139">
        <v>1</v>
      </c>
      <c r="AC16" s="139">
        <v>1</v>
      </c>
      <c r="AD16" s="139">
        <v>1</v>
      </c>
      <c r="AE16" s="139">
        <v>0.98</v>
      </c>
      <c r="AF16" s="139">
        <v>0.98</v>
      </c>
      <c r="AG16" s="139">
        <v>0.98</v>
      </c>
      <c r="AH16" s="139">
        <v>0.98</v>
      </c>
      <c r="AI16" s="139">
        <v>1.05</v>
      </c>
      <c r="AJ16" s="139">
        <v>1</v>
      </c>
      <c r="AK16" s="139">
        <v>1</v>
      </c>
      <c r="AL16" s="139">
        <v>1.02</v>
      </c>
      <c r="AM16" s="139">
        <v>1</v>
      </c>
      <c r="AN16" s="139">
        <v>1</v>
      </c>
      <c r="AO16" s="139">
        <v>1</v>
      </c>
    </row>
    <row r="17" spans="1:42" x14ac:dyDescent="0.2">
      <c r="A17" s="138">
        <v>37196</v>
      </c>
      <c r="B17" s="139">
        <v>1</v>
      </c>
      <c r="C17" s="139">
        <v>1</v>
      </c>
      <c r="D17" s="139">
        <v>1</v>
      </c>
      <c r="E17" s="139">
        <v>1</v>
      </c>
      <c r="F17" s="139">
        <v>1</v>
      </c>
      <c r="G17" s="139">
        <v>1</v>
      </c>
      <c r="H17" s="139">
        <v>1</v>
      </c>
      <c r="I17" s="139">
        <v>1</v>
      </c>
      <c r="J17" s="139">
        <v>1</v>
      </c>
      <c r="K17" s="139">
        <v>1</v>
      </c>
      <c r="L17" s="139">
        <v>1</v>
      </c>
      <c r="M17" s="139">
        <v>1</v>
      </c>
      <c r="N17" s="139">
        <v>1</v>
      </c>
      <c r="O17" s="139">
        <v>1</v>
      </c>
      <c r="P17" s="139">
        <v>1</v>
      </c>
      <c r="Q17" s="139">
        <v>1</v>
      </c>
      <c r="R17" s="139">
        <v>1</v>
      </c>
      <c r="S17" s="139">
        <v>1</v>
      </c>
      <c r="T17" s="139">
        <v>1.02</v>
      </c>
      <c r="U17" s="139">
        <v>1</v>
      </c>
      <c r="V17" s="139">
        <v>1</v>
      </c>
      <c r="W17" s="139">
        <v>1</v>
      </c>
      <c r="X17" s="139">
        <v>1</v>
      </c>
      <c r="Y17" s="139">
        <v>1</v>
      </c>
      <c r="Z17" s="139">
        <v>1</v>
      </c>
      <c r="AA17" s="139">
        <v>1</v>
      </c>
      <c r="AB17" s="139">
        <v>1</v>
      </c>
      <c r="AC17" s="139">
        <v>1</v>
      </c>
      <c r="AD17" s="139">
        <v>1</v>
      </c>
      <c r="AE17" s="139">
        <v>1</v>
      </c>
      <c r="AF17" s="139">
        <v>1</v>
      </c>
      <c r="AG17" s="139">
        <v>1.1000000000000001</v>
      </c>
      <c r="AH17" s="139">
        <v>1</v>
      </c>
      <c r="AI17" s="139">
        <v>1.05</v>
      </c>
      <c r="AJ17" s="139">
        <v>1</v>
      </c>
      <c r="AK17" s="139">
        <v>1</v>
      </c>
      <c r="AL17" s="139">
        <v>1.02</v>
      </c>
      <c r="AM17" s="139">
        <v>1</v>
      </c>
      <c r="AN17" s="139">
        <v>1</v>
      </c>
      <c r="AO17" s="139">
        <v>1.08</v>
      </c>
      <c r="AP17" s="139">
        <v>1.1000000000000001</v>
      </c>
    </row>
    <row r="18" spans="1:42" x14ac:dyDescent="0.2">
      <c r="A18" s="138">
        <v>37226</v>
      </c>
      <c r="B18" s="139">
        <v>1</v>
      </c>
      <c r="C18" s="139">
        <v>1</v>
      </c>
      <c r="D18" s="139">
        <v>1</v>
      </c>
      <c r="E18" s="139">
        <v>1</v>
      </c>
      <c r="F18" s="139">
        <v>1</v>
      </c>
      <c r="G18" s="139">
        <v>1</v>
      </c>
      <c r="H18" s="139">
        <v>1</v>
      </c>
      <c r="I18" s="139">
        <v>1</v>
      </c>
      <c r="J18" s="139">
        <v>1</v>
      </c>
      <c r="K18" s="139">
        <v>1</v>
      </c>
      <c r="L18" s="139">
        <v>1</v>
      </c>
      <c r="M18" s="139">
        <v>1</v>
      </c>
      <c r="N18" s="139">
        <v>1</v>
      </c>
      <c r="O18" s="139">
        <v>1</v>
      </c>
      <c r="P18" s="139">
        <v>1.03</v>
      </c>
      <c r="Q18" s="139">
        <v>1.03</v>
      </c>
      <c r="R18" s="139">
        <v>1</v>
      </c>
      <c r="S18" s="139">
        <v>1</v>
      </c>
      <c r="T18" s="139">
        <v>1.02</v>
      </c>
      <c r="U18" s="139">
        <v>1</v>
      </c>
      <c r="V18" s="139">
        <v>1</v>
      </c>
      <c r="W18" s="139">
        <v>1</v>
      </c>
      <c r="X18" s="139">
        <v>1</v>
      </c>
      <c r="Y18" s="139">
        <v>1</v>
      </c>
      <c r="Z18" s="139">
        <v>1</v>
      </c>
      <c r="AA18" s="139">
        <v>1</v>
      </c>
      <c r="AB18" s="139">
        <v>1</v>
      </c>
      <c r="AC18" s="139">
        <v>1</v>
      </c>
      <c r="AD18" s="139">
        <v>1</v>
      </c>
      <c r="AE18" s="139">
        <v>1</v>
      </c>
      <c r="AF18" s="139">
        <v>1</v>
      </c>
      <c r="AG18" s="139">
        <v>1.1000000000000001</v>
      </c>
      <c r="AH18" s="139">
        <v>1.02</v>
      </c>
      <c r="AI18" s="139">
        <v>1.05</v>
      </c>
      <c r="AJ18" s="139">
        <v>1</v>
      </c>
      <c r="AK18" s="139">
        <v>1</v>
      </c>
      <c r="AL18" s="139">
        <v>1.02</v>
      </c>
      <c r="AM18" s="139">
        <v>1</v>
      </c>
      <c r="AN18" s="139">
        <v>1</v>
      </c>
      <c r="AO18" s="139">
        <v>1.08</v>
      </c>
      <c r="AP18" s="139">
        <v>1.05</v>
      </c>
    </row>
    <row r="19" spans="1:42" x14ac:dyDescent="0.2">
      <c r="A19" s="138">
        <v>37257</v>
      </c>
      <c r="B19" s="139">
        <v>1</v>
      </c>
      <c r="C19" s="139">
        <v>1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39">
        <v>1</v>
      </c>
      <c r="J19" s="139">
        <v>1</v>
      </c>
      <c r="K19" s="139">
        <v>1</v>
      </c>
      <c r="L19" s="139">
        <v>1</v>
      </c>
      <c r="M19" s="139">
        <v>1</v>
      </c>
      <c r="N19" s="139">
        <v>1</v>
      </c>
      <c r="O19" s="139">
        <v>1</v>
      </c>
      <c r="P19" s="139">
        <v>1.03</v>
      </c>
      <c r="Q19" s="139">
        <v>1.03</v>
      </c>
      <c r="R19" s="139">
        <v>1</v>
      </c>
      <c r="S19" s="139">
        <v>1</v>
      </c>
      <c r="T19" s="139">
        <v>1.02</v>
      </c>
      <c r="U19" s="139">
        <v>1</v>
      </c>
      <c r="V19" s="139">
        <v>1</v>
      </c>
      <c r="W19" s="139">
        <v>1</v>
      </c>
      <c r="X19" s="139">
        <v>1</v>
      </c>
      <c r="Y19" s="139">
        <v>1</v>
      </c>
      <c r="Z19" s="139">
        <v>1</v>
      </c>
      <c r="AA19" s="139">
        <v>1</v>
      </c>
      <c r="AB19" s="139">
        <v>1</v>
      </c>
      <c r="AC19" s="139">
        <v>1</v>
      </c>
      <c r="AD19" s="139">
        <v>1</v>
      </c>
      <c r="AE19" s="139">
        <v>1</v>
      </c>
      <c r="AF19" s="139">
        <v>1</v>
      </c>
      <c r="AG19" s="139">
        <v>1</v>
      </c>
      <c r="AH19" s="139">
        <v>1.1499999999999999</v>
      </c>
      <c r="AI19" s="139">
        <v>1.05</v>
      </c>
      <c r="AJ19" s="139">
        <v>1</v>
      </c>
      <c r="AK19" s="139">
        <v>1</v>
      </c>
      <c r="AL19" s="139">
        <v>1.02</v>
      </c>
      <c r="AM19" s="139">
        <v>1</v>
      </c>
      <c r="AN19" s="139">
        <v>1</v>
      </c>
      <c r="AO19" s="139">
        <v>1.08</v>
      </c>
      <c r="AP19" s="139">
        <v>1.1000000000000001</v>
      </c>
    </row>
    <row r="20" spans="1:42" x14ac:dyDescent="0.2">
      <c r="A20" s="138">
        <v>37288</v>
      </c>
      <c r="B20" s="139">
        <v>1</v>
      </c>
      <c r="C20" s="139">
        <v>1</v>
      </c>
      <c r="D20" s="139">
        <v>1</v>
      </c>
      <c r="E20" s="139">
        <v>1</v>
      </c>
      <c r="F20" s="139">
        <v>1</v>
      </c>
      <c r="G20" s="139">
        <v>1</v>
      </c>
      <c r="H20" s="139">
        <v>1</v>
      </c>
      <c r="I20" s="139">
        <v>1</v>
      </c>
      <c r="J20" s="139">
        <v>1</v>
      </c>
      <c r="K20" s="139">
        <v>1</v>
      </c>
      <c r="L20" s="139">
        <v>1</v>
      </c>
      <c r="M20" s="139">
        <v>1</v>
      </c>
      <c r="N20" s="139">
        <v>1</v>
      </c>
      <c r="O20" s="139">
        <v>1</v>
      </c>
      <c r="P20" s="139">
        <v>1.03</v>
      </c>
      <c r="Q20" s="139">
        <v>1.03</v>
      </c>
      <c r="R20" s="139">
        <v>1</v>
      </c>
      <c r="S20" s="139">
        <v>1</v>
      </c>
      <c r="T20" s="139">
        <v>1.02</v>
      </c>
      <c r="U20" s="139">
        <v>1</v>
      </c>
      <c r="V20" s="139">
        <v>1</v>
      </c>
      <c r="W20" s="139">
        <v>1</v>
      </c>
      <c r="X20" s="139">
        <v>1</v>
      </c>
      <c r="Y20" s="139">
        <v>1</v>
      </c>
      <c r="Z20" s="139">
        <v>1</v>
      </c>
      <c r="AA20" s="139">
        <v>1</v>
      </c>
      <c r="AB20" s="139">
        <v>1</v>
      </c>
      <c r="AC20" s="139">
        <v>1</v>
      </c>
      <c r="AD20" s="139">
        <v>1</v>
      </c>
      <c r="AE20" s="139">
        <v>1</v>
      </c>
      <c r="AF20" s="139">
        <v>1</v>
      </c>
      <c r="AG20" s="139">
        <v>1.1000000000000001</v>
      </c>
      <c r="AH20" s="139">
        <v>1.1499999999999999</v>
      </c>
      <c r="AI20" s="139">
        <v>1.05</v>
      </c>
      <c r="AJ20" s="139">
        <v>1</v>
      </c>
      <c r="AK20" s="139">
        <v>1</v>
      </c>
      <c r="AL20" s="139">
        <v>1.02</v>
      </c>
      <c r="AM20" s="139">
        <v>1</v>
      </c>
      <c r="AN20" s="139">
        <v>1</v>
      </c>
      <c r="AO20" s="139">
        <v>1.08</v>
      </c>
      <c r="AP20" s="139">
        <v>1.05</v>
      </c>
    </row>
    <row r="21" spans="1:42" x14ac:dyDescent="0.2">
      <c r="A21" s="138">
        <v>37316</v>
      </c>
      <c r="B21" s="139">
        <v>1</v>
      </c>
      <c r="C21" s="139">
        <v>1</v>
      </c>
      <c r="D21" s="139">
        <v>1</v>
      </c>
      <c r="E21" s="139">
        <v>1</v>
      </c>
      <c r="F21" s="139">
        <v>1</v>
      </c>
      <c r="G21" s="139">
        <v>1</v>
      </c>
      <c r="H21" s="139">
        <v>1</v>
      </c>
      <c r="I21" s="139">
        <v>1</v>
      </c>
      <c r="J21" s="139">
        <v>1</v>
      </c>
      <c r="K21" s="139">
        <v>1</v>
      </c>
      <c r="L21" s="139">
        <v>1</v>
      </c>
      <c r="M21" s="139">
        <v>1</v>
      </c>
      <c r="N21" s="139">
        <v>1</v>
      </c>
      <c r="O21" s="139">
        <v>1</v>
      </c>
      <c r="P21" s="139">
        <v>1.03</v>
      </c>
      <c r="Q21" s="139">
        <v>1.03</v>
      </c>
      <c r="R21" s="139">
        <v>1</v>
      </c>
      <c r="S21" s="139">
        <v>1</v>
      </c>
      <c r="T21" s="139">
        <v>1.02</v>
      </c>
      <c r="U21" s="139">
        <v>1</v>
      </c>
      <c r="V21" s="139">
        <v>1</v>
      </c>
      <c r="W21" s="139">
        <v>1</v>
      </c>
      <c r="X21" s="139">
        <v>1</v>
      </c>
      <c r="Y21" s="139">
        <v>1</v>
      </c>
      <c r="Z21" s="139">
        <v>1</v>
      </c>
      <c r="AA21" s="139">
        <v>1</v>
      </c>
      <c r="AB21" s="139">
        <v>1</v>
      </c>
      <c r="AC21" s="139">
        <v>1</v>
      </c>
      <c r="AD21" s="139">
        <v>1</v>
      </c>
      <c r="AE21" s="139">
        <v>1</v>
      </c>
      <c r="AF21" s="139">
        <v>1</v>
      </c>
      <c r="AG21" s="139">
        <v>1.1000000000000001</v>
      </c>
      <c r="AH21" s="139">
        <v>1.08</v>
      </c>
      <c r="AI21" s="139">
        <v>1.05</v>
      </c>
      <c r="AJ21" s="139">
        <v>1</v>
      </c>
      <c r="AK21" s="139">
        <v>1</v>
      </c>
      <c r="AL21" s="139">
        <v>1.02</v>
      </c>
      <c r="AM21" s="139">
        <v>1</v>
      </c>
      <c r="AN21" s="139">
        <v>1</v>
      </c>
      <c r="AO21" s="139">
        <v>1.08</v>
      </c>
      <c r="AP21" s="139">
        <v>1.07</v>
      </c>
    </row>
    <row r="22" spans="1:42" x14ac:dyDescent="0.2">
      <c r="A22" s="138">
        <v>37347</v>
      </c>
      <c r="B22" s="139">
        <v>1</v>
      </c>
      <c r="C22" s="139">
        <v>1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  <c r="I22" s="139">
        <v>1</v>
      </c>
      <c r="J22" s="139">
        <v>1</v>
      </c>
      <c r="K22" s="139">
        <v>1</v>
      </c>
      <c r="L22" s="139">
        <v>1</v>
      </c>
      <c r="M22" s="139">
        <v>1</v>
      </c>
      <c r="N22" s="139">
        <v>1</v>
      </c>
      <c r="O22" s="139">
        <v>1</v>
      </c>
      <c r="P22" s="139">
        <v>1.03</v>
      </c>
      <c r="Q22" s="139">
        <v>1.03</v>
      </c>
      <c r="R22" s="139">
        <v>1</v>
      </c>
      <c r="S22" s="139">
        <v>1</v>
      </c>
      <c r="T22" s="139">
        <v>1.02</v>
      </c>
      <c r="U22" s="139">
        <v>1</v>
      </c>
      <c r="V22" s="139">
        <v>1</v>
      </c>
      <c r="W22" s="139">
        <v>1</v>
      </c>
      <c r="X22" s="139">
        <v>1</v>
      </c>
      <c r="Y22" s="139">
        <v>1</v>
      </c>
      <c r="Z22" s="139">
        <v>1.02</v>
      </c>
      <c r="AA22" s="139">
        <v>1</v>
      </c>
      <c r="AB22" s="139">
        <v>1</v>
      </c>
      <c r="AC22" s="139">
        <v>1</v>
      </c>
      <c r="AD22" s="139">
        <v>1</v>
      </c>
      <c r="AE22" s="139">
        <v>0.98</v>
      </c>
      <c r="AF22" s="139">
        <v>0.98</v>
      </c>
      <c r="AG22" s="139">
        <v>0.98</v>
      </c>
      <c r="AH22" s="139">
        <v>1</v>
      </c>
      <c r="AI22" s="139">
        <v>1.05</v>
      </c>
      <c r="AJ22" s="139">
        <v>1</v>
      </c>
      <c r="AK22" s="139">
        <v>1</v>
      </c>
      <c r="AL22" s="139">
        <v>1.02</v>
      </c>
      <c r="AM22" s="139">
        <v>1</v>
      </c>
      <c r="AN22" s="139">
        <v>1</v>
      </c>
      <c r="AO22" s="139">
        <v>1</v>
      </c>
    </row>
    <row r="23" spans="1:42" x14ac:dyDescent="0.2">
      <c r="A23" s="138">
        <v>37377</v>
      </c>
      <c r="B23" s="139">
        <v>1</v>
      </c>
      <c r="C23" s="139">
        <v>1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39">
        <v>1</v>
      </c>
      <c r="J23" s="139">
        <v>1</v>
      </c>
      <c r="K23" s="139">
        <v>1</v>
      </c>
      <c r="L23" s="139">
        <v>1</v>
      </c>
      <c r="M23" s="139">
        <v>1</v>
      </c>
      <c r="N23" s="139">
        <v>1</v>
      </c>
      <c r="O23" s="139">
        <v>1</v>
      </c>
      <c r="P23" s="139">
        <v>1.03</v>
      </c>
      <c r="Q23" s="139">
        <v>1.03</v>
      </c>
      <c r="R23" s="139">
        <v>1</v>
      </c>
      <c r="S23" s="139">
        <v>1</v>
      </c>
      <c r="T23" s="139">
        <v>1.02</v>
      </c>
      <c r="U23" s="139">
        <v>1</v>
      </c>
      <c r="V23" s="139">
        <v>1</v>
      </c>
      <c r="W23" s="139">
        <v>1</v>
      </c>
      <c r="X23" s="139">
        <v>1</v>
      </c>
      <c r="Y23" s="139">
        <v>1</v>
      </c>
      <c r="Z23" s="139">
        <v>1.02</v>
      </c>
      <c r="AA23" s="139">
        <v>1</v>
      </c>
      <c r="AB23" s="139">
        <v>1</v>
      </c>
      <c r="AC23" s="139">
        <v>1</v>
      </c>
      <c r="AD23" s="139">
        <v>1</v>
      </c>
      <c r="AE23" s="139">
        <v>0.98</v>
      </c>
      <c r="AF23" s="139">
        <v>0.98</v>
      </c>
      <c r="AG23" s="139">
        <v>0.98</v>
      </c>
      <c r="AH23" s="139">
        <v>1</v>
      </c>
      <c r="AI23" s="139">
        <v>1.05</v>
      </c>
      <c r="AJ23" s="139">
        <v>1</v>
      </c>
      <c r="AK23" s="139">
        <v>1</v>
      </c>
      <c r="AL23" s="139">
        <v>1.02</v>
      </c>
      <c r="AM23" s="139">
        <v>1</v>
      </c>
      <c r="AN23" s="139">
        <v>1</v>
      </c>
      <c r="AO23" s="139">
        <v>1</v>
      </c>
    </row>
    <row r="24" spans="1:42" x14ac:dyDescent="0.2">
      <c r="A24" s="138">
        <v>37408</v>
      </c>
      <c r="B24" s="139">
        <v>1</v>
      </c>
      <c r="C24" s="139">
        <v>1</v>
      </c>
      <c r="D24" s="139">
        <v>1</v>
      </c>
      <c r="E24" s="139">
        <v>1</v>
      </c>
      <c r="F24" s="139">
        <v>1</v>
      </c>
      <c r="G24" s="139">
        <v>1</v>
      </c>
      <c r="H24" s="139">
        <v>1</v>
      </c>
      <c r="I24" s="139">
        <v>1</v>
      </c>
      <c r="J24" s="139">
        <v>1</v>
      </c>
      <c r="K24" s="139">
        <v>1</v>
      </c>
      <c r="L24" s="139">
        <v>1</v>
      </c>
      <c r="M24" s="139">
        <v>1</v>
      </c>
      <c r="N24" s="139">
        <v>1</v>
      </c>
      <c r="O24" s="139">
        <v>1</v>
      </c>
      <c r="P24" s="139">
        <v>1.03</v>
      </c>
      <c r="Q24" s="139">
        <v>1.03</v>
      </c>
      <c r="R24" s="139">
        <v>1</v>
      </c>
      <c r="S24" s="139">
        <v>1</v>
      </c>
      <c r="T24" s="139">
        <v>1.02</v>
      </c>
      <c r="U24" s="139">
        <v>1</v>
      </c>
      <c r="V24" s="139">
        <v>1</v>
      </c>
      <c r="W24" s="139">
        <v>1</v>
      </c>
      <c r="X24" s="139">
        <v>1</v>
      </c>
      <c r="Y24" s="139">
        <v>1</v>
      </c>
      <c r="Z24" s="139">
        <v>1.02</v>
      </c>
      <c r="AA24" s="139">
        <v>1</v>
      </c>
      <c r="AB24" s="139">
        <v>1</v>
      </c>
      <c r="AC24" s="139">
        <v>1</v>
      </c>
      <c r="AD24" s="139">
        <v>1</v>
      </c>
      <c r="AE24" s="139">
        <v>0.98</v>
      </c>
      <c r="AF24" s="139">
        <v>0.98</v>
      </c>
      <c r="AG24" s="139">
        <v>0.98</v>
      </c>
      <c r="AH24" s="139">
        <v>1</v>
      </c>
      <c r="AI24" s="139">
        <v>1.05</v>
      </c>
      <c r="AJ24" s="139">
        <v>1</v>
      </c>
      <c r="AK24" s="139">
        <v>1</v>
      </c>
      <c r="AL24" s="139">
        <v>1.02</v>
      </c>
      <c r="AM24" s="139">
        <v>1</v>
      </c>
      <c r="AN24" s="139">
        <v>1</v>
      </c>
      <c r="AO24" s="139">
        <v>1</v>
      </c>
    </row>
    <row r="25" spans="1:42" x14ac:dyDescent="0.2">
      <c r="A25" s="138">
        <v>37438</v>
      </c>
      <c r="B25" s="139">
        <v>1</v>
      </c>
      <c r="C25" s="139">
        <v>1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  <c r="I25" s="139">
        <v>1</v>
      </c>
      <c r="J25" s="139">
        <v>1</v>
      </c>
      <c r="K25" s="139">
        <v>1</v>
      </c>
      <c r="L25" s="139">
        <v>1</v>
      </c>
      <c r="M25" s="139">
        <v>1</v>
      </c>
      <c r="N25" s="139">
        <v>1</v>
      </c>
      <c r="O25" s="139">
        <v>1</v>
      </c>
      <c r="P25" s="139">
        <v>1.03</v>
      </c>
      <c r="Q25" s="139">
        <v>1.03</v>
      </c>
      <c r="R25" s="139">
        <v>1</v>
      </c>
      <c r="S25" s="139">
        <v>1</v>
      </c>
      <c r="T25" s="139">
        <v>1.02</v>
      </c>
      <c r="U25" s="139">
        <v>1</v>
      </c>
      <c r="V25" s="139">
        <v>1</v>
      </c>
      <c r="W25" s="139">
        <v>1</v>
      </c>
      <c r="X25" s="139">
        <v>1</v>
      </c>
      <c r="Y25" s="139">
        <v>1</v>
      </c>
      <c r="Z25" s="139">
        <v>1.02</v>
      </c>
      <c r="AA25" s="139">
        <v>1</v>
      </c>
      <c r="AB25" s="139">
        <v>1</v>
      </c>
      <c r="AC25" s="139">
        <v>1</v>
      </c>
      <c r="AD25" s="139">
        <v>1</v>
      </c>
      <c r="AE25" s="139">
        <v>0.98</v>
      </c>
      <c r="AF25" s="139">
        <v>0.98</v>
      </c>
      <c r="AG25" s="139">
        <v>0.98</v>
      </c>
      <c r="AH25" s="139">
        <v>1</v>
      </c>
      <c r="AI25" s="139">
        <v>1.05</v>
      </c>
      <c r="AJ25" s="139">
        <v>1</v>
      </c>
      <c r="AK25" s="139">
        <v>1</v>
      </c>
      <c r="AL25" s="139">
        <v>1.02</v>
      </c>
      <c r="AM25" s="139">
        <v>1</v>
      </c>
      <c r="AN25" s="139">
        <v>1</v>
      </c>
      <c r="AO25" s="139">
        <v>1</v>
      </c>
    </row>
    <row r="26" spans="1:42" x14ac:dyDescent="0.2">
      <c r="A26" s="138">
        <v>37469</v>
      </c>
      <c r="B26" s="139">
        <v>1</v>
      </c>
      <c r="C26" s="139">
        <v>1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  <c r="I26" s="139">
        <v>1</v>
      </c>
      <c r="J26" s="139">
        <v>1</v>
      </c>
      <c r="K26" s="139">
        <v>1</v>
      </c>
      <c r="L26" s="139">
        <v>1</v>
      </c>
      <c r="M26" s="139">
        <v>1</v>
      </c>
      <c r="N26" s="139">
        <v>1</v>
      </c>
      <c r="O26" s="139">
        <v>1</v>
      </c>
      <c r="P26" s="139">
        <v>1.03</v>
      </c>
      <c r="Q26" s="139">
        <v>1.03</v>
      </c>
      <c r="R26" s="139">
        <v>1</v>
      </c>
      <c r="S26" s="139">
        <v>1</v>
      </c>
      <c r="T26" s="139">
        <v>1.02</v>
      </c>
      <c r="U26" s="139">
        <v>1</v>
      </c>
      <c r="V26" s="139">
        <v>1</v>
      </c>
      <c r="W26" s="139">
        <v>1</v>
      </c>
      <c r="X26" s="139">
        <v>1</v>
      </c>
      <c r="Y26" s="139">
        <v>1</v>
      </c>
      <c r="Z26" s="139">
        <v>1.02</v>
      </c>
      <c r="AA26" s="139">
        <v>1</v>
      </c>
      <c r="AB26" s="139">
        <v>1</v>
      </c>
      <c r="AC26" s="139">
        <v>1</v>
      </c>
      <c r="AD26" s="139">
        <v>1</v>
      </c>
      <c r="AE26" s="139">
        <v>0.98</v>
      </c>
      <c r="AF26" s="139">
        <v>0.98</v>
      </c>
      <c r="AG26" s="139">
        <v>0.98</v>
      </c>
      <c r="AH26" s="139">
        <v>1</v>
      </c>
      <c r="AI26" s="139">
        <v>1.05</v>
      </c>
      <c r="AJ26" s="139">
        <v>1</v>
      </c>
      <c r="AK26" s="139">
        <v>1</v>
      </c>
      <c r="AL26" s="139">
        <v>1.02</v>
      </c>
      <c r="AM26" s="139">
        <v>1</v>
      </c>
      <c r="AN26" s="139">
        <v>1</v>
      </c>
      <c r="AO26" s="139">
        <v>1</v>
      </c>
    </row>
    <row r="27" spans="1:42" x14ac:dyDescent="0.2">
      <c r="A27" s="138">
        <v>37500</v>
      </c>
      <c r="B27" s="139">
        <v>1</v>
      </c>
      <c r="C27" s="139">
        <v>1</v>
      </c>
      <c r="D27" s="139">
        <v>1</v>
      </c>
      <c r="E27" s="139">
        <v>1</v>
      </c>
      <c r="F27" s="139">
        <v>1</v>
      </c>
      <c r="G27" s="139">
        <v>1</v>
      </c>
      <c r="H27" s="139">
        <v>1</v>
      </c>
      <c r="I27" s="139">
        <v>1</v>
      </c>
      <c r="J27" s="139">
        <v>1</v>
      </c>
      <c r="K27" s="139">
        <v>1</v>
      </c>
      <c r="L27" s="139">
        <v>1</v>
      </c>
      <c r="M27" s="139">
        <v>1</v>
      </c>
      <c r="N27" s="139">
        <v>1</v>
      </c>
      <c r="O27" s="139">
        <v>1</v>
      </c>
      <c r="P27" s="139">
        <v>1.03</v>
      </c>
      <c r="Q27" s="139">
        <v>1.03</v>
      </c>
      <c r="R27" s="139">
        <v>1</v>
      </c>
      <c r="S27" s="139">
        <v>1</v>
      </c>
      <c r="T27" s="139">
        <v>1.02</v>
      </c>
      <c r="U27" s="139">
        <v>1</v>
      </c>
      <c r="V27" s="139">
        <v>1</v>
      </c>
      <c r="W27" s="139">
        <v>1</v>
      </c>
      <c r="X27" s="139">
        <v>1</v>
      </c>
      <c r="Y27" s="139">
        <v>1</v>
      </c>
      <c r="Z27" s="139">
        <v>1.02</v>
      </c>
      <c r="AA27" s="139">
        <v>1</v>
      </c>
      <c r="AB27" s="139">
        <v>1</v>
      </c>
      <c r="AC27" s="139">
        <v>1</v>
      </c>
      <c r="AD27" s="139">
        <v>1</v>
      </c>
      <c r="AE27" s="139">
        <v>0.98</v>
      </c>
      <c r="AF27" s="139">
        <v>0.98</v>
      </c>
      <c r="AG27" s="139">
        <v>0.98</v>
      </c>
      <c r="AH27" s="139">
        <v>1</v>
      </c>
      <c r="AI27" s="139">
        <v>1.05</v>
      </c>
      <c r="AJ27" s="139">
        <v>1</v>
      </c>
      <c r="AK27" s="139">
        <v>1</v>
      </c>
      <c r="AL27" s="139">
        <v>1.02</v>
      </c>
      <c r="AM27" s="139">
        <v>1</v>
      </c>
      <c r="AN27" s="139">
        <v>1</v>
      </c>
      <c r="AO27" s="139">
        <v>1</v>
      </c>
    </row>
    <row r="28" spans="1:42" x14ac:dyDescent="0.2">
      <c r="A28" s="138">
        <v>37530</v>
      </c>
      <c r="B28" s="139">
        <v>1</v>
      </c>
      <c r="C28" s="139">
        <v>1</v>
      </c>
      <c r="D28" s="139">
        <v>1</v>
      </c>
      <c r="E28" s="139">
        <v>1</v>
      </c>
      <c r="F28" s="139">
        <v>1</v>
      </c>
      <c r="G28" s="139">
        <v>1</v>
      </c>
      <c r="H28" s="139">
        <v>1</v>
      </c>
      <c r="I28" s="139">
        <v>1</v>
      </c>
      <c r="J28" s="139">
        <v>1</v>
      </c>
      <c r="K28" s="139">
        <v>1</v>
      </c>
      <c r="L28" s="139">
        <v>1</v>
      </c>
      <c r="M28" s="139">
        <v>1</v>
      </c>
      <c r="N28" s="139">
        <v>1</v>
      </c>
      <c r="O28" s="139">
        <v>1</v>
      </c>
      <c r="P28" s="139">
        <v>1.03</v>
      </c>
      <c r="Q28" s="139">
        <v>1.03</v>
      </c>
      <c r="R28" s="139">
        <v>1</v>
      </c>
      <c r="S28" s="139">
        <v>1</v>
      </c>
      <c r="T28" s="139">
        <v>1.02</v>
      </c>
      <c r="U28" s="139">
        <v>1</v>
      </c>
      <c r="V28" s="139">
        <v>1</v>
      </c>
      <c r="W28" s="139">
        <v>1</v>
      </c>
      <c r="X28" s="139">
        <v>1</v>
      </c>
      <c r="Y28" s="139">
        <v>1</v>
      </c>
      <c r="Z28" s="139">
        <v>1.02</v>
      </c>
      <c r="AA28" s="139">
        <v>1</v>
      </c>
      <c r="AB28" s="139">
        <v>1</v>
      </c>
      <c r="AC28" s="139">
        <v>1</v>
      </c>
      <c r="AD28" s="139">
        <v>1</v>
      </c>
      <c r="AE28" s="139">
        <v>0.98</v>
      </c>
      <c r="AF28" s="139">
        <v>0.98</v>
      </c>
      <c r="AG28" s="139">
        <v>0.98</v>
      </c>
      <c r="AH28" s="139">
        <v>1</v>
      </c>
      <c r="AI28" s="139">
        <v>1.05</v>
      </c>
      <c r="AJ28" s="139">
        <v>1</v>
      </c>
      <c r="AK28" s="139">
        <v>1</v>
      </c>
      <c r="AL28" s="139">
        <v>1.02</v>
      </c>
      <c r="AM28" s="139">
        <v>1</v>
      </c>
      <c r="AN28" s="139">
        <v>1</v>
      </c>
      <c r="AO28" s="139">
        <v>1</v>
      </c>
    </row>
    <row r="29" spans="1:42" x14ac:dyDescent="0.2">
      <c r="A29" s="138">
        <v>37561</v>
      </c>
      <c r="B29" s="139">
        <v>1</v>
      </c>
      <c r="C29" s="139">
        <v>1</v>
      </c>
      <c r="D29" s="139">
        <v>1</v>
      </c>
      <c r="E29" s="139">
        <v>1</v>
      </c>
      <c r="F29" s="139">
        <v>1</v>
      </c>
      <c r="G29" s="139">
        <v>1</v>
      </c>
      <c r="H29" s="139">
        <v>1</v>
      </c>
      <c r="I29" s="139">
        <v>1</v>
      </c>
      <c r="J29" s="139">
        <v>1</v>
      </c>
      <c r="K29" s="139">
        <v>1</v>
      </c>
      <c r="L29" s="139">
        <v>1</v>
      </c>
      <c r="M29" s="139">
        <v>1</v>
      </c>
      <c r="N29" s="139">
        <v>1</v>
      </c>
      <c r="O29" s="139">
        <v>1</v>
      </c>
      <c r="P29" s="139">
        <v>1.03</v>
      </c>
      <c r="Q29" s="139">
        <v>1.03</v>
      </c>
      <c r="R29" s="139">
        <v>1</v>
      </c>
      <c r="S29" s="139">
        <v>1</v>
      </c>
      <c r="T29" s="139">
        <v>1.02</v>
      </c>
      <c r="U29" s="139">
        <v>1</v>
      </c>
      <c r="V29" s="139">
        <v>1</v>
      </c>
      <c r="W29" s="139">
        <v>1</v>
      </c>
      <c r="X29" s="139">
        <v>1</v>
      </c>
      <c r="Y29" s="139">
        <v>1</v>
      </c>
      <c r="Z29" s="139">
        <v>1</v>
      </c>
      <c r="AA29" s="139">
        <v>1</v>
      </c>
      <c r="AB29" s="139">
        <v>1</v>
      </c>
      <c r="AC29" s="139">
        <v>1</v>
      </c>
      <c r="AD29" s="139">
        <v>1</v>
      </c>
      <c r="AE29" s="139">
        <v>1</v>
      </c>
      <c r="AF29" s="139">
        <v>1</v>
      </c>
      <c r="AG29" s="139">
        <v>1.1000000000000001</v>
      </c>
      <c r="AH29" s="139">
        <v>1.1000000000000001</v>
      </c>
      <c r="AI29" s="139">
        <v>1.05</v>
      </c>
      <c r="AJ29" s="139">
        <v>1</v>
      </c>
      <c r="AK29" s="139">
        <v>1</v>
      </c>
      <c r="AL29" s="139">
        <v>1.02</v>
      </c>
      <c r="AM29" s="139">
        <v>1</v>
      </c>
      <c r="AN29" s="139">
        <v>1</v>
      </c>
      <c r="AO29" s="139">
        <v>1</v>
      </c>
    </row>
    <row r="30" spans="1:42" x14ac:dyDescent="0.2">
      <c r="A30" s="138">
        <v>37591</v>
      </c>
      <c r="B30" s="139">
        <v>1</v>
      </c>
      <c r="C30" s="139">
        <v>1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39">
        <v>1</v>
      </c>
      <c r="J30" s="139">
        <v>1</v>
      </c>
      <c r="K30" s="139">
        <v>1</v>
      </c>
      <c r="L30" s="139">
        <v>1</v>
      </c>
      <c r="M30" s="139">
        <v>1</v>
      </c>
      <c r="N30" s="139">
        <v>1</v>
      </c>
      <c r="O30" s="139">
        <v>1</v>
      </c>
      <c r="P30" s="139">
        <v>1.03</v>
      </c>
      <c r="Q30" s="139">
        <v>1.03</v>
      </c>
      <c r="R30" s="139">
        <v>1</v>
      </c>
      <c r="S30" s="139">
        <v>1</v>
      </c>
      <c r="T30" s="139">
        <v>1.02</v>
      </c>
      <c r="U30" s="139">
        <v>1</v>
      </c>
      <c r="V30" s="139">
        <v>1</v>
      </c>
      <c r="W30" s="139">
        <v>1</v>
      </c>
      <c r="X30" s="139">
        <v>1</v>
      </c>
      <c r="Y30" s="139">
        <v>1</v>
      </c>
      <c r="Z30" s="139">
        <v>1</v>
      </c>
      <c r="AA30" s="139">
        <v>1</v>
      </c>
      <c r="AB30" s="139">
        <v>1</v>
      </c>
      <c r="AC30" s="139">
        <v>1</v>
      </c>
      <c r="AD30" s="139">
        <v>1</v>
      </c>
      <c r="AE30" s="139">
        <v>1</v>
      </c>
      <c r="AF30" s="139">
        <v>1</v>
      </c>
      <c r="AG30" s="139">
        <v>1.1000000000000001</v>
      </c>
      <c r="AH30" s="139">
        <v>1.02</v>
      </c>
      <c r="AI30" s="139">
        <v>1.05</v>
      </c>
      <c r="AJ30" s="139">
        <v>1</v>
      </c>
      <c r="AK30" s="139">
        <v>1</v>
      </c>
      <c r="AL30" s="139">
        <v>1.02</v>
      </c>
      <c r="AM30" s="139">
        <v>1</v>
      </c>
      <c r="AN30" s="139">
        <v>1</v>
      </c>
      <c r="AO30" s="139">
        <v>1</v>
      </c>
    </row>
    <row r="31" spans="1:42" x14ac:dyDescent="0.2">
      <c r="A31" s="138">
        <v>37622</v>
      </c>
      <c r="B31" s="139">
        <v>1</v>
      </c>
      <c r="C31" s="139">
        <v>1</v>
      </c>
      <c r="D31" s="139">
        <v>1</v>
      </c>
      <c r="E31" s="139">
        <v>1</v>
      </c>
      <c r="F31" s="139">
        <v>1</v>
      </c>
      <c r="G31" s="139">
        <v>1</v>
      </c>
      <c r="H31" s="139">
        <v>1</v>
      </c>
      <c r="I31" s="139">
        <v>1</v>
      </c>
      <c r="J31" s="139">
        <v>1</v>
      </c>
      <c r="K31" s="139">
        <v>1</v>
      </c>
      <c r="L31" s="139">
        <v>1</v>
      </c>
      <c r="M31" s="139">
        <v>1</v>
      </c>
      <c r="N31" s="139">
        <v>1</v>
      </c>
      <c r="O31" s="139">
        <v>1</v>
      </c>
      <c r="P31" s="139">
        <v>1.03</v>
      </c>
      <c r="Q31" s="139">
        <v>1.03</v>
      </c>
      <c r="R31" s="139">
        <v>1</v>
      </c>
      <c r="S31" s="139">
        <v>1</v>
      </c>
      <c r="T31" s="139">
        <v>1.02</v>
      </c>
      <c r="U31" s="139">
        <v>1</v>
      </c>
      <c r="V31" s="139">
        <v>1</v>
      </c>
      <c r="W31" s="139">
        <v>1</v>
      </c>
      <c r="X31" s="139">
        <v>1</v>
      </c>
      <c r="Y31" s="139">
        <v>1</v>
      </c>
      <c r="Z31" s="139">
        <v>1</v>
      </c>
      <c r="AA31" s="139">
        <v>1</v>
      </c>
      <c r="AB31" s="139">
        <v>1</v>
      </c>
      <c r="AC31" s="139">
        <v>1</v>
      </c>
      <c r="AD31" s="139">
        <v>1</v>
      </c>
      <c r="AE31" s="139">
        <v>1</v>
      </c>
      <c r="AF31" s="139">
        <v>1</v>
      </c>
      <c r="AG31" s="139">
        <v>1.1000000000000001</v>
      </c>
      <c r="AH31" s="139">
        <v>1.04</v>
      </c>
      <c r="AI31" s="139">
        <v>1.05</v>
      </c>
      <c r="AJ31" s="139">
        <v>1</v>
      </c>
      <c r="AK31" s="139">
        <v>1</v>
      </c>
      <c r="AL31" s="139">
        <v>1.02</v>
      </c>
      <c r="AM31" s="139">
        <v>1</v>
      </c>
      <c r="AN31" s="139">
        <v>1</v>
      </c>
      <c r="AO31" s="139">
        <v>1</v>
      </c>
    </row>
    <row r="32" spans="1:42" x14ac:dyDescent="0.2">
      <c r="A32" s="138">
        <v>37653</v>
      </c>
      <c r="B32" s="139">
        <v>1</v>
      </c>
      <c r="C32" s="139">
        <v>1</v>
      </c>
      <c r="D32" s="139">
        <v>1</v>
      </c>
      <c r="E32" s="139">
        <v>1</v>
      </c>
      <c r="F32" s="139">
        <v>1</v>
      </c>
      <c r="G32" s="139">
        <v>1</v>
      </c>
      <c r="H32" s="139">
        <v>1</v>
      </c>
      <c r="I32" s="139">
        <v>1</v>
      </c>
      <c r="J32" s="139">
        <v>1</v>
      </c>
      <c r="K32" s="139">
        <v>1</v>
      </c>
      <c r="L32" s="139">
        <v>1</v>
      </c>
      <c r="M32" s="139">
        <v>1</v>
      </c>
      <c r="N32" s="139">
        <v>1</v>
      </c>
      <c r="O32" s="139">
        <v>1</v>
      </c>
      <c r="P32" s="139">
        <v>1.03</v>
      </c>
      <c r="Q32" s="139">
        <v>1.03</v>
      </c>
      <c r="R32" s="139">
        <v>1</v>
      </c>
      <c r="S32" s="139">
        <v>1</v>
      </c>
      <c r="T32" s="139">
        <v>1.02</v>
      </c>
      <c r="U32" s="139">
        <v>1</v>
      </c>
      <c r="V32" s="139">
        <v>1</v>
      </c>
      <c r="W32" s="139">
        <v>1</v>
      </c>
      <c r="X32" s="139">
        <v>1</v>
      </c>
      <c r="Y32" s="139">
        <v>1</v>
      </c>
      <c r="Z32" s="139">
        <v>1</v>
      </c>
      <c r="AA32" s="139">
        <v>1</v>
      </c>
      <c r="AB32" s="139">
        <v>1</v>
      </c>
      <c r="AC32" s="139">
        <v>1</v>
      </c>
      <c r="AD32" s="139">
        <v>1</v>
      </c>
      <c r="AE32" s="139">
        <v>1</v>
      </c>
      <c r="AF32" s="139">
        <v>1</v>
      </c>
      <c r="AG32" s="139">
        <v>1.1000000000000001</v>
      </c>
      <c r="AH32" s="139">
        <v>1.04</v>
      </c>
      <c r="AI32" s="139">
        <v>1.05</v>
      </c>
      <c r="AJ32" s="139">
        <v>1</v>
      </c>
      <c r="AK32" s="139">
        <v>1</v>
      </c>
      <c r="AL32" s="139">
        <v>1.02</v>
      </c>
      <c r="AM32" s="139">
        <v>1</v>
      </c>
      <c r="AN32" s="139">
        <v>1</v>
      </c>
      <c r="AO32" s="139">
        <v>1</v>
      </c>
    </row>
    <row r="33" spans="1:41" x14ac:dyDescent="0.2">
      <c r="A33" s="138">
        <v>37681</v>
      </c>
      <c r="B33" s="139">
        <v>1</v>
      </c>
      <c r="C33" s="139">
        <v>1</v>
      </c>
      <c r="D33" s="139">
        <v>1</v>
      </c>
      <c r="E33" s="139">
        <v>1</v>
      </c>
      <c r="F33" s="139">
        <v>1</v>
      </c>
      <c r="G33" s="139">
        <v>1</v>
      </c>
      <c r="H33" s="139">
        <v>1</v>
      </c>
      <c r="I33" s="139">
        <v>1</v>
      </c>
      <c r="J33" s="139">
        <v>1</v>
      </c>
      <c r="K33" s="139">
        <v>1</v>
      </c>
      <c r="L33" s="139">
        <v>1</v>
      </c>
      <c r="M33" s="139">
        <v>1</v>
      </c>
      <c r="N33" s="139">
        <v>1</v>
      </c>
      <c r="O33" s="139">
        <v>1</v>
      </c>
      <c r="P33" s="139">
        <v>1.03</v>
      </c>
      <c r="Q33" s="139">
        <v>1.03</v>
      </c>
      <c r="R33" s="139">
        <v>1</v>
      </c>
      <c r="S33" s="139">
        <v>1</v>
      </c>
      <c r="T33" s="139">
        <v>1.02</v>
      </c>
      <c r="U33" s="139">
        <v>1</v>
      </c>
      <c r="V33" s="139">
        <v>1</v>
      </c>
      <c r="W33" s="139">
        <v>1</v>
      </c>
      <c r="X33" s="139">
        <v>1</v>
      </c>
      <c r="Y33" s="139">
        <v>1</v>
      </c>
      <c r="Z33" s="139">
        <v>1</v>
      </c>
      <c r="AA33" s="139">
        <v>1</v>
      </c>
      <c r="AB33" s="139">
        <v>1</v>
      </c>
      <c r="AC33" s="139">
        <v>1</v>
      </c>
      <c r="AD33" s="139">
        <v>1</v>
      </c>
      <c r="AE33" s="139">
        <v>1</v>
      </c>
      <c r="AF33" s="139">
        <v>1</v>
      </c>
      <c r="AG33" s="139">
        <v>1.1000000000000001</v>
      </c>
      <c r="AH33" s="139">
        <v>1.04</v>
      </c>
      <c r="AI33" s="139">
        <v>1.05</v>
      </c>
      <c r="AJ33" s="139">
        <v>1</v>
      </c>
      <c r="AK33" s="139">
        <v>1</v>
      </c>
      <c r="AL33" s="139">
        <v>1.02</v>
      </c>
      <c r="AM33" s="139">
        <v>1</v>
      </c>
      <c r="AN33" s="139">
        <v>1</v>
      </c>
      <c r="AO33" s="139">
        <v>1</v>
      </c>
    </row>
    <row r="34" spans="1:41" x14ac:dyDescent="0.2">
      <c r="A34" s="138">
        <v>37712</v>
      </c>
      <c r="B34" s="139">
        <v>1</v>
      </c>
      <c r="C34" s="139">
        <v>1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39">
        <v>1</v>
      </c>
      <c r="J34" s="139">
        <v>1</v>
      </c>
      <c r="K34" s="139">
        <v>1</v>
      </c>
      <c r="L34" s="139">
        <v>1</v>
      </c>
      <c r="M34" s="139">
        <v>1</v>
      </c>
      <c r="N34" s="139">
        <v>1</v>
      </c>
      <c r="O34" s="139">
        <v>1</v>
      </c>
      <c r="P34" s="139">
        <v>1.03</v>
      </c>
      <c r="Q34" s="139">
        <v>1.03</v>
      </c>
      <c r="R34" s="139">
        <v>1</v>
      </c>
      <c r="S34" s="139">
        <v>1</v>
      </c>
      <c r="T34" s="139">
        <v>1.02</v>
      </c>
      <c r="U34" s="139">
        <v>1</v>
      </c>
      <c r="V34" s="139">
        <v>1</v>
      </c>
      <c r="W34" s="139">
        <v>1</v>
      </c>
      <c r="X34" s="139">
        <v>1</v>
      </c>
      <c r="Y34" s="139">
        <v>1</v>
      </c>
      <c r="Z34" s="139">
        <v>1.02</v>
      </c>
      <c r="AA34" s="139">
        <v>1</v>
      </c>
      <c r="AB34" s="139">
        <v>1</v>
      </c>
      <c r="AC34" s="139">
        <v>1</v>
      </c>
      <c r="AD34" s="139">
        <v>1</v>
      </c>
      <c r="AE34" s="139">
        <v>0.98</v>
      </c>
      <c r="AF34" s="139">
        <v>0.98</v>
      </c>
      <c r="AG34" s="139">
        <v>0.98</v>
      </c>
      <c r="AH34" s="139">
        <v>1</v>
      </c>
      <c r="AI34" s="139">
        <v>1.05</v>
      </c>
      <c r="AJ34" s="139">
        <v>1</v>
      </c>
      <c r="AK34" s="139">
        <v>1</v>
      </c>
      <c r="AL34" s="139">
        <v>1.02</v>
      </c>
      <c r="AM34" s="139">
        <v>1</v>
      </c>
      <c r="AN34" s="139">
        <v>1</v>
      </c>
      <c r="AO34" s="139">
        <v>1</v>
      </c>
    </row>
    <row r="35" spans="1:41" x14ac:dyDescent="0.2">
      <c r="A35" s="138">
        <v>37742</v>
      </c>
      <c r="B35" s="139">
        <v>1</v>
      </c>
      <c r="C35" s="139">
        <v>1</v>
      </c>
      <c r="D35" s="139">
        <v>1</v>
      </c>
      <c r="E35" s="139">
        <v>1</v>
      </c>
      <c r="F35" s="139">
        <v>1</v>
      </c>
      <c r="G35" s="139">
        <v>1</v>
      </c>
      <c r="H35" s="139">
        <v>1</v>
      </c>
      <c r="I35" s="139">
        <v>1</v>
      </c>
      <c r="J35" s="139">
        <v>1</v>
      </c>
      <c r="K35" s="139">
        <v>1</v>
      </c>
      <c r="L35" s="139">
        <v>1</v>
      </c>
      <c r="M35" s="139">
        <v>1</v>
      </c>
      <c r="N35" s="139">
        <v>1</v>
      </c>
      <c r="O35" s="139">
        <v>1</v>
      </c>
      <c r="P35" s="139">
        <v>1.03</v>
      </c>
      <c r="Q35" s="139">
        <v>1.03</v>
      </c>
      <c r="R35" s="139">
        <v>1</v>
      </c>
      <c r="S35" s="139">
        <v>1</v>
      </c>
      <c r="T35" s="139">
        <v>1.02</v>
      </c>
      <c r="U35" s="139">
        <v>1</v>
      </c>
      <c r="V35" s="139">
        <v>1</v>
      </c>
      <c r="W35" s="139">
        <v>1</v>
      </c>
      <c r="X35" s="139">
        <v>1</v>
      </c>
      <c r="Y35" s="139">
        <v>1</v>
      </c>
      <c r="Z35" s="139">
        <v>1.02</v>
      </c>
      <c r="AA35" s="139">
        <v>1</v>
      </c>
      <c r="AB35" s="139">
        <v>1</v>
      </c>
      <c r="AC35" s="139">
        <v>1</v>
      </c>
      <c r="AD35" s="139">
        <v>1</v>
      </c>
      <c r="AE35" s="139">
        <v>0.98</v>
      </c>
      <c r="AF35" s="139">
        <v>0.98</v>
      </c>
      <c r="AG35" s="139">
        <v>0.98</v>
      </c>
      <c r="AH35" s="139">
        <v>1</v>
      </c>
      <c r="AI35" s="139">
        <v>1.05</v>
      </c>
      <c r="AJ35" s="139">
        <v>1</v>
      </c>
      <c r="AK35" s="139">
        <v>1</v>
      </c>
      <c r="AL35" s="139">
        <v>1.02</v>
      </c>
      <c r="AM35" s="139">
        <v>1</v>
      </c>
      <c r="AN35" s="139">
        <v>1</v>
      </c>
      <c r="AO35" s="139">
        <v>1</v>
      </c>
    </row>
    <row r="36" spans="1:41" x14ac:dyDescent="0.2">
      <c r="A36" s="138">
        <v>37773</v>
      </c>
      <c r="B36" s="139">
        <v>1</v>
      </c>
      <c r="C36" s="139">
        <v>1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  <c r="I36" s="139">
        <v>1</v>
      </c>
      <c r="J36" s="139">
        <v>1</v>
      </c>
      <c r="K36" s="139">
        <v>1</v>
      </c>
      <c r="L36" s="139">
        <v>1</v>
      </c>
      <c r="M36" s="139">
        <v>1</v>
      </c>
      <c r="N36" s="139">
        <v>1</v>
      </c>
      <c r="O36" s="139">
        <v>1</v>
      </c>
      <c r="P36" s="139">
        <v>1.03</v>
      </c>
      <c r="Q36" s="139">
        <v>1.03</v>
      </c>
      <c r="R36" s="139">
        <v>1</v>
      </c>
      <c r="S36" s="139">
        <v>1</v>
      </c>
      <c r="T36" s="139">
        <v>1.02</v>
      </c>
      <c r="U36" s="139">
        <v>1</v>
      </c>
      <c r="V36" s="139">
        <v>1</v>
      </c>
      <c r="W36" s="139">
        <v>1</v>
      </c>
      <c r="X36" s="139">
        <v>1</v>
      </c>
      <c r="Y36" s="139">
        <v>1</v>
      </c>
      <c r="Z36" s="139">
        <v>1.02</v>
      </c>
      <c r="AA36" s="139">
        <v>1</v>
      </c>
      <c r="AB36" s="139">
        <v>1</v>
      </c>
      <c r="AC36" s="139">
        <v>1</v>
      </c>
      <c r="AD36" s="139">
        <v>1</v>
      </c>
      <c r="AE36" s="139">
        <v>0.98</v>
      </c>
      <c r="AF36" s="139">
        <v>0.98</v>
      </c>
      <c r="AG36" s="139">
        <v>0.98</v>
      </c>
      <c r="AH36" s="139">
        <v>1</v>
      </c>
      <c r="AI36" s="139">
        <v>1.05</v>
      </c>
      <c r="AJ36" s="139">
        <v>1</v>
      </c>
      <c r="AK36" s="139">
        <v>1</v>
      </c>
      <c r="AL36" s="139">
        <v>1.02</v>
      </c>
      <c r="AM36" s="139">
        <v>1</v>
      </c>
      <c r="AN36" s="139">
        <v>1</v>
      </c>
      <c r="AO36" s="139">
        <v>1</v>
      </c>
    </row>
    <row r="37" spans="1:41" x14ac:dyDescent="0.2">
      <c r="A37" s="138">
        <v>37803</v>
      </c>
      <c r="B37" s="139">
        <v>1</v>
      </c>
      <c r="C37" s="139">
        <v>1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  <c r="I37" s="139">
        <v>1</v>
      </c>
      <c r="J37" s="139">
        <v>1</v>
      </c>
      <c r="K37" s="139">
        <v>1</v>
      </c>
      <c r="L37" s="139">
        <v>1</v>
      </c>
      <c r="M37" s="139">
        <v>1</v>
      </c>
      <c r="N37" s="139">
        <v>1</v>
      </c>
      <c r="O37" s="139">
        <v>1</v>
      </c>
      <c r="P37" s="139">
        <v>1.03</v>
      </c>
      <c r="Q37" s="139">
        <v>1.03</v>
      </c>
      <c r="R37" s="139">
        <v>1</v>
      </c>
      <c r="S37" s="139">
        <v>1</v>
      </c>
      <c r="T37" s="139">
        <v>1.02</v>
      </c>
      <c r="U37" s="139">
        <v>1</v>
      </c>
      <c r="V37" s="139">
        <v>1</v>
      </c>
      <c r="W37" s="139">
        <v>1</v>
      </c>
      <c r="X37" s="139">
        <v>1</v>
      </c>
      <c r="Y37" s="139">
        <v>1</v>
      </c>
      <c r="Z37" s="139">
        <v>1.02</v>
      </c>
      <c r="AA37" s="139">
        <v>1</v>
      </c>
      <c r="AB37" s="139">
        <v>1</v>
      </c>
      <c r="AC37" s="139">
        <v>1</v>
      </c>
      <c r="AD37" s="139">
        <v>1</v>
      </c>
      <c r="AE37" s="139">
        <v>0.98</v>
      </c>
      <c r="AF37" s="139">
        <v>0.98</v>
      </c>
      <c r="AG37" s="139">
        <v>0.98</v>
      </c>
      <c r="AH37" s="139">
        <v>1</v>
      </c>
      <c r="AI37" s="139">
        <v>1.05</v>
      </c>
      <c r="AJ37" s="139">
        <v>1</v>
      </c>
      <c r="AK37" s="139">
        <v>1</v>
      </c>
      <c r="AL37" s="139">
        <v>1.02</v>
      </c>
      <c r="AM37" s="139">
        <v>1</v>
      </c>
      <c r="AN37" s="139">
        <v>1</v>
      </c>
      <c r="AO37" s="139">
        <v>1</v>
      </c>
    </row>
    <row r="38" spans="1:41" x14ac:dyDescent="0.2">
      <c r="A38" s="138">
        <v>37834</v>
      </c>
      <c r="B38" s="139">
        <v>1</v>
      </c>
      <c r="C38" s="139">
        <v>1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39">
        <v>1</v>
      </c>
      <c r="J38" s="139">
        <v>1</v>
      </c>
      <c r="K38" s="139">
        <v>1</v>
      </c>
      <c r="L38" s="139">
        <v>1</v>
      </c>
      <c r="M38" s="139">
        <v>1</v>
      </c>
      <c r="N38" s="139">
        <v>1</v>
      </c>
      <c r="O38" s="139">
        <v>1</v>
      </c>
      <c r="P38" s="139">
        <v>1.03</v>
      </c>
      <c r="Q38" s="139">
        <v>1.03</v>
      </c>
      <c r="R38" s="139">
        <v>1</v>
      </c>
      <c r="S38" s="139">
        <v>1</v>
      </c>
      <c r="T38" s="139">
        <v>1.02</v>
      </c>
      <c r="U38" s="139">
        <v>1</v>
      </c>
      <c r="V38" s="139">
        <v>1</v>
      </c>
      <c r="W38" s="139">
        <v>1</v>
      </c>
      <c r="X38" s="139">
        <v>1</v>
      </c>
      <c r="Y38" s="139">
        <v>1</v>
      </c>
      <c r="Z38" s="139">
        <v>1.02</v>
      </c>
      <c r="AA38" s="139">
        <v>1</v>
      </c>
      <c r="AB38" s="139">
        <v>1</v>
      </c>
      <c r="AC38" s="139">
        <v>1</v>
      </c>
      <c r="AD38" s="139">
        <v>1</v>
      </c>
      <c r="AE38" s="139">
        <v>0.98</v>
      </c>
      <c r="AF38" s="139">
        <v>0.98</v>
      </c>
      <c r="AG38" s="139">
        <v>0.98</v>
      </c>
      <c r="AH38" s="139">
        <v>1</v>
      </c>
      <c r="AI38" s="139">
        <v>1.05</v>
      </c>
      <c r="AJ38" s="139">
        <v>1</v>
      </c>
      <c r="AK38" s="139">
        <v>1</v>
      </c>
      <c r="AL38" s="139">
        <v>1.02</v>
      </c>
      <c r="AM38" s="139">
        <v>1</v>
      </c>
      <c r="AN38" s="139">
        <v>1</v>
      </c>
      <c r="AO38" s="139">
        <v>1</v>
      </c>
    </row>
    <row r="39" spans="1:41" x14ac:dyDescent="0.2">
      <c r="A39" s="138">
        <v>37865</v>
      </c>
      <c r="B39" s="139">
        <v>1</v>
      </c>
      <c r="C39" s="139">
        <v>1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  <c r="I39" s="139">
        <v>1</v>
      </c>
      <c r="J39" s="139">
        <v>1</v>
      </c>
      <c r="K39" s="139">
        <v>1</v>
      </c>
      <c r="L39" s="139">
        <v>1</v>
      </c>
      <c r="M39" s="139">
        <v>1</v>
      </c>
      <c r="N39" s="139">
        <v>1</v>
      </c>
      <c r="O39" s="139">
        <v>1</v>
      </c>
      <c r="P39" s="139">
        <v>1.03</v>
      </c>
      <c r="Q39" s="139">
        <v>1.03</v>
      </c>
      <c r="R39" s="139">
        <v>1</v>
      </c>
      <c r="S39" s="139">
        <v>1</v>
      </c>
      <c r="T39" s="139">
        <v>1.02</v>
      </c>
      <c r="U39" s="139">
        <v>1</v>
      </c>
      <c r="V39" s="139">
        <v>1</v>
      </c>
      <c r="W39" s="139">
        <v>1</v>
      </c>
      <c r="X39" s="139">
        <v>1</v>
      </c>
      <c r="Y39" s="139">
        <v>1</v>
      </c>
      <c r="Z39" s="139">
        <v>1.02</v>
      </c>
      <c r="AA39" s="139">
        <v>1</v>
      </c>
      <c r="AB39" s="139">
        <v>1</v>
      </c>
      <c r="AC39" s="139">
        <v>1</v>
      </c>
      <c r="AD39" s="139">
        <v>1</v>
      </c>
      <c r="AE39" s="139">
        <v>0.98</v>
      </c>
      <c r="AF39" s="139">
        <v>0.98</v>
      </c>
      <c r="AG39" s="139">
        <v>0.98</v>
      </c>
      <c r="AH39" s="139">
        <v>1</v>
      </c>
      <c r="AI39" s="139">
        <v>1.05</v>
      </c>
      <c r="AJ39" s="139">
        <v>1</v>
      </c>
      <c r="AK39" s="139">
        <v>1</v>
      </c>
      <c r="AL39" s="139">
        <v>1.02</v>
      </c>
      <c r="AM39" s="139">
        <v>1</v>
      </c>
      <c r="AN39" s="139">
        <v>1</v>
      </c>
      <c r="AO39" s="139">
        <v>1</v>
      </c>
    </row>
    <row r="40" spans="1:41" x14ac:dyDescent="0.2">
      <c r="A40" s="138">
        <v>37895</v>
      </c>
      <c r="B40" s="139">
        <v>1</v>
      </c>
      <c r="C40" s="139">
        <v>1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  <c r="I40" s="139">
        <v>1</v>
      </c>
      <c r="J40" s="139">
        <v>1</v>
      </c>
      <c r="K40" s="139">
        <v>1</v>
      </c>
      <c r="L40" s="139">
        <v>1</v>
      </c>
      <c r="M40" s="139">
        <v>1</v>
      </c>
      <c r="N40" s="139">
        <v>1</v>
      </c>
      <c r="O40" s="139">
        <v>1</v>
      </c>
      <c r="P40" s="139">
        <v>1.03</v>
      </c>
      <c r="Q40" s="139">
        <v>1.03</v>
      </c>
      <c r="R40" s="139">
        <v>1</v>
      </c>
      <c r="S40" s="139">
        <v>1</v>
      </c>
      <c r="T40" s="139">
        <v>1.02</v>
      </c>
      <c r="U40" s="139">
        <v>1</v>
      </c>
      <c r="V40" s="139">
        <v>1</v>
      </c>
      <c r="W40" s="139">
        <v>1</v>
      </c>
      <c r="X40" s="139">
        <v>1</v>
      </c>
      <c r="Y40" s="139">
        <v>1</v>
      </c>
      <c r="Z40" s="139">
        <v>1.02</v>
      </c>
      <c r="AA40" s="139">
        <v>1</v>
      </c>
      <c r="AB40" s="139">
        <v>1</v>
      </c>
      <c r="AC40" s="139">
        <v>1</v>
      </c>
      <c r="AD40" s="139">
        <v>1</v>
      </c>
      <c r="AE40" s="139">
        <v>0.98</v>
      </c>
      <c r="AF40" s="139">
        <v>0.98</v>
      </c>
      <c r="AG40" s="139">
        <v>0.98</v>
      </c>
      <c r="AH40" s="139">
        <v>1</v>
      </c>
      <c r="AI40" s="139">
        <v>1.05</v>
      </c>
      <c r="AJ40" s="139">
        <v>1</v>
      </c>
      <c r="AK40" s="139">
        <v>1</v>
      </c>
      <c r="AL40" s="139">
        <v>1.02</v>
      </c>
      <c r="AM40" s="139">
        <v>1</v>
      </c>
      <c r="AN40" s="139">
        <v>1</v>
      </c>
      <c r="AO40" s="139">
        <v>1</v>
      </c>
    </row>
    <row r="41" spans="1:41" x14ac:dyDescent="0.2">
      <c r="A41" s="138">
        <v>37926</v>
      </c>
      <c r="B41" s="139">
        <v>1</v>
      </c>
      <c r="C41" s="139">
        <v>1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  <c r="I41" s="139">
        <v>1</v>
      </c>
      <c r="J41" s="139">
        <v>1</v>
      </c>
      <c r="K41" s="139">
        <v>1</v>
      </c>
      <c r="L41" s="139">
        <v>1</v>
      </c>
      <c r="M41" s="139">
        <v>1</v>
      </c>
      <c r="N41" s="139">
        <v>1</v>
      </c>
      <c r="O41" s="139">
        <v>1</v>
      </c>
      <c r="P41" s="139">
        <v>1.03</v>
      </c>
      <c r="Q41" s="139">
        <v>1.03</v>
      </c>
      <c r="R41" s="139">
        <v>1</v>
      </c>
      <c r="S41" s="139">
        <v>1</v>
      </c>
      <c r="T41" s="139">
        <v>1.02</v>
      </c>
      <c r="U41" s="139">
        <v>1</v>
      </c>
      <c r="V41" s="139">
        <v>1</v>
      </c>
      <c r="W41" s="139">
        <v>1</v>
      </c>
      <c r="X41" s="139">
        <v>1</v>
      </c>
      <c r="Y41" s="139">
        <v>1</v>
      </c>
      <c r="Z41" s="139">
        <v>1</v>
      </c>
      <c r="AA41" s="139">
        <v>1</v>
      </c>
      <c r="AB41" s="139">
        <v>1</v>
      </c>
      <c r="AC41" s="139">
        <v>1</v>
      </c>
      <c r="AD41" s="139">
        <v>1</v>
      </c>
      <c r="AE41" s="139">
        <v>1</v>
      </c>
      <c r="AF41" s="139">
        <v>1</v>
      </c>
      <c r="AG41" s="139">
        <v>1.1000000000000001</v>
      </c>
      <c r="AH41" s="139">
        <v>1.1000000000000001</v>
      </c>
      <c r="AI41" s="139">
        <v>1.05</v>
      </c>
      <c r="AJ41" s="139">
        <v>1</v>
      </c>
      <c r="AK41" s="139">
        <v>1</v>
      </c>
      <c r="AL41" s="139">
        <v>1.02</v>
      </c>
      <c r="AM41" s="139">
        <v>1</v>
      </c>
      <c r="AN41" s="139">
        <v>1</v>
      </c>
      <c r="AO41" s="139">
        <v>1</v>
      </c>
    </row>
    <row r="42" spans="1:41" x14ac:dyDescent="0.2">
      <c r="A42" s="138">
        <v>37956</v>
      </c>
      <c r="B42" s="139">
        <v>1</v>
      </c>
      <c r="C42" s="139">
        <v>1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39">
        <v>1</v>
      </c>
      <c r="J42" s="139">
        <v>1</v>
      </c>
      <c r="K42" s="139">
        <v>1</v>
      </c>
      <c r="L42" s="139">
        <v>1</v>
      </c>
      <c r="M42" s="139">
        <v>1</v>
      </c>
      <c r="N42" s="139">
        <v>1</v>
      </c>
      <c r="O42" s="139">
        <v>1</v>
      </c>
      <c r="P42" s="139">
        <v>1.03</v>
      </c>
      <c r="Q42" s="139">
        <v>1.03</v>
      </c>
      <c r="R42" s="139">
        <v>1</v>
      </c>
      <c r="S42" s="139">
        <v>1</v>
      </c>
      <c r="T42" s="139">
        <v>1.02</v>
      </c>
      <c r="U42" s="139">
        <v>1</v>
      </c>
      <c r="V42" s="139">
        <v>1</v>
      </c>
      <c r="W42" s="139">
        <v>1</v>
      </c>
      <c r="X42" s="139">
        <v>1</v>
      </c>
      <c r="Y42" s="139">
        <v>1</v>
      </c>
      <c r="Z42" s="139">
        <v>1</v>
      </c>
      <c r="AA42" s="139">
        <v>1</v>
      </c>
      <c r="AB42" s="139">
        <v>1</v>
      </c>
      <c r="AC42" s="139">
        <v>1</v>
      </c>
      <c r="AD42" s="139">
        <v>1</v>
      </c>
      <c r="AE42" s="139">
        <v>1</v>
      </c>
      <c r="AF42" s="139">
        <v>1</v>
      </c>
      <c r="AG42" s="139">
        <v>1.1000000000000001</v>
      </c>
      <c r="AH42" s="139">
        <v>1.02</v>
      </c>
      <c r="AI42" s="139">
        <v>1.05</v>
      </c>
      <c r="AJ42" s="139">
        <v>1</v>
      </c>
      <c r="AK42" s="139">
        <v>1</v>
      </c>
      <c r="AL42" s="139">
        <v>1.02</v>
      </c>
      <c r="AM42" s="139">
        <v>1</v>
      </c>
      <c r="AN42" s="139">
        <v>1</v>
      </c>
      <c r="AO42" s="139">
        <v>1</v>
      </c>
    </row>
    <row r="43" spans="1:41" x14ac:dyDescent="0.2">
      <c r="A43" s="138">
        <v>37987</v>
      </c>
      <c r="B43" s="139">
        <v>1</v>
      </c>
      <c r="C43" s="139">
        <v>1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  <c r="I43" s="139">
        <v>1</v>
      </c>
      <c r="J43" s="139">
        <v>1</v>
      </c>
      <c r="K43" s="139">
        <v>1</v>
      </c>
      <c r="L43" s="139">
        <v>1</v>
      </c>
      <c r="M43" s="139">
        <v>1</v>
      </c>
      <c r="N43" s="139">
        <v>1</v>
      </c>
      <c r="O43" s="139">
        <v>1</v>
      </c>
      <c r="P43" s="139">
        <v>1.03</v>
      </c>
      <c r="Q43" s="139">
        <v>1.03</v>
      </c>
      <c r="R43" s="139">
        <v>1</v>
      </c>
      <c r="S43" s="139">
        <v>1</v>
      </c>
      <c r="T43" s="139">
        <v>1.02</v>
      </c>
      <c r="U43" s="139">
        <v>1</v>
      </c>
      <c r="V43" s="139">
        <v>1</v>
      </c>
      <c r="W43" s="139">
        <v>1</v>
      </c>
      <c r="X43" s="139">
        <v>1</v>
      </c>
      <c r="Y43" s="139">
        <v>1</v>
      </c>
      <c r="Z43" s="139">
        <v>1</v>
      </c>
      <c r="AA43" s="139">
        <v>1</v>
      </c>
      <c r="AB43" s="139">
        <v>1</v>
      </c>
      <c r="AC43" s="139">
        <v>1</v>
      </c>
      <c r="AD43" s="139">
        <v>1</v>
      </c>
      <c r="AE43" s="139">
        <v>1</v>
      </c>
      <c r="AF43" s="139">
        <v>1</v>
      </c>
      <c r="AG43" s="139">
        <v>1.1000000000000001</v>
      </c>
      <c r="AH43" s="139">
        <v>1.04</v>
      </c>
      <c r="AI43" s="139">
        <v>1.05</v>
      </c>
      <c r="AJ43" s="139">
        <v>1</v>
      </c>
      <c r="AK43" s="139">
        <v>1</v>
      </c>
      <c r="AL43" s="139">
        <v>1.02</v>
      </c>
      <c r="AM43" s="139">
        <v>1</v>
      </c>
      <c r="AN43" s="139">
        <v>1</v>
      </c>
      <c r="AO43" s="139">
        <v>1</v>
      </c>
    </row>
    <row r="44" spans="1:41" x14ac:dyDescent="0.2">
      <c r="A44" s="138">
        <v>38018</v>
      </c>
      <c r="B44" s="139">
        <v>1</v>
      </c>
      <c r="C44" s="139">
        <v>1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  <c r="I44" s="139">
        <v>1</v>
      </c>
      <c r="J44" s="139">
        <v>1</v>
      </c>
      <c r="K44" s="139">
        <v>1</v>
      </c>
      <c r="L44" s="139">
        <v>1</v>
      </c>
      <c r="M44" s="139">
        <v>1</v>
      </c>
      <c r="N44" s="139">
        <v>1</v>
      </c>
      <c r="O44" s="139">
        <v>1</v>
      </c>
      <c r="P44" s="139">
        <v>1.03</v>
      </c>
      <c r="Q44" s="139">
        <v>1.03</v>
      </c>
      <c r="R44" s="139">
        <v>1</v>
      </c>
      <c r="S44" s="139">
        <v>1</v>
      </c>
      <c r="T44" s="139">
        <v>1.02</v>
      </c>
      <c r="U44" s="139">
        <v>1</v>
      </c>
      <c r="V44" s="139">
        <v>1</v>
      </c>
      <c r="W44" s="139">
        <v>1</v>
      </c>
      <c r="X44" s="139">
        <v>1</v>
      </c>
      <c r="Y44" s="139">
        <v>1</v>
      </c>
      <c r="Z44" s="139">
        <v>1</v>
      </c>
      <c r="AA44" s="139">
        <v>1</v>
      </c>
      <c r="AB44" s="139">
        <v>1</v>
      </c>
      <c r="AC44" s="139">
        <v>1</v>
      </c>
      <c r="AD44" s="139">
        <v>1</v>
      </c>
      <c r="AE44" s="139">
        <v>1</v>
      </c>
      <c r="AF44" s="139">
        <v>1</v>
      </c>
      <c r="AG44" s="139">
        <v>1.1000000000000001</v>
      </c>
      <c r="AH44" s="139">
        <v>1.04</v>
      </c>
      <c r="AI44" s="139">
        <v>1.05</v>
      </c>
      <c r="AJ44" s="139">
        <v>1</v>
      </c>
      <c r="AK44" s="139">
        <v>1</v>
      </c>
      <c r="AL44" s="139">
        <v>1.02</v>
      </c>
      <c r="AM44" s="139">
        <v>1</v>
      </c>
      <c r="AN44" s="139">
        <v>1</v>
      </c>
      <c r="AO44" s="139">
        <v>1</v>
      </c>
    </row>
    <row r="45" spans="1:41" x14ac:dyDescent="0.2">
      <c r="A45" s="138">
        <v>38047</v>
      </c>
      <c r="B45" s="139">
        <v>1</v>
      </c>
      <c r="C45" s="139">
        <v>1</v>
      </c>
      <c r="D45" s="139">
        <v>1</v>
      </c>
      <c r="E45" s="139">
        <v>1</v>
      </c>
      <c r="F45" s="139">
        <v>1</v>
      </c>
      <c r="G45" s="139">
        <v>1</v>
      </c>
      <c r="H45" s="139">
        <v>1</v>
      </c>
      <c r="I45" s="139">
        <v>1</v>
      </c>
      <c r="J45" s="139">
        <v>1</v>
      </c>
      <c r="K45" s="139">
        <v>1</v>
      </c>
      <c r="L45" s="139">
        <v>1</v>
      </c>
      <c r="M45" s="139">
        <v>1</v>
      </c>
      <c r="N45" s="139">
        <v>1</v>
      </c>
      <c r="O45" s="139">
        <v>1</v>
      </c>
      <c r="P45" s="139">
        <v>1.03</v>
      </c>
      <c r="Q45" s="139">
        <v>1.03</v>
      </c>
      <c r="R45" s="139">
        <v>1</v>
      </c>
      <c r="S45" s="139">
        <v>1</v>
      </c>
      <c r="T45" s="139">
        <v>1.02</v>
      </c>
      <c r="U45" s="139">
        <v>1</v>
      </c>
      <c r="V45" s="139">
        <v>1</v>
      </c>
      <c r="W45" s="139">
        <v>1</v>
      </c>
      <c r="X45" s="139">
        <v>1</v>
      </c>
      <c r="Y45" s="139">
        <v>1</v>
      </c>
      <c r="Z45" s="139">
        <v>1</v>
      </c>
      <c r="AA45" s="139">
        <v>1</v>
      </c>
      <c r="AB45" s="139">
        <v>1</v>
      </c>
      <c r="AC45" s="139">
        <v>1</v>
      </c>
      <c r="AD45" s="139">
        <v>1</v>
      </c>
      <c r="AE45" s="139">
        <v>1</v>
      </c>
      <c r="AF45" s="139">
        <v>1</v>
      </c>
      <c r="AG45" s="139">
        <v>1.1000000000000001</v>
      </c>
      <c r="AH45" s="139">
        <v>1.04</v>
      </c>
      <c r="AI45" s="139">
        <v>1.05</v>
      </c>
      <c r="AJ45" s="139">
        <v>1</v>
      </c>
      <c r="AK45" s="139">
        <v>1</v>
      </c>
      <c r="AL45" s="139">
        <v>1.02</v>
      </c>
      <c r="AM45" s="139">
        <v>1</v>
      </c>
      <c r="AN45" s="139">
        <v>1</v>
      </c>
      <c r="AO45" s="139">
        <v>1</v>
      </c>
    </row>
    <row r="46" spans="1:41" x14ac:dyDescent="0.2">
      <c r="A46" s="138">
        <v>38078</v>
      </c>
      <c r="B46" s="139">
        <v>1</v>
      </c>
      <c r="C46" s="139">
        <v>1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39">
        <v>1</v>
      </c>
      <c r="J46" s="139">
        <v>1</v>
      </c>
      <c r="K46" s="139">
        <v>1</v>
      </c>
      <c r="L46" s="139">
        <v>1</v>
      </c>
      <c r="M46" s="139">
        <v>1</v>
      </c>
      <c r="N46" s="139">
        <v>1</v>
      </c>
      <c r="O46" s="139">
        <v>1</v>
      </c>
      <c r="P46" s="139">
        <v>1.03</v>
      </c>
      <c r="Q46" s="139">
        <v>1.03</v>
      </c>
      <c r="R46" s="139">
        <v>1</v>
      </c>
      <c r="S46" s="139">
        <v>1</v>
      </c>
      <c r="T46" s="139">
        <v>1.02</v>
      </c>
      <c r="U46" s="139">
        <v>1</v>
      </c>
      <c r="V46" s="139">
        <v>1</v>
      </c>
      <c r="W46" s="139">
        <v>1</v>
      </c>
      <c r="X46" s="139">
        <v>1</v>
      </c>
      <c r="Y46" s="139">
        <v>1</v>
      </c>
      <c r="Z46" s="139">
        <v>1.02</v>
      </c>
      <c r="AA46" s="139">
        <v>1</v>
      </c>
      <c r="AB46" s="139">
        <v>1</v>
      </c>
      <c r="AC46" s="139">
        <v>1</v>
      </c>
      <c r="AD46" s="139">
        <v>1</v>
      </c>
      <c r="AE46" s="139">
        <v>0.98</v>
      </c>
      <c r="AF46" s="139">
        <v>0.98</v>
      </c>
      <c r="AG46" s="139">
        <v>0.98</v>
      </c>
      <c r="AH46" s="139">
        <v>1</v>
      </c>
      <c r="AI46" s="139">
        <v>1.05</v>
      </c>
      <c r="AJ46" s="139">
        <v>1</v>
      </c>
      <c r="AK46" s="139">
        <v>1</v>
      </c>
      <c r="AL46" s="139">
        <v>1.02</v>
      </c>
      <c r="AM46" s="139">
        <v>1</v>
      </c>
      <c r="AN46" s="139">
        <v>1</v>
      </c>
      <c r="AO46" s="139">
        <v>1</v>
      </c>
    </row>
    <row r="47" spans="1:41" x14ac:dyDescent="0.2">
      <c r="A47" s="138">
        <v>38108</v>
      </c>
      <c r="B47" s="139">
        <v>1</v>
      </c>
      <c r="C47" s="139">
        <v>1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  <c r="I47" s="139">
        <v>1</v>
      </c>
      <c r="J47" s="139">
        <v>1</v>
      </c>
      <c r="K47" s="139">
        <v>1</v>
      </c>
      <c r="L47" s="139">
        <v>1</v>
      </c>
      <c r="M47" s="139">
        <v>1</v>
      </c>
      <c r="N47" s="139">
        <v>1</v>
      </c>
      <c r="O47" s="139">
        <v>1</v>
      </c>
      <c r="P47" s="139">
        <v>1.03</v>
      </c>
      <c r="Q47" s="139">
        <v>1.03</v>
      </c>
      <c r="R47" s="139">
        <v>1</v>
      </c>
      <c r="S47" s="139">
        <v>1</v>
      </c>
      <c r="T47" s="139">
        <v>1.02</v>
      </c>
      <c r="U47" s="139">
        <v>1</v>
      </c>
      <c r="V47" s="139">
        <v>1</v>
      </c>
      <c r="W47" s="139">
        <v>1</v>
      </c>
      <c r="X47" s="139">
        <v>1</v>
      </c>
      <c r="Y47" s="139">
        <v>1</v>
      </c>
      <c r="Z47" s="139">
        <v>1.02</v>
      </c>
      <c r="AA47" s="139">
        <v>1</v>
      </c>
      <c r="AB47" s="139">
        <v>1</v>
      </c>
      <c r="AC47" s="139">
        <v>1</v>
      </c>
      <c r="AD47" s="139">
        <v>1</v>
      </c>
      <c r="AE47" s="139">
        <v>0.98</v>
      </c>
      <c r="AF47" s="139">
        <v>0.98</v>
      </c>
      <c r="AG47" s="139">
        <v>0.98</v>
      </c>
      <c r="AH47" s="139">
        <v>1</v>
      </c>
      <c r="AI47" s="139">
        <v>1.05</v>
      </c>
      <c r="AJ47" s="139">
        <v>1</v>
      </c>
      <c r="AK47" s="139">
        <v>1</v>
      </c>
      <c r="AL47" s="139">
        <v>1.02</v>
      </c>
      <c r="AM47" s="139">
        <v>1</v>
      </c>
      <c r="AN47" s="139">
        <v>1</v>
      </c>
      <c r="AO47" s="139">
        <v>1</v>
      </c>
    </row>
    <row r="48" spans="1:41" x14ac:dyDescent="0.2">
      <c r="A48" s="138">
        <v>38139</v>
      </c>
      <c r="B48" s="139">
        <v>1</v>
      </c>
      <c r="C48" s="139">
        <v>1</v>
      </c>
      <c r="D48" s="139">
        <v>1</v>
      </c>
      <c r="E48" s="139">
        <v>1</v>
      </c>
      <c r="F48" s="139">
        <v>1</v>
      </c>
      <c r="G48" s="139">
        <v>1</v>
      </c>
      <c r="H48" s="139">
        <v>1</v>
      </c>
      <c r="I48" s="139">
        <v>1</v>
      </c>
      <c r="J48" s="139">
        <v>1</v>
      </c>
      <c r="K48" s="139">
        <v>1</v>
      </c>
      <c r="L48" s="139">
        <v>1</v>
      </c>
      <c r="M48" s="139">
        <v>1</v>
      </c>
      <c r="N48" s="139">
        <v>1</v>
      </c>
      <c r="O48" s="139">
        <v>1</v>
      </c>
      <c r="P48" s="139">
        <v>1.03</v>
      </c>
      <c r="Q48" s="139">
        <v>1.03</v>
      </c>
      <c r="R48" s="139">
        <v>1</v>
      </c>
      <c r="S48" s="139">
        <v>1</v>
      </c>
      <c r="T48" s="139">
        <v>1.02</v>
      </c>
      <c r="U48" s="139">
        <v>1</v>
      </c>
      <c r="V48" s="139">
        <v>1</v>
      </c>
      <c r="W48" s="139">
        <v>1</v>
      </c>
      <c r="X48" s="139">
        <v>1</v>
      </c>
      <c r="Y48" s="139">
        <v>1</v>
      </c>
      <c r="Z48" s="139">
        <v>1.02</v>
      </c>
      <c r="AA48" s="139">
        <v>1</v>
      </c>
      <c r="AB48" s="139">
        <v>1</v>
      </c>
      <c r="AC48" s="139">
        <v>1</v>
      </c>
      <c r="AD48" s="139">
        <v>1</v>
      </c>
      <c r="AE48" s="139">
        <v>0.98</v>
      </c>
      <c r="AF48" s="139">
        <v>0.98</v>
      </c>
      <c r="AG48" s="139">
        <v>0.98</v>
      </c>
      <c r="AH48" s="139">
        <v>1</v>
      </c>
      <c r="AI48" s="139">
        <v>1.05</v>
      </c>
      <c r="AJ48" s="139">
        <v>1</v>
      </c>
      <c r="AK48" s="139">
        <v>1</v>
      </c>
      <c r="AL48" s="139">
        <v>1.02</v>
      </c>
      <c r="AM48" s="139">
        <v>1</v>
      </c>
      <c r="AN48" s="139">
        <v>1</v>
      </c>
      <c r="AO48" s="139">
        <v>1</v>
      </c>
    </row>
    <row r="49" spans="1:41" x14ac:dyDescent="0.2">
      <c r="A49" s="138">
        <v>38169</v>
      </c>
      <c r="B49" s="139">
        <v>1</v>
      </c>
      <c r="C49" s="139">
        <v>1</v>
      </c>
      <c r="D49" s="139">
        <v>1</v>
      </c>
      <c r="E49" s="139">
        <v>1</v>
      </c>
      <c r="F49" s="139">
        <v>1</v>
      </c>
      <c r="G49" s="139">
        <v>1</v>
      </c>
      <c r="H49" s="139">
        <v>1</v>
      </c>
      <c r="I49" s="139">
        <v>1</v>
      </c>
      <c r="J49" s="139">
        <v>1</v>
      </c>
      <c r="K49" s="139">
        <v>1</v>
      </c>
      <c r="L49" s="139">
        <v>1</v>
      </c>
      <c r="M49" s="139">
        <v>1</v>
      </c>
      <c r="N49" s="139">
        <v>1</v>
      </c>
      <c r="O49" s="139">
        <v>1</v>
      </c>
      <c r="P49" s="139">
        <v>1.03</v>
      </c>
      <c r="Q49" s="139">
        <v>1.03</v>
      </c>
      <c r="R49" s="139">
        <v>1</v>
      </c>
      <c r="S49" s="139">
        <v>1</v>
      </c>
      <c r="T49" s="139">
        <v>1.02</v>
      </c>
      <c r="U49" s="139">
        <v>1</v>
      </c>
      <c r="V49" s="139">
        <v>1</v>
      </c>
      <c r="W49" s="139">
        <v>1</v>
      </c>
      <c r="X49" s="139">
        <v>1</v>
      </c>
      <c r="Y49" s="139">
        <v>1</v>
      </c>
      <c r="Z49" s="139">
        <v>1.02</v>
      </c>
      <c r="AA49" s="139">
        <v>1</v>
      </c>
      <c r="AB49" s="139">
        <v>1</v>
      </c>
      <c r="AC49" s="139">
        <v>1</v>
      </c>
      <c r="AD49" s="139">
        <v>1</v>
      </c>
      <c r="AE49" s="139">
        <v>0.98</v>
      </c>
      <c r="AF49" s="139">
        <v>0.98</v>
      </c>
      <c r="AG49" s="139">
        <v>0.98</v>
      </c>
      <c r="AH49" s="139">
        <v>1</v>
      </c>
      <c r="AI49" s="139">
        <v>1.05</v>
      </c>
      <c r="AJ49" s="139">
        <v>1</v>
      </c>
      <c r="AK49" s="139">
        <v>1</v>
      </c>
      <c r="AL49" s="139">
        <v>1.02</v>
      </c>
      <c r="AM49" s="139">
        <v>1</v>
      </c>
      <c r="AN49" s="139">
        <v>1</v>
      </c>
      <c r="AO49" s="139">
        <v>1</v>
      </c>
    </row>
    <row r="50" spans="1:41" x14ac:dyDescent="0.2">
      <c r="A50" s="138">
        <v>38200</v>
      </c>
      <c r="B50" s="139">
        <v>1</v>
      </c>
      <c r="C50" s="139">
        <v>1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39">
        <v>1</v>
      </c>
      <c r="J50" s="139">
        <v>1</v>
      </c>
      <c r="K50" s="139">
        <v>1</v>
      </c>
      <c r="L50" s="139">
        <v>1</v>
      </c>
      <c r="M50" s="139">
        <v>1</v>
      </c>
      <c r="N50" s="139">
        <v>1</v>
      </c>
      <c r="O50" s="139">
        <v>1</v>
      </c>
      <c r="P50" s="139">
        <v>1.03</v>
      </c>
      <c r="Q50" s="139">
        <v>1.03</v>
      </c>
      <c r="R50" s="139">
        <v>1</v>
      </c>
      <c r="S50" s="139">
        <v>1</v>
      </c>
      <c r="T50" s="139">
        <v>1.02</v>
      </c>
      <c r="U50" s="139">
        <v>1</v>
      </c>
      <c r="V50" s="139">
        <v>1</v>
      </c>
      <c r="W50" s="139">
        <v>1</v>
      </c>
      <c r="X50" s="139">
        <v>1</v>
      </c>
      <c r="Y50" s="139">
        <v>1</v>
      </c>
      <c r="Z50" s="139">
        <v>1.02</v>
      </c>
      <c r="AA50" s="139">
        <v>1</v>
      </c>
      <c r="AB50" s="139">
        <v>1</v>
      </c>
      <c r="AC50" s="139">
        <v>1</v>
      </c>
      <c r="AD50" s="139">
        <v>1</v>
      </c>
      <c r="AE50" s="139">
        <v>0.98</v>
      </c>
      <c r="AF50" s="139">
        <v>0.98</v>
      </c>
      <c r="AG50" s="139">
        <v>0.98</v>
      </c>
      <c r="AH50" s="139">
        <v>1</v>
      </c>
      <c r="AI50" s="139">
        <v>1.05</v>
      </c>
      <c r="AJ50" s="139">
        <v>1</v>
      </c>
      <c r="AK50" s="139">
        <v>1</v>
      </c>
      <c r="AL50" s="139">
        <v>1.02</v>
      </c>
      <c r="AM50" s="139">
        <v>1</v>
      </c>
      <c r="AN50" s="139">
        <v>1</v>
      </c>
      <c r="AO50" s="139">
        <v>1</v>
      </c>
    </row>
    <row r="51" spans="1:41" x14ac:dyDescent="0.2">
      <c r="A51" s="138">
        <v>38231</v>
      </c>
      <c r="B51" s="139">
        <v>1</v>
      </c>
      <c r="C51" s="139">
        <v>1</v>
      </c>
      <c r="D51" s="139">
        <v>1</v>
      </c>
      <c r="E51" s="139">
        <v>1</v>
      </c>
      <c r="F51" s="139">
        <v>1</v>
      </c>
      <c r="G51" s="139">
        <v>1</v>
      </c>
      <c r="H51" s="139">
        <v>1</v>
      </c>
      <c r="I51" s="139">
        <v>1</v>
      </c>
      <c r="J51" s="139">
        <v>1</v>
      </c>
      <c r="K51" s="139">
        <v>1</v>
      </c>
      <c r="L51" s="139">
        <v>1</v>
      </c>
      <c r="M51" s="139">
        <v>1</v>
      </c>
      <c r="N51" s="139">
        <v>1</v>
      </c>
      <c r="O51" s="139">
        <v>1</v>
      </c>
      <c r="P51" s="139">
        <v>1.03</v>
      </c>
      <c r="Q51" s="139">
        <v>1.03</v>
      </c>
      <c r="R51" s="139">
        <v>1</v>
      </c>
      <c r="S51" s="139">
        <v>1</v>
      </c>
      <c r="T51" s="139">
        <v>1.02</v>
      </c>
      <c r="U51" s="139">
        <v>1</v>
      </c>
      <c r="V51" s="139">
        <v>1</v>
      </c>
      <c r="W51" s="139">
        <v>1</v>
      </c>
      <c r="X51" s="139">
        <v>1</v>
      </c>
      <c r="Y51" s="139">
        <v>1</v>
      </c>
      <c r="Z51" s="139">
        <v>1.02</v>
      </c>
      <c r="AA51" s="139">
        <v>1</v>
      </c>
      <c r="AB51" s="139">
        <v>1</v>
      </c>
      <c r="AC51" s="139">
        <v>1</v>
      </c>
      <c r="AD51" s="139">
        <v>1</v>
      </c>
      <c r="AE51" s="139">
        <v>0.98</v>
      </c>
      <c r="AF51" s="139">
        <v>0.98</v>
      </c>
      <c r="AG51" s="139">
        <v>0.98</v>
      </c>
      <c r="AH51" s="139">
        <v>1</v>
      </c>
      <c r="AI51" s="139">
        <v>1.05</v>
      </c>
      <c r="AJ51" s="139">
        <v>1</v>
      </c>
      <c r="AK51" s="139">
        <v>1</v>
      </c>
      <c r="AL51" s="139">
        <v>1.02</v>
      </c>
      <c r="AM51" s="139">
        <v>1</v>
      </c>
      <c r="AN51" s="139">
        <v>1</v>
      </c>
      <c r="AO51" s="139">
        <v>1</v>
      </c>
    </row>
    <row r="52" spans="1:41" x14ac:dyDescent="0.2">
      <c r="A52" s="138">
        <v>38261</v>
      </c>
      <c r="B52" s="139">
        <v>1</v>
      </c>
      <c r="C52" s="139">
        <v>1</v>
      </c>
      <c r="D52" s="139">
        <v>1</v>
      </c>
      <c r="E52" s="139">
        <v>1</v>
      </c>
      <c r="F52" s="139">
        <v>1</v>
      </c>
      <c r="G52" s="139">
        <v>1</v>
      </c>
      <c r="H52" s="139">
        <v>1</v>
      </c>
      <c r="I52" s="139">
        <v>1</v>
      </c>
      <c r="J52" s="139">
        <v>1</v>
      </c>
      <c r="K52" s="139">
        <v>1</v>
      </c>
      <c r="L52" s="139">
        <v>1</v>
      </c>
      <c r="M52" s="139">
        <v>1</v>
      </c>
      <c r="N52" s="139">
        <v>1</v>
      </c>
      <c r="O52" s="139">
        <v>1</v>
      </c>
      <c r="P52" s="139">
        <v>1.03</v>
      </c>
      <c r="Q52" s="139">
        <v>1.03</v>
      </c>
      <c r="R52" s="139">
        <v>1</v>
      </c>
      <c r="S52" s="139">
        <v>1</v>
      </c>
      <c r="T52" s="139">
        <v>1.02</v>
      </c>
      <c r="U52" s="139">
        <v>1</v>
      </c>
      <c r="V52" s="139">
        <v>1</v>
      </c>
      <c r="W52" s="139">
        <v>1</v>
      </c>
      <c r="X52" s="139">
        <v>1</v>
      </c>
      <c r="Y52" s="139">
        <v>1</v>
      </c>
      <c r="Z52" s="139">
        <v>1.02</v>
      </c>
      <c r="AA52" s="139">
        <v>1</v>
      </c>
      <c r="AB52" s="139">
        <v>1</v>
      </c>
      <c r="AC52" s="139">
        <v>1</v>
      </c>
      <c r="AD52" s="139">
        <v>1</v>
      </c>
      <c r="AE52" s="139">
        <v>0.98</v>
      </c>
      <c r="AF52" s="139">
        <v>0.98</v>
      </c>
      <c r="AG52" s="139">
        <v>0.98</v>
      </c>
      <c r="AH52" s="139">
        <v>1</v>
      </c>
      <c r="AI52" s="139">
        <v>1.05</v>
      </c>
      <c r="AJ52" s="139">
        <v>1</v>
      </c>
      <c r="AK52" s="139">
        <v>1</v>
      </c>
      <c r="AL52" s="139">
        <v>1.02</v>
      </c>
      <c r="AM52" s="139">
        <v>1</v>
      </c>
      <c r="AN52" s="139">
        <v>1</v>
      </c>
      <c r="AO52" s="139">
        <v>1</v>
      </c>
    </row>
    <row r="53" spans="1:41" x14ac:dyDescent="0.2">
      <c r="A53" s="138">
        <v>38292</v>
      </c>
      <c r="B53" s="139">
        <v>1</v>
      </c>
      <c r="C53" s="139">
        <v>1</v>
      </c>
      <c r="D53" s="139">
        <v>1</v>
      </c>
      <c r="E53" s="139">
        <v>1</v>
      </c>
      <c r="F53" s="139">
        <v>1</v>
      </c>
      <c r="G53" s="139">
        <v>1</v>
      </c>
      <c r="H53" s="139">
        <v>1</v>
      </c>
      <c r="I53" s="139">
        <v>1</v>
      </c>
      <c r="J53" s="139">
        <v>1</v>
      </c>
      <c r="K53" s="139">
        <v>1</v>
      </c>
      <c r="L53" s="139">
        <v>1</v>
      </c>
      <c r="M53" s="139">
        <v>1</v>
      </c>
      <c r="N53" s="139">
        <v>1</v>
      </c>
      <c r="O53" s="139">
        <v>1</v>
      </c>
      <c r="P53" s="139">
        <v>1.03</v>
      </c>
      <c r="Q53" s="139">
        <v>1.03</v>
      </c>
      <c r="R53" s="139">
        <v>1</v>
      </c>
      <c r="S53" s="139">
        <v>1</v>
      </c>
      <c r="T53" s="139">
        <v>1.02</v>
      </c>
      <c r="U53" s="139">
        <v>1</v>
      </c>
      <c r="V53" s="139">
        <v>1</v>
      </c>
      <c r="W53" s="139">
        <v>1</v>
      </c>
      <c r="X53" s="139">
        <v>1</v>
      </c>
      <c r="Y53" s="139">
        <v>1</v>
      </c>
      <c r="Z53" s="139">
        <v>1</v>
      </c>
      <c r="AA53" s="139">
        <v>1</v>
      </c>
      <c r="AB53" s="139">
        <v>1</v>
      </c>
      <c r="AC53" s="139">
        <v>1</v>
      </c>
      <c r="AD53" s="139">
        <v>1</v>
      </c>
      <c r="AE53" s="139">
        <v>1</v>
      </c>
      <c r="AF53" s="139">
        <v>1</v>
      </c>
      <c r="AG53" s="139">
        <v>1.1000000000000001</v>
      </c>
      <c r="AH53" s="139">
        <v>1.1000000000000001</v>
      </c>
      <c r="AI53" s="139">
        <v>1.05</v>
      </c>
      <c r="AJ53" s="139">
        <v>1</v>
      </c>
      <c r="AK53" s="139">
        <v>1</v>
      </c>
      <c r="AL53" s="139">
        <v>1.02</v>
      </c>
      <c r="AM53" s="139">
        <v>1</v>
      </c>
      <c r="AN53" s="139">
        <v>1</v>
      </c>
      <c r="AO53" s="139">
        <v>1</v>
      </c>
    </row>
    <row r="54" spans="1:41" x14ac:dyDescent="0.2">
      <c r="A54" s="138">
        <v>38322</v>
      </c>
      <c r="B54" s="139">
        <v>1</v>
      </c>
      <c r="C54" s="139">
        <v>1</v>
      </c>
      <c r="D54" s="139">
        <v>1</v>
      </c>
      <c r="E54" s="139">
        <v>1</v>
      </c>
      <c r="F54" s="139">
        <v>1</v>
      </c>
      <c r="G54" s="139">
        <v>1</v>
      </c>
      <c r="H54" s="139">
        <v>1</v>
      </c>
      <c r="I54" s="139">
        <v>1</v>
      </c>
      <c r="J54" s="139">
        <v>1</v>
      </c>
      <c r="K54" s="139">
        <v>1</v>
      </c>
      <c r="L54" s="139">
        <v>1</v>
      </c>
      <c r="M54" s="139">
        <v>1</v>
      </c>
      <c r="N54" s="139">
        <v>1</v>
      </c>
      <c r="O54" s="139">
        <v>1</v>
      </c>
      <c r="P54" s="139">
        <v>1.03</v>
      </c>
      <c r="Q54" s="139">
        <v>1.03</v>
      </c>
      <c r="R54" s="139">
        <v>1</v>
      </c>
      <c r="S54" s="139">
        <v>1</v>
      </c>
      <c r="T54" s="139">
        <v>1.02</v>
      </c>
      <c r="U54" s="139">
        <v>1</v>
      </c>
      <c r="V54" s="139">
        <v>1</v>
      </c>
      <c r="W54" s="139">
        <v>1</v>
      </c>
      <c r="X54" s="139">
        <v>1</v>
      </c>
      <c r="Y54" s="139">
        <v>1</v>
      </c>
      <c r="Z54" s="139">
        <v>1</v>
      </c>
      <c r="AA54" s="139">
        <v>1</v>
      </c>
      <c r="AB54" s="139">
        <v>1</v>
      </c>
      <c r="AC54" s="139">
        <v>1</v>
      </c>
      <c r="AD54" s="139">
        <v>1</v>
      </c>
      <c r="AE54" s="139">
        <v>1</v>
      </c>
      <c r="AF54" s="139">
        <v>1</v>
      </c>
      <c r="AG54" s="139">
        <v>1.1000000000000001</v>
      </c>
      <c r="AH54" s="139">
        <v>1.02</v>
      </c>
      <c r="AI54" s="139">
        <v>1.05</v>
      </c>
      <c r="AJ54" s="139">
        <v>1</v>
      </c>
      <c r="AK54" s="139">
        <v>1</v>
      </c>
      <c r="AL54" s="139">
        <v>1.02</v>
      </c>
      <c r="AM54" s="139">
        <v>1</v>
      </c>
      <c r="AN54" s="139">
        <v>1</v>
      </c>
      <c r="AO54" s="139">
        <v>1</v>
      </c>
    </row>
    <row r="55" spans="1:41" x14ac:dyDescent="0.2">
      <c r="A55" s="138">
        <v>38353</v>
      </c>
      <c r="B55" s="139">
        <v>1</v>
      </c>
      <c r="C55" s="139">
        <v>1</v>
      </c>
      <c r="D55" s="139">
        <v>1</v>
      </c>
      <c r="E55" s="139">
        <v>1</v>
      </c>
      <c r="F55" s="139">
        <v>1</v>
      </c>
      <c r="G55" s="139">
        <v>1</v>
      </c>
      <c r="H55" s="139">
        <v>1</v>
      </c>
      <c r="I55" s="139">
        <v>1</v>
      </c>
      <c r="J55" s="139">
        <v>1</v>
      </c>
      <c r="K55" s="139">
        <v>1</v>
      </c>
      <c r="L55" s="139">
        <v>1</v>
      </c>
      <c r="M55" s="139">
        <v>1</v>
      </c>
      <c r="N55" s="139">
        <v>1</v>
      </c>
      <c r="O55" s="139">
        <v>1</v>
      </c>
      <c r="P55" s="139">
        <v>1.03</v>
      </c>
      <c r="Q55" s="139">
        <v>1.03</v>
      </c>
      <c r="R55" s="139">
        <v>1</v>
      </c>
      <c r="S55" s="139">
        <v>1</v>
      </c>
      <c r="T55" s="139">
        <v>1.02</v>
      </c>
      <c r="U55" s="139">
        <v>1</v>
      </c>
      <c r="V55" s="139">
        <v>1</v>
      </c>
      <c r="W55" s="139">
        <v>1</v>
      </c>
      <c r="X55" s="139">
        <v>1</v>
      </c>
      <c r="Y55" s="139">
        <v>1</v>
      </c>
      <c r="Z55" s="139">
        <v>1</v>
      </c>
      <c r="AA55" s="139">
        <v>1</v>
      </c>
      <c r="AB55" s="139">
        <v>1</v>
      </c>
      <c r="AC55" s="139">
        <v>1</v>
      </c>
      <c r="AD55" s="139">
        <v>1</v>
      </c>
      <c r="AE55" s="139">
        <v>1</v>
      </c>
      <c r="AF55" s="139">
        <v>1</v>
      </c>
      <c r="AG55" s="139">
        <v>1.1000000000000001</v>
      </c>
      <c r="AH55" s="139">
        <v>1.04</v>
      </c>
      <c r="AI55" s="139">
        <v>1.05</v>
      </c>
      <c r="AJ55" s="139">
        <v>1</v>
      </c>
      <c r="AK55" s="139">
        <v>1</v>
      </c>
      <c r="AL55" s="139">
        <v>1.02</v>
      </c>
      <c r="AM55" s="139">
        <v>1</v>
      </c>
      <c r="AN55" s="139">
        <v>1</v>
      </c>
      <c r="AO55" s="139">
        <v>1</v>
      </c>
    </row>
    <row r="56" spans="1:41" x14ac:dyDescent="0.2">
      <c r="A56" s="138">
        <v>38384</v>
      </c>
      <c r="B56" s="139">
        <v>1</v>
      </c>
      <c r="C56" s="139">
        <v>1</v>
      </c>
      <c r="D56" s="139">
        <v>1</v>
      </c>
      <c r="E56" s="139">
        <v>1</v>
      </c>
      <c r="F56" s="139">
        <v>1</v>
      </c>
      <c r="G56" s="139">
        <v>1</v>
      </c>
      <c r="H56" s="139">
        <v>1</v>
      </c>
      <c r="I56" s="139">
        <v>1</v>
      </c>
      <c r="J56" s="139">
        <v>1</v>
      </c>
      <c r="K56" s="139">
        <v>1</v>
      </c>
      <c r="L56" s="139">
        <v>1</v>
      </c>
      <c r="M56" s="139">
        <v>1</v>
      </c>
      <c r="N56" s="139">
        <v>1</v>
      </c>
      <c r="O56" s="139">
        <v>1</v>
      </c>
      <c r="P56" s="139">
        <v>1.03</v>
      </c>
      <c r="Q56" s="139">
        <v>1.03</v>
      </c>
      <c r="R56" s="139">
        <v>1</v>
      </c>
      <c r="S56" s="139">
        <v>1</v>
      </c>
      <c r="T56" s="139">
        <v>1.02</v>
      </c>
      <c r="U56" s="139">
        <v>1</v>
      </c>
      <c r="V56" s="139">
        <v>1</v>
      </c>
      <c r="W56" s="139">
        <v>1</v>
      </c>
      <c r="X56" s="139">
        <v>1</v>
      </c>
      <c r="Y56" s="139">
        <v>1</v>
      </c>
      <c r="Z56" s="139">
        <v>1</v>
      </c>
      <c r="AA56" s="139">
        <v>1</v>
      </c>
      <c r="AB56" s="139">
        <v>1</v>
      </c>
      <c r="AC56" s="139">
        <v>1</v>
      </c>
      <c r="AD56" s="139">
        <v>1</v>
      </c>
      <c r="AE56" s="139">
        <v>1</v>
      </c>
      <c r="AF56" s="139">
        <v>1</v>
      </c>
      <c r="AG56" s="139">
        <v>1.1000000000000001</v>
      </c>
      <c r="AH56" s="139">
        <v>1.04</v>
      </c>
      <c r="AI56" s="139">
        <v>1.05</v>
      </c>
      <c r="AJ56" s="139">
        <v>1</v>
      </c>
      <c r="AK56" s="139">
        <v>1</v>
      </c>
      <c r="AL56" s="139">
        <v>1.02</v>
      </c>
      <c r="AM56" s="139">
        <v>1</v>
      </c>
      <c r="AN56" s="139">
        <v>1</v>
      </c>
      <c r="AO56" s="139">
        <v>1</v>
      </c>
    </row>
    <row r="57" spans="1:41" x14ac:dyDescent="0.2">
      <c r="A57" s="138">
        <v>38412</v>
      </c>
      <c r="B57" s="139">
        <v>1</v>
      </c>
      <c r="C57" s="139">
        <v>1</v>
      </c>
      <c r="D57" s="139">
        <v>1</v>
      </c>
      <c r="E57" s="139">
        <v>1</v>
      </c>
      <c r="F57" s="139">
        <v>1</v>
      </c>
      <c r="G57" s="139">
        <v>1</v>
      </c>
      <c r="H57" s="139">
        <v>1</v>
      </c>
      <c r="I57" s="139">
        <v>1</v>
      </c>
      <c r="J57" s="139">
        <v>1</v>
      </c>
      <c r="K57" s="139">
        <v>1</v>
      </c>
      <c r="L57" s="139">
        <v>1</v>
      </c>
      <c r="M57" s="139">
        <v>1</v>
      </c>
      <c r="N57" s="139">
        <v>1</v>
      </c>
      <c r="O57" s="139">
        <v>1</v>
      </c>
      <c r="P57" s="139">
        <v>1.03</v>
      </c>
      <c r="Q57" s="139">
        <v>1.03</v>
      </c>
      <c r="R57" s="139">
        <v>1</v>
      </c>
      <c r="S57" s="139">
        <v>1</v>
      </c>
      <c r="T57" s="139">
        <v>1.02</v>
      </c>
      <c r="U57" s="139">
        <v>1</v>
      </c>
      <c r="V57" s="139">
        <v>1</v>
      </c>
      <c r="W57" s="139">
        <v>1</v>
      </c>
      <c r="X57" s="139">
        <v>1</v>
      </c>
      <c r="Y57" s="139">
        <v>1</v>
      </c>
      <c r="Z57" s="139">
        <v>1</v>
      </c>
      <c r="AA57" s="139">
        <v>1</v>
      </c>
      <c r="AB57" s="139">
        <v>1</v>
      </c>
      <c r="AC57" s="139">
        <v>1</v>
      </c>
      <c r="AD57" s="139">
        <v>1</v>
      </c>
      <c r="AE57" s="139">
        <v>1</v>
      </c>
      <c r="AF57" s="139">
        <v>1</v>
      </c>
      <c r="AG57" s="139">
        <v>1.1000000000000001</v>
      </c>
      <c r="AH57" s="139">
        <v>1.04</v>
      </c>
      <c r="AI57" s="139">
        <v>1.05</v>
      </c>
      <c r="AJ57" s="139">
        <v>1</v>
      </c>
      <c r="AK57" s="139">
        <v>1</v>
      </c>
      <c r="AL57" s="139">
        <v>1.02</v>
      </c>
      <c r="AM57" s="139">
        <v>1</v>
      </c>
      <c r="AN57" s="139">
        <v>1</v>
      </c>
      <c r="AO57" s="139">
        <v>1</v>
      </c>
    </row>
    <row r="58" spans="1:41" x14ac:dyDescent="0.2">
      <c r="A58" s="138">
        <v>38443</v>
      </c>
      <c r="B58" s="139">
        <v>1</v>
      </c>
      <c r="C58" s="139">
        <v>1</v>
      </c>
      <c r="D58" s="139">
        <v>1</v>
      </c>
      <c r="E58" s="139">
        <v>1</v>
      </c>
      <c r="F58" s="139">
        <v>1</v>
      </c>
      <c r="G58" s="139">
        <v>1</v>
      </c>
      <c r="H58" s="139">
        <v>1</v>
      </c>
      <c r="I58" s="139">
        <v>1</v>
      </c>
      <c r="J58" s="139">
        <v>1</v>
      </c>
      <c r="K58" s="139">
        <v>1</v>
      </c>
      <c r="L58" s="139">
        <v>1</v>
      </c>
      <c r="M58" s="139">
        <v>1</v>
      </c>
      <c r="N58" s="139">
        <v>1</v>
      </c>
      <c r="O58" s="139">
        <v>1</v>
      </c>
      <c r="P58" s="139">
        <v>1.03</v>
      </c>
      <c r="Q58" s="139">
        <v>1.03</v>
      </c>
      <c r="R58" s="139">
        <v>1</v>
      </c>
      <c r="S58" s="139">
        <v>1</v>
      </c>
      <c r="T58" s="139">
        <v>1.02</v>
      </c>
      <c r="U58" s="139">
        <v>1</v>
      </c>
      <c r="V58" s="139">
        <v>1</v>
      </c>
      <c r="W58" s="139">
        <v>1</v>
      </c>
      <c r="X58" s="139">
        <v>1</v>
      </c>
      <c r="Y58" s="139">
        <v>1</v>
      </c>
      <c r="Z58" s="139">
        <v>1.02</v>
      </c>
      <c r="AA58" s="139">
        <v>1</v>
      </c>
      <c r="AB58" s="139">
        <v>1</v>
      </c>
      <c r="AC58" s="139">
        <v>1</v>
      </c>
      <c r="AD58" s="139">
        <v>1</v>
      </c>
      <c r="AE58" s="139">
        <v>0.98</v>
      </c>
      <c r="AF58" s="139">
        <v>0.98</v>
      </c>
      <c r="AG58" s="139">
        <v>0.98</v>
      </c>
      <c r="AH58" s="139">
        <v>1</v>
      </c>
      <c r="AI58" s="139">
        <v>1.05</v>
      </c>
      <c r="AJ58" s="139">
        <v>1</v>
      </c>
      <c r="AK58" s="139">
        <v>1</v>
      </c>
      <c r="AL58" s="139">
        <v>1.02</v>
      </c>
      <c r="AM58" s="139">
        <v>1</v>
      </c>
      <c r="AN58" s="139">
        <v>1</v>
      </c>
      <c r="AO58" s="139">
        <v>1</v>
      </c>
    </row>
    <row r="59" spans="1:41" x14ac:dyDescent="0.2">
      <c r="A59" s="138">
        <v>38473</v>
      </c>
      <c r="B59" s="139">
        <v>1</v>
      </c>
      <c r="C59" s="139">
        <v>1</v>
      </c>
      <c r="D59" s="139">
        <v>1</v>
      </c>
      <c r="E59" s="139">
        <v>1</v>
      </c>
      <c r="F59" s="139">
        <v>1</v>
      </c>
      <c r="G59" s="139">
        <v>1</v>
      </c>
      <c r="H59" s="139">
        <v>1</v>
      </c>
      <c r="I59" s="139">
        <v>1</v>
      </c>
      <c r="J59" s="139">
        <v>1</v>
      </c>
      <c r="K59" s="139">
        <v>1</v>
      </c>
      <c r="L59" s="139">
        <v>1</v>
      </c>
      <c r="M59" s="139">
        <v>1</v>
      </c>
      <c r="N59" s="139">
        <v>1</v>
      </c>
      <c r="O59" s="139">
        <v>1</v>
      </c>
      <c r="P59" s="139">
        <v>1.03</v>
      </c>
      <c r="Q59" s="139">
        <v>1.03</v>
      </c>
      <c r="R59" s="139">
        <v>1</v>
      </c>
      <c r="S59" s="139">
        <v>1</v>
      </c>
      <c r="T59" s="139">
        <v>1.02</v>
      </c>
      <c r="U59" s="139">
        <v>1</v>
      </c>
      <c r="V59" s="139">
        <v>1</v>
      </c>
      <c r="W59" s="139">
        <v>1</v>
      </c>
      <c r="X59" s="139">
        <v>1</v>
      </c>
      <c r="Y59" s="139">
        <v>1</v>
      </c>
      <c r="Z59" s="139">
        <v>1.02</v>
      </c>
      <c r="AA59" s="139">
        <v>1</v>
      </c>
      <c r="AB59" s="139">
        <v>1</v>
      </c>
      <c r="AC59" s="139">
        <v>1</v>
      </c>
      <c r="AD59" s="139">
        <v>1</v>
      </c>
      <c r="AE59" s="139">
        <v>0.98</v>
      </c>
      <c r="AF59" s="139">
        <v>0.98</v>
      </c>
      <c r="AG59" s="139">
        <v>0.98</v>
      </c>
      <c r="AH59" s="139">
        <v>1</v>
      </c>
      <c r="AI59" s="139">
        <v>1.05</v>
      </c>
      <c r="AJ59" s="139">
        <v>1</v>
      </c>
      <c r="AK59" s="139">
        <v>1</v>
      </c>
      <c r="AL59" s="139">
        <v>1.02</v>
      </c>
      <c r="AM59" s="139">
        <v>1</v>
      </c>
      <c r="AN59" s="139">
        <v>1</v>
      </c>
      <c r="AO59" s="139">
        <v>1</v>
      </c>
    </row>
    <row r="60" spans="1:41" x14ac:dyDescent="0.2">
      <c r="A60" s="138">
        <v>38504</v>
      </c>
      <c r="B60" s="139">
        <v>1</v>
      </c>
      <c r="C60" s="139">
        <v>1</v>
      </c>
      <c r="D60" s="139">
        <v>1</v>
      </c>
      <c r="E60" s="139">
        <v>1</v>
      </c>
      <c r="F60" s="139">
        <v>1</v>
      </c>
      <c r="G60" s="139">
        <v>1</v>
      </c>
      <c r="H60" s="139">
        <v>1</v>
      </c>
      <c r="I60" s="139">
        <v>1</v>
      </c>
      <c r="J60" s="139">
        <v>1</v>
      </c>
      <c r="K60" s="139">
        <v>1</v>
      </c>
      <c r="L60" s="139">
        <v>1</v>
      </c>
      <c r="M60" s="139">
        <v>1</v>
      </c>
      <c r="N60" s="139">
        <v>1</v>
      </c>
      <c r="O60" s="139">
        <v>1</v>
      </c>
      <c r="P60" s="139">
        <v>1.03</v>
      </c>
      <c r="Q60" s="139">
        <v>1.03</v>
      </c>
      <c r="R60" s="139">
        <v>1</v>
      </c>
      <c r="S60" s="139">
        <v>1</v>
      </c>
      <c r="T60" s="139">
        <v>1.02</v>
      </c>
      <c r="U60" s="139">
        <v>1</v>
      </c>
      <c r="V60" s="139">
        <v>1</v>
      </c>
      <c r="W60" s="139">
        <v>1</v>
      </c>
      <c r="X60" s="139">
        <v>1</v>
      </c>
      <c r="Y60" s="139">
        <v>1</v>
      </c>
      <c r="Z60" s="139">
        <v>1.02</v>
      </c>
      <c r="AA60" s="139">
        <v>1</v>
      </c>
      <c r="AB60" s="139">
        <v>1</v>
      </c>
      <c r="AC60" s="139">
        <v>1</v>
      </c>
      <c r="AD60" s="139">
        <v>1</v>
      </c>
      <c r="AE60" s="139">
        <v>0.98</v>
      </c>
      <c r="AF60" s="139">
        <v>0.98</v>
      </c>
      <c r="AG60" s="139">
        <v>0.98</v>
      </c>
      <c r="AH60" s="139">
        <v>1</v>
      </c>
      <c r="AI60" s="139">
        <v>1.05</v>
      </c>
      <c r="AJ60" s="139">
        <v>1</v>
      </c>
      <c r="AK60" s="139">
        <v>1</v>
      </c>
      <c r="AL60" s="139">
        <v>1.02</v>
      </c>
      <c r="AM60" s="139">
        <v>1</v>
      </c>
      <c r="AN60" s="139">
        <v>1</v>
      </c>
      <c r="AO60" s="139">
        <v>1</v>
      </c>
    </row>
    <row r="61" spans="1:41" x14ac:dyDescent="0.2">
      <c r="A61" s="138">
        <v>38534</v>
      </c>
      <c r="B61" s="139">
        <v>1</v>
      </c>
      <c r="C61" s="139">
        <v>1</v>
      </c>
      <c r="D61" s="139">
        <v>1</v>
      </c>
      <c r="E61" s="139">
        <v>1</v>
      </c>
      <c r="F61" s="139">
        <v>1</v>
      </c>
      <c r="G61" s="139">
        <v>1</v>
      </c>
      <c r="H61" s="139">
        <v>1</v>
      </c>
      <c r="I61" s="139">
        <v>1</v>
      </c>
      <c r="J61" s="139">
        <v>1</v>
      </c>
      <c r="K61" s="139">
        <v>1</v>
      </c>
      <c r="L61" s="139">
        <v>1</v>
      </c>
      <c r="M61" s="139">
        <v>1</v>
      </c>
      <c r="N61" s="139">
        <v>1</v>
      </c>
      <c r="O61" s="139">
        <v>1</v>
      </c>
      <c r="P61" s="139">
        <v>1.03</v>
      </c>
      <c r="Q61" s="139">
        <v>1.03</v>
      </c>
      <c r="R61" s="139">
        <v>1</v>
      </c>
      <c r="S61" s="139">
        <v>1</v>
      </c>
      <c r="T61" s="139">
        <v>1.02</v>
      </c>
      <c r="U61" s="139">
        <v>1</v>
      </c>
      <c r="V61" s="139">
        <v>1</v>
      </c>
      <c r="W61" s="139">
        <v>1</v>
      </c>
      <c r="X61" s="139">
        <v>1</v>
      </c>
      <c r="Y61" s="139">
        <v>1</v>
      </c>
      <c r="Z61" s="139">
        <v>1.02</v>
      </c>
      <c r="AA61" s="139">
        <v>1</v>
      </c>
      <c r="AB61" s="139">
        <v>1</v>
      </c>
      <c r="AC61" s="139">
        <v>1</v>
      </c>
      <c r="AD61" s="139">
        <v>1</v>
      </c>
      <c r="AE61" s="139">
        <v>0.98</v>
      </c>
      <c r="AF61" s="139">
        <v>0.98</v>
      </c>
      <c r="AG61" s="139">
        <v>0.98</v>
      </c>
      <c r="AH61" s="139">
        <v>1</v>
      </c>
      <c r="AI61" s="139">
        <v>1.05</v>
      </c>
      <c r="AJ61" s="139">
        <v>1</v>
      </c>
      <c r="AK61" s="139">
        <v>1</v>
      </c>
      <c r="AL61" s="139">
        <v>1.02</v>
      </c>
      <c r="AM61" s="139">
        <v>1</v>
      </c>
      <c r="AN61" s="139">
        <v>1</v>
      </c>
      <c r="AO61" s="139">
        <v>1</v>
      </c>
    </row>
    <row r="62" spans="1:41" x14ac:dyDescent="0.2">
      <c r="A62" s="138">
        <v>38565</v>
      </c>
      <c r="B62" s="139">
        <v>1</v>
      </c>
      <c r="C62" s="139">
        <v>1</v>
      </c>
      <c r="D62" s="139">
        <v>1</v>
      </c>
      <c r="E62" s="139">
        <v>1</v>
      </c>
      <c r="F62" s="139">
        <v>1</v>
      </c>
      <c r="G62" s="139">
        <v>1</v>
      </c>
      <c r="H62" s="139">
        <v>1</v>
      </c>
      <c r="I62" s="139">
        <v>1</v>
      </c>
      <c r="J62" s="139">
        <v>1</v>
      </c>
      <c r="K62" s="139">
        <v>1</v>
      </c>
      <c r="L62" s="139">
        <v>1</v>
      </c>
      <c r="M62" s="139">
        <v>1</v>
      </c>
      <c r="N62" s="139">
        <v>1</v>
      </c>
      <c r="O62" s="139">
        <v>1</v>
      </c>
      <c r="P62" s="139">
        <v>1.03</v>
      </c>
      <c r="Q62" s="139">
        <v>1.03</v>
      </c>
      <c r="R62" s="139">
        <v>1</v>
      </c>
      <c r="S62" s="139">
        <v>1</v>
      </c>
      <c r="T62" s="139">
        <v>1.02</v>
      </c>
      <c r="U62" s="139">
        <v>1</v>
      </c>
      <c r="V62" s="139">
        <v>1</v>
      </c>
      <c r="W62" s="139">
        <v>1</v>
      </c>
      <c r="X62" s="139">
        <v>1</v>
      </c>
      <c r="Y62" s="139">
        <v>1</v>
      </c>
      <c r="Z62" s="139">
        <v>1.02</v>
      </c>
      <c r="AA62" s="139">
        <v>1</v>
      </c>
      <c r="AB62" s="139">
        <v>1</v>
      </c>
      <c r="AC62" s="139">
        <v>1</v>
      </c>
      <c r="AD62" s="139">
        <v>1</v>
      </c>
      <c r="AE62" s="139">
        <v>0.98</v>
      </c>
      <c r="AF62" s="139">
        <v>0.98</v>
      </c>
      <c r="AG62" s="139">
        <v>0.98</v>
      </c>
      <c r="AH62" s="139">
        <v>1</v>
      </c>
      <c r="AI62" s="139">
        <v>1.05</v>
      </c>
      <c r="AJ62" s="139">
        <v>1</v>
      </c>
      <c r="AK62" s="139">
        <v>1</v>
      </c>
      <c r="AL62" s="139">
        <v>1.02</v>
      </c>
      <c r="AM62" s="139">
        <v>1</v>
      </c>
      <c r="AN62" s="139">
        <v>1</v>
      </c>
      <c r="AO62" s="139">
        <v>1</v>
      </c>
    </row>
    <row r="63" spans="1:41" x14ac:dyDescent="0.2">
      <c r="A63" s="138">
        <v>38596</v>
      </c>
      <c r="B63" s="139">
        <v>1</v>
      </c>
      <c r="C63" s="139">
        <v>1</v>
      </c>
      <c r="D63" s="139">
        <v>1</v>
      </c>
      <c r="E63" s="139">
        <v>1</v>
      </c>
      <c r="F63" s="139">
        <v>1</v>
      </c>
      <c r="G63" s="139">
        <v>1</v>
      </c>
      <c r="H63" s="139">
        <v>1</v>
      </c>
      <c r="I63" s="139">
        <v>1</v>
      </c>
      <c r="J63" s="139">
        <v>1</v>
      </c>
      <c r="K63" s="139">
        <v>1</v>
      </c>
      <c r="L63" s="139">
        <v>1</v>
      </c>
      <c r="M63" s="139">
        <v>1</v>
      </c>
      <c r="N63" s="139">
        <v>1</v>
      </c>
      <c r="O63" s="139">
        <v>1</v>
      </c>
      <c r="P63" s="139">
        <v>1.03</v>
      </c>
      <c r="Q63" s="139">
        <v>1.03</v>
      </c>
      <c r="R63" s="139">
        <v>1</v>
      </c>
      <c r="S63" s="139">
        <v>1</v>
      </c>
      <c r="T63" s="139">
        <v>1.02</v>
      </c>
      <c r="U63" s="139">
        <v>1</v>
      </c>
      <c r="V63" s="139">
        <v>1</v>
      </c>
      <c r="W63" s="139">
        <v>1</v>
      </c>
      <c r="X63" s="139">
        <v>1</v>
      </c>
      <c r="Y63" s="139">
        <v>1</v>
      </c>
      <c r="Z63" s="139">
        <v>1.02</v>
      </c>
      <c r="AA63" s="139">
        <v>1</v>
      </c>
      <c r="AB63" s="139">
        <v>1</v>
      </c>
      <c r="AC63" s="139">
        <v>1</v>
      </c>
      <c r="AD63" s="139">
        <v>1</v>
      </c>
      <c r="AE63" s="139">
        <v>0.98</v>
      </c>
      <c r="AF63" s="139">
        <v>0.98</v>
      </c>
      <c r="AG63" s="139">
        <v>0.98</v>
      </c>
      <c r="AH63" s="139">
        <v>1</v>
      </c>
      <c r="AI63" s="139">
        <v>1.05</v>
      </c>
      <c r="AJ63" s="139">
        <v>1</v>
      </c>
      <c r="AK63" s="139">
        <v>1</v>
      </c>
      <c r="AL63" s="139">
        <v>1.02</v>
      </c>
      <c r="AM63" s="139">
        <v>1</v>
      </c>
      <c r="AN63" s="139">
        <v>1</v>
      </c>
      <c r="AO63" s="139">
        <v>1</v>
      </c>
    </row>
    <row r="64" spans="1:41" x14ac:dyDescent="0.2">
      <c r="A64" s="138">
        <v>38626</v>
      </c>
      <c r="B64" s="139">
        <v>1</v>
      </c>
      <c r="C64" s="139">
        <v>1</v>
      </c>
      <c r="D64" s="139">
        <v>1</v>
      </c>
      <c r="E64" s="139">
        <v>1</v>
      </c>
      <c r="F64" s="139">
        <v>1</v>
      </c>
      <c r="G64" s="139">
        <v>1</v>
      </c>
      <c r="H64" s="139">
        <v>1</v>
      </c>
      <c r="I64" s="139">
        <v>1</v>
      </c>
      <c r="J64" s="139">
        <v>1</v>
      </c>
      <c r="K64" s="139">
        <v>1</v>
      </c>
      <c r="L64" s="139">
        <v>1</v>
      </c>
      <c r="M64" s="139">
        <v>1</v>
      </c>
      <c r="N64" s="139">
        <v>1</v>
      </c>
      <c r="O64" s="139">
        <v>1</v>
      </c>
      <c r="P64" s="139">
        <v>1.03</v>
      </c>
      <c r="Q64" s="139">
        <v>1.03</v>
      </c>
      <c r="R64" s="139">
        <v>1</v>
      </c>
      <c r="S64" s="139">
        <v>1</v>
      </c>
      <c r="T64" s="139">
        <v>1.02</v>
      </c>
      <c r="U64" s="139">
        <v>1</v>
      </c>
      <c r="V64" s="139">
        <v>1</v>
      </c>
      <c r="W64" s="139">
        <v>1</v>
      </c>
      <c r="X64" s="139">
        <v>1</v>
      </c>
      <c r="Y64" s="139">
        <v>1</v>
      </c>
      <c r="Z64" s="139">
        <v>1.02</v>
      </c>
      <c r="AA64" s="139">
        <v>1</v>
      </c>
      <c r="AB64" s="139">
        <v>1</v>
      </c>
      <c r="AC64" s="139">
        <v>1</v>
      </c>
      <c r="AD64" s="139">
        <v>1</v>
      </c>
      <c r="AE64" s="139">
        <v>0.98</v>
      </c>
      <c r="AF64" s="139">
        <v>0.98</v>
      </c>
      <c r="AG64" s="139">
        <v>0.98</v>
      </c>
      <c r="AH64" s="139">
        <v>1</v>
      </c>
      <c r="AI64" s="139">
        <v>1.05</v>
      </c>
      <c r="AJ64" s="139">
        <v>1</v>
      </c>
      <c r="AK64" s="139">
        <v>1</v>
      </c>
      <c r="AL64" s="139">
        <v>1.02</v>
      </c>
      <c r="AM64" s="139">
        <v>1</v>
      </c>
      <c r="AN64" s="139">
        <v>1</v>
      </c>
      <c r="AO64" s="139">
        <v>1</v>
      </c>
    </row>
    <row r="65" spans="1:41" x14ac:dyDescent="0.2">
      <c r="A65" s="138">
        <v>38657</v>
      </c>
      <c r="B65" s="139">
        <v>1</v>
      </c>
      <c r="C65" s="139">
        <v>1</v>
      </c>
      <c r="D65" s="139">
        <v>1</v>
      </c>
      <c r="E65" s="139">
        <v>1</v>
      </c>
      <c r="F65" s="139">
        <v>1</v>
      </c>
      <c r="G65" s="139">
        <v>1</v>
      </c>
      <c r="H65" s="139">
        <v>1</v>
      </c>
      <c r="I65" s="139">
        <v>1</v>
      </c>
      <c r="J65" s="139">
        <v>1</v>
      </c>
      <c r="K65" s="139">
        <v>1</v>
      </c>
      <c r="L65" s="139">
        <v>1</v>
      </c>
      <c r="M65" s="139">
        <v>1</v>
      </c>
      <c r="N65" s="139">
        <v>1</v>
      </c>
      <c r="O65" s="139">
        <v>1</v>
      </c>
      <c r="P65" s="139">
        <v>1.03</v>
      </c>
      <c r="Q65" s="139">
        <v>1.03</v>
      </c>
      <c r="R65" s="139">
        <v>1</v>
      </c>
      <c r="S65" s="139">
        <v>1</v>
      </c>
      <c r="T65" s="139">
        <v>1.02</v>
      </c>
      <c r="U65" s="139">
        <v>1</v>
      </c>
      <c r="V65" s="139">
        <v>1</v>
      </c>
      <c r="W65" s="139">
        <v>1</v>
      </c>
      <c r="X65" s="139">
        <v>1</v>
      </c>
      <c r="Y65" s="139">
        <v>1</v>
      </c>
      <c r="Z65" s="139">
        <v>1</v>
      </c>
      <c r="AA65" s="139">
        <v>1</v>
      </c>
      <c r="AB65" s="139">
        <v>1</v>
      </c>
      <c r="AC65" s="139">
        <v>1</v>
      </c>
      <c r="AD65" s="139">
        <v>1</v>
      </c>
      <c r="AE65" s="139">
        <v>1</v>
      </c>
      <c r="AF65" s="139">
        <v>1</v>
      </c>
      <c r="AG65" s="139">
        <v>1.1000000000000001</v>
      </c>
      <c r="AH65" s="139">
        <v>1.1000000000000001</v>
      </c>
      <c r="AI65" s="139">
        <v>1.05</v>
      </c>
      <c r="AJ65" s="139">
        <v>1</v>
      </c>
      <c r="AK65" s="139">
        <v>1</v>
      </c>
      <c r="AL65" s="139">
        <v>1.02</v>
      </c>
      <c r="AM65" s="139">
        <v>1</v>
      </c>
      <c r="AN65" s="139">
        <v>1</v>
      </c>
      <c r="AO65" s="139">
        <v>1</v>
      </c>
    </row>
    <row r="66" spans="1:41" x14ac:dyDescent="0.2">
      <c r="A66" s="138">
        <v>38687</v>
      </c>
      <c r="B66" s="139">
        <v>1</v>
      </c>
      <c r="C66" s="139">
        <v>1</v>
      </c>
      <c r="D66" s="139">
        <v>1</v>
      </c>
      <c r="E66" s="139">
        <v>1</v>
      </c>
      <c r="F66" s="139">
        <v>1</v>
      </c>
      <c r="G66" s="139">
        <v>1</v>
      </c>
      <c r="H66" s="139">
        <v>1</v>
      </c>
      <c r="I66" s="139">
        <v>1</v>
      </c>
      <c r="J66" s="139">
        <v>1</v>
      </c>
      <c r="K66" s="139">
        <v>1</v>
      </c>
      <c r="L66" s="139">
        <v>1</v>
      </c>
      <c r="M66" s="139">
        <v>1</v>
      </c>
      <c r="N66" s="139">
        <v>1</v>
      </c>
      <c r="O66" s="139">
        <v>1</v>
      </c>
      <c r="P66" s="139">
        <v>1.03</v>
      </c>
      <c r="Q66" s="139">
        <v>1.03</v>
      </c>
      <c r="R66" s="139">
        <v>1</v>
      </c>
      <c r="S66" s="139">
        <v>1</v>
      </c>
      <c r="T66" s="139">
        <v>1.02</v>
      </c>
      <c r="U66" s="139">
        <v>1</v>
      </c>
      <c r="V66" s="139">
        <v>1</v>
      </c>
      <c r="W66" s="139">
        <v>1</v>
      </c>
      <c r="X66" s="139">
        <v>1</v>
      </c>
      <c r="Y66" s="139">
        <v>1</v>
      </c>
      <c r="Z66" s="139">
        <v>1</v>
      </c>
      <c r="AA66" s="139">
        <v>1</v>
      </c>
      <c r="AB66" s="139">
        <v>1</v>
      </c>
      <c r="AC66" s="139">
        <v>1</v>
      </c>
      <c r="AD66" s="139">
        <v>1</v>
      </c>
      <c r="AE66" s="139">
        <v>1</v>
      </c>
      <c r="AF66" s="139">
        <v>1</v>
      </c>
      <c r="AG66" s="139">
        <v>1.1000000000000001</v>
      </c>
      <c r="AH66" s="139">
        <v>1.02</v>
      </c>
      <c r="AI66" s="139">
        <v>1.05</v>
      </c>
      <c r="AJ66" s="139">
        <v>1</v>
      </c>
      <c r="AK66" s="139">
        <v>1</v>
      </c>
      <c r="AL66" s="139">
        <v>1.02</v>
      </c>
      <c r="AM66" s="139">
        <v>1</v>
      </c>
      <c r="AN66" s="139">
        <v>1</v>
      </c>
      <c r="AO66" s="139">
        <v>1</v>
      </c>
    </row>
    <row r="67" spans="1:41" x14ac:dyDescent="0.2">
      <c r="A67" s="138">
        <v>38718</v>
      </c>
      <c r="B67" s="139">
        <v>1</v>
      </c>
      <c r="C67" s="139">
        <v>1</v>
      </c>
      <c r="D67" s="139">
        <v>1</v>
      </c>
      <c r="E67" s="139">
        <v>1</v>
      </c>
      <c r="F67" s="139">
        <v>1</v>
      </c>
      <c r="G67" s="139">
        <v>1</v>
      </c>
      <c r="H67" s="139">
        <v>1</v>
      </c>
      <c r="I67" s="139">
        <v>1</v>
      </c>
      <c r="J67" s="139">
        <v>1</v>
      </c>
      <c r="K67" s="139">
        <v>1</v>
      </c>
      <c r="L67" s="139">
        <v>1</v>
      </c>
      <c r="M67" s="139">
        <v>1</v>
      </c>
      <c r="N67" s="139">
        <v>1</v>
      </c>
      <c r="O67" s="139">
        <v>1</v>
      </c>
      <c r="P67" s="139">
        <v>1.03</v>
      </c>
      <c r="Q67" s="139">
        <v>1.03</v>
      </c>
      <c r="R67" s="139">
        <v>1</v>
      </c>
      <c r="S67" s="139">
        <v>1</v>
      </c>
      <c r="T67" s="139">
        <v>1.02</v>
      </c>
      <c r="U67" s="139">
        <v>1</v>
      </c>
      <c r="V67" s="139">
        <v>1</v>
      </c>
      <c r="W67" s="139">
        <v>1</v>
      </c>
      <c r="X67" s="139">
        <v>1</v>
      </c>
      <c r="Y67" s="139">
        <v>1</v>
      </c>
      <c r="Z67" s="139">
        <v>1</v>
      </c>
      <c r="AA67" s="139">
        <v>1</v>
      </c>
      <c r="AB67" s="139">
        <v>1</v>
      </c>
      <c r="AC67" s="139">
        <v>1</v>
      </c>
      <c r="AD67" s="139">
        <v>1</v>
      </c>
      <c r="AE67" s="139">
        <v>1</v>
      </c>
      <c r="AF67" s="139">
        <v>1</v>
      </c>
      <c r="AG67" s="139">
        <v>1.1000000000000001</v>
      </c>
      <c r="AH67" s="139">
        <v>1.04</v>
      </c>
      <c r="AI67" s="139">
        <v>1.05</v>
      </c>
      <c r="AJ67" s="139">
        <v>1</v>
      </c>
      <c r="AK67" s="139">
        <v>1</v>
      </c>
      <c r="AL67" s="139">
        <v>1.02</v>
      </c>
      <c r="AM67" s="139">
        <v>1</v>
      </c>
      <c r="AN67" s="139">
        <v>1</v>
      </c>
      <c r="AO67" s="139">
        <v>1</v>
      </c>
    </row>
    <row r="68" spans="1:41" x14ac:dyDescent="0.2">
      <c r="A68" s="138">
        <v>38749</v>
      </c>
      <c r="B68" s="139">
        <v>1</v>
      </c>
      <c r="C68" s="139">
        <v>1</v>
      </c>
      <c r="D68" s="139">
        <v>1</v>
      </c>
      <c r="E68" s="139">
        <v>1</v>
      </c>
      <c r="F68" s="139">
        <v>1</v>
      </c>
      <c r="G68" s="139">
        <v>1</v>
      </c>
      <c r="H68" s="139">
        <v>1</v>
      </c>
      <c r="I68" s="139">
        <v>1</v>
      </c>
      <c r="J68" s="139">
        <v>1</v>
      </c>
      <c r="K68" s="139">
        <v>1</v>
      </c>
      <c r="L68" s="139">
        <v>1</v>
      </c>
      <c r="M68" s="139">
        <v>1</v>
      </c>
      <c r="N68" s="139">
        <v>1</v>
      </c>
      <c r="O68" s="139">
        <v>1</v>
      </c>
      <c r="P68" s="139">
        <v>1.03</v>
      </c>
      <c r="Q68" s="139">
        <v>1.03</v>
      </c>
      <c r="R68" s="139">
        <v>1</v>
      </c>
      <c r="S68" s="139">
        <v>1</v>
      </c>
      <c r="T68" s="139">
        <v>1.02</v>
      </c>
      <c r="U68" s="139">
        <v>1</v>
      </c>
      <c r="V68" s="139">
        <v>1</v>
      </c>
      <c r="W68" s="139">
        <v>1</v>
      </c>
      <c r="X68" s="139">
        <v>1</v>
      </c>
      <c r="Y68" s="139">
        <v>1</v>
      </c>
      <c r="Z68" s="139">
        <v>1</v>
      </c>
      <c r="AA68" s="139">
        <v>1</v>
      </c>
      <c r="AB68" s="139">
        <v>1</v>
      </c>
      <c r="AC68" s="139">
        <v>1</v>
      </c>
      <c r="AD68" s="139">
        <v>1</v>
      </c>
      <c r="AE68" s="139">
        <v>1</v>
      </c>
      <c r="AF68" s="139">
        <v>1</v>
      </c>
      <c r="AG68" s="139">
        <v>1.1000000000000001</v>
      </c>
      <c r="AH68" s="139">
        <v>1.04</v>
      </c>
      <c r="AI68" s="139">
        <v>1.05</v>
      </c>
      <c r="AJ68" s="139">
        <v>1</v>
      </c>
      <c r="AK68" s="139">
        <v>1</v>
      </c>
      <c r="AL68" s="139">
        <v>1.02</v>
      </c>
      <c r="AM68" s="139">
        <v>1</v>
      </c>
      <c r="AN68" s="139">
        <v>1</v>
      </c>
      <c r="AO68" s="139">
        <v>1</v>
      </c>
    </row>
    <row r="69" spans="1:41" x14ac:dyDescent="0.2">
      <c r="A69" s="138">
        <v>38777</v>
      </c>
      <c r="B69" s="139">
        <v>1</v>
      </c>
      <c r="C69" s="139">
        <v>1</v>
      </c>
      <c r="D69" s="139">
        <v>1</v>
      </c>
      <c r="E69" s="139">
        <v>1</v>
      </c>
      <c r="F69" s="139">
        <v>1</v>
      </c>
      <c r="G69" s="139">
        <v>1</v>
      </c>
      <c r="H69" s="139">
        <v>1</v>
      </c>
      <c r="I69" s="139">
        <v>1</v>
      </c>
      <c r="J69" s="139">
        <v>1</v>
      </c>
      <c r="K69" s="139">
        <v>1</v>
      </c>
      <c r="L69" s="139">
        <v>1</v>
      </c>
      <c r="M69" s="139">
        <v>1</v>
      </c>
      <c r="N69" s="139">
        <v>1</v>
      </c>
      <c r="O69" s="139">
        <v>1</v>
      </c>
      <c r="P69" s="139">
        <v>1.03</v>
      </c>
      <c r="Q69" s="139">
        <v>1.03</v>
      </c>
      <c r="R69" s="139">
        <v>1</v>
      </c>
      <c r="S69" s="139">
        <v>1</v>
      </c>
      <c r="T69" s="139">
        <v>1.02</v>
      </c>
      <c r="U69" s="139">
        <v>1</v>
      </c>
      <c r="V69" s="139">
        <v>1</v>
      </c>
      <c r="W69" s="139">
        <v>1</v>
      </c>
      <c r="X69" s="139">
        <v>1</v>
      </c>
      <c r="Y69" s="139">
        <v>1</v>
      </c>
      <c r="Z69" s="139">
        <v>1</v>
      </c>
      <c r="AA69" s="139">
        <v>1</v>
      </c>
      <c r="AB69" s="139">
        <v>1</v>
      </c>
      <c r="AC69" s="139">
        <v>1</v>
      </c>
      <c r="AD69" s="139">
        <v>1</v>
      </c>
      <c r="AE69" s="139">
        <v>1</v>
      </c>
      <c r="AF69" s="139">
        <v>1</v>
      </c>
      <c r="AG69" s="139">
        <v>1.1000000000000001</v>
      </c>
      <c r="AH69" s="139">
        <v>1.04</v>
      </c>
      <c r="AI69" s="139">
        <v>1.05</v>
      </c>
      <c r="AJ69" s="139">
        <v>1</v>
      </c>
      <c r="AK69" s="139">
        <v>1</v>
      </c>
      <c r="AL69" s="139">
        <v>1.02</v>
      </c>
      <c r="AM69" s="139">
        <v>1</v>
      </c>
      <c r="AN69" s="139">
        <v>1</v>
      </c>
      <c r="AO69" s="139">
        <v>1</v>
      </c>
    </row>
    <row r="70" spans="1:41" x14ac:dyDescent="0.2">
      <c r="A70" s="138">
        <v>38808</v>
      </c>
      <c r="B70" s="139">
        <v>1</v>
      </c>
      <c r="C70" s="139">
        <v>1</v>
      </c>
      <c r="D70" s="139">
        <v>1</v>
      </c>
      <c r="E70" s="139">
        <v>1</v>
      </c>
      <c r="F70" s="139">
        <v>1</v>
      </c>
      <c r="G70" s="139">
        <v>1</v>
      </c>
      <c r="H70" s="139">
        <v>1</v>
      </c>
      <c r="I70" s="139">
        <v>1</v>
      </c>
      <c r="J70" s="139">
        <v>1</v>
      </c>
      <c r="K70" s="139">
        <v>1</v>
      </c>
      <c r="L70" s="139">
        <v>1</v>
      </c>
      <c r="M70" s="139">
        <v>1</v>
      </c>
      <c r="N70" s="139">
        <v>1</v>
      </c>
      <c r="O70" s="139">
        <v>1</v>
      </c>
      <c r="P70" s="139">
        <v>1.03</v>
      </c>
      <c r="Q70" s="139">
        <v>1.03</v>
      </c>
      <c r="R70" s="139">
        <v>1</v>
      </c>
      <c r="S70" s="139">
        <v>1</v>
      </c>
      <c r="T70" s="139">
        <v>1.02</v>
      </c>
      <c r="U70" s="139">
        <v>1</v>
      </c>
      <c r="V70" s="139">
        <v>1</v>
      </c>
      <c r="W70" s="139">
        <v>1</v>
      </c>
      <c r="X70" s="139">
        <v>1</v>
      </c>
      <c r="Y70" s="139">
        <v>1</v>
      </c>
      <c r="Z70" s="139">
        <v>1.02</v>
      </c>
      <c r="AA70" s="139">
        <v>1</v>
      </c>
      <c r="AB70" s="139">
        <v>1</v>
      </c>
      <c r="AC70" s="139">
        <v>1</v>
      </c>
      <c r="AD70" s="139">
        <v>1</v>
      </c>
      <c r="AE70" s="139">
        <v>0.98</v>
      </c>
      <c r="AF70" s="139">
        <v>0.98</v>
      </c>
      <c r="AG70" s="139">
        <v>0.98</v>
      </c>
      <c r="AH70" s="139">
        <v>1</v>
      </c>
      <c r="AI70" s="139">
        <v>1.05</v>
      </c>
      <c r="AJ70" s="139">
        <v>1</v>
      </c>
      <c r="AK70" s="139">
        <v>1</v>
      </c>
      <c r="AL70" s="139">
        <v>1.02</v>
      </c>
      <c r="AM70" s="139">
        <v>1</v>
      </c>
      <c r="AN70" s="139">
        <v>1</v>
      </c>
      <c r="AO70" s="139">
        <v>1</v>
      </c>
    </row>
    <row r="71" spans="1:41" x14ac:dyDescent="0.2">
      <c r="A71" s="138">
        <v>38838</v>
      </c>
      <c r="B71" s="139">
        <v>1</v>
      </c>
      <c r="C71" s="139">
        <v>1</v>
      </c>
      <c r="D71" s="139">
        <v>1</v>
      </c>
      <c r="E71" s="139">
        <v>1</v>
      </c>
      <c r="F71" s="139">
        <v>1</v>
      </c>
      <c r="G71" s="139">
        <v>1</v>
      </c>
      <c r="H71" s="139">
        <v>1</v>
      </c>
      <c r="I71" s="139">
        <v>1</v>
      </c>
      <c r="J71" s="139">
        <v>1</v>
      </c>
      <c r="K71" s="139">
        <v>1</v>
      </c>
      <c r="L71" s="139">
        <v>1</v>
      </c>
      <c r="M71" s="139">
        <v>1</v>
      </c>
      <c r="N71" s="139">
        <v>1</v>
      </c>
      <c r="O71" s="139">
        <v>1</v>
      </c>
      <c r="P71" s="139">
        <v>1.03</v>
      </c>
      <c r="Q71" s="139">
        <v>1.03</v>
      </c>
      <c r="R71" s="139">
        <v>1</v>
      </c>
      <c r="S71" s="139">
        <v>1</v>
      </c>
      <c r="T71" s="139">
        <v>1.02</v>
      </c>
      <c r="U71" s="139">
        <v>1</v>
      </c>
      <c r="V71" s="139">
        <v>1</v>
      </c>
      <c r="W71" s="139">
        <v>1</v>
      </c>
      <c r="X71" s="139">
        <v>1</v>
      </c>
      <c r="Y71" s="139">
        <v>1</v>
      </c>
      <c r="Z71" s="139">
        <v>1.02</v>
      </c>
      <c r="AA71" s="139">
        <v>1</v>
      </c>
      <c r="AB71" s="139">
        <v>1</v>
      </c>
      <c r="AC71" s="139">
        <v>1</v>
      </c>
      <c r="AD71" s="139">
        <v>1</v>
      </c>
      <c r="AE71" s="139">
        <v>0.98</v>
      </c>
      <c r="AF71" s="139">
        <v>0.98</v>
      </c>
      <c r="AG71" s="139">
        <v>0.98</v>
      </c>
      <c r="AH71" s="139">
        <v>1</v>
      </c>
      <c r="AI71" s="139">
        <v>1.05</v>
      </c>
      <c r="AJ71" s="139">
        <v>1</v>
      </c>
      <c r="AK71" s="139">
        <v>1</v>
      </c>
      <c r="AL71" s="139">
        <v>1.02</v>
      </c>
      <c r="AM71" s="139">
        <v>1</v>
      </c>
      <c r="AN71" s="139">
        <v>1</v>
      </c>
      <c r="AO71" s="139">
        <v>1</v>
      </c>
    </row>
    <row r="72" spans="1:41" x14ac:dyDescent="0.2">
      <c r="A72" s="138">
        <v>38869</v>
      </c>
      <c r="B72" s="139">
        <v>1</v>
      </c>
      <c r="C72" s="139">
        <v>1</v>
      </c>
      <c r="D72" s="139">
        <v>1</v>
      </c>
      <c r="E72" s="139">
        <v>1</v>
      </c>
      <c r="F72" s="139">
        <v>1</v>
      </c>
      <c r="G72" s="139">
        <v>1</v>
      </c>
      <c r="H72" s="139">
        <v>1</v>
      </c>
      <c r="I72" s="139">
        <v>1</v>
      </c>
      <c r="J72" s="139">
        <v>1</v>
      </c>
      <c r="K72" s="139">
        <v>1</v>
      </c>
      <c r="L72" s="139">
        <v>1</v>
      </c>
      <c r="M72" s="139">
        <v>1</v>
      </c>
      <c r="N72" s="139">
        <v>1</v>
      </c>
      <c r="O72" s="139">
        <v>1</v>
      </c>
      <c r="P72" s="139">
        <v>1.03</v>
      </c>
      <c r="Q72" s="139">
        <v>1.03</v>
      </c>
      <c r="R72" s="139">
        <v>1</v>
      </c>
      <c r="S72" s="139">
        <v>1</v>
      </c>
      <c r="T72" s="139">
        <v>1.02</v>
      </c>
      <c r="U72" s="139">
        <v>1</v>
      </c>
      <c r="V72" s="139">
        <v>1</v>
      </c>
      <c r="W72" s="139">
        <v>1</v>
      </c>
      <c r="X72" s="139">
        <v>1</v>
      </c>
      <c r="Y72" s="139">
        <v>1</v>
      </c>
      <c r="Z72" s="139">
        <v>1.02</v>
      </c>
      <c r="AA72" s="139">
        <v>1</v>
      </c>
      <c r="AB72" s="139">
        <v>1</v>
      </c>
      <c r="AC72" s="139">
        <v>1</v>
      </c>
      <c r="AD72" s="139">
        <v>1</v>
      </c>
      <c r="AE72" s="139">
        <v>0.98</v>
      </c>
      <c r="AF72" s="139">
        <v>0.98</v>
      </c>
      <c r="AG72" s="139">
        <v>0.98</v>
      </c>
      <c r="AH72" s="139">
        <v>1</v>
      </c>
      <c r="AI72" s="139">
        <v>1.05</v>
      </c>
      <c r="AJ72" s="139">
        <v>1</v>
      </c>
      <c r="AK72" s="139">
        <v>1</v>
      </c>
      <c r="AL72" s="139">
        <v>1.02</v>
      </c>
      <c r="AM72" s="139">
        <v>1</v>
      </c>
      <c r="AN72" s="139">
        <v>1</v>
      </c>
      <c r="AO72" s="139">
        <v>1</v>
      </c>
    </row>
    <row r="73" spans="1:41" x14ac:dyDescent="0.2">
      <c r="A73" s="138">
        <v>38899</v>
      </c>
      <c r="B73" s="139">
        <v>1</v>
      </c>
      <c r="C73" s="139">
        <v>1</v>
      </c>
      <c r="D73" s="139">
        <v>1</v>
      </c>
      <c r="E73" s="139">
        <v>1</v>
      </c>
      <c r="F73" s="139">
        <v>1</v>
      </c>
      <c r="G73" s="139">
        <v>1</v>
      </c>
      <c r="H73" s="139">
        <v>1</v>
      </c>
      <c r="I73" s="139">
        <v>1</v>
      </c>
      <c r="J73" s="139">
        <v>1</v>
      </c>
      <c r="K73" s="139">
        <v>1</v>
      </c>
      <c r="L73" s="139">
        <v>1</v>
      </c>
      <c r="M73" s="139">
        <v>1</v>
      </c>
      <c r="N73" s="139">
        <v>1</v>
      </c>
      <c r="O73" s="139">
        <v>1</v>
      </c>
      <c r="P73" s="139">
        <v>1.03</v>
      </c>
      <c r="Q73" s="139">
        <v>1.03</v>
      </c>
      <c r="R73" s="139">
        <v>1</v>
      </c>
      <c r="S73" s="139">
        <v>1</v>
      </c>
      <c r="T73" s="139">
        <v>1.02</v>
      </c>
      <c r="U73" s="139">
        <v>1</v>
      </c>
      <c r="V73" s="139">
        <v>1</v>
      </c>
      <c r="W73" s="139">
        <v>1</v>
      </c>
      <c r="X73" s="139">
        <v>1</v>
      </c>
      <c r="Y73" s="139">
        <v>1</v>
      </c>
      <c r="Z73" s="139">
        <v>1.02</v>
      </c>
      <c r="AA73" s="139">
        <v>1</v>
      </c>
      <c r="AB73" s="139">
        <v>1</v>
      </c>
      <c r="AC73" s="139">
        <v>1</v>
      </c>
      <c r="AD73" s="139">
        <v>1</v>
      </c>
      <c r="AE73" s="139">
        <v>0.98</v>
      </c>
      <c r="AF73" s="139">
        <v>0.98</v>
      </c>
      <c r="AG73" s="139">
        <v>0.98</v>
      </c>
      <c r="AH73" s="139">
        <v>1</v>
      </c>
      <c r="AI73" s="139">
        <v>1.05</v>
      </c>
      <c r="AJ73" s="139">
        <v>1</v>
      </c>
      <c r="AK73" s="139">
        <v>1</v>
      </c>
      <c r="AL73" s="139">
        <v>1.02</v>
      </c>
      <c r="AM73" s="139">
        <v>1</v>
      </c>
      <c r="AN73" s="139">
        <v>1</v>
      </c>
      <c r="AO73" s="139">
        <v>1</v>
      </c>
    </row>
    <row r="74" spans="1:41" x14ac:dyDescent="0.2">
      <c r="A74" s="138">
        <v>38930</v>
      </c>
      <c r="B74" s="139">
        <v>1</v>
      </c>
      <c r="C74" s="139">
        <v>1</v>
      </c>
      <c r="D74" s="139">
        <v>1</v>
      </c>
      <c r="E74" s="139">
        <v>1</v>
      </c>
      <c r="F74" s="139">
        <v>1</v>
      </c>
      <c r="G74" s="139">
        <v>1</v>
      </c>
      <c r="H74" s="139">
        <v>1</v>
      </c>
      <c r="I74" s="139">
        <v>1</v>
      </c>
      <c r="J74" s="139">
        <v>1</v>
      </c>
      <c r="K74" s="139">
        <v>1</v>
      </c>
      <c r="L74" s="139">
        <v>1</v>
      </c>
      <c r="M74" s="139">
        <v>1</v>
      </c>
      <c r="N74" s="139">
        <v>1</v>
      </c>
      <c r="O74" s="139">
        <v>1</v>
      </c>
      <c r="P74" s="139">
        <v>1.03</v>
      </c>
      <c r="Q74" s="139">
        <v>1.03</v>
      </c>
      <c r="R74" s="139">
        <v>1</v>
      </c>
      <c r="S74" s="139">
        <v>1</v>
      </c>
      <c r="T74" s="139">
        <v>1.02</v>
      </c>
      <c r="U74" s="139">
        <v>1</v>
      </c>
      <c r="V74" s="139">
        <v>1</v>
      </c>
      <c r="W74" s="139">
        <v>1</v>
      </c>
      <c r="X74" s="139">
        <v>1</v>
      </c>
      <c r="Y74" s="139">
        <v>1</v>
      </c>
      <c r="Z74" s="139">
        <v>1.02</v>
      </c>
      <c r="AA74" s="139">
        <v>1</v>
      </c>
      <c r="AB74" s="139">
        <v>1</v>
      </c>
      <c r="AC74" s="139">
        <v>1</v>
      </c>
      <c r="AD74" s="139">
        <v>1</v>
      </c>
      <c r="AE74" s="139">
        <v>0.98</v>
      </c>
      <c r="AF74" s="139">
        <v>0.98</v>
      </c>
      <c r="AG74" s="139">
        <v>0.98</v>
      </c>
      <c r="AH74" s="139">
        <v>1</v>
      </c>
      <c r="AI74" s="139">
        <v>1.05</v>
      </c>
      <c r="AJ74" s="139">
        <v>1</v>
      </c>
      <c r="AK74" s="139">
        <v>1</v>
      </c>
      <c r="AL74" s="139">
        <v>1.02</v>
      </c>
      <c r="AM74" s="139">
        <v>1</v>
      </c>
      <c r="AN74" s="139">
        <v>1</v>
      </c>
      <c r="AO74" s="139">
        <v>1</v>
      </c>
    </row>
    <row r="75" spans="1:41" x14ac:dyDescent="0.2">
      <c r="A75" s="138">
        <v>38961</v>
      </c>
      <c r="B75" s="139">
        <v>1</v>
      </c>
      <c r="C75" s="139">
        <v>1</v>
      </c>
      <c r="D75" s="139">
        <v>1</v>
      </c>
      <c r="E75" s="139">
        <v>1</v>
      </c>
      <c r="F75" s="139">
        <v>1</v>
      </c>
      <c r="G75" s="139">
        <v>1</v>
      </c>
      <c r="H75" s="139">
        <v>1</v>
      </c>
      <c r="I75" s="139">
        <v>1</v>
      </c>
      <c r="J75" s="139">
        <v>1</v>
      </c>
      <c r="K75" s="139">
        <v>1</v>
      </c>
      <c r="L75" s="139">
        <v>1</v>
      </c>
      <c r="M75" s="139">
        <v>1</v>
      </c>
      <c r="N75" s="139">
        <v>1</v>
      </c>
      <c r="O75" s="139">
        <v>1</v>
      </c>
      <c r="P75" s="139">
        <v>1.03</v>
      </c>
      <c r="Q75" s="139">
        <v>1.03</v>
      </c>
      <c r="R75" s="139">
        <v>1</v>
      </c>
      <c r="S75" s="139">
        <v>1</v>
      </c>
      <c r="T75" s="139">
        <v>1.02</v>
      </c>
      <c r="U75" s="139">
        <v>1</v>
      </c>
      <c r="V75" s="139">
        <v>1</v>
      </c>
      <c r="W75" s="139">
        <v>1</v>
      </c>
      <c r="X75" s="139">
        <v>1</v>
      </c>
      <c r="Y75" s="139">
        <v>1</v>
      </c>
      <c r="Z75" s="139">
        <v>1.02</v>
      </c>
      <c r="AA75" s="139">
        <v>1</v>
      </c>
      <c r="AB75" s="139">
        <v>1</v>
      </c>
      <c r="AC75" s="139">
        <v>1</v>
      </c>
      <c r="AD75" s="139">
        <v>1</v>
      </c>
      <c r="AE75" s="139">
        <v>0.98</v>
      </c>
      <c r="AF75" s="139">
        <v>0.98</v>
      </c>
      <c r="AG75" s="139">
        <v>0.98</v>
      </c>
      <c r="AH75" s="139">
        <v>1</v>
      </c>
      <c r="AI75" s="139">
        <v>1.05</v>
      </c>
      <c r="AJ75" s="139">
        <v>1</v>
      </c>
      <c r="AK75" s="139">
        <v>1</v>
      </c>
      <c r="AL75" s="139">
        <v>1.02</v>
      </c>
      <c r="AM75" s="139">
        <v>1</v>
      </c>
      <c r="AN75" s="139">
        <v>1</v>
      </c>
      <c r="AO75" s="139">
        <v>1</v>
      </c>
    </row>
    <row r="76" spans="1:41" x14ac:dyDescent="0.2">
      <c r="A76" s="138">
        <v>38991</v>
      </c>
      <c r="B76" s="139">
        <v>1</v>
      </c>
      <c r="C76" s="139">
        <v>1</v>
      </c>
      <c r="D76" s="139">
        <v>1</v>
      </c>
      <c r="E76" s="139">
        <v>1</v>
      </c>
      <c r="F76" s="139">
        <v>1</v>
      </c>
      <c r="G76" s="139">
        <v>1</v>
      </c>
      <c r="H76" s="139">
        <v>1</v>
      </c>
      <c r="I76" s="139">
        <v>1</v>
      </c>
      <c r="J76" s="139">
        <v>1</v>
      </c>
      <c r="K76" s="139">
        <v>1</v>
      </c>
      <c r="L76" s="139">
        <v>1</v>
      </c>
      <c r="M76" s="139">
        <v>1</v>
      </c>
      <c r="N76" s="139">
        <v>1</v>
      </c>
      <c r="O76" s="139">
        <v>1</v>
      </c>
      <c r="P76" s="139">
        <v>1.03</v>
      </c>
      <c r="Q76" s="139">
        <v>1.03</v>
      </c>
      <c r="R76" s="139">
        <v>1</v>
      </c>
      <c r="S76" s="139">
        <v>1</v>
      </c>
      <c r="T76" s="139">
        <v>1.02</v>
      </c>
      <c r="U76" s="139">
        <v>1</v>
      </c>
      <c r="V76" s="139">
        <v>1</v>
      </c>
      <c r="W76" s="139">
        <v>1</v>
      </c>
      <c r="X76" s="139">
        <v>1</v>
      </c>
      <c r="Y76" s="139">
        <v>1</v>
      </c>
      <c r="Z76" s="139">
        <v>1.02</v>
      </c>
      <c r="AA76" s="139">
        <v>1</v>
      </c>
      <c r="AB76" s="139">
        <v>1</v>
      </c>
      <c r="AC76" s="139">
        <v>1</v>
      </c>
      <c r="AD76" s="139">
        <v>1</v>
      </c>
      <c r="AE76" s="139">
        <v>0.98</v>
      </c>
      <c r="AF76" s="139">
        <v>0.98</v>
      </c>
      <c r="AG76" s="139">
        <v>0.98</v>
      </c>
      <c r="AH76" s="139">
        <v>1</v>
      </c>
      <c r="AI76" s="139">
        <v>1.05</v>
      </c>
      <c r="AJ76" s="139">
        <v>1</v>
      </c>
      <c r="AK76" s="139">
        <v>1</v>
      </c>
      <c r="AL76" s="139">
        <v>1.02</v>
      </c>
      <c r="AM76" s="139">
        <v>1</v>
      </c>
      <c r="AN76" s="139">
        <v>1</v>
      </c>
      <c r="AO76" s="139">
        <v>1</v>
      </c>
    </row>
    <row r="77" spans="1:41" x14ac:dyDescent="0.2">
      <c r="A77" s="138">
        <v>39022</v>
      </c>
      <c r="B77" s="139">
        <v>1</v>
      </c>
      <c r="C77" s="139">
        <v>1</v>
      </c>
      <c r="D77" s="139">
        <v>1</v>
      </c>
      <c r="E77" s="139">
        <v>1</v>
      </c>
      <c r="F77" s="139">
        <v>1</v>
      </c>
      <c r="G77" s="139">
        <v>1</v>
      </c>
      <c r="H77" s="139">
        <v>1</v>
      </c>
      <c r="I77" s="139">
        <v>1</v>
      </c>
      <c r="J77" s="139">
        <v>1</v>
      </c>
      <c r="K77" s="139">
        <v>1</v>
      </c>
      <c r="L77" s="139">
        <v>1</v>
      </c>
      <c r="M77" s="139">
        <v>1</v>
      </c>
      <c r="N77" s="139">
        <v>1</v>
      </c>
      <c r="O77" s="139">
        <v>1</v>
      </c>
      <c r="P77" s="139">
        <v>1.03</v>
      </c>
      <c r="Q77" s="139">
        <v>1.03</v>
      </c>
      <c r="R77" s="139">
        <v>1</v>
      </c>
      <c r="S77" s="139">
        <v>1</v>
      </c>
      <c r="T77" s="139">
        <v>1.02</v>
      </c>
      <c r="U77" s="139">
        <v>1</v>
      </c>
      <c r="V77" s="139">
        <v>1</v>
      </c>
      <c r="W77" s="139">
        <v>1</v>
      </c>
      <c r="X77" s="139">
        <v>1</v>
      </c>
      <c r="Y77" s="139">
        <v>1</v>
      </c>
      <c r="Z77" s="139">
        <v>1</v>
      </c>
      <c r="AA77" s="139">
        <v>1</v>
      </c>
      <c r="AB77" s="139">
        <v>1</v>
      </c>
      <c r="AC77" s="139">
        <v>1</v>
      </c>
      <c r="AD77" s="139">
        <v>1</v>
      </c>
      <c r="AE77" s="139">
        <v>1</v>
      </c>
      <c r="AF77" s="139">
        <v>1</v>
      </c>
      <c r="AG77" s="139">
        <v>1.1000000000000001</v>
      </c>
      <c r="AH77" s="139">
        <v>1.1000000000000001</v>
      </c>
      <c r="AI77" s="139">
        <v>1.05</v>
      </c>
      <c r="AJ77" s="139">
        <v>1</v>
      </c>
      <c r="AK77" s="139">
        <v>1</v>
      </c>
      <c r="AL77" s="139">
        <v>1.02</v>
      </c>
      <c r="AM77" s="139">
        <v>1</v>
      </c>
      <c r="AN77" s="139">
        <v>1</v>
      </c>
      <c r="AO77" s="139">
        <v>1</v>
      </c>
    </row>
    <row r="78" spans="1:41" x14ac:dyDescent="0.2">
      <c r="A78" s="138">
        <v>39052</v>
      </c>
      <c r="B78" s="139">
        <v>1</v>
      </c>
      <c r="C78" s="139">
        <v>1</v>
      </c>
      <c r="D78" s="139">
        <v>1</v>
      </c>
      <c r="E78" s="139">
        <v>1</v>
      </c>
      <c r="F78" s="139">
        <v>1</v>
      </c>
      <c r="G78" s="139">
        <v>1</v>
      </c>
      <c r="H78" s="139">
        <v>1</v>
      </c>
      <c r="I78" s="139">
        <v>1</v>
      </c>
      <c r="J78" s="139">
        <v>1</v>
      </c>
      <c r="K78" s="139">
        <v>1</v>
      </c>
      <c r="L78" s="139">
        <v>1</v>
      </c>
      <c r="M78" s="139">
        <v>1</v>
      </c>
      <c r="N78" s="139">
        <v>1</v>
      </c>
      <c r="O78" s="139">
        <v>1</v>
      </c>
      <c r="P78" s="139">
        <v>1.03</v>
      </c>
      <c r="Q78" s="139">
        <v>1.03</v>
      </c>
      <c r="R78" s="139">
        <v>1</v>
      </c>
      <c r="S78" s="139">
        <v>1</v>
      </c>
      <c r="T78" s="139">
        <v>1.02</v>
      </c>
      <c r="U78" s="139">
        <v>1</v>
      </c>
      <c r="V78" s="139">
        <v>1</v>
      </c>
      <c r="W78" s="139">
        <v>1</v>
      </c>
      <c r="X78" s="139">
        <v>1</v>
      </c>
      <c r="Y78" s="139">
        <v>1</v>
      </c>
      <c r="Z78" s="139">
        <v>1</v>
      </c>
      <c r="AA78" s="139">
        <v>1</v>
      </c>
      <c r="AB78" s="139">
        <v>1</v>
      </c>
      <c r="AC78" s="139">
        <v>1</v>
      </c>
      <c r="AD78" s="139">
        <v>1</v>
      </c>
      <c r="AE78" s="139">
        <v>1</v>
      </c>
      <c r="AF78" s="139">
        <v>1</v>
      </c>
      <c r="AG78" s="139">
        <v>1.1000000000000001</v>
      </c>
      <c r="AH78" s="139">
        <v>1.02</v>
      </c>
      <c r="AI78" s="139">
        <v>1.05</v>
      </c>
      <c r="AJ78" s="139">
        <v>1</v>
      </c>
      <c r="AK78" s="139">
        <v>1</v>
      </c>
      <c r="AL78" s="139">
        <v>1.02</v>
      </c>
      <c r="AM78" s="139">
        <v>1</v>
      </c>
      <c r="AN78" s="139">
        <v>1</v>
      </c>
      <c r="AO78" s="139">
        <v>1</v>
      </c>
    </row>
    <row r="79" spans="1:41" x14ac:dyDescent="0.2">
      <c r="A79" s="138">
        <v>39083</v>
      </c>
      <c r="B79" s="139">
        <v>1</v>
      </c>
      <c r="C79" s="139">
        <v>1</v>
      </c>
      <c r="D79" s="139">
        <v>1</v>
      </c>
      <c r="E79" s="139">
        <v>1</v>
      </c>
      <c r="F79" s="139">
        <v>1</v>
      </c>
      <c r="G79" s="139">
        <v>1</v>
      </c>
      <c r="H79" s="139">
        <v>1</v>
      </c>
      <c r="I79" s="139">
        <v>1</v>
      </c>
      <c r="J79" s="139">
        <v>1</v>
      </c>
      <c r="K79" s="139">
        <v>1</v>
      </c>
      <c r="L79" s="139">
        <v>1</v>
      </c>
      <c r="M79" s="139">
        <v>1</v>
      </c>
      <c r="N79" s="139">
        <v>1</v>
      </c>
      <c r="O79" s="139">
        <v>1</v>
      </c>
      <c r="P79" s="139">
        <v>1.03</v>
      </c>
      <c r="Q79" s="139">
        <v>1.03</v>
      </c>
      <c r="R79" s="139">
        <v>1</v>
      </c>
      <c r="S79" s="139">
        <v>1</v>
      </c>
      <c r="T79" s="139">
        <v>1.02</v>
      </c>
      <c r="U79" s="139">
        <v>1</v>
      </c>
      <c r="V79" s="139">
        <v>1</v>
      </c>
      <c r="W79" s="139">
        <v>1</v>
      </c>
      <c r="X79" s="139">
        <v>1</v>
      </c>
      <c r="Y79" s="139">
        <v>1</v>
      </c>
      <c r="Z79" s="139">
        <v>1</v>
      </c>
      <c r="AA79" s="139">
        <v>1</v>
      </c>
      <c r="AB79" s="139">
        <v>1</v>
      </c>
      <c r="AC79" s="139">
        <v>1</v>
      </c>
      <c r="AD79" s="139">
        <v>1</v>
      </c>
      <c r="AE79" s="139">
        <v>1</v>
      </c>
      <c r="AF79" s="139">
        <v>1</v>
      </c>
      <c r="AG79" s="139">
        <v>1.1000000000000001</v>
      </c>
      <c r="AH79" s="139">
        <v>1.04</v>
      </c>
      <c r="AI79" s="139">
        <v>1.05</v>
      </c>
      <c r="AJ79" s="139">
        <v>1</v>
      </c>
      <c r="AK79" s="139">
        <v>1</v>
      </c>
      <c r="AL79" s="139">
        <v>1.02</v>
      </c>
      <c r="AM79" s="139">
        <v>1</v>
      </c>
      <c r="AN79" s="139">
        <v>1</v>
      </c>
      <c r="AO79" s="139">
        <v>1</v>
      </c>
    </row>
    <row r="80" spans="1:41" x14ac:dyDescent="0.2">
      <c r="A80" s="138">
        <v>39114</v>
      </c>
      <c r="B80" s="139">
        <v>1</v>
      </c>
      <c r="C80" s="139">
        <v>1</v>
      </c>
      <c r="D80" s="139">
        <v>1</v>
      </c>
      <c r="E80" s="139">
        <v>1</v>
      </c>
      <c r="F80" s="139">
        <v>1</v>
      </c>
      <c r="G80" s="139">
        <v>1</v>
      </c>
      <c r="H80" s="139">
        <v>1</v>
      </c>
      <c r="I80" s="139">
        <v>1</v>
      </c>
      <c r="J80" s="139">
        <v>1</v>
      </c>
      <c r="K80" s="139">
        <v>1</v>
      </c>
      <c r="L80" s="139">
        <v>1</v>
      </c>
      <c r="M80" s="139">
        <v>1</v>
      </c>
      <c r="N80" s="139">
        <v>1</v>
      </c>
      <c r="O80" s="139">
        <v>1</v>
      </c>
      <c r="P80" s="139">
        <v>1.03</v>
      </c>
      <c r="Q80" s="139">
        <v>1.03</v>
      </c>
      <c r="R80" s="139">
        <v>1</v>
      </c>
      <c r="S80" s="139">
        <v>1</v>
      </c>
      <c r="T80" s="139">
        <v>1.02</v>
      </c>
      <c r="U80" s="139">
        <v>1</v>
      </c>
      <c r="V80" s="139">
        <v>1</v>
      </c>
      <c r="W80" s="139">
        <v>1</v>
      </c>
      <c r="X80" s="139">
        <v>1</v>
      </c>
      <c r="Y80" s="139">
        <v>1</v>
      </c>
      <c r="Z80" s="139">
        <v>1</v>
      </c>
      <c r="AA80" s="139">
        <v>1</v>
      </c>
      <c r="AB80" s="139">
        <v>1</v>
      </c>
      <c r="AC80" s="139">
        <v>1</v>
      </c>
      <c r="AD80" s="139">
        <v>1</v>
      </c>
      <c r="AE80" s="139">
        <v>1</v>
      </c>
      <c r="AF80" s="139">
        <v>1</v>
      </c>
      <c r="AG80" s="139">
        <v>1.1000000000000001</v>
      </c>
      <c r="AH80" s="139">
        <v>1.04</v>
      </c>
      <c r="AI80" s="139">
        <v>1.05</v>
      </c>
      <c r="AJ80" s="139">
        <v>1</v>
      </c>
      <c r="AK80" s="139">
        <v>1</v>
      </c>
      <c r="AL80" s="139">
        <v>1.02</v>
      </c>
      <c r="AM80" s="139">
        <v>1</v>
      </c>
      <c r="AN80" s="139">
        <v>1</v>
      </c>
      <c r="AO80" s="139">
        <v>1</v>
      </c>
    </row>
    <row r="81" spans="1:41" x14ac:dyDescent="0.2">
      <c r="A81" s="138">
        <v>39142</v>
      </c>
      <c r="B81" s="139">
        <v>1</v>
      </c>
      <c r="C81" s="139">
        <v>1</v>
      </c>
      <c r="D81" s="139">
        <v>1</v>
      </c>
      <c r="E81" s="139">
        <v>1</v>
      </c>
      <c r="F81" s="139">
        <v>1</v>
      </c>
      <c r="G81" s="139">
        <v>1</v>
      </c>
      <c r="H81" s="139">
        <v>1</v>
      </c>
      <c r="I81" s="139">
        <v>1</v>
      </c>
      <c r="J81" s="139">
        <v>1</v>
      </c>
      <c r="K81" s="139">
        <v>1</v>
      </c>
      <c r="L81" s="139">
        <v>1</v>
      </c>
      <c r="M81" s="139">
        <v>1</v>
      </c>
      <c r="N81" s="139">
        <v>1</v>
      </c>
      <c r="O81" s="139">
        <v>1</v>
      </c>
      <c r="P81" s="139">
        <v>1.03</v>
      </c>
      <c r="Q81" s="139">
        <v>1.03</v>
      </c>
      <c r="R81" s="139">
        <v>1</v>
      </c>
      <c r="S81" s="139">
        <v>1</v>
      </c>
      <c r="T81" s="139">
        <v>1.02</v>
      </c>
      <c r="U81" s="139">
        <v>1</v>
      </c>
      <c r="V81" s="139">
        <v>1</v>
      </c>
      <c r="W81" s="139">
        <v>1</v>
      </c>
      <c r="X81" s="139">
        <v>1</v>
      </c>
      <c r="Y81" s="139">
        <v>1</v>
      </c>
      <c r="Z81" s="139">
        <v>1</v>
      </c>
      <c r="AA81" s="139">
        <v>1</v>
      </c>
      <c r="AB81" s="139">
        <v>1</v>
      </c>
      <c r="AC81" s="139">
        <v>1</v>
      </c>
      <c r="AD81" s="139">
        <v>1</v>
      </c>
      <c r="AE81" s="139">
        <v>1</v>
      </c>
      <c r="AF81" s="139">
        <v>1</v>
      </c>
      <c r="AG81" s="139">
        <v>1.1000000000000001</v>
      </c>
      <c r="AH81" s="139">
        <v>1.04</v>
      </c>
      <c r="AI81" s="139">
        <v>1.05</v>
      </c>
      <c r="AJ81" s="139">
        <v>1</v>
      </c>
      <c r="AK81" s="139">
        <v>1</v>
      </c>
      <c r="AL81" s="139">
        <v>1.02</v>
      </c>
      <c r="AM81" s="139">
        <v>1</v>
      </c>
      <c r="AN81" s="139">
        <v>1</v>
      </c>
      <c r="AO81" s="139">
        <v>1</v>
      </c>
    </row>
    <row r="82" spans="1:41" x14ac:dyDescent="0.2">
      <c r="A82" s="138">
        <v>39173</v>
      </c>
      <c r="B82" s="139">
        <v>1</v>
      </c>
      <c r="C82" s="139">
        <v>1</v>
      </c>
      <c r="D82" s="139">
        <v>1</v>
      </c>
      <c r="E82" s="139">
        <v>1</v>
      </c>
      <c r="F82" s="139">
        <v>1</v>
      </c>
      <c r="G82" s="139">
        <v>1</v>
      </c>
      <c r="H82" s="139">
        <v>1</v>
      </c>
      <c r="I82" s="139">
        <v>1</v>
      </c>
      <c r="J82" s="139">
        <v>1</v>
      </c>
      <c r="K82" s="139">
        <v>1</v>
      </c>
      <c r="L82" s="139">
        <v>1</v>
      </c>
      <c r="M82" s="139">
        <v>1</v>
      </c>
      <c r="N82" s="139">
        <v>1</v>
      </c>
      <c r="O82" s="139">
        <v>1</v>
      </c>
      <c r="P82" s="139">
        <v>1.03</v>
      </c>
      <c r="Q82" s="139">
        <v>1.03</v>
      </c>
      <c r="R82" s="139">
        <v>1</v>
      </c>
      <c r="S82" s="139">
        <v>1</v>
      </c>
      <c r="T82" s="139">
        <v>1.02</v>
      </c>
      <c r="U82" s="139">
        <v>1</v>
      </c>
      <c r="V82" s="139">
        <v>1</v>
      </c>
      <c r="W82" s="139">
        <v>1</v>
      </c>
      <c r="X82" s="139">
        <v>1</v>
      </c>
      <c r="Y82" s="139">
        <v>1</v>
      </c>
      <c r="Z82" s="139">
        <v>1.02</v>
      </c>
      <c r="AA82" s="139">
        <v>1</v>
      </c>
      <c r="AB82" s="139">
        <v>1</v>
      </c>
      <c r="AC82" s="139">
        <v>1</v>
      </c>
      <c r="AD82" s="139">
        <v>1</v>
      </c>
      <c r="AE82" s="139">
        <v>0.98</v>
      </c>
      <c r="AF82" s="139">
        <v>0.98</v>
      </c>
      <c r="AG82" s="139">
        <v>0.98</v>
      </c>
      <c r="AH82" s="139">
        <v>1</v>
      </c>
      <c r="AI82" s="139">
        <v>1.05</v>
      </c>
      <c r="AJ82" s="139">
        <v>1</v>
      </c>
      <c r="AK82" s="139">
        <v>1</v>
      </c>
      <c r="AL82" s="139">
        <v>1.02</v>
      </c>
      <c r="AM82" s="139">
        <v>1</v>
      </c>
      <c r="AN82" s="139">
        <v>1</v>
      </c>
      <c r="AO82" s="139">
        <v>1</v>
      </c>
    </row>
    <row r="83" spans="1:41" x14ac:dyDescent="0.2">
      <c r="A83" s="138">
        <v>39203</v>
      </c>
      <c r="B83" s="139">
        <v>1</v>
      </c>
      <c r="C83" s="139">
        <v>1</v>
      </c>
      <c r="D83" s="139">
        <v>1</v>
      </c>
      <c r="E83" s="139">
        <v>1</v>
      </c>
      <c r="F83" s="139">
        <v>1</v>
      </c>
      <c r="G83" s="139">
        <v>1</v>
      </c>
      <c r="H83" s="139">
        <v>1</v>
      </c>
      <c r="I83" s="139">
        <v>1</v>
      </c>
      <c r="J83" s="139">
        <v>1</v>
      </c>
      <c r="K83" s="139">
        <v>1</v>
      </c>
      <c r="L83" s="139">
        <v>1</v>
      </c>
      <c r="M83" s="139">
        <v>1</v>
      </c>
      <c r="N83" s="139">
        <v>1</v>
      </c>
      <c r="O83" s="139">
        <v>1</v>
      </c>
      <c r="P83" s="139">
        <v>1.03</v>
      </c>
      <c r="Q83" s="139">
        <v>1.03</v>
      </c>
      <c r="R83" s="139">
        <v>1</v>
      </c>
      <c r="S83" s="139">
        <v>1</v>
      </c>
      <c r="T83" s="139">
        <v>1.02</v>
      </c>
      <c r="U83" s="139">
        <v>1</v>
      </c>
      <c r="V83" s="139">
        <v>1</v>
      </c>
      <c r="W83" s="139">
        <v>1</v>
      </c>
      <c r="X83" s="139">
        <v>1</v>
      </c>
      <c r="Y83" s="139">
        <v>1</v>
      </c>
      <c r="Z83" s="139">
        <v>1.02</v>
      </c>
      <c r="AA83" s="139">
        <v>1</v>
      </c>
      <c r="AB83" s="139">
        <v>1</v>
      </c>
      <c r="AC83" s="139">
        <v>1</v>
      </c>
      <c r="AD83" s="139">
        <v>1</v>
      </c>
      <c r="AE83" s="139">
        <v>0.98</v>
      </c>
      <c r="AF83" s="139">
        <v>0.98</v>
      </c>
      <c r="AG83" s="139">
        <v>0.98</v>
      </c>
      <c r="AH83" s="139">
        <v>1</v>
      </c>
      <c r="AI83" s="139">
        <v>1.05</v>
      </c>
      <c r="AJ83" s="139">
        <v>1</v>
      </c>
      <c r="AK83" s="139">
        <v>1</v>
      </c>
      <c r="AL83" s="139">
        <v>1.02</v>
      </c>
      <c r="AM83" s="139">
        <v>1</v>
      </c>
      <c r="AN83" s="139">
        <v>1</v>
      </c>
      <c r="AO83" s="139">
        <v>1</v>
      </c>
    </row>
    <row r="84" spans="1:41" x14ac:dyDescent="0.2">
      <c r="A84" s="138">
        <v>39234</v>
      </c>
      <c r="B84" s="139">
        <v>1</v>
      </c>
      <c r="C84" s="139">
        <v>1</v>
      </c>
      <c r="D84" s="139">
        <v>1</v>
      </c>
      <c r="E84" s="139">
        <v>1</v>
      </c>
      <c r="F84" s="139">
        <v>1</v>
      </c>
      <c r="G84" s="139">
        <v>1</v>
      </c>
      <c r="H84" s="139">
        <v>1</v>
      </c>
      <c r="I84" s="139">
        <v>1</v>
      </c>
      <c r="J84" s="139">
        <v>1</v>
      </c>
      <c r="K84" s="139">
        <v>1</v>
      </c>
      <c r="L84" s="139">
        <v>1</v>
      </c>
      <c r="M84" s="139">
        <v>1</v>
      </c>
      <c r="N84" s="139">
        <v>1</v>
      </c>
      <c r="O84" s="139">
        <v>1</v>
      </c>
      <c r="P84" s="139">
        <v>1.03</v>
      </c>
      <c r="Q84" s="139">
        <v>1.03</v>
      </c>
      <c r="R84" s="139">
        <v>1</v>
      </c>
      <c r="S84" s="139">
        <v>1</v>
      </c>
      <c r="T84" s="139">
        <v>1.02</v>
      </c>
      <c r="U84" s="139">
        <v>1</v>
      </c>
      <c r="V84" s="139">
        <v>1</v>
      </c>
      <c r="W84" s="139">
        <v>1</v>
      </c>
      <c r="X84" s="139">
        <v>1</v>
      </c>
      <c r="Y84" s="139">
        <v>1</v>
      </c>
      <c r="Z84" s="139">
        <v>1.02</v>
      </c>
      <c r="AA84" s="139">
        <v>1</v>
      </c>
      <c r="AB84" s="139">
        <v>1</v>
      </c>
      <c r="AC84" s="139">
        <v>1</v>
      </c>
      <c r="AD84" s="139">
        <v>1</v>
      </c>
      <c r="AE84" s="139">
        <v>0.98</v>
      </c>
      <c r="AF84" s="139">
        <v>0.98</v>
      </c>
      <c r="AG84" s="139">
        <v>0.98</v>
      </c>
      <c r="AH84" s="139">
        <v>1</v>
      </c>
      <c r="AI84" s="139">
        <v>1.05</v>
      </c>
      <c r="AJ84" s="139">
        <v>1</v>
      </c>
      <c r="AK84" s="139">
        <v>1</v>
      </c>
      <c r="AL84" s="139">
        <v>1.02</v>
      </c>
      <c r="AM84" s="139">
        <v>1</v>
      </c>
      <c r="AN84" s="139">
        <v>1</v>
      </c>
      <c r="AO84" s="139">
        <v>1</v>
      </c>
    </row>
    <row r="85" spans="1:41" x14ac:dyDescent="0.2">
      <c r="A85" s="138">
        <v>39264</v>
      </c>
      <c r="B85" s="139">
        <v>1</v>
      </c>
      <c r="C85" s="139">
        <v>1</v>
      </c>
      <c r="D85" s="139">
        <v>1</v>
      </c>
      <c r="E85" s="139">
        <v>1</v>
      </c>
      <c r="F85" s="139">
        <v>1</v>
      </c>
      <c r="G85" s="139">
        <v>1</v>
      </c>
      <c r="H85" s="139">
        <v>1</v>
      </c>
      <c r="I85" s="139">
        <v>1</v>
      </c>
      <c r="J85" s="139">
        <v>1</v>
      </c>
      <c r="K85" s="139">
        <v>1</v>
      </c>
      <c r="L85" s="139">
        <v>1</v>
      </c>
      <c r="M85" s="139">
        <v>1</v>
      </c>
      <c r="N85" s="139">
        <v>1</v>
      </c>
      <c r="O85" s="139">
        <v>1</v>
      </c>
      <c r="P85" s="139">
        <v>1.03</v>
      </c>
      <c r="Q85" s="139">
        <v>1.03</v>
      </c>
      <c r="R85" s="139">
        <v>1</v>
      </c>
      <c r="S85" s="139">
        <v>1</v>
      </c>
      <c r="T85" s="139">
        <v>1.02</v>
      </c>
      <c r="U85" s="139">
        <v>1</v>
      </c>
      <c r="V85" s="139">
        <v>1</v>
      </c>
      <c r="W85" s="139">
        <v>1</v>
      </c>
      <c r="X85" s="139">
        <v>1</v>
      </c>
      <c r="Y85" s="139">
        <v>1</v>
      </c>
      <c r="Z85" s="139">
        <v>1.02</v>
      </c>
      <c r="AA85" s="139">
        <v>1</v>
      </c>
      <c r="AB85" s="139">
        <v>1</v>
      </c>
      <c r="AC85" s="139">
        <v>1</v>
      </c>
      <c r="AD85" s="139">
        <v>1</v>
      </c>
      <c r="AE85" s="139">
        <v>0.98</v>
      </c>
      <c r="AF85" s="139">
        <v>0.98</v>
      </c>
      <c r="AG85" s="139">
        <v>0.98</v>
      </c>
      <c r="AH85" s="139">
        <v>1</v>
      </c>
      <c r="AI85" s="139">
        <v>1.05</v>
      </c>
      <c r="AJ85" s="139">
        <v>1</v>
      </c>
      <c r="AK85" s="139">
        <v>1</v>
      </c>
      <c r="AL85" s="139">
        <v>1.02</v>
      </c>
      <c r="AM85" s="139">
        <v>1</v>
      </c>
      <c r="AN85" s="139">
        <v>1</v>
      </c>
      <c r="AO85" s="139">
        <v>1</v>
      </c>
    </row>
    <row r="86" spans="1:41" x14ac:dyDescent="0.2">
      <c r="A86" s="138">
        <v>39295</v>
      </c>
      <c r="B86" s="139">
        <v>1</v>
      </c>
      <c r="C86" s="139">
        <v>1</v>
      </c>
      <c r="D86" s="139">
        <v>1</v>
      </c>
      <c r="E86" s="139">
        <v>1</v>
      </c>
      <c r="F86" s="139">
        <v>1</v>
      </c>
      <c r="G86" s="139">
        <v>1</v>
      </c>
      <c r="H86" s="139">
        <v>1</v>
      </c>
      <c r="I86" s="139">
        <v>1</v>
      </c>
      <c r="J86" s="139">
        <v>1</v>
      </c>
      <c r="K86" s="139">
        <v>1</v>
      </c>
      <c r="L86" s="139">
        <v>1</v>
      </c>
      <c r="M86" s="139">
        <v>1</v>
      </c>
      <c r="N86" s="139">
        <v>1</v>
      </c>
      <c r="O86" s="139">
        <v>1</v>
      </c>
      <c r="P86" s="139">
        <v>1.03</v>
      </c>
      <c r="Q86" s="139">
        <v>1.03</v>
      </c>
      <c r="R86" s="139">
        <v>1</v>
      </c>
      <c r="S86" s="139">
        <v>1</v>
      </c>
      <c r="T86" s="139">
        <v>1.02</v>
      </c>
      <c r="U86" s="139">
        <v>1</v>
      </c>
      <c r="V86" s="139">
        <v>1</v>
      </c>
      <c r="W86" s="139">
        <v>1</v>
      </c>
      <c r="X86" s="139">
        <v>1</v>
      </c>
      <c r="Y86" s="139">
        <v>1</v>
      </c>
      <c r="Z86" s="139">
        <v>1.02</v>
      </c>
      <c r="AA86" s="139">
        <v>1</v>
      </c>
      <c r="AB86" s="139">
        <v>1</v>
      </c>
      <c r="AC86" s="139">
        <v>1</v>
      </c>
      <c r="AD86" s="139">
        <v>1</v>
      </c>
      <c r="AE86" s="139">
        <v>0.98</v>
      </c>
      <c r="AF86" s="139">
        <v>0.98</v>
      </c>
      <c r="AG86" s="139">
        <v>0.98</v>
      </c>
      <c r="AH86" s="139">
        <v>1</v>
      </c>
      <c r="AI86" s="139">
        <v>1.05</v>
      </c>
      <c r="AJ86" s="139">
        <v>1</v>
      </c>
      <c r="AK86" s="139">
        <v>1</v>
      </c>
      <c r="AL86" s="139">
        <v>1.02</v>
      </c>
      <c r="AM86" s="139">
        <v>1</v>
      </c>
      <c r="AN86" s="139">
        <v>1</v>
      </c>
      <c r="AO86" s="139">
        <v>1</v>
      </c>
    </row>
    <row r="87" spans="1:41" x14ac:dyDescent="0.2">
      <c r="A87" s="138">
        <v>39326</v>
      </c>
      <c r="B87" s="139">
        <v>1</v>
      </c>
      <c r="C87" s="139">
        <v>1</v>
      </c>
      <c r="D87" s="139">
        <v>1</v>
      </c>
      <c r="E87" s="139">
        <v>1</v>
      </c>
      <c r="F87" s="139">
        <v>1</v>
      </c>
      <c r="G87" s="139">
        <v>1</v>
      </c>
      <c r="H87" s="139">
        <v>1</v>
      </c>
      <c r="I87" s="139">
        <v>1</v>
      </c>
      <c r="J87" s="139">
        <v>1</v>
      </c>
      <c r="K87" s="139">
        <v>1</v>
      </c>
      <c r="L87" s="139">
        <v>1</v>
      </c>
      <c r="M87" s="139">
        <v>1</v>
      </c>
      <c r="N87" s="139">
        <v>1</v>
      </c>
      <c r="O87" s="139">
        <v>1</v>
      </c>
      <c r="P87" s="139">
        <v>1.03</v>
      </c>
      <c r="Q87" s="139">
        <v>1.03</v>
      </c>
      <c r="R87" s="139">
        <v>1</v>
      </c>
      <c r="S87" s="139">
        <v>1</v>
      </c>
      <c r="T87" s="139">
        <v>1.02</v>
      </c>
      <c r="U87" s="139">
        <v>1</v>
      </c>
      <c r="V87" s="139">
        <v>1</v>
      </c>
      <c r="W87" s="139">
        <v>1</v>
      </c>
      <c r="X87" s="139">
        <v>1</v>
      </c>
      <c r="Y87" s="139">
        <v>1</v>
      </c>
      <c r="Z87" s="139">
        <v>1.02</v>
      </c>
      <c r="AA87" s="139">
        <v>1</v>
      </c>
      <c r="AB87" s="139">
        <v>1</v>
      </c>
      <c r="AC87" s="139">
        <v>1</v>
      </c>
      <c r="AD87" s="139">
        <v>1</v>
      </c>
      <c r="AE87" s="139">
        <v>0.98</v>
      </c>
      <c r="AF87" s="139">
        <v>0.98</v>
      </c>
      <c r="AG87" s="139">
        <v>0.98</v>
      </c>
      <c r="AH87" s="139">
        <v>1</v>
      </c>
      <c r="AI87" s="139">
        <v>1.05</v>
      </c>
      <c r="AJ87" s="139">
        <v>1</v>
      </c>
      <c r="AK87" s="139">
        <v>1</v>
      </c>
      <c r="AL87" s="139">
        <v>1.02</v>
      </c>
      <c r="AM87" s="139">
        <v>1</v>
      </c>
      <c r="AN87" s="139">
        <v>1</v>
      </c>
      <c r="AO87" s="139">
        <v>1</v>
      </c>
    </row>
    <row r="88" spans="1:41" x14ac:dyDescent="0.2">
      <c r="A88" s="138">
        <v>39356</v>
      </c>
      <c r="B88" s="139">
        <v>1</v>
      </c>
      <c r="C88" s="139">
        <v>1</v>
      </c>
      <c r="D88" s="139">
        <v>1</v>
      </c>
      <c r="E88" s="139">
        <v>1</v>
      </c>
      <c r="F88" s="139">
        <v>1</v>
      </c>
      <c r="G88" s="139">
        <v>1</v>
      </c>
      <c r="H88" s="139">
        <v>1</v>
      </c>
      <c r="I88" s="139">
        <v>1</v>
      </c>
      <c r="J88" s="139">
        <v>1</v>
      </c>
      <c r="K88" s="139">
        <v>1</v>
      </c>
      <c r="L88" s="139">
        <v>1</v>
      </c>
      <c r="M88" s="139">
        <v>1</v>
      </c>
      <c r="N88" s="139">
        <v>1</v>
      </c>
      <c r="O88" s="139">
        <v>1</v>
      </c>
      <c r="P88" s="139">
        <v>1.03</v>
      </c>
      <c r="Q88" s="139">
        <v>1.03</v>
      </c>
      <c r="R88" s="139">
        <v>1</v>
      </c>
      <c r="S88" s="139">
        <v>1</v>
      </c>
      <c r="T88" s="139">
        <v>1.02</v>
      </c>
      <c r="U88" s="139">
        <v>1</v>
      </c>
      <c r="V88" s="139">
        <v>1</v>
      </c>
      <c r="W88" s="139">
        <v>1</v>
      </c>
      <c r="X88" s="139">
        <v>1</v>
      </c>
      <c r="Y88" s="139">
        <v>1</v>
      </c>
      <c r="Z88" s="139">
        <v>1.02</v>
      </c>
      <c r="AA88" s="139">
        <v>1</v>
      </c>
      <c r="AB88" s="139">
        <v>1</v>
      </c>
      <c r="AC88" s="139">
        <v>1</v>
      </c>
      <c r="AD88" s="139">
        <v>1</v>
      </c>
      <c r="AE88" s="139">
        <v>0.98</v>
      </c>
      <c r="AF88" s="139">
        <v>0.98</v>
      </c>
      <c r="AG88" s="139">
        <v>0.98</v>
      </c>
      <c r="AH88" s="139">
        <v>1</v>
      </c>
      <c r="AI88" s="139">
        <v>1.05</v>
      </c>
      <c r="AJ88" s="139">
        <v>1</v>
      </c>
      <c r="AK88" s="139">
        <v>1</v>
      </c>
      <c r="AL88" s="139">
        <v>1.02</v>
      </c>
      <c r="AM88" s="139">
        <v>1</v>
      </c>
      <c r="AN88" s="139">
        <v>1</v>
      </c>
      <c r="AO88" s="139">
        <v>1</v>
      </c>
    </row>
    <row r="89" spans="1:41" x14ac:dyDescent="0.2">
      <c r="A89" s="138">
        <v>39387</v>
      </c>
      <c r="B89" s="139">
        <v>1</v>
      </c>
      <c r="C89" s="139">
        <v>1</v>
      </c>
      <c r="D89" s="139">
        <v>1</v>
      </c>
      <c r="E89" s="139">
        <v>1</v>
      </c>
      <c r="F89" s="139">
        <v>1</v>
      </c>
      <c r="G89" s="139">
        <v>1</v>
      </c>
      <c r="H89" s="139">
        <v>1</v>
      </c>
      <c r="I89" s="139">
        <v>1</v>
      </c>
      <c r="J89" s="139">
        <v>1</v>
      </c>
      <c r="K89" s="139">
        <v>1</v>
      </c>
      <c r="L89" s="139">
        <v>1</v>
      </c>
      <c r="M89" s="139">
        <v>1</v>
      </c>
      <c r="N89" s="139">
        <v>1</v>
      </c>
      <c r="O89" s="139">
        <v>1</v>
      </c>
      <c r="P89" s="139">
        <v>1.03</v>
      </c>
      <c r="Q89" s="139">
        <v>1.03</v>
      </c>
      <c r="R89" s="139">
        <v>1</v>
      </c>
      <c r="S89" s="139">
        <v>1</v>
      </c>
      <c r="T89" s="139">
        <v>1.02</v>
      </c>
      <c r="U89" s="139">
        <v>1</v>
      </c>
      <c r="V89" s="139">
        <v>1</v>
      </c>
      <c r="W89" s="139">
        <v>1</v>
      </c>
      <c r="X89" s="139">
        <v>1</v>
      </c>
      <c r="Y89" s="139">
        <v>1</v>
      </c>
      <c r="Z89" s="139">
        <v>1</v>
      </c>
      <c r="AA89" s="139">
        <v>1</v>
      </c>
      <c r="AB89" s="139">
        <v>1</v>
      </c>
      <c r="AC89" s="139">
        <v>1</v>
      </c>
      <c r="AD89" s="139">
        <v>1</v>
      </c>
      <c r="AE89" s="139">
        <v>1</v>
      </c>
      <c r="AF89" s="139">
        <v>1</v>
      </c>
      <c r="AG89" s="139">
        <v>1.1000000000000001</v>
      </c>
      <c r="AH89" s="139">
        <v>1.1000000000000001</v>
      </c>
      <c r="AI89" s="139">
        <v>1.05</v>
      </c>
      <c r="AJ89" s="139">
        <v>1</v>
      </c>
      <c r="AK89" s="139">
        <v>1</v>
      </c>
      <c r="AL89" s="139">
        <v>1.02</v>
      </c>
      <c r="AM89" s="139">
        <v>1</v>
      </c>
      <c r="AN89" s="139">
        <v>1</v>
      </c>
      <c r="AO89" s="139">
        <v>1</v>
      </c>
    </row>
    <row r="90" spans="1:41" x14ac:dyDescent="0.2">
      <c r="A90" s="138">
        <v>39417</v>
      </c>
      <c r="B90" s="139">
        <v>1</v>
      </c>
      <c r="C90" s="139">
        <v>1</v>
      </c>
      <c r="D90" s="139">
        <v>1</v>
      </c>
      <c r="E90" s="139">
        <v>1</v>
      </c>
      <c r="F90" s="139">
        <v>1</v>
      </c>
      <c r="G90" s="139">
        <v>1</v>
      </c>
      <c r="H90" s="139">
        <v>1</v>
      </c>
      <c r="I90" s="139">
        <v>1</v>
      </c>
      <c r="J90" s="139">
        <v>1</v>
      </c>
      <c r="K90" s="139">
        <v>1</v>
      </c>
      <c r="L90" s="139">
        <v>1</v>
      </c>
      <c r="M90" s="139">
        <v>1</v>
      </c>
      <c r="N90" s="139">
        <v>1</v>
      </c>
      <c r="O90" s="139">
        <v>1</v>
      </c>
      <c r="P90" s="139">
        <v>1.03</v>
      </c>
      <c r="Q90" s="139">
        <v>1.03</v>
      </c>
      <c r="R90" s="139">
        <v>1</v>
      </c>
      <c r="S90" s="139">
        <v>1</v>
      </c>
      <c r="T90" s="139">
        <v>1.02</v>
      </c>
      <c r="U90" s="139">
        <v>1</v>
      </c>
      <c r="V90" s="139">
        <v>1</v>
      </c>
      <c r="W90" s="139">
        <v>1</v>
      </c>
      <c r="X90" s="139">
        <v>1</v>
      </c>
      <c r="Y90" s="139">
        <v>1</v>
      </c>
      <c r="Z90" s="139">
        <v>1</v>
      </c>
      <c r="AA90" s="139">
        <v>1</v>
      </c>
      <c r="AB90" s="139">
        <v>1</v>
      </c>
      <c r="AC90" s="139">
        <v>1</v>
      </c>
      <c r="AD90" s="139">
        <v>1</v>
      </c>
      <c r="AE90" s="139">
        <v>1</v>
      </c>
      <c r="AF90" s="139">
        <v>1</v>
      </c>
      <c r="AG90" s="139">
        <v>1.1000000000000001</v>
      </c>
      <c r="AH90" s="139">
        <v>1.02</v>
      </c>
      <c r="AI90" s="139">
        <v>1.05</v>
      </c>
      <c r="AJ90" s="139">
        <v>1</v>
      </c>
      <c r="AK90" s="139">
        <v>1</v>
      </c>
      <c r="AL90" s="139">
        <v>1.02</v>
      </c>
      <c r="AM90" s="139">
        <v>1</v>
      </c>
      <c r="AN90" s="139">
        <v>1</v>
      </c>
      <c r="AO90" s="139">
        <v>1</v>
      </c>
    </row>
    <row r="91" spans="1:41" x14ac:dyDescent="0.2">
      <c r="A91" s="138">
        <v>39448</v>
      </c>
      <c r="B91" s="139">
        <v>1</v>
      </c>
      <c r="C91" s="139">
        <v>1</v>
      </c>
      <c r="D91" s="139">
        <v>1</v>
      </c>
      <c r="E91" s="139">
        <v>1</v>
      </c>
      <c r="F91" s="139">
        <v>1</v>
      </c>
      <c r="G91" s="139">
        <v>1</v>
      </c>
      <c r="H91" s="139">
        <v>1</v>
      </c>
      <c r="I91" s="139">
        <v>1</v>
      </c>
      <c r="J91" s="139">
        <v>1</v>
      </c>
      <c r="K91" s="139">
        <v>1</v>
      </c>
      <c r="L91" s="139">
        <v>1</v>
      </c>
      <c r="M91" s="139">
        <v>1</v>
      </c>
      <c r="N91" s="139">
        <v>1</v>
      </c>
      <c r="O91" s="139">
        <v>1</v>
      </c>
      <c r="P91" s="139">
        <v>1.03</v>
      </c>
      <c r="Q91" s="139">
        <v>1.03</v>
      </c>
      <c r="R91" s="139">
        <v>1</v>
      </c>
      <c r="S91" s="139">
        <v>1</v>
      </c>
      <c r="T91" s="139">
        <v>1.02</v>
      </c>
      <c r="U91" s="139">
        <v>1</v>
      </c>
      <c r="V91" s="139">
        <v>1</v>
      </c>
      <c r="W91" s="139">
        <v>1</v>
      </c>
      <c r="X91" s="139">
        <v>1</v>
      </c>
      <c r="Y91" s="139">
        <v>1</v>
      </c>
      <c r="Z91" s="139">
        <v>1</v>
      </c>
      <c r="AA91" s="139">
        <v>1</v>
      </c>
      <c r="AB91" s="139">
        <v>1</v>
      </c>
      <c r="AC91" s="139">
        <v>1</v>
      </c>
      <c r="AD91" s="139">
        <v>1</v>
      </c>
      <c r="AE91" s="139">
        <v>1</v>
      </c>
      <c r="AF91" s="139">
        <v>1</v>
      </c>
      <c r="AG91" s="139">
        <v>1.1000000000000001</v>
      </c>
      <c r="AH91" s="139">
        <v>1.04</v>
      </c>
      <c r="AI91" s="139">
        <v>1.05</v>
      </c>
      <c r="AJ91" s="139">
        <v>1</v>
      </c>
      <c r="AK91" s="139">
        <v>1</v>
      </c>
      <c r="AL91" s="139">
        <v>1.02</v>
      </c>
      <c r="AM91" s="139">
        <v>1</v>
      </c>
      <c r="AN91" s="139">
        <v>1</v>
      </c>
      <c r="AO91" s="139">
        <v>1</v>
      </c>
    </row>
    <row r="92" spans="1:41" x14ac:dyDescent="0.2">
      <c r="A92" s="138">
        <v>39479</v>
      </c>
      <c r="B92" s="139">
        <v>1</v>
      </c>
      <c r="C92" s="139">
        <v>1</v>
      </c>
      <c r="D92" s="139">
        <v>1</v>
      </c>
      <c r="E92" s="139">
        <v>1</v>
      </c>
      <c r="F92" s="139">
        <v>1</v>
      </c>
      <c r="G92" s="139">
        <v>1</v>
      </c>
      <c r="H92" s="139">
        <v>1</v>
      </c>
      <c r="I92" s="139">
        <v>1</v>
      </c>
      <c r="J92" s="139">
        <v>1</v>
      </c>
      <c r="K92" s="139">
        <v>1</v>
      </c>
      <c r="L92" s="139">
        <v>1</v>
      </c>
      <c r="M92" s="139">
        <v>1</v>
      </c>
      <c r="N92" s="139">
        <v>1</v>
      </c>
      <c r="O92" s="139">
        <v>1</v>
      </c>
      <c r="P92" s="139">
        <v>1.03</v>
      </c>
      <c r="Q92" s="139">
        <v>1.03</v>
      </c>
      <c r="R92" s="139">
        <v>1</v>
      </c>
      <c r="S92" s="139">
        <v>1</v>
      </c>
      <c r="T92" s="139">
        <v>1.02</v>
      </c>
      <c r="U92" s="139">
        <v>1</v>
      </c>
      <c r="V92" s="139">
        <v>1</v>
      </c>
      <c r="W92" s="139">
        <v>1</v>
      </c>
      <c r="X92" s="139">
        <v>1</v>
      </c>
      <c r="Y92" s="139">
        <v>1</v>
      </c>
      <c r="Z92" s="139">
        <v>1</v>
      </c>
      <c r="AA92" s="139">
        <v>1</v>
      </c>
      <c r="AB92" s="139">
        <v>1</v>
      </c>
      <c r="AC92" s="139">
        <v>1</v>
      </c>
      <c r="AD92" s="139">
        <v>1</v>
      </c>
      <c r="AE92" s="139">
        <v>1</v>
      </c>
      <c r="AF92" s="139">
        <v>1</v>
      </c>
      <c r="AG92" s="139">
        <v>1.1000000000000001</v>
      </c>
      <c r="AH92" s="139">
        <v>1.04</v>
      </c>
      <c r="AI92" s="139">
        <v>1.05</v>
      </c>
      <c r="AJ92" s="139">
        <v>1</v>
      </c>
      <c r="AK92" s="139">
        <v>1</v>
      </c>
      <c r="AL92" s="139">
        <v>1.02</v>
      </c>
      <c r="AM92" s="139">
        <v>1</v>
      </c>
      <c r="AN92" s="139">
        <v>1</v>
      </c>
      <c r="AO92" s="139">
        <v>1</v>
      </c>
    </row>
    <row r="93" spans="1:41" x14ac:dyDescent="0.2">
      <c r="A93" s="138">
        <v>39508</v>
      </c>
      <c r="B93" s="139">
        <v>1</v>
      </c>
      <c r="C93" s="139">
        <v>1</v>
      </c>
      <c r="D93" s="139">
        <v>1</v>
      </c>
      <c r="E93" s="139">
        <v>1</v>
      </c>
      <c r="F93" s="139">
        <v>1</v>
      </c>
      <c r="G93" s="139">
        <v>1</v>
      </c>
      <c r="H93" s="139">
        <v>1</v>
      </c>
      <c r="I93" s="139">
        <v>1</v>
      </c>
      <c r="J93" s="139">
        <v>1</v>
      </c>
      <c r="K93" s="139">
        <v>1</v>
      </c>
      <c r="L93" s="139">
        <v>1</v>
      </c>
      <c r="M93" s="139">
        <v>1</v>
      </c>
      <c r="N93" s="139">
        <v>1</v>
      </c>
      <c r="O93" s="139">
        <v>1</v>
      </c>
      <c r="P93" s="139">
        <v>1.03</v>
      </c>
      <c r="Q93" s="139">
        <v>1.03</v>
      </c>
      <c r="R93" s="139">
        <v>1</v>
      </c>
      <c r="S93" s="139">
        <v>1</v>
      </c>
      <c r="T93" s="139">
        <v>1.02</v>
      </c>
      <c r="U93" s="139">
        <v>1</v>
      </c>
      <c r="V93" s="139">
        <v>1</v>
      </c>
      <c r="W93" s="139">
        <v>1</v>
      </c>
      <c r="X93" s="139">
        <v>1</v>
      </c>
      <c r="Y93" s="139">
        <v>1</v>
      </c>
      <c r="Z93" s="139">
        <v>1</v>
      </c>
      <c r="AA93" s="139">
        <v>1</v>
      </c>
      <c r="AB93" s="139">
        <v>1</v>
      </c>
      <c r="AC93" s="139">
        <v>1</v>
      </c>
      <c r="AD93" s="139">
        <v>1</v>
      </c>
      <c r="AE93" s="139">
        <v>1</v>
      </c>
      <c r="AF93" s="139">
        <v>1</v>
      </c>
      <c r="AG93" s="139">
        <v>1.1000000000000001</v>
      </c>
      <c r="AH93" s="139">
        <v>1.04</v>
      </c>
      <c r="AI93" s="139">
        <v>1.05</v>
      </c>
      <c r="AJ93" s="139">
        <v>1</v>
      </c>
      <c r="AK93" s="139">
        <v>1</v>
      </c>
      <c r="AL93" s="139">
        <v>1.02</v>
      </c>
      <c r="AM93" s="139">
        <v>1</v>
      </c>
      <c r="AN93" s="139">
        <v>1</v>
      </c>
      <c r="AO93" s="139">
        <v>1</v>
      </c>
    </row>
    <row r="94" spans="1:41" x14ac:dyDescent="0.2">
      <c r="A94" s="138">
        <v>39539</v>
      </c>
      <c r="B94" s="139">
        <v>1</v>
      </c>
      <c r="C94" s="139">
        <v>1</v>
      </c>
      <c r="D94" s="139">
        <v>1</v>
      </c>
      <c r="E94" s="139">
        <v>1</v>
      </c>
      <c r="F94" s="139">
        <v>1</v>
      </c>
      <c r="G94" s="139">
        <v>1</v>
      </c>
      <c r="H94" s="139">
        <v>1</v>
      </c>
      <c r="I94" s="139">
        <v>1</v>
      </c>
      <c r="J94" s="139">
        <v>1</v>
      </c>
      <c r="K94" s="139">
        <v>1</v>
      </c>
      <c r="L94" s="139">
        <v>1</v>
      </c>
      <c r="M94" s="139">
        <v>1</v>
      </c>
      <c r="N94" s="139">
        <v>1</v>
      </c>
      <c r="O94" s="139">
        <v>1</v>
      </c>
      <c r="P94" s="139">
        <v>1.03</v>
      </c>
      <c r="Q94" s="139">
        <v>1.03</v>
      </c>
      <c r="R94" s="139">
        <v>1</v>
      </c>
      <c r="S94" s="139">
        <v>1</v>
      </c>
      <c r="T94" s="139">
        <v>1.02</v>
      </c>
      <c r="U94" s="139">
        <v>1</v>
      </c>
      <c r="V94" s="139">
        <v>1</v>
      </c>
      <c r="W94" s="139">
        <v>1</v>
      </c>
      <c r="X94" s="139">
        <v>1</v>
      </c>
      <c r="Y94" s="139">
        <v>1</v>
      </c>
      <c r="Z94" s="139">
        <v>1.02</v>
      </c>
      <c r="AA94" s="139">
        <v>1</v>
      </c>
      <c r="AB94" s="139">
        <v>1</v>
      </c>
      <c r="AC94" s="139">
        <v>1</v>
      </c>
      <c r="AD94" s="139">
        <v>1</v>
      </c>
      <c r="AE94" s="139">
        <v>0.98</v>
      </c>
      <c r="AF94" s="139">
        <v>0.98</v>
      </c>
      <c r="AG94" s="139">
        <v>0.98</v>
      </c>
      <c r="AH94" s="139">
        <v>1</v>
      </c>
      <c r="AI94" s="139">
        <v>1.05</v>
      </c>
      <c r="AJ94" s="139">
        <v>1</v>
      </c>
      <c r="AK94" s="139">
        <v>1</v>
      </c>
      <c r="AL94" s="139">
        <v>1.02</v>
      </c>
      <c r="AM94" s="139">
        <v>1</v>
      </c>
      <c r="AN94" s="139">
        <v>1</v>
      </c>
      <c r="AO94" s="139">
        <v>1</v>
      </c>
    </row>
    <row r="95" spans="1:41" x14ac:dyDescent="0.2">
      <c r="A95" s="138">
        <v>39569</v>
      </c>
      <c r="B95" s="139">
        <v>1</v>
      </c>
      <c r="C95" s="139">
        <v>1</v>
      </c>
      <c r="D95" s="139">
        <v>1</v>
      </c>
      <c r="E95" s="139">
        <v>1</v>
      </c>
      <c r="F95" s="139">
        <v>1</v>
      </c>
      <c r="G95" s="139">
        <v>1</v>
      </c>
      <c r="H95" s="139">
        <v>1</v>
      </c>
      <c r="I95" s="139">
        <v>1</v>
      </c>
      <c r="J95" s="139">
        <v>1</v>
      </c>
      <c r="K95" s="139">
        <v>1</v>
      </c>
      <c r="L95" s="139">
        <v>1</v>
      </c>
      <c r="M95" s="139">
        <v>1</v>
      </c>
      <c r="N95" s="139">
        <v>1</v>
      </c>
      <c r="O95" s="139">
        <v>1</v>
      </c>
      <c r="P95" s="139">
        <v>1.03</v>
      </c>
      <c r="Q95" s="139">
        <v>1.03</v>
      </c>
      <c r="R95" s="139">
        <v>1</v>
      </c>
      <c r="S95" s="139">
        <v>1</v>
      </c>
      <c r="T95" s="139">
        <v>1.02</v>
      </c>
      <c r="U95" s="139">
        <v>1</v>
      </c>
      <c r="V95" s="139">
        <v>1</v>
      </c>
      <c r="W95" s="139">
        <v>1</v>
      </c>
      <c r="X95" s="139">
        <v>1</v>
      </c>
      <c r="Y95" s="139">
        <v>1</v>
      </c>
      <c r="Z95" s="139">
        <v>1.02</v>
      </c>
      <c r="AA95" s="139">
        <v>1</v>
      </c>
      <c r="AB95" s="139">
        <v>1</v>
      </c>
      <c r="AC95" s="139">
        <v>1</v>
      </c>
      <c r="AD95" s="139">
        <v>1</v>
      </c>
      <c r="AE95" s="139">
        <v>0.98</v>
      </c>
      <c r="AF95" s="139">
        <v>0.98</v>
      </c>
      <c r="AG95" s="139">
        <v>0.98</v>
      </c>
      <c r="AH95" s="139">
        <v>1</v>
      </c>
      <c r="AI95" s="139">
        <v>1.05</v>
      </c>
      <c r="AJ95" s="139">
        <v>1</v>
      </c>
      <c r="AK95" s="139">
        <v>1</v>
      </c>
      <c r="AL95" s="139">
        <v>1.02</v>
      </c>
      <c r="AM95" s="139">
        <v>1</v>
      </c>
      <c r="AN95" s="139">
        <v>1</v>
      </c>
      <c r="AO95" s="139">
        <v>1</v>
      </c>
    </row>
    <row r="96" spans="1:41" x14ac:dyDescent="0.2">
      <c r="A96" s="138">
        <v>39600</v>
      </c>
      <c r="B96" s="139">
        <v>1</v>
      </c>
      <c r="C96" s="139">
        <v>1</v>
      </c>
      <c r="D96" s="139">
        <v>1</v>
      </c>
      <c r="E96" s="139">
        <v>1</v>
      </c>
      <c r="F96" s="139">
        <v>1</v>
      </c>
      <c r="G96" s="139">
        <v>1</v>
      </c>
      <c r="H96" s="139">
        <v>1</v>
      </c>
      <c r="I96" s="139">
        <v>1</v>
      </c>
      <c r="J96" s="139">
        <v>1</v>
      </c>
      <c r="K96" s="139">
        <v>1</v>
      </c>
      <c r="L96" s="139">
        <v>1</v>
      </c>
      <c r="M96" s="139">
        <v>1</v>
      </c>
      <c r="N96" s="139">
        <v>1</v>
      </c>
      <c r="O96" s="139">
        <v>1</v>
      </c>
      <c r="P96" s="139">
        <v>1.03</v>
      </c>
      <c r="Q96" s="139">
        <v>1.03</v>
      </c>
      <c r="R96" s="139">
        <v>1</v>
      </c>
      <c r="S96" s="139">
        <v>1</v>
      </c>
      <c r="T96" s="139">
        <v>1.02</v>
      </c>
      <c r="U96" s="139">
        <v>1</v>
      </c>
      <c r="V96" s="139">
        <v>1</v>
      </c>
      <c r="W96" s="139">
        <v>1</v>
      </c>
      <c r="X96" s="139">
        <v>1</v>
      </c>
      <c r="Y96" s="139">
        <v>1</v>
      </c>
      <c r="Z96" s="139">
        <v>1.02</v>
      </c>
      <c r="AA96" s="139">
        <v>1</v>
      </c>
      <c r="AB96" s="139">
        <v>1</v>
      </c>
      <c r="AC96" s="139">
        <v>1</v>
      </c>
      <c r="AD96" s="139">
        <v>1</v>
      </c>
      <c r="AE96" s="139">
        <v>0.98</v>
      </c>
      <c r="AF96" s="139">
        <v>0.98</v>
      </c>
      <c r="AG96" s="139">
        <v>0.98</v>
      </c>
      <c r="AH96" s="139">
        <v>1</v>
      </c>
      <c r="AI96" s="139">
        <v>1.05</v>
      </c>
      <c r="AJ96" s="139">
        <v>1</v>
      </c>
      <c r="AK96" s="139">
        <v>1</v>
      </c>
      <c r="AL96" s="139">
        <v>1.02</v>
      </c>
      <c r="AM96" s="139">
        <v>1</v>
      </c>
      <c r="AN96" s="139">
        <v>1</v>
      </c>
      <c r="AO96" s="139">
        <v>1</v>
      </c>
    </row>
    <row r="97" spans="1:41" x14ac:dyDescent="0.2">
      <c r="A97" s="138">
        <v>39630</v>
      </c>
      <c r="B97" s="139">
        <v>1</v>
      </c>
      <c r="C97" s="139">
        <v>1</v>
      </c>
      <c r="D97" s="139">
        <v>1</v>
      </c>
      <c r="E97" s="139">
        <v>1</v>
      </c>
      <c r="F97" s="139">
        <v>1</v>
      </c>
      <c r="G97" s="139">
        <v>1</v>
      </c>
      <c r="H97" s="139">
        <v>1</v>
      </c>
      <c r="I97" s="139">
        <v>1</v>
      </c>
      <c r="J97" s="139">
        <v>1</v>
      </c>
      <c r="K97" s="139">
        <v>1</v>
      </c>
      <c r="L97" s="139">
        <v>1</v>
      </c>
      <c r="M97" s="139">
        <v>1</v>
      </c>
      <c r="N97" s="139">
        <v>1</v>
      </c>
      <c r="O97" s="139">
        <v>1</v>
      </c>
      <c r="P97" s="139">
        <v>1.03</v>
      </c>
      <c r="Q97" s="139">
        <v>1.03</v>
      </c>
      <c r="R97" s="139">
        <v>1</v>
      </c>
      <c r="S97" s="139">
        <v>1</v>
      </c>
      <c r="T97" s="139">
        <v>1.02</v>
      </c>
      <c r="U97" s="139">
        <v>1</v>
      </c>
      <c r="V97" s="139">
        <v>1</v>
      </c>
      <c r="W97" s="139">
        <v>1</v>
      </c>
      <c r="X97" s="139">
        <v>1</v>
      </c>
      <c r="Y97" s="139">
        <v>1</v>
      </c>
      <c r="Z97" s="139">
        <v>1.02</v>
      </c>
      <c r="AA97" s="139">
        <v>1</v>
      </c>
      <c r="AB97" s="139">
        <v>1</v>
      </c>
      <c r="AC97" s="139">
        <v>1</v>
      </c>
      <c r="AD97" s="139">
        <v>1</v>
      </c>
      <c r="AE97" s="139">
        <v>0.98</v>
      </c>
      <c r="AF97" s="139">
        <v>0.98</v>
      </c>
      <c r="AG97" s="139">
        <v>0.98</v>
      </c>
      <c r="AH97" s="139">
        <v>1</v>
      </c>
      <c r="AI97" s="139">
        <v>1.05</v>
      </c>
      <c r="AJ97" s="139">
        <v>1</v>
      </c>
      <c r="AK97" s="139">
        <v>1</v>
      </c>
      <c r="AL97" s="139">
        <v>1.02</v>
      </c>
      <c r="AM97" s="139">
        <v>1</v>
      </c>
      <c r="AN97" s="139">
        <v>1</v>
      </c>
      <c r="AO97" s="139">
        <v>1</v>
      </c>
    </row>
    <row r="98" spans="1:41" x14ac:dyDescent="0.2">
      <c r="A98" s="138">
        <v>39661</v>
      </c>
      <c r="B98" s="139">
        <v>1</v>
      </c>
      <c r="C98" s="139">
        <v>1</v>
      </c>
      <c r="D98" s="139">
        <v>1</v>
      </c>
      <c r="E98" s="139">
        <v>1</v>
      </c>
      <c r="F98" s="139">
        <v>1</v>
      </c>
      <c r="G98" s="139">
        <v>1</v>
      </c>
      <c r="H98" s="139">
        <v>1</v>
      </c>
      <c r="I98" s="139">
        <v>1</v>
      </c>
      <c r="J98" s="139">
        <v>1</v>
      </c>
      <c r="K98" s="139">
        <v>1</v>
      </c>
      <c r="L98" s="139">
        <v>1</v>
      </c>
      <c r="M98" s="139">
        <v>1</v>
      </c>
      <c r="N98" s="139">
        <v>1</v>
      </c>
      <c r="O98" s="139">
        <v>1</v>
      </c>
      <c r="P98" s="139">
        <v>1.03</v>
      </c>
      <c r="Q98" s="139">
        <v>1.03</v>
      </c>
      <c r="R98" s="139">
        <v>1</v>
      </c>
      <c r="S98" s="139">
        <v>1</v>
      </c>
      <c r="T98" s="139">
        <v>1.02</v>
      </c>
      <c r="U98" s="139">
        <v>1</v>
      </c>
      <c r="V98" s="139">
        <v>1</v>
      </c>
      <c r="W98" s="139">
        <v>1</v>
      </c>
      <c r="X98" s="139">
        <v>1</v>
      </c>
      <c r="Y98" s="139">
        <v>1</v>
      </c>
      <c r="Z98" s="139">
        <v>1.02</v>
      </c>
      <c r="AA98" s="139">
        <v>1</v>
      </c>
      <c r="AB98" s="139">
        <v>1</v>
      </c>
      <c r="AC98" s="139">
        <v>1</v>
      </c>
      <c r="AD98" s="139">
        <v>1</v>
      </c>
      <c r="AE98" s="139">
        <v>0.98</v>
      </c>
      <c r="AF98" s="139">
        <v>0.98</v>
      </c>
      <c r="AG98" s="139">
        <v>0.98</v>
      </c>
      <c r="AH98" s="139">
        <v>1</v>
      </c>
      <c r="AI98" s="139">
        <v>1.05</v>
      </c>
      <c r="AJ98" s="139">
        <v>1</v>
      </c>
      <c r="AK98" s="139">
        <v>1</v>
      </c>
      <c r="AL98" s="139">
        <v>1.02</v>
      </c>
      <c r="AM98" s="139">
        <v>1</v>
      </c>
      <c r="AN98" s="139">
        <v>1</v>
      </c>
      <c r="AO98" s="139">
        <v>1</v>
      </c>
    </row>
    <row r="99" spans="1:41" x14ac:dyDescent="0.2">
      <c r="A99" s="138">
        <v>39692</v>
      </c>
      <c r="B99" s="139">
        <v>1</v>
      </c>
      <c r="C99" s="139">
        <v>1</v>
      </c>
      <c r="D99" s="139">
        <v>1</v>
      </c>
      <c r="E99" s="139">
        <v>1</v>
      </c>
      <c r="F99" s="139">
        <v>1</v>
      </c>
      <c r="G99" s="139">
        <v>1</v>
      </c>
      <c r="H99" s="139">
        <v>1</v>
      </c>
      <c r="I99" s="139">
        <v>1</v>
      </c>
      <c r="J99" s="139">
        <v>1</v>
      </c>
      <c r="K99" s="139">
        <v>1</v>
      </c>
      <c r="L99" s="139">
        <v>1</v>
      </c>
      <c r="M99" s="139">
        <v>1</v>
      </c>
      <c r="N99" s="139">
        <v>1</v>
      </c>
      <c r="O99" s="139">
        <v>1</v>
      </c>
      <c r="P99" s="139">
        <v>1.03</v>
      </c>
      <c r="Q99" s="139">
        <v>1.03</v>
      </c>
      <c r="R99" s="139">
        <v>1</v>
      </c>
      <c r="S99" s="139">
        <v>1</v>
      </c>
      <c r="T99" s="139">
        <v>1.02</v>
      </c>
      <c r="U99" s="139">
        <v>1</v>
      </c>
      <c r="V99" s="139">
        <v>1</v>
      </c>
      <c r="W99" s="139">
        <v>1</v>
      </c>
      <c r="X99" s="139">
        <v>1</v>
      </c>
      <c r="Y99" s="139">
        <v>1</v>
      </c>
      <c r="Z99" s="139">
        <v>1.02</v>
      </c>
      <c r="AA99" s="139">
        <v>1</v>
      </c>
      <c r="AB99" s="139">
        <v>1</v>
      </c>
      <c r="AC99" s="139">
        <v>1</v>
      </c>
      <c r="AD99" s="139">
        <v>1</v>
      </c>
      <c r="AE99" s="139">
        <v>0.98</v>
      </c>
      <c r="AF99" s="139">
        <v>0.98</v>
      </c>
      <c r="AG99" s="139">
        <v>0.98</v>
      </c>
      <c r="AH99" s="139">
        <v>1</v>
      </c>
      <c r="AI99" s="139">
        <v>1.05</v>
      </c>
      <c r="AJ99" s="139">
        <v>1</v>
      </c>
      <c r="AK99" s="139">
        <v>1</v>
      </c>
      <c r="AL99" s="139">
        <v>1.02</v>
      </c>
      <c r="AM99" s="139">
        <v>1</v>
      </c>
      <c r="AN99" s="139">
        <v>1</v>
      </c>
      <c r="AO99" s="139">
        <v>1</v>
      </c>
    </row>
    <row r="100" spans="1:41" x14ac:dyDescent="0.2">
      <c r="A100" s="138">
        <v>39722</v>
      </c>
      <c r="B100" s="139">
        <v>1</v>
      </c>
      <c r="C100" s="139">
        <v>1</v>
      </c>
      <c r="D100" s="139">
        <v>1</v>
      </c>
      <c r="E100" s="139">
        <v>1</v>
      </c>
      <c r="F100" s="139">
        <v>1</v>
      </c>
      <c r="G100" s="139">
        <v>1</v>
      </c>
      <c r="H100" s="139">
        <v>1</v>
      </c>
      <c r="I100" s="139">
        <v>1</v>
      </c>
      <c r="J100" s="139">
        <v>1</v>
      </c>
      <c r="K100" s="139">
        <v>1</v>
      </c>
      <c r="L100" s="139">
        <v>1</v>
      </c>
      <c r="M100" s="139">
        <v>1</v>
      </c>
      <c r="N100" s="139">
        <v>1</v>
      </c>
      <c r="O100" s="139">
        <v>1</v>
      </c>
      <c r="P100" s="139">
        <v>1.03</v>
      </c>
      <c r="Q100" s="139">
        <v>1.03</v>
      </c>
      <c r="R100" s="139">
        <v>1</v>
      </c>
      <c r="S100" s="139">
        <v>1</v>
      </c>
      <c r="T100" s="139">
        <v>1.02</v>
      </c>
      <c r="U100" s="139">
        <v>1</v>
      </c>
      <c r="V100" s="139">
        <v>1</v>
      </c>
      <c r="W100" s="139">
        <v>1</v>
      </c>
      <c r="X100" s="139">
        <v>1</v>
      </c>
      <c r="Y100" s="139">
        <v>1</v>
      </c>
      <c r="Z100" s="139">
        <v>1.02</v>
      </c>
      <c r="AA100" s="139">
        <v>1</v>
      </c>
      <c r="AB100" s="139">
        <v>1</v>
      </c>
      <c r="AC100" s="139">
        <v>1</v>
      </c>
      <c r="AD100" s="139">
        <v>1</v>
      </c>
      <c r="AE100" s="139">
        <v>0.98</v>
      </c>
      <c r="AF100" s="139">
        <v>0.98</v>
      </c>
      <c r="AG100" s="139">
        <v>0.98</v>
      </c>
      <c r="AH100" s="139">
        <v>1</v>
      </c>
      <c r="AI100" s="139">
        <v>1.05</v>
      </c>
      <c r="AJ100" s="139">
        <v>1</v>
      </c>
      <c r="AK100" s="139">
        <v>1</v>
      </c>
      <c r="AL100" s="139">
        <v>1.02</v>
      </c>
      <c r="AM100" s="139">
        <v>1</v>
      </c>
      <c r="AN100" s="139">
        <v>1</v>
      </c>
      <c r="AO100" s="139">
        <v>1</v>
      </c>
    </row>
    <row r="101" spans="1:41" x14ac:dyDescent="0.2">
      <c r="A101" s="138">
        <v>39753</v>
      </c>
      <c r="B101" s="139">
        <v>1</v>
      </c>
      <c r="C101" s="139">
        <v>1</v>
      </c>
      <c r="D101" s="139">
        <v>1</v>
      </c>
      <c r="E101" s="139">
        <v>1</v>
      </c>
      <c r="F101" s="139">
        <v>1</v>
      </c>
      <c r="G101" s="139">
        <v>1</v>
      </c>
      <c r="H101" s="139">
        <v>1</v>
      </c>
      <c r="I101" s="139">
        <v>1</v>
      </c>
      <c r="J101" s="139">
        <v>1</v>
      </c>
      <c r="K101" s="139">
        <v>1</v>
      </c>
      <c r="L101" s="139">
        <v>1</v>
      </c>
      <c r="M101" s="139">
        <v>1</v>
      </c>
      <c r="N101" s="139">
        <v>1</v>
      </c>
      <c r="O101" s="139">
        <v>1</v>
      </c>
      <c r="P101" s="139">
        <v>1.03</v>
      </c>
      <c r="Q101" s="139">
        <v>1.03</v>
      </c>
      <c r="R101" s="139">
        <v>1</v>
      </c>
      <c r="S101" s="139">
        <v>1</v>
      </c>
      <c r="T101" s="139">
        <v>1.02</v>
      </c>
      <c r="U101" s="139">
        <v>1</v>
      </c>
      <c r="V101" s="139">
        <v>1</v>
      </c>
      <c r="W101" s="139">
        <v>1</v>
      </c>
      <c r="X101" s="139">
        <v>1</v>
      </c>
      <c r="Y101" s="139">
        <v>1</v>
      </c>
      <c r="Z101" s="139">
        <v>1</v>
      </c>
      <c r="AA101" s="139">
        <v>1</v>
      </c>
      <c r="AB101" s="139">
        <v>1</v>
      </c>
      <c r="AC101" s="139">
        <v>1</v>
      </c>
      <c r="AD101" s="139">
        <v>1</v>
      </c>
      <c r="AE101" s="139">
        <v>1</v>
      </c>
      <c r="AF101" s="139">
        <v>1</v>
      </c>
      <c r="AG101" s="139">
        <v>1.1000000000000001</v>
      </c>
      <c r="AH101" s="139">
        <v>1.1000000000000001</v>
      </c>
      <c r="AI101" s="139">
        <v>1.05</v>
      </c>
      <c r="AJ101" s="139">
        <v>1</v>
      </c>
      <c r="AK101" s="139">
        <v>1</v>
      </c>
      <c r="AL101" s="139">
        <v>1.02</v>
      </c>
      <c r="AM101" s="139">
        <v>1</v>
      </c>
      <c r="AN101" s="139">
        <v>1</v>
      </c>
      <c r="AO101" s="139">
        <v>1</v>
      </c>
    </row>
    <row r="102" spans="1:41" x14ac:dyDescent="0.2">
      <c r="A102" s="138">
        <v>39783</v>
      </c>
      <c r="B102" s="139">
        <v>1</v>
      </c>
      <c r="C102" s="139">
        <v>1</v>
      </c>
      <c r="D102" s="139">
        <v>1</v>
      </c>
      <c r="E102" s="139">
        <v>1</v>
      </c>
      <c r="F102" s="139">
        <v>1</v>
      </c>
      <c r="G102" s="139">
        <v>1</v>
      </c>
      <c r="H102" s="139">
        <v>1</v>
      </c>
      <c r="I102" s="139">
        <v>1</v>
      </c>
      <c r="J102" s="139">
        <v>1</v>
      </c>
      <c r="K102" s="139">
        <v>1</v>
      </c>
      <c r="L102" s="139">
        <v>1</v>
      </c>
      <c r="M102" s="139">
        <v>1</v>
      </c>
      <c r="N102" s="139">
        <v>1</v>
      </c>
      <c r="O102" s="139">
        <v>1</v>
      </c>
      <c r="P102" s="139">
        <v>1.03</v>
      </c>
      <c r="Q102" s="139">
        <v>1.03</v>
      </c>
      <c r="R102" s="139">
        <v>1</v>
      </c>
      <c r="S102" s="139">
        <v>1</v>
      </c>
      <c r="T102" s="139">
        <v>1.02</v>
      </c>
      <c r="U102" s="139">
        <v>1</v>
      </c>
      <c r="V102" s="139">
        <v>1</v>
      </c>
      <c r="W102" s="139">
        <v>1</v>
      </c>
      <c r="X102" s="139">
        <v>1</v>
      </c>
      <c r="Y102" s="139">
        <v>1</v>
      </c>
      <c r="Z102" s="139">
        <v>1</v>
      </c>
      <c r="AA102" s="139">
        <v>1</v>
      </c>
      <c r="AB102" s="139">
        <v>1</v>
      </c>
      <c r="AC102" s="139">
        <v>1</v>
      </c>
      <c r="AD102" s="139">
        <v>1</v>
      </c>
      <c r="AE102" s="139">
        <v>1</v>
      </c>
      <c r="AF102" s="139">
        <v>1</v>
      </c>
      <c r="AG102" s="139">
        <v>1.1000000000000001</v>
      </c>
      <c r="AH102" s="139">
        <v>1.02</v>
      </c>
      <c r="AI102" s="139">
        <v>1.05</v>
      </c>
      <c r="AJ102" s="139">
        <v>1</v>
      </c>
      <c r="AK102" s="139">
        <v>1</v>
      </c>
      <c r="AL102" s="139">
        <v>1.02</v>
      </c>
      <c r="AM102" s="139">
        <v>1</v>
      </c>
      <c r="AN102" s="139">
        <v>1</v>
      </c>
      <c r="AO102" s="139">
        <v>1</v>
      </c>
    </row>
    <row r="103" spans="1:41" x14ac:dyDescent="0.2">
      <c r="A103" s="138">
        <v>39814</v>
      </c>
      <c r="B103" s="139">
        <v>1</v>
      </c>
      <c r="C103" s="139">
        <v>1</v>
      </c>
      <c r="D103" s="139">
        <v>1</v>
      </c>
      <c r="E103" s="139">
        <v>1</v>
      </c>
      <c r="F103" s="139">
        <v>1</v>
      </c>
      <c r="G103" s="139">
        <v>1</v>
      </c>
      <c r="H103" s="139">
        <v>1</v>
      </c>
      <c r="I103" s="139">
        <v>1</v>
      </c>
      <c r="J103" s="139">
        <v>1</v>
      </c>
      <c r="K103" s="139">
        <v>1</v>
      </c>
      <c r="L103" s="139">
        <v>1</v>
      </c>
      <c r="M103" s="139">
        <v>1</v>
      </c>
      <c r="N103" s="139">
        <v>1</v>
      </c>
      <c r="O103" s="139">
        <v>1</v>
      </c>
      <c r="P103" s="139">
        <v>1.03</v>
      </c>
      <c r="Q103" s="139">
        <v>1.03</v>
      </c>
      <c r="R103" s="139">
        <v>1</v>
      </c>
      <c r="S103" s="139">
        <v>1</v>
      </c>
      <c r="T103" s="139">
        <v>1.02</v>
      </c>
      <c r="U103" s="139">
        <v>1</v>
      </c>
      <c r="V103" s="139">
        <v>1</v>
      </c>
      <c r="W103" s="139">
        <v>1</v>
      </c>
      <c r="X103" s="139">
        <v>1</v>
      </c>
      <c r="Y103" s="139">
        <v>1</v>
      </c>
      <c r="Z103" s="139">
        <v>1</v>
      </c>
      <c r="AA103" s="139">
        <v>1</v>
      </c>
      <c r="AB103" s="139">
        <v>1</v>
      </c>
      <c r="AC103" s="139">
        <v>1</v>
      </c>
      <c r="AD103" s="139">
        <v>1</v>
      </c>
      <c r="AE103" s="139">
        <v>1</v>
      </c>
      <c r="AF103" s="139">
        <v>1</v>
      </c>
      <c r="AG103" s="139">
        <v>1.1000000000000001</v>
      </c>
      <c r="AH103" s="139">
        <v>1.04</v>
      </c>
      <c r="AI103" s="139">
        <v>1.05</v>
      </c>
      <c r="AJ103" s="139">
        <v>1</v>
      </c>
      <c r="AK103" s="139">
        <v>1</v>
      </c>
      <c r="AL103" s="139">
        <v>1.02</v>
      </c>
      <c r="AM103" s="139">
        <v>1</v>
      </c>
      <c r="AN103" s="139">
        <v>1</v>
      </c>
      <c r="AO103" s="139">
        <v>1</v>
      </c>
    </row>
    <row r="104" spans="1:41" x14ac:dyDescent="0.2">
      <c r="A104" s="138">
        <v>39845</v>
      </c>
      <c r="B104" s="139">
        <v>1</v>
      </c>
      <c r="C104" s="139">
        <v>1</v>
      </c>
      <c r="D104" s="139">
        <v>1</v>
      </c>
      <c r="E104" s="139">
        <v>1</v>
      </c>
      <c r="F104" s="139">
        <v>1</v>
      </c>
      <c r="G104" s="139">
        <v>1</v>
      </c>
      <c r="H104" s="139">
        <v>1</v>
      </c>
      <c r="I104" s="139">
        <v>1</v>
      </c>
      <c r="J104" s="139">
        <v>1</v>
      </c>
      <c r="K104" s="139">
        <v>1</v>
      </c>
      <c r="L104" s="139">
        <v>1</v>
      </c>
      <c r="M104" s="139">
        <v>1</v>
      </c>
      <c r="N104" s="139">
        <v>1</v>
      </c>
      <c r="O104" s="139">
        <v>1</v>
      </c>
      <c r="P104" s="139">
        <v>1.03</v>
      </c>
      <c r="Q104" s="139">
        <v>1.03</v>
      </c>
      <c r="R104" s="139">
        <v>1</v>
      </c>
      <c r="S104" s="139">
        <v>1</v>
      </c>
      <c r="T104" s="139">
        <v>1.02</v>
      </c>
      <c r="U104" s="139">
        <v>1</v>
      </c>
      <c r="V104" s="139">
        <v>1</v>
      </c>
      <c r="W104" s="139">
        <v>1</v>
      </c>
      <c r="X104" s="139">
        <v>1</v>
      </c>
      <c r="Y104" s="139">
        <v>1</v>
      </c>
      <c r="Z104" s="139">
        <v>1</v>
      </c>
      <c r="AA104" s="139">
        <v>1</v>
      </c>
      <c r="AB104" s="139">
        <v>1</v>
      </c>
      <c r="AC104" s="139">
        <v>1</v>
      </c>
      <c r="AD104" s="139">
        <v>1</v>
      </c>
      <c r="AE104" s="139">
        <v>1</v>
      </c>
      <c r="AF104" s="139">
        <v>1</v>
      </c>
      <c r="AG104" s="139">
        <v>1.1000000000000001</v>
      </c>
      <c r="AH104" s="139">
        <v>1.04</v>
      </c>
      <c r="AI104" s="139">
        <v>1.05</v>
      </c>
      <c r="AJ104" s="139">
        <v>1</v>
      </c>
      <c r="AK104" s="139">
        <v>1</v>
      </c>
      <c r="AL104" s="139">
        <v>1.02</v>
      </c>
      <c r="AM104" s="139">
        <v>1</v>
      </c>
      <c r="AN104" s="139">
        <v>1</v>
      </c>
      <c r="AO104" s="139">
        <v>1</v>
      </c>
    </row>
    <row r="105" spans="1:41" x14ac:dyDescent="0.2">
      <c r="A105" s="138">
        <v>39873</v>
      </c>
      <c r="B105" s="139">
        <v>1</v>
      </c>
      <c r="C105" s="139">
        <v>1</v>
      </c>
      <c r="D105" s="139">
        <v>1</v>
      </c>
      <c r="E105" s="139">
        <v>1</v>
      </c>
      <c r="F105" s="139">
        <v>1</v>
      </c>
      <c r="G105" s="139">
        <v>1</v>
      </c>
      <c r="H105" s="139">
        <v>1</v>
      </c>
      <c r="I105" s="139">
        <v>1</v>
      </c>
      <c r="J105" s="139">
        <v>1</v>
      </c>
      <c r="K105" s="139">
        <v>1</v>
      </c>
      <c r="L105" s="139">
        <v>1</v>
      </c>
      <c r="M105" s="139">
        <v>1</v>
      </c>
      <c r="N105" s="139">
        <v>1</v>
      </c>
      <c r="O105" s="139">
        <v>1</v>
      </c>
      <c r="P105" s="139">
        <v>1.03</v>
      </c>
      <c r="Q105" s="139">
        <v>1.03</v>
      </c>
      <c r="R105" s="139">
        <v>1</v>
      </c>
      <c r="S105" s="139">
        <v>1</v>
      </c>
      <c r="T105" s="139">
        <v>1.02</v>
      </c>
      <c r="U105" s="139">
        <v>1</v>
      </c>
      <c r="V105" s="139">
        <v>1</v>
      </c>
      <c r="W105" s="139">
        <v>1</v>
      </c>
      <c r="X105" s="139">
        <v>1</v>
      </c>
      <c r="Y105" s="139">
        <v>1</v>
      </c>
      <c r="Z105" s="139">
        <v>1</v>
      </c>
      <c r="AA105" s="139">
        <v>1</v>
      </c>
      <c r="AB105" s="139">
        <v>1</v>
      </c>
      <c r="AC105" s="139">
        <v>1</v>
      </c>
      <c r="AD105" s="139">
        <v>1</v>
      </c>
      <c r="AE105" s="139">
        <v>1</v>
      </c>
      <c r="AF105" s="139">
        <v>1</v>
      </c>
      <c r="AG105" s="139">
        <v>1.1000000000000001</v>
      </c>
      <c r="AH105" s="139">
        <v>1.04</v>
      </c>
      <c r="AI105" s="139">
        <v>1.05</v>
      </c>
      <c r="AJ105" s="139">
        <v>1</v>
      </c>
      <c r="AK105" s="139">
        <v>1</v>
      </c>
      <c r="AL105" s="139">
        <v>1.02</v>
      </c>
      <c r="AM105" s="139">
        <v>1</v>
      </c>
      <c r="AN105" s="139">
        <v>1</v>
      </c>
      <c r="AO105" s="139">
        <v>1</v>
      </c>
    </row>
    <row r="106" spans="1:41" x14ac:dyDescent="0.2">
      <c r="A106" s="138">
        <v>39904</v>
      </c>
      <c r="B106" s="139">
        <v>1</v>
      </c>
      <c r="C106" s="139">
        <v>1</v>
      </c>
      <c r="D106" s="139">
        <v>1</v>
      </c>
      <c r="E106" s="139">
        <v>1</v>
      </c>
      <c r="F106" s="139">
        <v>1</v>
      </c>
      <c r="G106" s="139">
        <v>1</v>
      </c>
      <c r="H106" s="139">
        <v>1</v>
      </c>
      <c r="I106" s="139">
        <v>1</v>
      </c>
      <c r="J106" s="139">
        <v>1</v>
      </c>
      <c r="K106" s="139">
        <v>1</v>
      </c>
      <c r="L106" s="139">
        <v>1</v>
      </c>
      <c r="M106" s="139">
        <v>1</v>
      </c>
      <c r="N106" s="139">
        <v>1</v>
      </c>
      <c r="O106" s="139">
        <v>1</v>
      </c>
      <c r="P106" s="139">
        <v>1.03</v>
      </c>
      <c r="Q106" s="139">
        <v>1.03</v>
      </c>
      <c r="R106" s="139">
        <v>1</v>
      </c>
      <c r="S106" s="139">
        <v>1</v>
      </c>
      <c r="T106" s="139">
        <v>1.02</v>
      </c>
      <c r="U106" s="139">
        <v>1</v>
      </c>
      <c r="V106" s="139">
        <v>1</v>
      </c>
      <c r="W106" s="139">
        <v>1</v>
      </c>
      <c r="X106" s="139">
        <v>1</v>
      </c>
      <c r="Y106" s="139">
        <v>1</v>
      </c>
      <c r="Z106" s="139">
        <v>1.02</v>
      </c>
      <c r="AA106" s="139">
        <v>1</v>
      </c>
      <c r="AB106" s="139">
        <v>1</v>
      </c>
      <c r="AC106" s="139">
        <v>1</v>
      </c>
      <c r="AD106" s="139">
        <v>1</v>
      </c>
      <c r="AE106" s="139">
        <v>0.98</v>
      </c>
      <c r="AF106" s="139">
        <v>0.98</v>
      </c>
      <c r="AG106" s="139">
        <v>0.98</v>
      </c>
      <c r="AH106" s="139">
        <v>1</v>
      </c>
      <c r="AI106" s="139">
        <v>1.05</v>
      </c>
      <c r="AJ106" s="139">
        <v>1</v>
      </c>
      <c r="AK106" s="139">
        <v>1</v>
      </c>
      <c r="AL106" s="139">
        <v>1.02</v>
      </c>
      <c r="AM106" s="139">
        <v>1</v>
      </c>
      <c r="AN106" s="139">
        <v>1</v>
      </c>
      <c r="AO106" s="139">
        <v>1</v>
      </c>
    </row>
    <row r="107" spans="1:41" x14ac:dyDescent="0.2">
      <c r="A107" s="138">
        <v>39934</v>
      </c>
      <c r="B107" s="139">
        <v>1</v>
      </c>
      <c r="C107" s="139">
        <v>1</v>
      </c>
      <c r="D107" s="139">
        <v>1</v>
      </c>
      <c r="E107" s="139">
        <v>1</v>
      </c>
      <c r="F107" s="139">
        <v>1</v>
      </c>
      <c r="G107" s="139">
        <v>1</v>
      </c>
      <c r="H107" s="139">
        <v>1</v>
      </c>
      <c r="I107" s="139">
        <v>1</v>
      </c>
      <c r="J107" s="139">
        <v>1</v>
      </c>
      <c r="K107" s="139">
        <v>1</v>
      </c>
      <c r="L107" s="139">
        <v>1</v>
      </c>
      <c r="M107" s="139">
        <v>1</v>
      </c>
      <c r="N107" s="139">
        <v>1</v>
      </c>
      <c r="O107" s="139">
        <v>1</v>
      </c>
      <c r="P107" s="139">
        <v>1.03</v>
      </c>
      <c r="Q107" s="139">
        <v>1.03</v>
      </c>
      <c r="R107" s="139">
        <v>1</v>
      </c>
      <c r="S107" s="139">
        <v>1</v>
      </c>
      <c r="T107" s="139">
        <v>1.02</v>
      </c>
      <c r="U107" s="139">
        <v>1</v>
      </c>
      <c r="V107" s="139">
        <v>1</v>
      </c>
      <c r="W107" s="139">
        <v>1</v>
      </c>
      <c r="X107" s="139">
        <v>1</v>
      </c>
      <c r="Y107" s="139">
        <v>1</v>
      </c>
      <c r="Z107" s="139">
        <v>1.02</v>
      </c>
      <c r="AA107" s="139">
        <v>1</v>
      </c>
      <c r="AB107" s="139">
        <v>1</v>
      </c>
      <c r="AC107" s="139">
        <v>1</v>
      </c>
      <c r="AD107" s="139">
        <v>1</v>
      </c>
      <c r="AE107" s="139">
        <v>0.98</v>
      </c>
      <c r="AF107" s="139">
        <v>0.98</v>
      </c>
      <c r="AG107" s="139">
        <v>0.98</v>
      </c>
      <c r="AH107" s="139">
        <v>1</v>
      </c>
      <c r="AI107" s="139">
        <v>1.05</v>
      </c>
      <c r="AJ107" s="139">
        <v>1</v>
      </c>
      <c r="AK107" s="139">
        <v>1</v>
      </c>
      <c r="AL107" s="139">
        <v>1.02</v>
      </c>
      <c r="AM107" s="139">
        <v>1</v>
      </c>
      <c r="AN107" s="139">
        <v>1</v>
      </c>
      <c r="AO107" s="139">
        <v>1</v>
      </c>
    </row>
    <row r="108" spans="1:41" x14ac:dyDescent="0.2">
      <c r="A108" s="138">
        <v>39965</v>
      </c>
      <c r="B108" s="139">
        <v>1</v>
      </c>
      <c r="C108" s="139">
        <v>1</v>
      </c>
      <c r="D108" s="139">
        <v>1</v>
      </c>
      <c r="E108" s="139">
        <v>1</v>
      </c>
      <c r="F108" s="139">
        <v>1</v>
      </c>
      <c r="G108" s="139">
        <v>1</v>
      </c>
      <c r="H108" s="139">
        <v>1</v>
      </c>
      <c r="I108" s="139">
        <v>1</v>
      </c>
      <c r="J108" s="139">
        <v>1</v>
      </c>
      <c r="K108" s="139">
        <v>1</v>
      </c>
      <c r="L108" s="139">
        <v>1</v>
      </c>
      <c r="M108" s="139">
        <v>1</v>
      </c>
      <c r="N108" s="139">
        <v>1</v>
      </c>
      <c r="O108" s="139">
        <v>1</v>
      </c>
      <c r="P108" s="139">
        <v>1.03</v>
      </c>
      <c r="Q108" s="139">
        <v>1.03</v>
      </c>
      <c r="R108" s="139">
        <v>1</v>
      </c>
      <c r="S108" s="139">
        <v>1</v>
      </c>
      <c r="T108" s="139">
        <v>1.02</v>
      </c>
      <c r="U108" s="139">
        <v>1</v>
      </c>
      <c r="V108" s="139">
        <v>1</v>
      </c>
      <c r="W108" s="139">
        <v>1</v>
      </c>
      <c r="X108" s="139">
        <v>1</v>
      </c>
      <c r="Y108" s="139">
        <v>1</v>
      </c>
      <c r="Z108" s="139">
        <v>1.02</v>
      </c>
      <c r="AA108" s="139">
        <v>1</v>
      </c>
      <c r="AB108" s="139">
        <v>1</v>
      </c>
      <c r="AC108" s="139">
        <v>1</v>
      </c>
      <c r="AD108" s="139">
        <v>1</v>
      </c>
      <c r="AE108" s="139">
        <v>0.98</v>
      </c>
      <c r="AF108" s="139">
        <v>0.98</v>
      </c>
      <c r="AG108" s="139">
        <v>0.98</v>
      </c>
      <c r="AH108" s="139">
        <v>1</v>
      </c>
      <c r="AI108" s="139">
        <v>1.05</v>
      </c>
      <c r="AJ108" s="139">
        <v>1</v>
      </c>
      <c r="AK108" s="139">
        <v>1</v>
      </c>
      <c r="AL108" s="139">
        <v>1.02</v>
      </c>
      <c r="AM108" s="139">
        <v>1</v>
      </c>
      <c r="AN108" s="139">
        <v>1</v>
      </c>
      <c r="AO108" s="139">
        <v>1</v>
      </c>
    </row>
    <row r="109" spans="1:41" x14ac:dyDescent="0.2">
      <c r="A109" s="138">
        <v>39995</v>
      </c>
      <c r="B109" s="139">
        <v>1</v>
      </c>
      <c r="C109" s="139">
        <v>1</v>
      </c>
      <c r="D109" s="139">
        <v>1</v>
      </c>
      <c r="E109" s="139">
        <v>1</v>
      </c>
      <c r="F109" s="139">
        <v>1</v>
      </c>
      <c r="G109" s="139">
        <v>1</v>
      </c>
      <c r="H109" s="139">
        <v>1</v>
      </c>
      <c r="I109" s="139">
        <v>1</v>
      </c>
      <c r="J109" s="139">
        <v>1</v>
      </c>
      <c r="K109" s="139">
        <v>1</v>
      </c>
      <c r="L109" s="139">
        <v>1</v>
      </c>
      <c r="M109" s="139">
        <v>1</v>
      </c>
      <c r="N109" s="139">
        <v>1</v>
      </c>
      <c r="O109" s="139">
        <v>1</v>
      </c>
      <c r="P109" s="139">
        <v>1.03</v>
      </c>
      <c r="Q109" s="139">
        <v>1.03</v>
      </c>
      <c r="R109" s="139">
        <v>1</v>
      </c>
      <c r="S109" s="139">
        <v>1</v>
      </c>
      <c r="T109" s="139">
        <v>1.02</v>
      </c>
      <c r="U109" s="139">
        <v>1</v>
      </c>
      <c r="V109" s="139">
        <v>1</v>
      </c>
      <c r="W109" s="139">
        <v>1</v>
      </c>
      <c r="X109" s="139">
        <v>1</v>
      </c>
      <c r="Y109" s="139">
        <v>1</v>
      </c>
      <c r="Z109" s="139">
        <v>1.02</v>
      </c>
      <c r="AA109" s="139">
        <v>1</v>
      </c>
      <c r="AB109" s="139">
        <v>1</v>
      </c>
      <c r="AC109" s="139">
        <v>1</v>
      </c>
      <c r="AD109" s="139">
        <v>1</v>
      </c>
      <c r="AE109" s="139">
        <v>0.98</v>
      </c>
      <c r="AF109" s="139">
        <v>0.98</v>
      </c>
      <c r="AG109" s="139">
        <v>0.98</v>
      </c>
      <c r="AH109" s="139">
        <v>1</v>
      </c>
      <c r="AI109" s="139">
        <v>1.05</v>
      </c>
      <c r="AJ109" s="139">
        <v>1</v>
      </c>
      <c r="AK109" s="139">
        <v>1</v>
      </c>
      <c r="AL109" s="139">
        <v>1.02</v>
      </c>
      <c r="AM109" s="139">
        <v>1</v>
      </c>
      <c r="AN109" s="139">
        <v>1</v>
      </c>
      <c r="AO109" s="139">
        <v>1</v>
      </c>
    </row>
    <row r="110" spans="1:41" x14ac:dyDescent="0.2">
      <c r="A110" s="138">
        <v>40026</v>
      </c>
      <c r="B110" s="139">
        <v>1</v>
      </c>
      <c r="C110" s="139">
        <v>1</v>
      </c>
      <c r="D110" s="139">
        <v>1</v>
      </c>
      <c r="E110" s="139">
        <v>1</v>
      </c>
      <c r="F110" s="139">
        <v>1</v>
      </c>
      <c r="G110" s="139">
        <v>1</v>
      </c>
      <c r="H110" s="139">
        <v>1</v>
      </c>
      <c r="I110" s="139">
        <v>1</v>
      </c>
      <c r="J110" s="139">
        <v>1</v>
      </c>
      <c r="K110" s="139">
        <v>1</v>
      </c>
      <c r="L110" s="139">
        <v>1</v>
      </c>
      <c r="M110" s="139">
        <v>1</v>
      </c>
      <c r="N110" s="139">
        <v>1</v>
      </c>
      <c r="O110" s="139">
        <v>1</v>
      </c>
      <c r="P110" s="139">
        <v>1.03</v>
      </c>
      <c r="Q110" s="139">
        <v>1.03</v>
      </c>
      <c r="R110" s="139">
        <v>1</v>
      </c>
      <c r="S110" s="139">
        <v>1</v>
      </c>
      <c r="T110" s="139">
        <v>1.02</v>
      </c>
      <c r="U110" s="139">
        <v>1</v>
      </c>
      <c r="V110" s="139">
        <v>1</v>
      </c>
      <c r="W110" s="139">
        <v>1</v>
      </c>
      <c r="X110" s="139">
        <v>1</v>
      </c>
      <c r="Y110" s="139">
        <v>1</v>
      </c>
      <c r="Z110" s="139">
        <v>1.02</v>
      </c>
      <c r="AA110" s="139">
        <v>1</v>
      </c>
      <c r="AB110" s="139">
        <v>1</v>
      </c>
      <c r="AC110" s="139">
        <v>1</v>
      </c>
      <c r="AD110" s="139">
        <v>1</v>
      </c>
      <c r="AE110" s="139">
        <v>0.98</v>
      </c>
      <c r="AF110" s="139">
        <v>0.98</v>
      </c>
      <c r="AG110" s="139">
        <v>0.98</v>
      </c>
      <c r="AH110" s="139">
        <v>1</v>
      </c>
      <c r="AI110" s="139">
        <v>1.05</v>
      </c>
      <c r="AJ110" s="139">
        <v>1</v>
      </c>
      <c r="AK110" s="139">
        <v>1</v>
      </c>
      <c r="AL110" s="139">
        <v>1.02</v>
      </c>
      <c r="AM110" s="139">
        <v>1</v>
      </c>
      <c r="AN110" s="139">
        <v>1</v>
      </c>
      <c r="AO110" s="139">
        <v>1</v>
      </c>
    </row>
    <row r="111" spans="1:41" x14ac:dyDescent="0.2">
      <c r="A111" s="138">
        <v>40057</v>
      </c>
      <c r="B111" s="139">
        <v>1</v>
      </c>
      <c r="C111" s="139">
        <v>1</v>
      </c>
      <c r="D111" s="139">
        <v>1</v>
      </c>
      <c r="E111" s="139">
        <v>1</v>
      </c>
      <c r="F111" s="139">
        <v>1</v>
      </c>
      <c r="G111" s="139">
        <v>1</v>
      </c>
      <c r="H111" s="139">
        <v>1</v>
      </c>
      <c r="I111" s="139">
        <v>1</v>
      </c>
      <c r="J111" s="139">
        <v>1</v>
      </c>
      <c r="K111" s="139">
        <v>1</v>
      </c>
      <c r="L111" s="139">
        <v>1</v>
      </c>
      <c r="M111" s="139">
        <v>1</v>
      </c>
      <c r="N111" s="139">
        <v>1</v>
      </c>
      <c r="O111" s="139">
        <v>1</v>
      </c>
      <c r="P111" s="139">
        <v>1.03</v>
      </c>
      <c r="Q111" s="139">
        <v>1.03</v>
      </c>
      <c r="R111" s="139">
        <v>1</v>
      </c>
      <c r="S111" s="139">
        <v>1</v>
      </c>
      <c r="T111" s="139">
        <v>1.02</v>
      </c>
      <c r="U111" s="139">
        <v>1</v>
      </c>
      <c r="V111" s="139">
        <v>1</v>
      </c>
      <c r="W111" s="139">
        <v>1</v>
      </c>
      <c r="X111" s="139">
        <v>1</v>
      </c>
      <c r="Y111" s="139">
        <v>1</v>
      </c>
      <c r="Z111" s="139">
        <v>1.02</v>
      </c>
      <c r="AA111" s="139">
        <v>1</v>
      </c>
      <c r="AB111" s="139">
        <v>1</v>
      </c>
      <c r="AC111" s="139">
        <v>1</v>
      </c>
      <c r="AD111" s="139">
        <v>1</v>
      </c>
      <c r="AE111" s="139">
        <v>0.98</v>
      </c>
      <c r="AF111" s="139">
        <v>0.98</v>
      </c>
      <c r="AG111" s="139">
        <v>0.98</v>
      </c>
      <c r="AH111" s="139">
        <v>1</v>
      </c>
      <c r="AI111" s="139">
        <v>1.05</v>
      </c>
      <c r="AJ111" s="139">
        <v>1</v>
      </c>
      <c r="AK111" s="139">
        <v>1</v>
      </c>
      <c r="AL111" s="139">
        <v>1.02</v>
      </c>
      <c r="AM111" s="139">
        <v>1</v>
      </c>
      <c r="AN111" s="139">
        <v>1</v>
      </c>
      <c r="AO111" s="139">
        <v>1</v>
      </c>
    </row>
    <row r="112" spans="1:41" x14ac:dyDescent="0.2">
      <c r="A112" s="138">
        <v>40087</v>
      </c>
      <c r="B112" s="139">
        <v>1</v>
      </c>
      <c r="C112" s="139">
        <v>1</v>
      </c>
      <c r="D112" s="139">
        <v>1</v>
      </c>
      <c r="E112" s="139">
        <v>1</v>
      </c>
      <c r="F112" s="139">
        <v>1</v>
      </c>
      <c r="G112" s="139">
        <v>1</v>
      </c>
      <c r="H112" s="139">
        <v>1</v>
      </c>
      <c r="I112" s="139">
        <v>1</v>
      </c>
      <c r="J112" s="139">
        <v>1</v>
      </c>
      <c r="K112" s="139">
        <v>1</v>
      </c>
      <c r="L112" s="139">
        <v>1</v>
      </c>
      <c r="M112" s="139">
        <v>1</v>
      </c>
      <c r="N112" s="139">
        <v>1</v>
      </c>
      <c r="O112" s="139">
        <v>1</v>
      </c>
      <c r="P112" s="139">
        <v>1.03</v>
      </c>
      <c r="Q112" s="139">
        <v>1.03</v>
      </c>
      <c r="R112" s="139">
        <v>1</v>
      </c>
      <c r="S112" s="139">
        <v>1</v>
      </c>
      <c r="T112" s="139">
        <v>1.02</v>
      </c>
      <c r="U112" s="139">
        <v>1</v>
      </c>
      <c r="V112" s="139">
        <v>1</v>
      </c>
      <c r="W112" s="139">
        <v>1</v>
      </c>
      <c r="X112" s="139">
        <v>1</v>
      </c>
      <c r="Y112" s="139">
        <v>1</v>
      </c>
      <c r="Z112" s="139">
        <v>1.02</v>
      </c>
      <c r="AA112" s="139">
        <v>1</v>
      </c>
      <c r="AB112" s="139">
        <v>1</v>
      </c>
      <c r="AC112" s="139">
        <v>1</v>
      </c>
      <c r="AD112" s="139">
        <v>1</v>
      </c>
      <c r="AE112" s="139">
        <v>0.98</v>
      </c>
      <c r="AF112" s="139">
        <v>0.98</v>
      </c>
      <c r="AG112" s="139">
        <v>0.98</v>
      </c>
      <c r="AH112" s="139">
        <v>1</v>
      </c>
      <c r="AI112" s="139">
        <v>1.05</v>
      </c>
      <c r="AJ112" s="139">
        <v>1</v>
      </c>
      <c r="AK112" s="139">
        <v>1</v>
      </c>
      <c r="AL112" s="139">
        <v>1.02</v>
      </c>
      <c r="AM112" s="139">
        <v>1</v>
      </c>
      <c r="AN112" s="139">
        <v>1</v>
      </c>
      <c r="AO112" s="139">
        <v>1</v>
      </c>
    </row>
    <row r="113" spans="1:41" x14ac:dyDescent="0.2">
      <c r="A113" s="138">
        <v>40118</v>
      </c>
      <c r="B113" s="139">
        <v>1</v>
      </c>
      <c r="C113" s="139">
        <v>1</v>
      </c>
      <c r="D113" s="139">
        <v>1</v>
      </c>
      <c r="E113" s="139">
        <v>1</v>
      </c>
      <c r="F113" s="139">
        <v>1</v>
      </c>
      <c r="G113" s="139">
        <v>1</v>
      </c>
      <c r="H113" s="139">
        <v>1</v>
      </c>
      <c r="I113" s="139">
        <v>1</v>
      </c>
      <c r="J113" s="139">
        <v>1</v>
      </c>
      <c r="K113" s="139">
        <v>1</v>
      </c>
      <c r="L113" s="139">
        <v>1</v>
      </c>
      <c r="M113" s="139">
        <v>1</v>
      </c>
      <c r="N113" s="139">
        <v>1</v>
      </c>
      <c r="O113" s="139">
        <v>1</v>
      </c>
      <c r="P113" s="139">
        <v>1.03</v>
      </c>
      <c r="Q113" s="139">
        <v>1.03</v>
      </c>
      <c r="R113" s="139">
        <v>1</v>
      </c>
      <c r="S113" s="139">
        <v>1</v>
      </c>
      <c r="T113" s="139">
        <v>1.02</v>
      </c>
      <c r="U113" s="139">
        <v>1</v>
      </c>
      <c r="V113" s="139">
        <v>1</v>
      </c>
      <c r="W113" s="139">
        <v>1</v>
      </c>
      <c r="X113" s="139">
        <v>1</v>
      </c>
      <c r="Y113" s="139">
        <v>1</v>
      </c>
      <c r="Z113" s="139">
        <v>1</v>
      </c>
      <c r="AA113" s="139">
        <v>1</v>
      </c>
      <c r="AB113" s="139">
        <v>1</v>
      </c>
      <c r="AC113" s="139">
        <v>1</v>
      </c>
      <c r="AD113" s="139">
        <v>1</v>
      </c>
      <c r="AE113" s="139">
        <v>1</v>
      </c>
      <c r="AF113" s="139">
        <v>1</v>
      </c>
      <c r="AG113" s="139">
        <v>1.1000000000000001</v>
      </c>
      <c r="AH113" s="139">
        <v>1.1000000000000001</v>
      </c>
      <c r="AI113" s="139">
        <v>1.05</v>
      </c>
      <c r="AJ113" s="139">
        <v>1</v>
      </c>
      <c r="AK113" s="139">
        <v>1</v>
      </c>
      <c r="AL113" s="139">
        <v>1.02</v>
      </c>
      <c r="AM113" s="139">
        <v>1</v>
      </c>
      <c r="AN113" s="139">
        <v>1</v>
      </c>
      <c r="AO113" s="139">
        <v>1</v>
      </c>
    </row>
    <row r="114" spans="1:41" x14ac:dyDescent="0.2">
      <c r="A114" s="138">
        <v>40148</v>
      </c>
      <c r="B114" s="139">
        <v>1</v>
      </c>
      <c r="C114" s="139">
        <v>1</v>
      </c>
      <c r="D114" s="139">
        <v>1</v>
      </c>
      <c r="E114" s="139">
        <v>1</v>
      </c>
      <c r="F114" s="139">
        <v>1</v>
      </c>
      <c r="G114" s="139">
        <v>1</v>
      </c>
      <c r="H114" s="139">
        <v>1</v>
      </c>
      <c r="I114" s="139">
        <v>1</v>
      </c>
      <c r="J114" s="139">
        <v>1</v>
      </c>
      <c r="K114" s="139">
        <v>1</v>
      </c>
      <c r="L114" s="139">
        <v>1</v>
      </c>
      <c r="M114" s="139">
        <v>1</v>
      </c>
      <c r="N114" s="139">
        <v>1</v>
      </c>
      <c r="O114" s="139">
        <v>1</v>
      </c>
      <c r="P114" s="139">
        <v>1.03</v>
      </c>
      <c r="Q114" s="139">
        <v>1.03</v>
      </c>
      <c r="R114" s="139">
        <v>1</v>
      </c>
      <c r="S114" s="139">
        <v>1</v>
      </c>
      <c r="T114" s="139">
        <v>1.02</v>
      </c>
      <c r="U114" s="139">
        <v>1</v>
      </c>
      <c r="V114" s="139">
        <v>1</v>
      </c>
      <c r="W114" s="139">
        <v>1</v>
      </c>
      <c r="X114" s="139">
        <v>1</v>
      </c>
      <c r="Y114" s="139">
        <v>1</v>
      </c>
      <c r="Z114" s="139">
        <v>1</v>
      </c>
      <c r="AA114" s="139">
        <v>1</v>
      </c>
      <c r="AB114" s="139">
        <v>1</v>
      </c>
      <c r="AC114" s="139">
        <v>1</v>
      </c>
      <c r="AD114" s="139">
        <v>1</v>
      </c>
      <c r="AE114" s="139">
        <v>1</v>
      </c>
      <c r="AF114" s="139">
        <v>1</v>
      </c>
      <c r="AG114" s="139">
        <v>1.1000000000000001</v>
      </c>
      <c r="AH114" s="139">
        <v>1.02</v>
      </c>
      <c r="AI114" s="139">
        <v>1.05</v>
      </c>
      <c r="AJ114" s="139">
        <v>1</v>
      </c>
      <c r="AK114" s="139">
        <v>1</v>
      </c>
      <c r="AL114" s="139">
        <v>1.02</v>
      </c>
      <c r="AM114" s="139">
        <v>1</v>
      </c>
      <c r="AN114" s="139">
        <v>1</v>
      </c>
      <c r="AO114" s="139">
        <v>1</v>
      </c>
    </row>
    <row r="115" spans="1:41" x14ac:dyDescent="0.2">
      <c r="A115" s="138">
        <v>40179</v>
      </c>
      <c r="B115" s="139">
        <v>1</v>
      </c>
      <c r="C115" s="139">
        <v>1</v>
      </c>
      <c r="D115" s="139">
        <v>1</v>
      </c>
      <c r="E115" s="139">
        <v>1</v>
      </c>
      <c r="F115" s="139">
        <v>1</v>
      </c>
      <c r="G115" s="139">
        <v>1</v>
      </c>
      <c r="H115" s="139">
        <v>1</v>
      </c>
      <c r="I115" s="139">
        <v>1</v>
      </c>
      <c r="J115" s="139">
        <v>1</v>
      </c>
      <c r="K115" s="139">
        <v>1</v>
      </c>
      <c r="L115" s="139">
        <v>1</v>
      </c>
      <c r="M115" s="139">
        <v>1</v>
      </c>
      <c r="N115" s="139">
        <v>1</v>
      </c>
      <c r="O115" s="139">
        <v>1</v>
      </c>
      <c r="P115" s="139">
        <v>1.03</v>
      </c>
      <c r="Q115" s="139">
        <v>1.03</v>
      </c>
      <c r="R115" s="139">
        <v>1</v>
      </c>
      <c r="S115" s="139">
        <v>1</v>
      </c>
      <c r="T115" s="139">
        <v>1.02</v>
      </c>
      <c r="U115" s="139">
        <v>1</v>
      </c>
      <c r="V115" s="139">
        <v>1</v>
      </c>
      <c r="W115" s="139">
        <v>1</v>
      </c>
      <c r="X115" s="139">
        <v>1</v>
      </c>
      <c r="Y115" s="139">
        <v>1</v>
      </c>
      <c r="Z115" s="139">
        <v>1</v>
      </c>
      <c r="AA115" s="139">
        <v>1</v>
      </c>
      <c r="AB115" s="139">
        <v>1</v>
      </c>
      <c r="AC115" s="139">
        <v>1</v>
      </c>
      <c r="AD115" s="139">
        <v>1</v>
      </c>
      <c r="AE115" s="139">
        <v>1</v>
      </c>
      <c r="AF115" s="139">
        <v>1</v>
      </c>
      <c r="AG115" s="139">
        <v>1.1000000000000001</v>
      </c>
      <c r="AH115" s="139">
        <v>1.04</v>
      </c>
      <c r="AI115" s="139">
        <v>1.05</v>
      </c>
      <c r="AJ115" s="139">
        <v>1</v>
      </c>
      <c r="AK115" s="139">
        <v>1</v>
      </c>
      <c r="AL115" s="139">
        <v>1.02</v>
      </c>
      <c r="AM115" s="139">
        <v>1</v>
      </c>
      <c r="AN115" s="139">
        <v>1</v>
      </c>
      <c r="AO115" s="139">
        <v>1</v>
      </c>
    </row>
    <row r="116" spans="1:41" x14ac:dyDescent="0.2">
      <c r="A116" s="138">
        <v>40210</v>
      </c>
      <c r="B116" s="139">
        <v>1</v>
      </c>
      <c r="C116" s="139">
        <v>1</v>
      </c>
      <c r="D116" s="139">
        <v>1</v>
      </c>
      <c r="E116" s="139">
        <v>1</v>
      </c>
      <c r="F116" s="139">
        <v>1</v>
      </c>
      <c r="G116" s="139">
        <v>1</v>
      </c>
      <c r="H116" s="139">
        <v>1</v>
      </c>
      <c r="I116" s="139">
        <v>1</v>
      </c>
      <c r="J116" s="139">
        <v>1</v>
      </c>
      <c r="K116" s="139">
        <v>1</v>
      </c>
      <c r="L116" s="139">
        <v>1</v>
      </c>
      <c r="M116" s="139">
        <v>1</v>
      </c>
      <c r="N116" s="139">
        <v>1</v>
      </c>
      <c r="O116" s="139">
        <v>1</v>
      </c>
      <c r="P116" s="139">
        <v>1.03</v>
      </c>
      <c r="Q116" s="139">
        <v>1.03</v>
      </c>
      <c r="R116" s="139">
        <v>1</v>
      </c>
      <c r="S116" s="139">
        <v>1</v>
      </c>
      <c r="T116" s="139">
        <v>1.02</v>
      </c>
      <c r="U116" s="139">
        <v>1</v>
      </c>
      <c r="V116" s="139">
        <v>1</v>
      </c>
      <c r="W116" s="139">
        <v>1</v>
      </c>
      <c r="X116" s="139">
        <v>1</v>
      </c>
      <c r="Y116" s="139">
        <v>1</v>
      </c>
      <c r="Z116" s="139">
        <v>1</v>
      </c>
      <c r="AA116" s="139">
        <v>1</v>
      </c>
      <c r="AB116" s="139">
        <v>1</v>
      </c>
      <c r="AC116" s="139">
        <v>1</v>
      </c>
      <c r="AD116" s="139">
        <v>1</v>
      </c>
      <c r="AE116" s="139">
        <v>1</v>
      </c>
      <c r="AF116" s="139">
        <v>1</v>
      </c>
      <c r="AG116" s="139">
        <v>1.1000000000000001</v>
      </c>
      <c r="AH116" s="139">
        <v>1.04</v>
      </c>
      <c r="AI116" s="139">
        <v>1.05</v>
      </c>
      <c r="AJ116" s="139">
        <v>1</v>
      </c>
      <c r="AK116" s="139">
        <v>1</v>
      </c>
      <c r="AL116" s="139">
        <v>1.02</v>
      </c>
      <c r="AM116" s="139">
        <v>1</v>
      </c>
      <c r="AN116" s="139">
        <v>1</v>
      </c>
      <c r="AO116" s="139">
        <v>1</v>
      </c>
    </row>
    <row r="117" spans="1:41" x14ac:dyDescent="0.2">
      <c r="A117" s="138">
        <v>40238</v>
      </c>
      <c r="B117" s="139">
        <v>1</v>
      </c>
      <c r="C117" s="139">
        <v>1</v>
      </c>
      <c r="D117" s="139">
        <v>1</v>
      </c>
      <c r="E117" s="139">
        <v>1</v>
      </c>
      <c r="F117" s="139">
        <v>1</v>
      </c>
      <c r="G117" s="139">
        <v>1</v>
      </c>
      <c r="H117" s="139">
        <v>1</v>
      </c>
      <c r="I117" s="139">
        <v>1</v>
      </c>
      <c r="J117" s="139">
        <v>1</v>
      </c>
      <c r="K117" s="139">
        <v>1</v>
      </c>
      <c r="L117" s="139">
        <v>1</v>
      </c>
      <c r="M117" s="139">
        <v>1</v>
      </c>
      <c r="N117" s="139">
        <v>1</v>
      </c>
      <c r="O117" s="139">
        <v>1</v>
      </c>
      <c r="P117" s="139">
        <v>1.03</v>
      </c>
      <c r="Q117" s="139">
        <v>1.03</v>
      </c>
      <c r="R117" s="139">
        <v>1</v>
      </c>
      <c r="S117" s="139">
        <v>1</v>
      </c>
      <c r="T117" s="139">
        <v>1.02</v>
      </c>
      <c r="U117" s="139">
        <v>1</v>
      </c>
      <c r="V117" s="139">
        <v>1</v>
      </c>
      <c r="W117" s="139">
        <v>1</v>
      </c>
      <c r="X117" s="139">
        <v>1</v>
      </c>
      <c r="Y117" s="139">
        <v>1</v>
      </c>
      <c r="Z117" s="139">
        <v>1</v>
      </c>
      <c r="AA117" s="139">
        <v>1</v>
      </c>
      <c r="AB117" s="139">
        <v>1</v>
      </c>
      <c r="AC117" s="139">
        <v>1</v>
      </c>
      <c r="AD117" s="139">
        <v>1</v>
      </c>
      <c r="AE117" s="139">
        <v>1</v>
      </c>
      <c r="AF117" s="139">
        <v>1</v>
      </c>
      <c r="AG117" s="139">
        <v>1.1000000000000001</v>
      </c>
      <c r="AH117" s="139">
        <v>1.04</v>
      </c>
      <c r="AI117" s="139">
        <v>1.05</v>
      </c>
      <c r="AJ117" s="139">
        <v>1</v>
      </c>
      <c r="AK117" s="139">
        <v>1</v>
      </c>
      <c r="AL117" s="139">
        <v>1.02</v>
      </c>
      <c r="AM117" s="139">
        <v>1</v>
      </c>
      <c r="AN117" s="139">
        <v>1</v>
      </c>
      <c r="AO117" s="139">
        <v>1</v>
      </c>
    </row>
    <row r="118" spans="1:41" x14ac:dyDescent="0.2">
      <c r="A118" s="138">
        <v>40269</v>
      </c>
      <c r="B118" s="139">
        <v>1</v>
      </c>
      <c r="C118" s="139">
        <v>1</v>
      </c>
      <c r="D118" s="139">
        <v>1</v>
      </c>
      <c r="E118" s="139">
        <v>1</v>
      </c>
      <c r="F118" s="139">
        <v>1</v>
      </c>
      <c r="G118" s="139">
        <v>1</v>
      </c>
      <c r="H118" s="139">
        <v>1</v>
      </c>
      <c r="I118" s="139">
        <v>1</v>
      </c>
      <c r="J118" s="139">
        <v>1</v>
      </c>
      <c r="K118" s="139">
        <v>1</v>
      </c>
      <c r="L118" s="139">
        <v>1</v>
      </c>
      <c r="M118" s="139">
        <v>1</v>
      </c>
      <c r="N118" s="139">
        <v>1</v>
      </c>
      <c r="O118" s="139">
        <v>1</v>
      </c>
      <c r="P118" s="139">
        <v>1.03</v>
      </c>
      <c r="Q118" s="139">
        <v>1.03</v>
      </c>
      <c r="R118" s="139">
        <v>1</v>
      </c>
      <c r="S118" s="139">
        <v>1</v>
      </c>
      <c r="T118" s="139">
        <v>1.02</v>
      </c>
      <c r="U118" s="139">
        <v>1</v>
      </c>
      <c r="V118" s="139">
        <v>1</v>
      </c>
      <c r="W118" s="139">
        <v>1</v>
      </c>
      <c r="X118" s="139">
        <v>1</v>
      </c>
      <c r="Y118" s="139">
        <v>1</v>
      </c>
      <c r="Z118" s="139">
        <v>1.02</v>
      </c>
      <c r="AA118" s="139">
        <v>1</v>
      </c>
      <c r="AB118" s="139">
        <v>1</v>
      </c>
      <c r="AC118" s="139">
        <v>1</v>
      </c>
      <c r="AD118" s="139">
        <v>1</v>
      </c>
      <c r="AE118" s="139">
        <v>0.98</v>
      </c>
      <c r="AF118" s="139">
        <v>0.98</v>
      </c>
      <c r="AG118" s="139">
        <v>0.98</v>
      </c>
      <c r="AH118" s="139">
        <v>1</v>
      </c>
      <c r="AI118" s="139">
        <v>1.05</v>
      </c>
      <c r="AJ118" s="139">
        <v>1</v>
      </c>
      <c r="AK118" s="139">
        <v>1</v>
      </c>
      <c r="AL118" s="139">
        <v>1.02</v>
      </c>
      <c r="AM118" s="139">
        <v>1</v>
      </c>
      <c r="AN118" s="139">
        <v>1</v>
      </c>
      <c r="AO118" s="139">
        <v>1</v>
      </c>
    </row>
    <row r="119" spans="1:41" x14ac:dyDescent="0.2">
      <c r="A119" s="138">
        <v>40299</v>
      </c>
      <c r="B119" s="139">
        <v>1</v>
      </c>
      <c r="C119" s="139">
        <v>1</v>
      </c>
      <c r="D119" s="139">
        <v>1</v>
      </c>
      <c r="E119" s="139">
        <v>1</v>
      </c>
      <c r="F119" s="139">
        <v>1</v>
      </c>
      <c r="G119" s="139">
        <v>1</v>
      </c>
      <c r="H119" s="139">
        <v>1</v>
      </c>
      <c r="I119" s="139">
        <v>1</v>
      </c>
      <c r="J119" s="139">
        <v>1</v>
      </c>
      <c r="K119" s="139">
        <v>1</v>
      </c>
      <c r="L119" s="139">
        <v>1</v>
      </c>
      <c r="M119" s="139">
        <v>1</v>
      </c>
      <c r="N119" s="139">
        <v>1</v>
      </c>
      <c r="O119" s="139">
        <v>1</v>
      </c>
      <c r="P119" s="139">
        <v>1.03</v>
      </c>
      <c r="Q119" s="139">
        <v>1.03</v>
      </c>
      <c r="R119" s="139">
        <v>1</v>
      </c>
      <c r="S119" s="139">
        <v>1</v>
      </c>
      <c r="T119" s="139">
        <v>1.02</v>
      </c>
      <c r="U119" s="139">
        <v>1</v>
      </c>
      <c r="V119" s="139">
        <v>1</v>
      </c>
      <c r="W119" s="139">
        <v>1</v>
      </c>
      <c r="X119" s="139">
        <v>1</v>
      </c>
      <c r="Y119" s="139">
        <v>1</v>
      </c>
      <c r="Z119" s="139">
        <v>1.02</v>
      </c>
      <c r="AA119" s="139">
        <v>1</v>
      </c>
      <c r="AB119" s="139">
        <v>1</v>
      </c>
      <c r="AC119" s="139">
        <v>1</v>
      </c>
      <c r="AD119" s="139">
        <v>1</v>
      </c>
      <c r="AE119" s="139">
        <v>0.98</v>
      </c>
      <c r="AF119" s="139">
        <v>0.98</v>
      </c>
      <c r="AG119" s="139">
        <v>0.98</v>
      </c>
      <c r="AH119" s="139">
        <v>1</v>
      </c>
      <c r="AI119" s="139">
        <v>1.05</v>
      </c>
      <c r="AJ119" s="139">
        <v>1</v>
      </c>
      <c r="AK119" s="139">
        <v>1</v>
      </c>
      <c r="AL119" s="139">
        <v>1.02</v>
      </c>
      <c r="AM119" s="139">
        <v>1</v>
      </c>
      <c r="AN119" s="139">
        <v>1</v>
      </c>
      <c r="AO119" s="139">
        <v>1</v>
      </c>
    </row>
    <row r="120" spans="1:41" x14ac:dyDescent="0.2">
      <c r="A120" s="138">
        <v>40330</v>
      </c>
      <c r="B120" s="139">
        <v>1</v>
      </c>
      <c r="C120" s="139">
        <v>1</v>
      </c>
      <c r="D120" s="139">
        <v>1</v>
      </c>
      <c r="E120" s="139">
        <v>1</v>
      </c>
      <c r="F120" s="139">
        <v>1</v>
      </c>
      <c r="G120" s="139">
        <v>1</v>
      </c>
      <c r="H120" s="139">
        <v>1</v>
      </c>
      <c r="I120" s="139">
        <v>1</v>
      </c>
      <c r="J120" s="139">
        <v>1</v>
      </c>
      <c r="K120" s="139">
        <v>1</v>
      </c>
      <c r="L120" s="139">
        <v>1</v>
      </c>
      <c r="M120" s="139">
        <v>1</v>
      </c>
      <c r="N120" s="139">
        <v>1</v>
      </c>
      <c r="O120" s="139">
        <v>1</v>
      </c>
      <c r="P120" s="139">
        <v>1.03</v>
      </c>
      <c r="Q120" s="139">
        <v>1.03</v>
      </c>
      <c r="R120" s="139">
        <v>1</v>
      </c>
      <c r="S120" s="139">
        <v>1</v>
      </c>
      <c r="T120" s="139">
        <v>1.02</v>
      </c>
      <c r="U120" s="139">
        <v>1</v>
      </c>
      <c r="V120" s="139">
        <v>1</v>
      </c>
      <c r="W120" s="139">
        <v>1</v>
      </c>
      <c r="X120" s="139">
        <v>1</v>
      </c>
      <c r="Y120" s="139">
        <v>1</v>
      </c>
      <c r="Z120" s="139">
        <v>1.02</v>
      </c>
      <c r="AA120" s="139">
        <v>1</v>
      </c>
      <c r="AB120" s="139">
        <v>1</v>
      </c>
      <c r="AC120" s="139">
        <v>1</v>
      </c>
      <c r="AD120" s="139">
        <v>1</v>
      </c>
      <c r="AE120" s="139">
        <v>0.98</v>
      </c>
      <c r="AF120" s="139">
        <v>0.98</v>
      </c>
      <c r="AG120" s="139">
        <v>0.98</v>
      </c>
      <c r="AH120" s="139">
        <v>1</v>
      </c>
      <c r="AI120" s="139">
        <v>1.05</v>
      </c>
      <c r="AJ120" s="139">
        <v>1</v>
      </c>
      <c r="AK120" s="139">
        <v>1</v>
      </c>
      <c r="AL120" s="139">
        <v>1.02</v>
      </c>
      <c r="AM120" s="139">
        <v>1</v>
      </c>
      <c r="AN120" s="139">
        <v>1</v>
      </c>
      <c r="AO120" s="139">
        <v>1</v>
      </c>
    </row>
    <row r="121" spans="1:41" x14ac:dyDescent="0.2">
      <c r="A121" s="138">
        <v>40360</v>
      </c>
      <c r="B121" s="139">
        <v>1</v>
      </c>
      <c r="C121" s="139">
        <v>1</v>
      </c>
      <c r="D121" s="139">
        <v>1</v>
      </c>
      <c r="E121" s="139">
        <v>1</v>
      </c>
      <c r="F121" s="139">
        <v>1</v>
      </c>
      <c r="G121" s="139">
        <v>1</v>
      </c>
      <c r="H121" s="139">
        <v>1</v>
      </c>
      <c r="I121" s="139">
        <v>1</v>
      </c>
      <c r="J121" s="139">
        <v>1</v>
      </c>
      <c r="K121" s="139">
        <v>1</v>
      </c>
      <c r="L121" s="139">
        <v>1</v>
      </c>
      <c r="M121" s="139">
        <v>1</v>
      </c>
      <c r="N121" s="139">
        <v>1</v>
      </c>
      <c r="O121" s="139">
        <v>1</v>
      </c>
      <c r="P121" s="139">
        <v>1.03</v>
      </c>
      <c r="Q121" s="139">
        <v>1.03</v>
      </c>
      <c r="R121" s="139">
        <v>1</v>
      </c>
      <c r="S121" s="139">
        <v>1</v>
      </c>
      <c r="T121" s="139">
        <v>1.02</v>
      </c>
      <c r="U121" s="139">
        <v>1</v>
      </c>
      <c r="V121" s="139">
        <v>1</v>
      </c>
      <c r="W121" s="139">
        <v>1</v>
      </c>
      <c r="X121" s="139">
        <v>1</v>
      </c>
      <c r="Y121" s="139">
        <v>1</v>
      </c>
      <c r="Z121" s="139">
        <v>1.02</v>
      </c>
      <c r="AA121" s="139">
        <v>1</v>
      </c>
      <c r="AB121" s="139">
        <v>1</v>
      </c>
      <c r="AC121" s="139">
        <v>1</v>
      </c>
      <c r="AD121" s="139">
        <v>1</v>
      </c>
      <c r="AE121" s="139">
        <v>0.98</v>
      </c>
      <c r="AF121" s="139">
        <v>0.98</v>
      </c>
      <c r="AG121" s="139">
        <v>0.98</v>
      </c>
      <c r="AH121" s="139">
        <v>1</v>
      </c>
      <c r="AI121" s="139">
        <v>1.05</v>
      </c>
      <c r="AJ121" s="139">
        <v>1</v>
      </c>
      <c r="AK121" s="139">
        <v>1</v>
      </c>
      <c r="AL121" s="139">
        <v>1.02</v>
      </c>
      <c r="AM121" s="139">
        <v>1</v>
      </c>
      <c r="AN121" s="139">
        <v>1</v>
      </c>
      <c r="AO121" s="139">
        <v>1</v>
      </c>
    </row>
    <row r="122" spans="1:41" x14ac:dyDescent="0.2">
      <c r="A122" s="138">
        <v>40391</v>
      </c>
      <c r="B122" s="139">
        <v>1</v>
      </c>
      <c r="C122" s="139">
        <v>1</v>
      </c>
      <c r="D122" s="139">
        <v>1</v>
      </c>
      <c r="E122" s="139">
        <v>1</v>
      </c>
      <c r="F122" s="139">
        <v>1</v>
      </c>
      <c r="G122" s="139">
        <v>1</v>
      </c>
      <c r="H122" s="139">
        <v>1</v>
      </c>
      <c r="I122" s="139">
        <v>1</v>
      </c>
      <c r="J122" s="139">
        <v>1</v>
      </c>
      <c r="K122" s="139">
        <v>1</v>
      </c>
      <c r="L122" s="139">
        <v>1</v>
      </c>
      <c r="M122" s="139">
        <v>1</v>
      </c>
      <c r="N122" s="139">
        <v>1</v>
      </c>
      <c r="O122" s="139">
        <v>1</v>
      </c>
      <c r="P122" s="139">
        <v>1.03</v>
      </c>
      <c r="Q122" s="139">
        <v>1.03</v>
      </c>
      <c r="R122" s="139">
        <v>1</v>
      </c>
      <c r="S122" s="139">
        <v>1</v>
      </c>
      <c r="T122" s="139">
        <v>1.02</v>
      </c>
      <c r="U122" s="139">
        <v>1</v>
      </c>
      <c r="V122" s="139">
        <v>1</v>
      </c>
      <c r="W122" s="139">
        <v>1</v>
      </c>
      <c r="X122" s="139">
        <v>1</v>
      </c>
      <c r="Y122" s="139">
        <v>1</v>
      </c>
      <c r="Z122" s="139">
        <v>1.02</v>
      </c>
      <c r="AA122" s="139">
        <v>1</v>
      </c>
      <c r="AB122" s="139">
        <v>1</v>
      </c>
      <c r="AC122" s="139">
        <v>1</v>
      </c>
      <c r="AD122" s="139">
        <v>1</v>
      </c>
      <c r="AE122" s="139">
        <v>0.98</v>
      </c>
      <c r="AF122" s="139">
        <v>0.98</v>
      </c>
      <c r="AG122" s="139">
        <v>0.98</v>
      </c>
      <c r="AH122" s="139">
        <v>1</v>
      </c>
      <c r="AI122" s="139">
        <v>1.05</v>
      </c>
      <c r="AJ122" s="139">
        <v>1</v>
      </c>
      <c r="AK122" s="139">
        <v>1</v>
      </c>
      <c r="AL122" s="139">
        <v>1.02</v>
      </c>
      <c r="AM122" s="139">
        <v>1</v>
      </c>
      <c r="AN122" s="139">
        <v>1</v>
      </c>
      <c r="AO122" s="139">
        <v>1</v>
      </c>
    </row>
    <row r="123" spans="1:41" x14ac:dyDescent="0.2">
      <c r="A123" s="138">
        <v>40422</v>
      </c>
      <c r="B123" s="139">
        <v>1</v>
      </c>
      <c r="C123" s="139">
        <v>1</v>
      </c>
      <c r="D123" s="139">
        <v>1</v>
      </c>
      <c r="E123" s="139">
        <v>1</v>
      </c>
      <c r="F123" s="139">
        <v>1</v>
      </c>
      <c r="G123" s="139">
        <v>1</v>
      </c>
      <c r="H123" s="139">
        <v>1</v>
      </c>
      <c r="I123" s="139">
        <v>1</v>
      </c>
      <c r="J123" s="139">
        <v>1</v>
      </c>
      <c r="K123" s="139">
        <v>1</v>
      </c>
      <c r="L123" s="139">
        <v>1</v>
      </c>
      <c r="M123" s="139">
        <v>1</v>
      </c>
      <c r="N123" s="139">
        <v>1</v>
      </c>
      <c r="O123" s="139">
        <v>1</v>
      </c>
      <c r="P123" s="139">
        <v>1.03</v>
      </c>
      <c r="Q123" s="139">
        <v>1.03</v>
      </c>
      <c r="R123" s="139">
        <v>1</v>
      </c>
      <c r="S123" s="139">
        <v>1</v>
      </c>
      <c r="T123" s="139">
        <v>1.02</v>
      </c>
      <c r="U123" s="139">
        <v>1</v>
      </c>
      <c r="V123" s="139">
        <v>1</v>
      </c>
      <c r="W123" s="139">
        <v>1</v>
      </c>
      <c r="X123" s="139">
        <v>1</v>
      </c>
      <c r="Y123" s="139">
        <v>1</v>
      </c>
      <c r="Z123" s="139">
        <v>1.02</v>
      </c>
      <c r="AA123" s="139">
        <v>1</v>
      </c>
      <c r="AB123" s="139">
        <v>1</v>
      </c>
      <c r="AC123" s="139">
        <v>1</v>
      </c>
      <c r="AD123" s="139">
        <v>1</v>
      </c>
      <c r="AE123" s="139">
        <v>0.98</v>
      </c>
      <c r="AF123" s="139">
        <v>0.98</v>
      </c>
      <c r="AG123" s="139">
        <v>0.98</v>
      </c>
      <c r="AH123" s="139">
        <v>1</v>
      </c>
      <c r="AI123" s="139">
        <v>1.05</v>
      </c>
      <c r="AJ123" s="139">
        <v>1</v>
      </c>
      <c r="AK123" s="139">
        <v>1</v>
      </c>
      <c r="AL123" s="139">
        <v>1.02</v>
      </c>
      <c r="AM123" s="139">
        <v>1</v>
      </c>
      <c r="AN123" s="139">
        <v>1</v>
      </c>
      <c r="AO123" s="139">
        <v>1</v>
      </c>
    </row>
    <row r="124" spans="1:41" x14ac:dyDescent="0.2">
      <c r="A124" s="138">
        <v>40452</v>
      </c>
      <c r="B124" s="139">
        <v>1</v>
      </c>
      <c r="C124" s="139">
        <v>1</v>
      </c>
      <c r="D124" s="139">
        <v>1</v>
      </c>
      <c r="E124" s="139">
        <v>1</v>
      </c>
      <c r="F124" s="139">
        <v>1</v>
      </c>
      <c r="G124" s="139">
        <v>1</v>
      </c>
      <c r="H124" s="139">
        <v>1</v>
      </c>
      <c r="I124" s="139">
        <v>1</v>
      </c>
      <c r="J124" s="139">
        <v>1</v>
      </c>
      <c r="K124" s="139">
        <v>1</v>
      </c>
      <c r="L124" s="139">
        <v>1</v>
      </c>
      <c r="M124" s="139">
        <v>1</v>
      </c>
      <c r="N124" s="139">
        <v>1</v>
      </c>
      <c r="O124" s="139">
        <v>1</v>
      </c>
      <c r="P124" s="139">
        <v>1.03</v>
      </c>
      <c r="Q124" s="139">
        <v>1.03</v>
      </c>
      <c r="R124" s="139">
        <v>1</v>
      </c>
      <c r="S124" s="139">
        <v>1</v>
      </c>
      <c r="T124" s="139">
        <v>1.02</v>
      </c>
      <c r="U124" s="139">
        <v>1</v>
      </c>
      <c r="V124" s="139">
        <v>1</v>
      </c>
      <c r="W124" s="139">
        <v>1</v>
      </c>
      <c r="X124" s="139">
        <v>1</v>
      </c>
      <c r="Y124" s="139">
        <v>1</v>
      </c>
      <c r="Z124" s="139">
        <v>1.02</v>
      </c>
      <c r="AA124" s="139">
        <v>1</v>
      </c>
      <c r="AB124" s="139">
        <v>1</v>
      </c>
      <c r="AC124" s="139">
        <v>1</v>
      </c>
      <c r="AD124" s="139">
        <v>1</v>
      </c>
      <c r="AE124" s="139">
        <v>0.98</v>
      </c>
      <c r="AF124" s="139">
        <v>0.98</v>
      </c>
      <c r="AG124" s="139">
        <v>0.98</v>
      </c>
      <c r="AH124" s="139">
        <v>1</v>
      </c>
      <c r="AI124" s="139">
        <v>1.05</v>
      </c>
      <c r="AJ124" s="139">
        <v>1</v>
      </c>
      <c r="AK124" s="139">
        <v>1</v>
      </c>
      <c r="AL124" s="139">
        <v>1.02</v>
      </c>
      <c r="AM124" s="139">
        <v>1</v>
      </c>
      <c r="AN124" s="139">
        <v>1</v>
      </c>
      <c r="AO124" s="139">
        <v>1</v>
      </c>
    </row>
    <row r="125" spans="1:41" x14ac:dyDescent="0.2">
      <c r="A125" s="138">
        <v>40483</v>
      </c>
      <c r="B125" s="139">
        <v>1</v>
      </c>
      <c r="C125" s="139">
        <v>1</v>
      </c>
      <c r="D125" s="139">
        <v>1</v>
      </c>
      <c r="E125" s="139">
        <v>1</v>
      </c>
      <c r="F125" s="139">
        <v>1</v>
      </c>
      <c r="G125" s="139">
        <v>1</v>
      </c>
      <c r="H125" s="139">
        <v>1</v>
      </c>
      <c r="I125" s="139">
        <v>1</v>
      </c>
      <c r="J125" s="139">
        <v>1</v>
      </c>
      <c r="K125" s="139">
        <v>1</v>
      </c>
      <c r="L125" s="139">
        <v>1</v>
      </c>
      <c r="M125" s="139">
        <v>1</v>
      </c>
      <c r="N125" s="139">
        <v>1</v>
      </c>
      <c r="O125" s="139">
        <v>1</v>
      </c>
      <c r="P125" s="139">
        <v>1.03</v>
      </c>
      <c r="Q125" s="139">
        <v>1.03</v>
      </c>
      <c r="R125" s="139">
        <v>1</v>
      </c>
      <c r="S125" s="139">
        <v>1</v>
      </c>
      <c r="T125" s="139">
        <v>1.02</v>
      </c>
      <c r="U125" s="139">
        <v>1</v>
      </c>
      <c r="V125" s="139">
        <v>1</v>
      </c>
      <c r="W125" s="139">
        <v>1</v>
      </c>
      <c r="X125" s="139">
        <v>1</v>
      </c>
      <c r="Y125" s="139">
        <v>1</v>
      </c>
      <c r="Z125" s="139">
        <v>1</v>
      </c>
      <c r="AA125" s="139">
        <v>1</v>
      </c>
      <c r="AB125" s="139">
        <v>1</v>
      </c>
      <c r="AC125" s="139">
        <v>1</v>
      </c>
      <c r="AD125" s="139">
        <v>1</v>
      </c>
      <c r="AE125" s="139">
        <v>1</v>
      </c>
      <c r="AF125" s="139">
        <v>1</v>
      </c>
      <c r="AG125" s="139">
        <v>1.1000000000000001</v>
      </c>
      <c r="AH125" s="139">
        <v>1.1000000000000001</v>
      </c>
      <c r="AI125" s="139">
        <v>1.05</v>
      </c>
      <c r="AJ125" s="139">
        <v>1</v>
      </c>
      <c r="AK125" s="139">
        <v>1</v>
      </c>
      <c r="AL125" s="139">
        <v>1.02</v>
      </c>
      <c r="AM125" s="139">
        <v>1</v>
      </c>
      <c r="AN125" s="139">
        <v>1</v>
      </c>
      <c r="AO125" s="139">
        <v>1</v>
      </c>
    </row>
    <row r="126" spans="1:41" x14ac:dyDescent="0.2">
      <c r="A126" s="138">
        <v>40513</v>
      </c>
      <c r="B126" s="139">
        <v>1</v>
      </c>
      <c r="C126" s="139">
        <v>1</v>
      </c>
      <c r="D126" s="139">
        <v>1</v>
      </c>
      <c r="E126" s="139">
        <v>1</v>
      </c>
      <c r="F126" s="139">
        <v>1</v>
      </c>
      <c r="G126" s="139">
        <v>1</v>
      </c>
      <c r="H126" s="139">
        <v>1</v>
      </c>
      <c r="I126" s="139">
        <v>1</v>
      </c>
      <c r="J126" s="139">
        <v>1</v>
      </c>
      <c r="K126" s="139">
        <v>1</v>
      </c>
      <c r="L126" s="139">
        <v>1</v>
      </c>
      <c r="M126" s="139">
        <v>1</v>
      </c>
      <c r="N126" s="139">
        <v>1</v>
      </c>
      <c r="O126" s="139">
        <v>1</v>
      </c>
      <c r="P126" s="139">
        <v>1.03</v>
      </c>
      <c r="Q126" s="139">
        <v>1.03</v>
      </c>
      <c r="R126" s="139">
        <v>1</v>
      </c>
      <c r="S126" s="139">
        <v>1</v>
      </c>
      <c r="T126" s="139">
        <v>1.02</v>
      </c>
      <c r="U126" s="139">
        <v>1</v>
      </c>
      <c r="V126" s="139">
        <v>1</v>
      </c>
      <c r="W126" s="139">
        <v>1</v>
      </c>
      <c r="X126" s="139">
        <v>1</v>
      </c>
      <c r="Y126" s="139">
        <v>1</v>
      </c>
      <c r="Z126" s="139">
        <v>1</v>
      </c>
      <c r="AA126" s="139">
        <v>1</v>
      </c>
      <c r="AB126" s="139">
        <v>1</v>
      </c>
      <c r="AC126" s="139">
        <v>1</v>
      </c>
      <c r="AD126" s="139">
        <v>1</v>
      </c>
      <c r="AE126" s="139">
        <v>1</v>
      </c>
      <c r="AF126" s="139">
        <v>1</v>
      </c>
      <c r="AG126" s="139">
        <v>1.1000000000000001</v>
      </c>
      <c r="AH126" s="139">
        <v>1.02</v>
      </c>
      <c r="AI126" s="139">
        <v>1.05</v>
      </c>
      <c r="AJ126" s="139">
        <v>1</v>
      </c>
      <c r="AK126" s="139">
        <v>1</v>
      </c>
      <c r="AL126" s="139">
        <v>1.02</v>
      </c>
      <c r="AM126" s="139">
        <v>1</v>
      </c>
      <c r="AN126" s="139">
        <v>1</v>
      </c>
      <c r="AO126" s="139">
        <v>1</v>
      </c>
    </row>
    <row r="127" spans="1:41" x14ac:dyDescent="0.2">
      <c r="A127" s="138">
        <v>40544</v>
      </c>
      <c r="B127" s="139">
        <v>1</v>
      </c>
      <c r="C127" s="139">
        <v>1</v>
      </c>
      <c r="D127" s="139">
        <v>1</v>
      </c>
      <c r="E127" s="139">
        <v>1</v>
      </c>
      <c r="F127" s="139">
        <v>1</v>
      </c>
      <c r="G127" s="139">
        <v>1</v>
      </c>
      <c r="H127" s="139">
        <v>1</v>
      </c>
      <c r="I127" s="139">
        <v>1</v>
      </c>
      <c r="J127" s="139">
        <v>1</v>
      </c>
      <c r="K127" s="139">
        <v>1</v>
      </c>
      <c r="L127" s="139">
        <v>1</v>
      </c>
      <c r="M127" s="139">
        <v>1</v>
      </c>
      <c r="N127" s="139">
        <v>1</v>
      </c>
      <c r="O127" s="139">
        <v>1</v>
      </c>
      <c r="P127" s="139">
        <v>1.03</v>
      </c>
      <c r="Q127" s="139">
        <v>1.03</v>
      </c>
      <c r="R127" s="139">
        <v>1</v>
      </c>
      <c r="S127" s="139">
        <v>1</v>
      </c>
      <c r="T127" s="139">
        <v>1.02</v>
      </c>
      <c r="U127" s="139">
        <v>1</v>
      </c>
      <c r="V127" s="139">
        <v>1</v>
      </c>
      <c r="W127" s="139">
        <v>1</v>
      </c>
      <c r="X127" s="139">
        <v>1</v>
      </c>
      <c r="Y127" s="139">
        <v>1</v>
      </c>
      <c r="Z127" s="139">
        <v>1</v>
      </c>
      <c r="AA127" s="139">
        <v>1</v>
      </c>
      <c r="AB127" s="139">
        <v>1</v>
      </c>
      <c r="AC127" s="139">
        <v>1</v>
      </c>
      <c r="AD127" s="139">
        <v>1</v>
      </c>
      <c r="AE127" s="139">
        <v>1</v>
      </c>
      <c r="AF127" s="139">
        <v>1</v>
      </c>
      <c r="AG127" s="139">
        <v>1.1000000000000001</v>
      </c>
      <c r="AH127" s="139">
        <v>1.04</v>
      </c>
      <c r="AI127" s="139">
        <v>1.05</v>
      </c>
      <c r="AJ127" s="139">
        <v>1</v>
      </c>
      <c r="AK127" s="139">
        <v>1</v>
      </c>
      <c r="AL127" s="139">
        <v>1.02</v>
      </c>
      <c r="AM127" s="139">
        <v>1</v>
      </c>
      <c r="AN127" s="139">
        <v>1</v>
      </c>
      <c r="AO127" s="139">
        <v>1</v>
      </c>
    </row>
    <row r="128" spans="1:41" x14ac:dyDescent="0.2">
      <c r="A128" s="138">
        <v>40575</v>
      </c>
      <c r="B128" s="139">
        <v>1</v>
      </c>
      <c r="C128" s="139">
        <v>1</v>
      </c>
      <c r="D128" s="139">
        <v>1</v>
      </c>
      <c r="E128" s="139">
        <v>1</v>
      </c>
      <c r="F128" s="139">
        <v>1</v>
      </c>
      <c r="G128" s="139">
        <v>1</v>
      </c>
      <c r="H128" s="139">
        <v>1</v>
      </c>
      <c r="I128" s="139">
        <v>1</v>
      </c>
      <c r="J128" s="139">
        <v>1</v>
      </c>
      <c r="K128" s="139">
        <v>1</v>
      </c>
      <c r="L128" s="139">
        <v>1</v>
      </c>
      <c r="M128" s="139">
        <v>1</v>
      </c>
      <c r="N128" s="139">
        <v>1</v>
      </c>
      <c r="O128" s="139">
        <v>1</v>
      </c>
      <c r="P128" s="139">
        <v>1.03</v>
      </c>
      <c r="Q128" s="139">
        <v>1.03</v>
      </c>
      <c r="R128" s="139">
        <v>1</v>
      </c>
      <c r="S128" s="139">
        <v>1</v>
      </c>
      <c r="T128" s="139">
        <v>1.02</v>
      </c>
      <c r="U128" s="139">
        <v>1</v>
      </c>
      <c r="V128" s="139">
        <v>1</v>
      </c>
      <c r="W128" s="139">
        <v>1</v>
      </c>
      <c r="X128" s="139">
        <v>1</v>
      </c>
      <c r="Y128" s="139">
        <v>1</v>
      </c>
      <c r="Z128" s="139">
        <v>1</v>
      </c>
      <c r="AA128" s="139">
        <v>1</v>
      </c>
      <c r="AB128" s="139">
        <v>1</v>
      </c>
      <c r="AC128" s="139">
        <v>1</v>
      </c>
      <c r="AD128" s="139">
        <v>1</v>
      </c>
      <c r="AE128" s="139">
        <v>1</v>
      </c>
      <c r="AF128" s="139">
        <v>1</v>
      </c>
      <c r="AG128" s="139">
        <v>1.1000000000000001</v>
      </c>
      <c r="AH128" s="139">
        <v>1.04</v>
      </c>
      <c r="AI128" s="139">
        <v>1.05</v>
      </c>
      <c r="AJ128" s="139">
        <v>1</v>
      </c>
      <c r="AK128" s="139">
        <v>1</v>
      </c>
      <c r="AL128" s="139">
        <v>1.02</v>
      </c>
      <c r="AM128" s="139">
        <v>1</v>
      </c>
      <c r="AN128" s="139">
        <v>1</v>
      </c>
      <c r="AO128" s="139">
        <v>1</v>
      </c>
    </row>
    <row r="129" spans="1:41" x14ac:dyDescent="0.2">
      <c r="A129" s="138">
        <v>40603</v>
      </c>
      <c r="B129" s="139">
        <v>1</v>
      </c>
      <c r="C129" s="139">
        <v>1</v>
      </c>
      <c r="D129" s="139">
        <v>1</v>
      </c>
      <c r="E129" s="139">
        <v>1</v>
      </c>
      <c r="F129" s="139">
        <v>1</v>
      </c>
      <c r="G129" s="139">
        <v>1</v>
      </c>
      <c r="H129" s="139">
        <v>1</v>
      </c>
      <c r="I129" s="139">
        <v>1</v>
      </c>
      <c r="J129" s="139">
        <v>1</v>
      </c>
      <c r="K129" s="139">
        <v>1</v>
      </c>
      <c r="L129" s="139">
        <v>1</v>
      </c>
      <c r="M129" s="139">
        <v>1</v>
      </c>
      <c r="N129" s="139">
        <v>1</v>
      </c>
      <c r="O129" s="139">
        <v>1</v>
      </c>
      <c r="P129" s="139">
        <v>1.03</v>
      </c>
      <c r="Q129" s="139">
        <v>1.03</v>
      </c>
      <c r="R129" s="139">
        <v>1</v>
      </c>
      <c r="S129" s="139">
        <v>1</v>
      </c>
      <c r="T129" s="139">
        <v>1.02</v>
      </c>
      <c r="U129" s="139">
        <v>1</v>
      </c>
      <c r="V129" s="139">
        <v>1</v>
      </c>
      <c r="W129" s="139">
        <v>1</v>
      </c>
      <c r="X129" s="139">
        <v>1</v>
      </c>
      <c r="Y129" s="139">
        <v>1</v>
      </c>
      <c r="Z129" s="139">
        <v>1</v>
      </c>
      <c r="AA129" s="139">
        <v>1</v>
      </c>
      <c r="AB129" s="139">
        <v>1</v>
      </c>
      <c r="AC129" s="139">
        <v>1</v>
      </c>
      <c r="AD129" s="139">
        <v>1</v>
      </c>
      <c r="AE129" s="139">
        <v>1</v>
      </c>
      <c r="AF129" s="139">
        <v>1</v>
      </c>
      <c r="AG129" s="139">
        <v>1.1000000000000001</v>
      </c>
      <c r="AH129" s="139">
        <v>1.04</v>
      </c>
      <c r="AI129" s="139">
        <v>1.05</v>
      </c>
      <c r="AJ129" s="139">
        <v>1</v>
      </c>
      <c r="AK129" s="139">
        <v>1</v>
      </c>
      <c r="AL129" s="139">
        <v>1.02</v>
      </c>
      <c r="AM129" s="139">
        <v>1</v>
      </c>
      <c r="AN129" s="139">
        <v>1</v>
      </c>
      <c r="AO129" s="139">
        <v>1</v>
      </c>
    </row>
    <row r="130" spans="1:41" x14ac:dyDescent="0.2">
      <c r="A130" s="138">
        <v>40634</v>
      </c>
      <c r="B130" s="139">
        <v>1</v>
      </c>
      <c r="C130" s="139">
        <v>1</v>
      </c>
      <c r="D130" s="139">
        <v>1</v>
      </c>
      <c r="E130" s="139">
        <v>1</v>
      </c>
      <c r="F130" s="139">
        <v>1</v>
      </c>
      <c r="G130" s="139">
        <v>1</v>
      </c>
      <c r="H130" s="139">
        <v>1</v>
      </c>
      <c r="I130" s="139">
        <v>1</v>
      </c>
      <c r="J130" s="139">
        <v>1</v>
      </c>
      <c r="K130" s="139">
        <v>1</v>
      </c>
      <c r="L130" s="139">
        <v>1</v>
      </c>
      <c r="M130" s="139">
        <v>1</v>
      </c>
      <c r="N130" s="139">
        <v>1</v>
      </c>
      <c r="O130" s="139">
        <v>1</v>
      </c>
      <c r="P130" s="139">
        <v>1.03</v>
      </c>
      <c r="Q130" s="139">
        <v>1.03</v>
      </c>
      <c r="R130" s="139">
        <v>1</v>
      </c>
      <c r="S130" s="139">
        <v>1</v>
      </c>
      <c r="T130" s="139">
        <v>1.02</v>
      </c>
      <c r="U130" s="139">
        <v>1</v>
      </c>
      <c r="V130" s="139">
        <v>1</v>
      </c>
      <c r="W130" s="139">
        <v>1</v>
      </c>
      <c r="X130" s="139">
        <v>1</v>
      </c>
      <c r="Y130" s="139">
        <v>1</v>
      </c>
      <c r="Z130" s="139">
        <v>1.02</v>
      </c>
      <c r="AA130" s="139">
        <v>1</v>
      </c>
      <c r="AB130" s="139">
        <v>1</v>
      </c>
      <c r="AC130" s="139">
        <v>1</v>
      </c>
      <c r="AD130" s="139">
        <v>1</v>
      </c>
      <c r="AE130" s="139">
        <v>0.98</v>
      </c>
      <c r="AF130" s="139">
        <v>0.98</v>
      </c>
      <c r="AG130" s="139">
        <v>0.98</v>
      </c>
      <c r="AH130" s="139">
        <v>1</v>
      </c>
      <c r="AI130" s="139">
        <v>1.05</v>
      </c>
      <c r="AJ130" s="139">
        <v>1</v>
      </c>
      <c r="AK130" s="139">
        <v>1</v>
      </c>
      <c r="AL130" s="139">
        <v>1.02</v>
      </c>
      <c r="AM130" s="139">
        <v>1</v>
      </c>
      <c r="AN130" s="139">
        <v>1</v>
      </c>
      <c r="AO130" s="139">
        <v>1</v>
      </c>
    </row>
    <row r="131" spans="1:41" x14ac:dyDescent="0.2">
      <c r="A131" s="138">
        <v>40664</v>
      </c>
      <c r="B131" s="139">
        <v>1</v>
      </c>
      <c r="C131" s="139">
        <v>1</v>
      </c>
      <c r="D131" s="139">
        <v>1</v>
      </c>
      <c r="E131" s="139">
        <v>1</v>
      </c>
      <c r="F131" s="139">
        <v>1</v>
      </c>
      <c r="G131" s="139">
        <v>1</v>
      </c>
      <c r="H131" s="139">
        <v>1</v>
      </c>
      <c r="I131" s="139">
        <v>1</v>
      </c>
      <c r="J131" s="139">
        <v>1</v>
      </c>
      <c r="K131" s="139">
        <v>1</v>
      </c>
      <c r="L131" s="139">
        <v>1</v>
      </c>
      <c r="M131" s="139">
        <v>1</v>
      </c>
      <c r="N131" s="139">
        <v>1</v>
      </c>
      <c r="O131" s="139">
        <v>1</v>
      </c>
      <c r="P131" s="139">
        <v>1.03</v>
      </c>
      <c r="Q131" s="139">
        <v>1.03</v>
      </c>
      <c r="R131" s="139">
        <v>1</v>
      </c>
      <c r="S131" s="139">
        <v>1</v>
      </c>
      <c r="T131" s="139">
        <v>1.02</v>
      </c>
      <c r="U131" s="139">
        <v>1</v>
      </c>
      <c r="V131" s="139">
        <v>1</v>
      </c>
      <c r="W131" s="139">
        <v>1</v>
      </c>
      <c r="X131" s="139">
        <v>1</v>
      </c>
      <c r="Y131" s="139">
        <v>1</v>
      </c>
      <c r="Z131" s="139">
        <v>1.02</v>
      </c>
      <c r="AA131" s="139">
        <v>1</v>
      </c>
      <c r="AB131" s="139">
        <v>1</v>
      </c>
      <c r="AC131" s="139">
        <v>1</v>
      </c>
      <c r="AD131" s="139">
        <v>1</v>
      </c>
      <c r="AE131" s="139">
        <v>0.98</v>
      </c>
      <c r="AF131" s="139">
        <v>0.98</v>
      </c>
      <c r="AG131" s="139">
        <v>0.98</v>
      </c>
      <c r="AH131" s="139">
        <v>1</v>
      </c>
      <c r="AI131" s="139">
        <v>1.05</v>
      </c>
      <c r="AJ131" s="139">
        <v>1</v>
      </c>
      <c r="AK131" s="139">
        <v>1</v>
      </c>
      <c r="AL131" s="139">
        <v>1.02</v>
      </c>
      <c r="AM131" s="139">
        <v>1</v>
      </c>
      <c r="AN131" s="139">
        <v>1</v>
      </c>
      <c r="AO131" s="139">
        <v>1</v>
      </c>
    </row>
    <row r="132" spans="1:41" x14ac:dyDescent="0.2">
      <c r="A132" s="138">
        <v>40695</v>
      </c>
      <c r="B132" s="139">
        <v>1</v>
      </c>
      <c r="C132" s="139">
        <v>1</v>
      </c>
      <c r="D132" s="139">
        <v>1</v>
      </c>
      <c r="E132" s="139">
        <v>1</v>
      </c>
      <c r="F132" s="139">
        <v>1</v>
      </c>
      <c r="G132" s="139">
        <v>1</v>
      </c>
      <c r="H132" s="139">
        <v>1</v>
      </c>
      <c r="I132" s="139">
        <v>1</v>
      </c>
      <c r="J132" s="139">
        <v>1</v>
      </c>
      <c r="K132" s="139">
        <v>1</v>
      </c>
      <c r="L132" s="139">
        <v>1</v>
      </c>
      <c r="M132" s="139">
        <v>1</v>
      </c>
      <c r="N132" s="139">
        <v>1</v>
      </c>
      <c r="O132" s="139">
        <v>1</v>
      </c>
      <c r="P132" s="139">
        <v>1.03</v>
      </c>
      <c r="Q132" s="139">
        <v>1.03</v>
      </c>
      <c r="R132" s="139">
        <v>1</v>
      </c>
      <c r="S132" s="139">
        <v>1</v>
      </c>
      <c r="T132" s="139">
        <v>1.02</v>
      </c>
      <c r="U132" s="139">
        <v>1</v>
      </c>
      <c r="V132" s="139">
        <v>1</v>
      </c>
      <c r="W132" s="139">
        <v>1</v>
      </c>
      <c r="X132" s="139">
        <v>1</v>
      </c>
      <c r="Y132" s="139">
        <v>1</v>
      </c>
      <c r="Z132" s="139">
        <v>1.02</v>
      </c>
      <c r="AA132" s="139">
        <v>1</v>
      </c>
      <c r="AB132" s="139">
        <v>1</v>
      </c>
      <c r="AC132" s="139">
        <v>1</v>
      </c>
      <c r="AD132" s="139">
        <v>1</v>
      </c>
      <c r="AE132" s="139">
        <v>0.98</v>
      </c>
      <c r="AF132" s="139">
        <v>0.98</v>
      </c>
      <c r="AG132" s="139">
        <v>0.98</v>
      </c>
      <c r="AH132" s="139">
        <v>1</v>
      </c>
      <c r="AI132" s="139">
        <v>1.05</v>
      </c>
      <c r="AJ132" s="139">
        <v>1</v>
      </c>
      <c r="AK132" s="139">
        <v>1</v>
      </c>
      <c r="AL132" s="139">
        <v>1.02</v>
      </c>
      <c r="AM132" s="139">
        <v>1</v>
      </c>
      <c r="AN132" s="139">
        <v>1</v>
      </c>
      <c r="AO132" s="139">
        <v>1</v>
      </c>
    </row>
    <row r="133" spans="1:41" x14ac:dyDescent="0.2">
      <c r="A133" s="138">
        <v>40725</v>
      </c>
      <c r="B133" s="139">
        <v>1</v>
      </c>
      <c r="C133" s="139">
        <v>1</v>
      </c>
      <c r="D133" s="139">
        <v>1</v>
      </c>
      <c r="E133" s="139">
        <v>1</v>
      </c>
      <c r="F133" s="139">
        <v>1</v>
      </c>
      <c r="G133" s="139">
        <v>1</v>
      </c>
      <c r="H133" s="139">
        <v>1</v>
      </c>
      <c r="I133" s="139">
        <v>1</v>
      </c>
      <c r="J133" s="139">
        <v>1</v>
      </c>
      <c r="K133" s="139">
        <v>1</v>
      </c>
      <c r="L133" s="139">
        <v>1</v>
      </c>
      <c r="M133" s="139">
        <v>1</v>
      </c>
      <c r="N133" s="139">
        <v>1</v>
      </c>
      <c r="O133" s="139">
        <v>1</v>
      </c>
      <c r="P133" s="139">
        <v>1.03</v>
      </c>
      <c r="Q133" s="139">
        <v>1.03</v>
      </c>
      <c r="R133" s="139">
        <v>1</v>
      </c>
      <c r="S133" s="139">
        <v>1</v>
      </c>
      <c r="T133" s="139">
        <v>1.02</v>
      </c>
      <c r="U133" s="139">
        <v>1</v>
      </c>
      <c r="V133" s="139">
        <v>1</v>
      </c>
      <c r="W133" s="139">
        <v>1</v>
      </c>
      <c r="X133" s="139">
        <v>1</v>
      </c>
      <c r="Y133" s="139">
        <v>1</v>
      </c>
      <c r="Z133" s="139">
        <v>1.02</v>
      </c>
      <c r="AA133" s="139">
        <v>1</v>
      </c>
      <c r="AB133" s="139">
        <v>1</v>
      </c>
      <c r="AC133" s="139">
        <v>1</v>
      </c>
      <c r="AD133" s="139">
        <v>1</v>
      </c>
      <c r="AE133" s="139">
        <v>0.98</v>
      </c>
      <c r="AF133" s="139">
        <v>0.98</v>
      </c>
      <c r="AG133" s="139">
        <v>0.98</v>
      </c>
      <c r="AH133" s="139">
        <v>1</v>
      </c>
      <c r="AI133" s="139">
        <v>1.05</v>
      </c>
      <c r="AJ133" s="139">
        <v>1</v>
      </c>
      <c r="AK133" s="139">
        <v>1</v>
      </c>
      <c r="AL133" s="139">
        <v>1.02</v>
      </c>
      <c r="AM133" s="139">
        <v>1</v>
      </c>
      <c r="AN133" s="139">
        <v>1</v>
      </c>
      <c r="AO133" s="139">
        <v>1</v>
      </c>
    </row>
    <row r="134" spans="1:41" x14ac:dyDescent="0.2">
      <c r="A134" s="138">
        <v>40756</v>
      </c>
      <c r="B134" s="139">
        <v>1</v>
      </c>
      <c r="C134" s="139">
        <v>1</v>
      </c>
      <c r="D134" s="139">
        <v>1</v>
      </c>
      <c r="E134" s="139">
        <v>1</v>
      </c>
      <c r="F134" s="139">
        <v>1</v>
      </c>
      <c r="G134" s="139">
        <v>1</v>
      </c>
      <c r="H134" s="139">
        <v>1</v>
      </c>
      <c r="I134" s="139">
        <v>1</v>
      </c>
      <c r="J134" s="139">
        <v>1</v>
      </c>
      <c r="K134" s="139">
        <v>1</v>
      </c>
      <c r="L134" s="139">
        <v>1</v>
      </c>
      <c r="M134" s="139">
        <v>1</v>
      </c>
      <c r="N134" s="139">
        <v>1</v>
      </c>
      <c r="O134" s="139">
        <v>1</v>
      </c>
      <c r="P134" s="139">
        <v>1.03</v>
      </c>
      <c r="Q134" s="139">
        <v>1.03</v>
      </c>
      <c r="R134" s="139">
        <v>1</v>
      </c>
      <c r="S134" s="139">
        <v>1</v>
      </c>
      <c r="T134" s="139">
        <v>1.02</v>
      </c>
      <c r="U134" s="139">
        <v>1</v>
      </c>
      <c r="V134" s="139">
        <v>1</v>
      </c>
      <c r="W134" s="139">
        <v>1</v>
      </c>
      <c r="X134" s="139">
        <v>1</v>
      </c>
      <c r="Y134" s="139">
        <v>1</v>
      </c>
      <c r="Z134" s="139">
        <v>1.02</v>
      </c>
      <c r="AA134" s="139">
        <v>1</v>
      </c>
      <c r="AB134" s="139">
        <v>1</v>
      </c>
      <c r="AC134" s="139">
        <v>1</v>
      </c>
      <c r="AD134" s="139">
        <v>1</v>
      </c>
      <c r="AE134" s="139">
        <v>0.98</v>
      </c>
      <c r="AF134" s="139">
        <v>0.98</v>
      </c>
      <c r="AG134" s="139">
        <v>0.98</v>
      </c>
      <c r="AH134" s="139">
        <v>1</v>
      </c>
      <c r="AI134" s="139">
        <v>1.05</v>
      </c>
      <c r="AJ134" s="139">
        <v>1</v>
      </c>
      <c r="AK134" s="139">
        <v>1</v>
      </c>
      <c r="AL134" s="139">
        <v>1.02</v>
      </c>
      <c r="AM134" s="139">
        <v>1</v>
      </c>
      <c r="AN134" s="139">
        <v>1</v>
      </c>
      <c r="AO134" s="139">
        <v>1</v>
      </c>
    </row>
    <row r="135" spans="1:41" x14ac:dyDescent="0.2">
      <c r="A135" s="138">
        <v>40787</v>
      </c>
      <c r="B135" s="139">
        <v>1</v>
      </c>
      <c r="C135" s="139">
        <v>1</v>
      </c>
      <c r="D135" s="139">
        <v>1</v>
      </c>
      <c r="E135" s="139">
        <v>1</v>
      </c>
      <c r="F135" s="139">
        <v>1</v>
      </c>
      <c r="G135" s="139">
        <v>1</v>
      </c>
      <c r="H135" s="139">
        <v>1</v>
      </c>
      <c r="I135" s="139">
        <v>1</v>
      </c>
      <c r="J135" s="139">
        <v>1</v>
      </c>
      <c r="K135" s="139">
        <v>1</v>
      </c>
      <c r="L135" s="139">
        <v>1</v>
      </c>
      <c r="M135" s="139">
        <v>1</v>
      </c>
      <c r="N135" s="139">
        <v>1</v>
      </c>
      <c r="O135" s="139">
        <v>1</v>
      </c>
      <c r="P135" s="139">
        <v>1.03</v>
      </c>
      <c r="Q135" s="139">
        <v>1.03</v>
      </c>
      <c r="R135" s="139">
        <v>1</v>
      </c>
      <c r="S135" s="139">
        <v>1</v>
      </c>
      <c r="T135" s="139">
        <v>1.02</v>
      </c>
      <c r="U135" s="139">
        <v>1</v>
      </c>
      <c r="V135" s="139">
        <v>1</v>
      </c>
      <c r="W135" s="139">
        <v>1</v>
      </c>
      <c r="X135" s="139">
        <v>1</v>
      </c>
      <c r="Y135" s="139">
        <v>1</v>
      </c>
      <c r="Z135" s="139">
        <v>1.02</v>
      </c>
      <c r="AA135" s="139">
        <v>1</v>
      </c>
      <c r="AB135" s="139">
        <v>1</v>
      </c>
      <c r="AC135" s="139">
        <v>1</v>
      </c>
      <c r="AD135" s="139">
        <v>1</v>
      </c>
      <c r="AE135" s="139">
        <v>0.98</v>
      </c>
      <c r="AF135" s="139">
        <v>0.98</v>
      </c>
      <c r="AG135" s="139">
        <v>0.98</v>
      </c>
      <c r="AH135" s="139">
        <v>1</v>
      </c>
      <c r="AI135" s="139">
        <v>1.05</v>
      </c>
      <c r="AJ135" s="139">
        <v>1</v>
      </c>
      <c r="AK135" s="139">
        <v>1</v>
      </c>
      <c r="AL135" s="139">
        <v>1.02</v>
      </c>
      <c r="AM135" s="139">
        <v>1</v>
      </c>
      <c r="AN135" s="139">
        <v>1</v>
      </c>
      <c r="AO135" s="139">
        <v>1</v>
      </c>
    </row>
    <row r="136" spans="1:41" x14ac:dyDescent="0.2">
      <c r="A136" s="138">
        <v>40817</v>
      </c>
      <c r="B136" s="139">
        <v>1</v>
      </c>
      <c r="C136" s="139">
        <v>1</v>
      </c>
      <c r="D136" s="139">
        <v>1</v>
      </c>
      <c r="E136" s="139">
        <v>1</v>
      </c>
      <c r="F136" s="139">
        <v>1</v>
      </c>
      <c r="G136" s="139">
        <v>1</v>
      </c>
      <c r="H136" s="139">
        <v>1</v>
      </c>
      <c r="I136" s="139">
        <v>1</v>
      </c>
      <c r="J136" s="139">
        <v>1</v>
      </c>
      <c r="K136" s="139">
        <v>1</v>
      </c>
      <c r="L136" s="139">
        <v>1</v>
      </c>
      <c r="M136" s="139">
        <v>1</v>
      </c>
      <c r="N136" s="139">
        <v>1</v>
      </c>
      <c r="O136" s="139">
        <v>1</v>
      </c>
      <c r="P136" s="139">
        <v>1.03</v>
      </c>
      <c r="Q136" s="139">
        <v>1.03</v>
      </c>
      <c r="R136" s="139">
        <v>1</v>
      </c>
      <c r="S136" s="139">
        <v>1</v>
      </c>
      <c r="T136" s="139">
        <v>1.02</v>
      </c>
      <c r="U136" s="139">
        <v>1</v>
      </c>
      <c r="V136" s="139">
        <v>1</v>
      </c>
      <c r="W136" s="139">
        <v>1</v>
      </c>
      <c r="X136" s="139">
        <v>1</v>
      </c>
      <c r="Y136" s="139">
        <v>1</v>
      </c>
      <c r="Z136" s="139">
        <v>1.02</v>
      </c>
      <c r="AA136" s="139">
        <v>1</v>
      </c>
      <c r="AB136" s="139">
        <v>1</v>
      </c>
      <c r="AC136" s="139">
        <v>1</v>
      </c>
      <c r="AD136" s="139">
        <v>1</v>
      </c>
      <c r="AE136" s="139">
        <v>0.98</v>
      </c>
      <c r="AF136" s="139">
        <v>0.98</v>
      </c>
      <c r="AG136" s="139">
        <v>0.98</v>
      </c>
      <c r="AH136" s="139">
        <v>1</v>
      </c>
      <c r="AI136" s="139">
        <v>1.05</v>
      </c>
      <c r="AJ136" s="139">
        <v>1</v>
      </c>
      <c r="AK136" s="139">
        <v>1</v>
      </c>
      <c r="AL136" s="139">
        <v>1.02</v>
      </c>
      <c r="AM136" s="139">
        <v>1</v>
      </c>
      <c r="AN136" s="139">
        <v>1</v>
      </c>
      <c r="AO136" s="139">
        <v>1</v>
      </c>
    </row>
    <row r="137" spans="1:41" x14ac:dyDescent="0.2">
      <c r="A137" s="138">
        <v>40848</v>
      </c>
      <c r="B137" s="139">
        <v>1</v>
      </c>
      <c r="C137" s="139">
        <v>1</v>
      </c>
      <c r="D137" s="139">
        <v>1</v>
      </c>
      <c r="E137" s="139">
        <v>1</v>
      </c>
      <c r="F137" s="139">
        <v>1</v>
      </c>
      <c r="G137" s="139">
        <v>1</v>
      </c>
      <c r="H137" s="139">
        <v>1</v>
      </c>
      <c r="I137" s="139">
        <v>1</v>
      </c>
      <c r="J137" s="139">
        <v>1</v>
      </c>
      <c r="K137" s="139">
        <v>1</v>
      </c>
      <c r="L137" s="139">
        <v>1</v>
      </c>
      <c r="M137" s="139">
        <v>1</v>
      </c>
      <c r="N137" s="139">
        <v>1</v>
      </c>
      <c r="O137" s="139">
        <v>1</v>
      </c>
      <c r="P137" s="139">
        <v>1.03</v>
      </c>
      <c r="Q137" s="139">
        <v>1.03</v>
      </c>
      <c r="R137" s="139">
        <v>1</v>
      </c>
      <c r="S137" s="139">
        <v>1</v>
      </c>
      <c r="T137" s="139">
        <v>1.02</v>
      </c>
      <c r="U137" s="139">
        <v>1</v>
      </c>
      <c r="V137" s="139">
        <v>1</v>
      </c>
      <c r="W137" s="139">
        <v>1</v>
      </c>
      <c r="X137" s="139">
        <v>1</v>
      </c>
      <c r="Y137" s="139">
        <v>1</v>
      </c>
      <c r="Z137" s="139">
        <v>1</v>
      </c>
      <c r="AA137" s="139">
        <v>1</v>
      </c>
      <c r="AB137" s="139">
        <v>1</v>
      </c>
      <c r="AC137" s="139">
        <v>1</v>
      </c>
      <c r="AD137" s="139">
        <v>1</v>
      </c>
      <c r="AE137" s="139">
        <v>1</v>
      </c>
      <c r="AF137" s="139">
        <v>1</v>
      </c>
      <c r="AG137" s="139">
        <v>1.1000000000000001</v>
      </c>
      <c r="AH137" s="139">
        <v>1.1000000000000001</v>
      </c>
      <c r="AI137" s="139">
        <v>1.05</v>
      </c>
      <c r="AJ137" s="139">
        <v>1</v>
      </c>
      <c r="AK137" s="139">
        <v>1</v>
      </c>
      <c r="AL137" s="139">
        <v>1.02</v>
      </c>
      <c r="AM137" s="139">
        <v>1</v>
      </c>
      <c r="AN137" s="139">
        <v>1</v>
      </c>
      <c r="AO137" s="139">
        <v>1</v>
      </c>
    </row>
    <row r="138" spans="1:41" x14ac:dyDescent="0.2">
      <c r="A138" s="138">
        <v>40878</v>
      </c>
      <c r="B138" s="139">
        <v>1</v>
      </c>
      <c r="C138" s="139">
        <v>1</v>
      </c>
      <c r="D138" s="139">
        <v>1</v>
      </c>
      <c r="E138" s="139">
        <v>1</v>
      </c>
      <c r="F138" s="139">
        <v>1</v>
      </c>
      <c r="G138" s="139">
        <v>1</v>
      </c>
      <c r="H138" s="139">
        <v>1</v>
      </c>
      <c r="I138" s="139">
        <v>1</v>
      </c>
      <c r="J138" s="139">
        <v>1</v>
      </c>
      <c r="K138" s="139">
        <v>1</v>
      </c>
      <c r="L138" s="139">
        <v>1</v>
      </c>
      <c r="M138" s="139">
        <v>1</v>
      </c>
      <c r="N138" s="139">
        <v>1</v>
      </c>
      <c r="O138" s="139">
        <v>1</v>
      </c>
      <c r="P138" s="139">
        <v>1.03</v>
      </c>
      <c r="Q138" s="139">
        <v>1.03</v>
      </c>
      <c r="R138" s="139">
        <v>1</v>
      </c>
      <c r="S138" s="139">
        <v>1</v>
      </c>
      <c r="T138" s="139">
        <v>1.02</v>
      </c>
      <c r="U138" s="139">
        <v>1</v>
      </c>
      <c r="V138" s="139">
        <v>1</v>
      </c>
      <c r="W138" s="139">
        <v>1</v>
      </c>
      <c r="X138" s="139">
        <v>1</v>
      </c>
      <c r="Y138" s="139">
        <v>1</v>
      </c>
      <c r="Z138" s="139">
        <v>1</v>
      </c>
      <c r="AA138" s="139">
        <v>1</v>
      </c>
      <c r="AB138" s="139">
        <v>1</v>
      </c>
      <c r="AC138" s="139">
        <v>1</v>
      </c>
      <c r="AD138" s="139">
        <v>1</v>
      </c>
      <c r="AE138" s="139">
        <v>1</v>
      </c>
      <c r="AF138" s="139">
        <v>1</v>
      </c>
      <c r="AG138" s="139">
        <v>1.1000000000000001</v>
      </c>
      <c r="AH138" s="139">
        <v>1.02</v>
      </c>
      <c r="AI138" s="139">
        <v>1.05</v>
      </c>
      <c r="AJ138" s="139">
        <v>1</v>
      </c>
      <c r="AK138" s="139">
        <v>1</v>
      </c>
      <c r="AL138" s="139">
        <v>1.02</v>
      </c>
      <c r="AM138" s="139">
        <v>1</v>
      </c>
      <c r="AN138" s="139">
        <v>1</v>
      </c>
      <c r="AO138" s="139">
        <v>1</v>
      </c>
    </row>
    <row r="139" spans="1:41" x14ac:dyDescent="0.2">
      <c r="A139" s="138">
        <v>40909</v>
      </c>
      <c r="B139" s="139">
        <v>1</v>
      </c>
      <c r="C139" s="139">
        <v>1</v>
      </c>
      <c r="D139" s="139">
        <v>1</v>
      </c>
      <c r="E139" s="139">
        <v>1</v>
      </c>
      <c r="F139" s="139">
        <v>1</v>
      </c>
      <c r="G139" s="139">
        <v>1</v>
      </c>
      <c r="H139" s="139">
        <v>1</v>
      </c>
      <c r="I139" s="139">
        <v>1</v>
      </c>
      <c r="J139" s="139">
        <v>1</v>
      </c>
      <c r="K139" s="139">
        <v>1</v>
      </c>
      <c r="L139" s="139">
        <v>1</v>
      </c>
      <c r="M139" s="139">
        <v>1</v>
      </c>
      <c r="N139" s="139">
        <v>1</v>
      </c>
      <c r="O139" s="139">
        <v>1</v>
      </c>
      <c r="P139" s="139">
        <v>1.03</v>
      </c>
      <c r="Q139" s="139">
        <v>1.03</v>
      </c>
      <c r="R139" s="139">
        <v>1</v>
      </c>
      <c r="S139" s="139">
        <v>1</v>
      </c>
      <c r="T139" s="139">
        <v>1.02</v>
      </c>
      <c r="U139" s="139">
        <v>1</v>
      </c>
      <c r="V139" s="139">
        <v>1</v>
      </c>
      <c r="W139" s="139">
        <v>1</v>
      </c>
      <c r="X139" s="139">
        <v>1</v>
      </c>
      <c r="Y139" s="139">
        <v>1</v>
      </c>
      <c r="Z139" s="139">
        <v>1</v>
      </c>
      <c r="AA139" s="139">
        <v>1</v>
      </c>
      <c r="AB139" s="139">
        <v>1</v>
      </c>
      <c r="AC139" s="139">
        <v>1</v>
      </c>
      <c r="AD139" s="139">
        <v>1</v>
      </c>
      <c r="AE139" s="139">
        <v>1</v>
      </c>
      <c r="AF139" s="139">
        <v>1</v>
      </c>
      <c r="AG139" s="139">
        <v>1.1000000000000001</v>
      </c>
      <c r="AH139" s="139">
        <v>1.04</v>
      </c>
      <c r="AI139" s="139">
        <v>1.05</v>
      </c>
      <c r="AJ139" s="139">
        <v>1</v>
      </c>
      <c r="AK139" s="139">
        <v>1</v>
      </c>
      <c r="AL139" s="139">
        <v>1.02</v>
      </c>
      <c r="AM139" s="139">
        <v>1</v>
      </c>
      <c r="AN139" s="139">
        <v>1</v>
      </c>
      <c r="AO139" s="139">
        <v>1</v>
      </c>
    </row>
    <row r="140" spans="1:41" x14ac:dyDescent="0.2">
      <c r="A140" s="138">
        <v>40940</v>
      </c>
      <c r="B140" s="139">
        <v>1</v>
      </c>
      <c r="C140" s="139">
        <v>1</v>
      </c>
      <c r="D140" s="139">
        <v>1</v>
      </c>
      <c r="E140" s="139">
        <v>1</v>
      </c>
      <c r="F140" s="139">
        <v>1</v>
      </c>
      <c r="G140" s="139">
        <v>1</v>
      </c>
      <c r="H140" s="139">
        <v>1</v>
      </c>
      <c r="I140" s="139">
        <v>1</v>
      </c>
      <c r="J140" s="139">
        <v>1</v>
      </c>
      <c r="K140" s="139">
        <v>1</v>
      </c>
      <c r="L140" s="139">
        <v>1</v>
      </c>
      <c r="M140" s="139">
        <v>1</v>
      </c>
      <c r="N140" s="139">
        <v>1</v>
      </c>
      <c r="O140" s="139">
        <v>1</v>
      </c>
      <c r="P140" s="139">
        <v>1.03</v>
      </c>
      <c r="Q140" s="139">
        <v>1.03</v>
      </c>
      <c r="R140" s="139">
        <v>1</v>
      </c>
      <c r="S140" s="139">
        <v>1</v>
      </c>
      <c r="T140" s="139">
        <v>1.02</v>
      </c>
      <c r="U140" s="139">
        <v>1</v>
      </c>
      <c r="V140" s="139">
        <v>1</v>
      </c>
      <c r="W140" s="139">
        <v>1</v>
      </c>
      <c r="X140" s="139">
        <v>1</v>
      </c>
      <c r="Y140" s="139">
        <v>1</v>
      </c>
      <c r="Z140" s="139">
        <v>1</v>
      </c>
      <c r="AA140" s="139">
        <v>1</v>
      </c>
      <c r="AB140" s="139">
        <v>1</v>
      </c>
      <c r="AC140" s="139">
        <v>1</v>
      </c>
      <c r="AD140" s="139">
        <v>1</v>
      </c>
      <c r="AE140" s="139">
        <v>1</v>
      </c>
      <c r="AF140" s="139">
        <v>1</v>
      </c>
      <c r="AG140" s="139">
        <v>1.1000000000000001</v>
      </c>
      <c r="AH140" s="139">
        <v>1.04</v>
      </c>
      <c r="AI140" s="139">
        <v>1.05</v>
      </c>
      <c r="AJ140" s="139">
        <v>1</v>
      </c>
      <c r="AK140" s="139">
        <v>1</v>
      </c>
      <c r="AL140" s="139">
        <v>1.02</v>
      </c>
      <c r="AM140" s="139">
        <v>1</v>
      </c>
      <c r="AN140" s="139">
        <v>1</v>
      </c>
      <c r="AO140" s="139">
        <v>1</v>
      </c>
    </row>
    <row r="141" spans="1:41" x14ac:dyDescent="0.2">
      <c r="A141" s="138">
        <v>40969</v>
      </c>
      <c r="B141" s="139">
        <v>1</v>
      </c>
      <c r="C141" s="139">
        <v>1</v>
      </c>
      <c r="D141" s="139">
        <v>1</v>
      </c>
      <c r="E141" s="139">
        <v>1</v>
      </c>
      <c r="F141" s="139">
        <v>1</v>
      </c>
      <c r="G141" s="139">
        <v>1</v>
      </c>
      <c r="H141" s="139">
        <v>1</v>
      </c>
      <c r="I141" s="139">
        <v>1</v>
      </c>
      <c r="J141" s="139">
        <v>1</v>
      </c>
      <c r="K141" s="139">
        <v>1</v>
      </c>
      <c r="L141" s="139">
        <v>1</v>
      </c>
      <c r="M141" s="139">
        <v>1</v>
      </c>
      <c r="N141" s="139">
        <v>1</v>
      </c>
      <c r="O141" s="139">
        <v>1</v>
      </c>
      <c r="P141" s="139">
        <v>1.03</v>
      </c>
      <c r="Q141" s="139">
        <v>1.03</v>
      </c>
      <c r="R141" s="139">
        <v>1</v>
      </c>
      <c r="S141" s="139">
        <v>1</v>
      </c>
      <c r="T141" s="139">
        <v>1.02</v>
      </c>
      <c r="U141" s="139">
        <v>1</v>
      </c>
      <c r="V141" s="139">
        <v>1</v>
      </c>
      <c r="W141" s="139">
        <v>1</v>
      </c>
      <c r="X141" s="139">
        <v>1</v>
      </c>
      <c r="Y141" s="139">
        <v>1</v>
      </c>
      <c r="Z141" s="139">
        <v>1</v>
      </c>
      <c r="AA141" s="139">
        <v>1</v>
      </c>
      <c r="AB141" s="139">
        <v>1</v>
      </c>
      <c r="AC141" s="139">
        <v>1</v>
      </c>
      <c r="AD141" s="139">
        <v>1</v>
      </c>
      <c r="AE141" s="139">
        <v>1</v>
      </c>
      <c r="AF141" s="139">
        <v>1</v>
      </c>
      <c r="AG141" s="139">
        <v>1.1000000000000001</v>
      </c>
      <c r="AH141" s="139">
        <v>1.04</v>
      </c>
      <c r="AI141" s="139">
        <v>1.05</v>
      </c>
      <c r="AJ141" s="139">
        <v>1</v>
      </c>
      <c r="AK141" s="139">
        <v>1</v>
      </c>
      <c r="AL141" s="139">
        <v>1.02</v>
      </c>
      <c r="AM141" s="139">
        <v>1</v>
      </c>
      <c r="AN141" s="139">
        <v>1</v>
      </c>
      <c r="AO141" s="139">
        <v>1</v>
      </c>
    </row>
    <row r="142" spans="1:41" x14ac:dyDescent="0.2">
      <c r="A142" s="138">
        <v>41000</v>
      </c>
      <c r="B142" s="139">
        <v>1</v>
      </c>
      <c r="C142" s="139">
        <v>1</v>
      </c>
      <c r="D142" s="139">
        <v>1</v>
      </c>
      <c r="E142" s="139">
        <v>1</v>
      </c>
      <c r="F142" s="139">
        <v>1</v>
      </c>
      <c r="G142" s="139">
        <v>1</v>
      </c>
      <c r="H142" s="139">
        <v>1</v>
      </c>
      <c r="I142" s="139">
        <v>1</v>
      </c>
      <c r="J142" s="139">
        <v>1</v>
      </c>
      <c r="K142" s="139">
        <v>1</v>
      </c>
      <c r="L142" s="139">
        <v>1</v>
      </c>
      <c r="M142" s="139">
        <v>1</v>
      </c>
      <c r="N142" s="139">
        <v>1</v>
      </c>
      <c r="O142" s="139">
        <v>1</v>
      </c>
      <c r="P142" s="139">
        <v>1.03</v>
      </c>
      <c r="Q142" s="139">
        <v>1.03</v>
      </c>
      <c r="R142" s="139">
        <v>1</v>
      </c>
      <c r="S142" s="139">
        <v>1</v>
      </c>
      <c r="T142" s="139">
        <v>1.02</v>
      </c>
      <c r="U142" s="139">
        <v>1</v>
      </c>
      <c r="V142" s="139">
        <v>1</v>
      </c>
      <c r="W142" s="139">
        <v>1</v>
      </c>
      <c r="X142" s="139">
        <v>1</v>
      </c>
      <c r="Y142" s="139">
        <v>1</v>
      </c>
      <c r="Z142" s="139">
        <v>1.02</v>
      </c>
      <c r="AA142" s="139">
        <v>1</v>
      </c>
      <c r="AB142" s="139">
        <v>1</v>
      </c>
      <c r="AC142" s="139">
        <v>1</v>
      </c>
      <c r="AD142" s="139">
        <v>1</v>
      </c>
      <c r="AE142" s="139">
        <v>0.98</v>
      </c>
      <c r="AF142" s="139">
        <v>0.98</v>
      </c>
      <c r="AG142" s="139">
        <v>0.98</v>
      </c>
      <c r="AH142" s="139">
        <v>1</v>
      </c>
      <c r="AI142" s="139">
        <v>1.05</v>
      </c>
      <c r="AJ142" s="139">
        <v>1</v>
      </c>
      <c r="AK142" s="139">
        <v>1</v>
      </c>
      <c r="AL142" s="139">
        <v>1.02</v>
      </c>
      <c r="AM142" s="139">
        <v>1</v>
      </c>
      <c r="AN142" s="139">
        <v>1</v>
      </c>
      <c r="AO142" s="139">
        <v>1</v>
      </c>
    </row>
    <row r="143" spans="1:41" x14ac:dyDescent="0.2">
      <c r="A143" s="138">
        <v>41030</v>
      </c>
      <c r="B143" s="139">
        <v>1</v>
      </c>
      <c r="C143" s="139">
        <v>1</v>
      </c>
      <c r="D143" s="139">
        <v>1</v>
      </c>
      <c r="E143" s="139">
        <v>1</v>
      </c>
      <c r="F143" s="139">
        <v>1</v>
      </c>
      <c r="G143" s="139">
        <v>1</v>
      </c>
      <c r="H143" s="139">
        <v>1</v>
      </c>
      <c r="I143" s="139">
        <v>1</v>
      </c>
      <c r="J143" s="139">
        <v>1</v>
      </c>
      <c r="K143" s="139">
        <v>1</v>
      </c>
      <c r="L143" s="139">
        <v>1</v>
      </c>
      <c r="M143" s="139">
        <v>1</v>
      </c>
      <c r="N143" s="139">
        <v>1</v>
      </c>
      <c r="O143" s="139">
        <v>1</v>
      </c>
      <c r="P143" s="139">
        <v>1.03</v>
      </c>
      <c r="Q143" s="139">
        <v>1.03</v>
      </c>
      <c r="R143" s="139">
        <v>1</v>
      </c>
      <c r="S143" s="139">
        <v>1</v>
      </c>
      <c r="T143" s="139">
        <v>1.02</v>
      </c>
      <c r="U143" s="139">
        <v>1</v>
      </c>
      <c r="V143" s="139">
        <v>1</v>
      </c>
      <c r="W143" s="139">
        <v>1</v>
      </c>
      <c r="X143" s="139">
        <v>1</v>
      </c>
      <c r="Y143" s="139">
        <v>1</v>
      </c>
      <c r="Z143" s="139">
        <v>1.02</v>
      </c>
      <c r="AA143" s="139">
        <v>1</v>
      </c>
      <c r="AB143" s="139">
        <v>1</v>
      </c>
      <c r="AC143" s="139">
        <v>1</v>
      </c>
      <c r="AD143" s="139">
        <v>1</v>
      </c>
      <c r="AE143" s="139">
        <v>0.98</v>
      </c>
      <c r="AF143" s="139">
        <v>0.98</v>
      </c>
      <c r="AG143" s="139">
        <v>0.98</v>
      </c>
      <c r="AH143" s="139">
        <v>1</v>
      </c>
      <c r="AI143" s="139">
        <v>1.05</v>
      </c>
      <c r="AJ143" s="139">
        <v>1</v>
      </c>
      <c r="AK143" s="139">
        <v>1</v>
      </c>
      <c r="AL143" s="139">
        <v>1.02</v>
      </c>
      <c r="AM143" s="139">
        <v>1</v>
      </c>
      <c r="AN143" s="139">
        <v>1</v>
      </c>
      <c r="AO143" s="139">
        <v>1</v>
      </c>
    </row>
    <row r="144" spans="1:41" x14ac:dyDescent="0.2">
      <c r="A144" s="138">
        <v>41061</v>
      </c>
      <c r="B144" s="139">
        <v>1</v>
      </c>
      <c r="C144" s="139">
        <v>1</v>
      </c>
      <c r="D144" s="139">
        <v>1</v>
      </c>
      <c r="E144" s="139">
        <v>1</v>
      </c>
      <c r="F144" s="139">
        <v>1</v>
      </c>
      <c r="G144" s="139">
        <v>1</v>
      </c>
      <c r="H144" s="139">
        <v>1</v>
      </c>
      <c r="I144" s="139">
        <v>1</v>
      </c>
      <c r="J144" s="139">
        <v>1</v>
      </c>
      <c r="K144" s="139">
        <v>1</v>
      </c>
      <c r="L144" s="139">
        <v>1</v>
      </c>
      <c r="M144" s="139">
        <v>1</v>
      </c>
      <c r="N144" s="139">
        <v>1</v>
      </c>
      <c r="O144" s="139">
        <v>1</v>
      </c>
      <c r="P144" s="139">
        <v>1.03</v>
      </c>
      <c r="Q144" s="139">
        <v>1.03</v>
      </c>
      <c r="R144" s="139">
        <v>1</v>
      </c>
      <c r="S144" s="139">
        <v>1</v>
      </c>
      <c r="T144" s="139">
        <v>1.02</v>
      </c>
      <c r="U144" s="139">
        <v>1</v>
      </c>
      <c r="V144" s="139">
        <v>1</v>
      </c>
      <c r="W144" s="139">
        <v>1</v>
      </c>
      <c r="X144" s="139">
        <v>1</v>
      </c>
      <c r="Y144" s="139">
        <v>1</v>
      </c>
      <c r="Z144" s="139">
        <v>1.02</v>
      </c>
      <c r="AA144" s="139">
        <v>1</v>
      </c>
      <c r="AB144" s="139">
        <v>1</v>
      </c>
      <c r="AC144" s="139">
        <v>1</v>
      </c>
      <c r="AD144" s="139">
        <v>1</v>
      </c>
      <c r="AE144" s="139">
        <v>0.98</v>
      </c>
      <c r="AF144" s="139">
        <v>0.98</v>
      </c>
      <c r="AG144" s="139">
        <v>0.98</v>
      </c>
      <c r="AH144" s="139">
        <v>1</v>
      </c>
      <c r="AI144" s="139">
        <v>1.05</v>
      </c>
      <c r="AJ144" s="139">
        <v>1</v>
      </c>
      <c r="AK144" s="139">
        <v>1</v>
      </c>
      <c r="AL144" s="139">
        <v>1.02</v>
      </c>
      <c r="AM144" s="139">
        <v>1</v>
      </c>
      <c r="AN144" s="139">
        <v>1</v>
      </c>
      <c r="AO144" s="139">
        <v>1</v>
      </c>
    </row>
    <row r="145" spans="1:41" x14ac:dyDescent="0.2">
      <c r="A145" s="138">
        <v>41091</v>
      </c>
      <c r="B145" s="139">
        <v>1</v>
      </c>
      <c r="C145" s="139">
        <v>1</v>
      </c>
      <c r="D145" s="139">
        <v>1</v>
      </c>
      <c r="E145" s="139">
        <v>1</v>
      </c>
      <c r="F145" s="139">
        <v>1</v>
      </c>
      <c r="G145" s="139">
        <v>1</v>
      </c>
      <c r="H145" s="139">
        <v>1</v>
      </c>
      <c r="I145" s="139">
        <v>1</v>
      </c>
      <c r="J145" s="139">
        <v>1</v>
      </c>
      <c r="K145" s="139">
        <v>1</v>
      </c>
      <c r="L145" s="139">
        <v>1</v>
      </c>
      <c r="M145" s="139">
        <v>1</v>
      </c>
      <c r="N145" s="139">
        <v>1</v>
      </c>
      <c r="O145" s="139">
        <v>1</v>
      </c>
      <c r="P145" s="139">
        <v>1.03</v>
      </c>
      <c r="Q145" s="139">
        <v>1.03</v>
      </c>
      <c r="R145" s="139">
        <v>1</v>
      </c>
      <c r="S145" s="139">
        <v>1</v>
      </c>
      <c r="T145" s="139">
        <v>1.02</v>
      </c>
      <c r="U145" s="139">
        <v>1</v>
      </c>
      <c r="V145" s="139">
        <v>1</v>
      </c>
      <c r="W145" s="139">
        <v>1</v>
      </c>
      <c r="X145" s="139">
        <v>1</v>
      </c>
      <c r="Y145" s="139">
        <v>1</v>
      </c>
      <c r="Z145" s="139">
        <v>1.02</v>
      </c>
      <c r="AA145" s="139">
        <v>1</v>
      </c>
      <c r="AB145" s="139">
        <v>1</v>
      </c>
      <c r="AC145" s="139">
        <v>1</v>
      </c>
      <c r="AD145" s="139">
        <v>1</v>
      </c>
      <c r="AE145" s="139">
        <v>0.98</v>
      </c>
      <c r="AF145" s="139">
        <v>0.98</v>
      </c>
      <c r="AG145" s="139">
        <v>0.98</v>
      </c>
      <c r="AH145" s="139">
        <v>1</v>
      </c>
      <c r="AI145" s="139">
        <v>1.05</v>
      </c>
      <c r="AJ145" s="139">
        <v>1</v>
      </c>
      <c r="AK145" s="139">
        <v>1</v>
      </c>
      <c r="AL145" s="139">
        <v>1.02</v>
      </c>
      <c r="AM145" s="139">
        <v>1</v>
      </c>
      <c r="AN145" s="139">
        <v>1</v>
      </c>
      <c r="AO145" s="139">
        <v>1</v>
      </c>
    </row>
    <row r="146" spans="1:41" x14ac:dyDescent="0.2">
      <c r="A146" s="138">
        <v>41122</v>
      </c>
      <c r="B146" s="139">
        <v>1</v>
      </c>
      <c r="C146" s="139">
        <v>1</v>
      </c>
      <c r="D146" s="139">
        <v>1</v>
      </c>
      <c r="E146" s="139">
        <v>1</v>
      </c>
      <c r="F146" s="139">
        <v>1</v>
      </c>
      <c r="G146" s="139">
        <v>1</v>
      </c>
      <c r="H146" s="139">
        <v>1</v>
      </c>
      <c r="I146" s="139">
        <v>1</v>
      </c>
      <c r="J146" s="139">
        <v>1</v>
      </c>
      <c r="K146" s="139">
        <v>1</v>
      </c>
      <c r="L146" s="139">
        <v>1</v>
      </c>
      <c r="M146" s="139">
        <v>1</v>
      </c>
      <c r="N146" s="139">
        <v>1</v>
      </c>
      <c r="O146" s="139">
        <v>1</v>
      </c>
      <c r="P146" s="139">
        <v>1.03</v>
      </c>
      <c r="Q146" s="139">
        <v>1.03</v>
      </c>
      <c r="R146" s="139">
        <v>1</v>
      </c>
      <c r="S146" s="139">
        <v>1</v>
      </c>
      <c r="T146" s="139">
        <v>1.02</v>
      </c>
      <c r="U146" s="139">
        <v>1</v>
      </c>
      <c r="V146" s="139">
        <v>1</v>
      </c>
      <c r="W146" s="139">
        <v>1</v>
      </c>
      <c r="X146" s="139">
        <v>1</v>
      </c>
      <c r="Y146" s="139">
        <v>1</v>
      </c>
      <c r="Z146" s="139">
        <v>1.02</v>
      </c>
      <c r="AA146" s="139">
        <v>1</v>
      </c>
      <c r="AB146" s="139">
        <v>1</v>
      </c>
      <c r="AC146" s="139">
        <v>1</v>
      </c>
      <c r="AD146" s="139">
        <v>1</v>
      </c>
      <c r="AE146" s="139">
        <v>0.98</v>
      </c>
      <c r="AF146" s="139">
        <v>0.98</v>
      </c>
      <c r="AG146" s="139">
        <v>0.98</v>
      </c>
      <c r="AH146" s="139">
        <v>1</v>
      </c>
      <c r="AI146" s="139">
        <v>1.05</v>
      </c>
      <c r="AJ146" s="139">
        <v>1</v>
      </c>
      <c r="AK146" s="139">
        <v>1</v>
      </c>
      <c r="AL146" s="139">
        <v>1.02</v>
      </c>
      <c r="AM146" s="139">
        <v>1</v>
      </c>
      <c r="AN146" s="139">
        <v>1</v>
      </c>
      <c r="AO146" s="139">
        <v>1</v>
      </c>
    </row>
    <row r="147" spans="1:41" x14ac:dyDescent="0.2">
      <c r="A147" s="138">
        <v>41153</v>
      </c>
      <c r="B147" s="139">
        <v>1</v>
      </c>
      <c r="C147" s="139">
        <v>1</v>
      </c>
      <c r="D147" s="139">
        <v>1</v>
      </c>
      <c r="E147" s="139">
        <v>1</v>
      </c>
      <c r="F147" s="139">
        <v>1</v>
      </c>
      <c r="G147" s="139">
        <v>1</v>
      </c>
      <c r="H147" s="139">
        <v>1</v>
      </c>
      <c r="I147" s="139">
        <v>1</v>
      </c>
      <c r="J147" s="139">
        <v>1</v>
      </c>
      <c r="K147" s="139">
        <v>1</v>
      </c>
      <c r="L147" s="139">
        <v>1</v>
      </c>
      <c r="M147" s="139">
        <v>1</v>
      </c>
      <c r="N147" s="139">
        <v>1</v>
      </c>
      <c r="O147" s="139">
        <v>1</v>
      </c>
      <c r="P147" s="139">
        <v>1.03</v>
      </c>
      <c r="Q147" s="139">
        <v>1.03</v>
      </c>
      <c r="R147" s="139">
        <v>1</v>
      </c>
      <c r="S147" s="139">
        <v>1</v>
      </c>
      <c r="T147" s="139">
        <v>1.02</v>
      </c>
      <c r="U147" s="139">
        <v>1</v>
      </c>
      <c r="V147" s="139">
        <v>1</v>
      </c>
      <c r="W147" s="139">
        <v>1</v>
      </c>
      <c r="X147" s="139">
        <v>1</v>
      </c>
      <c r="Y147" s="139">
        <v>1</v>
      </c>
      <c r="Z147" s="139">
        <v>1.02</v>
      </c>
      <c r="AA147" s="139">
        <v>1</v>
      </c>
      <c r="AB147" s="139">
        <v>1</v>
      </c>
      <c r="AC147" s="139">
        <v>1</v>
      </c>
      <c r="AD147" s="139">
        <v>1</v>
      </c>
      <c r="AE147" s="139">
        <v>0.98</v>
      </c>
      <c r="AF147" s="139">
        <v>0.98</v>
      </c>
      <c r="AG147" s="139">
        <v>0.98</v>
      </c>
      <c r="AH147" s="139">
        <v>1</v>
      </c>
      <c r="AI147" s="139">
        <v>1.05</v>
      </c>
      <c r="AJ147" s="139">
        <v>1</v>
      </c>
      <c r="AK147" s="139">
        <v>1</v>
      </c>
      <c r="AL147" s="139">
        <v>1.02</v>
      </c>
      <c r="AM147" s="139">
        <v>1</v>
      </c>
      <c r="AN147" s="139">
        <v>1</v>
      </c>
      <c r="AO147" s="139">
        <v>1</v>
      </c>
    </row>
    <row r="148" spans="1:41" x14ac:dyDescent="0.2">
      <c r="A148" s="138">
        <v>41183</v>
      </c>
      <c r="B148" s="139">
        <v>1</v>
      </c>
      <c r="C148" s="139">
        <v>1</v>
      </c>
      <c r="D148" s="139">
        <v>1</v>
      </c>
      <c r="E148" s="139">
        <v>1</v>
      </c>
      <c r="F148" s="139">
        <v>1</v>
      </c>
      <c r="G148" s="139">
        <v>1</v>
      </c>
      <c r="H148" s="139">
        <v>1</v>
      </c>
      <c r="I148" s="139">
        <v>1</v>
      </c>
      <c r="J148" s="139">
        <v>1</v>
      </c>
      <c r="K148" s="139">
        <v>1</v>
      </c>
      <c r="L148" s="139">
        <v>1</v>
      </c>
      <c r="M148" s="139">
        <v>1</v>
      </c>
      <c r="N148" s="139">
        <v>1</v>
      </c>
      <c r="O148" s="139">
        <v>1</v>
      </c>
      <c r="P148" s="139">
        <v>1.03</v>
      </c>
      <c r="Q148" s="139">
        <v>1.03</v>
      </c>
      <c r="R148" s="139">
        <v>1</v>
      </c>
      <c r="S148" s="139">
        <v>1</v>
      </c>
      <c r="T148" s="139">
        <v>1.02</v>
      </c>
      <c r="U148" s="139">
        <v>1</v>
      </c>
      <c r="V148" s="139">
        <v>1</v>
      </c>
      <c r="W148" s="139">
        <v>1</v>
      </c>
      <c r="X148" s="139">
        <v>1</v>
      </c>
      <c r="Y148" s="139">
        <v>1</v>
      </c>
      <c r="Z148" s="139">
        <v>1.02</v>
      </c>
      <c r="AA148" s="139">
        <v>1</v>
      </c>
      <c r="AB148" s="139">
        <v>1</v>
      </c>
      <c r="AC148" s="139">
        <v>1</v>
      </c>
      <c r="AD148" s="139">
        <v>1</v>
      </c>
      <c r="AE148" s="139">
        <v>0.98</v>
      </c>
      <c r="AF148" s="139">
        <v>0.98</v>
      </c>
      <c r="AG148" s="139">
        <v>0.98</v>
      </c>
      <c r="AH148" s="139">
        <v>1</v>
      </c>
      <c r="AI148" s="139">
        <v>1.05</v>
      </c>
      <c r="AJ148" s="139">
        <v>1</v>
      </c>
      <c r="AK148" s="139">
        <v>1</v>
      </c>
      <c r="AL148" s="139">
        <v>1.02</v>
      </c>
      <c r="AM148" s="139">
        <v>1</v>
      </c>
      <c r="AN148" s="139">
        <v>1</v>
      </c>
      <c r="AO148" s="139">
        <v>1</v>
      </c>
    </row>
    <row r="149" spans="1:41" x14ac:dyDescent="0.2">
      <c r="A149" s="138">
        <v>41214</v>
      </c>
      <c r="B149" s="139">
        <v>1</v>
      </c>
      <c r="C149" s="139">
        <v>1</v>
      </c>
      <c r="D149" s="139">
        <v>1</v>
      </c>
      <c r="E149" s="139">
        <v>1</v>
      </c>
      <c r="F149" s="139">
        <v>1</v>
      </c>
      <c r="G149" s="139">
        <v>1</v>
      </c>
      <c r="H149" s="139">
        <v>1</v>
      </c>
      <c r="I149" s="139">
        <v>1</v>
      </c>
      <c r="J149" s="139">
        <v>1</v>
      </c>
      <c r="K149" s="139">
        <v>1</v>
      </c>
      <c r="L149" s="139">
        <v>1</v>
      </c>
      <c r="M149" s="139">
        <v>1</v>
      </c>
      <c r="N149" s="139">
        <v>1</v>
      </c>
      <c r="O149" s="139">
        <v>1</v>
      </c>
      <c r="P149" s="139">
        <v>1.03</v>
      </c>
      <c r="Q149" s="139">
        <v>1.03</v>
      </c>
      <c r="R149" s="139">
        <v>1</v>
      </c>
      <c r="S149" s="139">
        <v>1</v>
      </c>
      <c r="T149" s="139">
        <v>1.02</v>
      </c>
      <c r="U149" s="139">
        <v>1</v>
      </c>
      <c r="V149" s="139">
        <v>1</v>
      </c>
      <c r="W149" s="139">
        <v>1</v>
      </c>
      <c r="X149" s="139">
        <v>1</v>
      </c>
      <c r="Y149" s="139">
        <v>1</v>
      </c>
      <c r="Z149" s="139">
        <v>1</v>
      </c>
      <c r="AA149" s="139">
        <v>1</v>
      </c>
      <c r="AB149" s="139">
        <v>1</v>
      </c>
      <c r="AC149" s="139">
        <v>1</v>
      </c>
      <c r="AD149" s="139">
        <v>1</v>
      </c>
      <c r="AE149" s="139">
        <v>1</v>
      </c>
      <c r="AF149" s="139">
        <v>1</v>
      </c>
      <c r="AG149" s="139">
        <v>1.1000000000000001</v>
      </c>
      <c r="AH149" s="139">
        <v>1.1000000000000001</v>
      </c>
      <c r="AI149" s="139">
        <v>1.05</v>
      </c>
      <c r="AJ149" s="139">
        <v>1</v>
      </c>
      <c r="AK149" s="139">
        <v>1</v>
      </c>
      <c r="AL149" s="139">
        <v>1.02</v>
      </c>
      <c r="AM149" s="139">
        <v>1</v>
      </c>
      <c r="AN149" s="139">
        <v>1</v>
      </c>
      <c r="AO149" s="139">
        <v>1</v>
      </c>
    </row>
    <row r="150" spans="1:41" x14ac:dyDescent="0.2">
      <c r="A150" s="138">
        <v>41244</v>
      </c>
      <c r="B150" s="139">
        <v>1</v>
      </c>
      <c r="C150" s="139">
        <v>1</v>
      </c>
      <c r="D150" s="139">
        <v>1</v>
      </c>
      <c r="E150" s="139">
        <v>1</v>
      </c>
      <c r="F150" s="139">
        <v>1</v>
      </c>
      <c r="G150" s="139">
        <v>1</v>
      </c>
      <c r="H150" s="139">
        <v>1</v>
      </c>
      <c r="I150" s="139">
        <v>1</v>
      </c>
      <c r="J150" s="139">
        <v>1</v>
      </c>
      <c r="K150" s="139">
        <v>1</v>
      </c>
      <c r="L150" s="139">
        <v>1</v>
      </c>
      <c r="M150" s="139">
        <v>1</v>
      </c>
      <c r="N150" s="139">
        <v>1</v>
      </c>
      <c r="O150" s="139">
        <v>1</v>
      </c>
      <c r="P150" s="139">
        <v>1.03</v>
      </c>
      <c r="Q150" s="139">
        <v>1.03</v>
      </c>
      <c r="R150" s="139">
        <v>1</v>
      </c>
      <c r="S150" s="139">
        <v>1</v>
      </c>
      <c r="T150" s="139">
        <v>1.02</v>
      </c>
      <c r="U150" s="139">
        <v>1</v>
      </c>
      <c r="V150" s="139">
        <v>1</v>
      </c>
      <c r="W150" s="139">
        <v>1</v>
      </c>
      <c r="X150" s="139">
        <v>1</v>
      </c>
      <c r="Y150" s="139">
        <v>1</v>
      </c>
      <c r="Z150" s="139">
        <v>1</v>
      </c>
      <c r="AA150" s="139">
        <v>1</v>
      </c>
      <c r="AB150" s="139">
        <v>1</v>
      </c>
      <c r="AC150" s="139">
        <v>1</v>
      </c>
      <c r="AD150" s="139">
        <v>1</v>
      </c>
      <c r="AE150" s="139">
        <v>1</v>
      </c>
      <c r="AF150" s="139">
        <v>1</v>
      </c>
      <c r="AG150" s="139">
        <v>1.1000000000000001</v>
      </c>
      <c r="AH150" s="139">
        <v>1.02</v>
      </c>
      <c r="AI150" s="139">
        <v>1.05</v>
      </c>
      <c r="AJ150" s="139">
        <v>1</v>
      </c>
      <c r="AK150" s="139">
        <v>1</v>
      </c>
      <c r="AL150" s="139">
        <v>1.02</v>
      </c>
      <c r="AM150" s="139">
        <v>1</v>
      </c>
      <c r="AN150" s="139">
        <v>1</v>
      </c>
      <c r="AO150" s="139">
        <v>1</v>
      </c>
    </row>
    <row r="151" spans="1:41" x14ac:dyDescent="0.2">
      <c r="A151" s="138">
        <v>41275</v>
      </c>
      <c r="B151" s="139">
        <v>1</v>
      </c>
      <c r="C151" s="139">
        <v>1</v>
      </c>
      <c r="D151" s="139">
        <v>1</v>
      </c>
      <c r="E151" s="139">
        <v>1</v>
      </c>
      <c r="F151" s="139">
        <v>1</v>
      </c>
      <c r="G151" s="139">
        <v>1</v>
      </c>
      <c r="H151" s="139">
        <v>1</v>
      </c>
      <c r="I151" s="139">
        <v>1</v>
      </c>
      <c r="J151" s="139">
        <v>1</v>
      </c>
      <c r="K151" s="139">
        <v>1</v>
      </c>
      <c r="L151" s="139">
        <v>1</v>
      </c>
      <c r="M151" s="139">
        <v>1</v>
      </c>
      <c r="N151" s="139">
        <v>1</v>
      </c>
      <c r="O151" s="139">
        <v>1</v>
      </c>
      <c r="P151" s="139">
        <v>1.03</v>
      </c>
      <c r="Q151" s="139">
        <v>1.03</v>
      </c>
      <c r="R151" s="139">
        <v>1</v>
      </c>
      <c r="S151" s="139">
        <v>1</v>
      </c>
      <c r="T151" s="139">
        <v>1.02</v>
      </c>
      <c r="U151" s="139">
        <v>1</v>
      </c>
      <c r="V151" s="139">
        <v>1</v>
      </c>
      <c r="W151" s="139">
        <v>1</v>
      </c>
      <c r="X151" s="139">
        <v>1</v>
      </c>
      <c r="Y151" s="139">
        <v>1</v>
      </c>
      <c r="Z151" s="139">
        <v>1</v>
      </c>
      <c r="AA151" s="139">
        <v>1</v>
      </c>
      <c r="AB151" s="139">
        <v>1</v>
      </c>
      <c r="AC151" s="139">
        <v>1</v>
      </c>
      <c r="AD151" s="139">
        <v>1</v>
      </c>
      <c r="AE151" s="139">
        <v>1</v>
      </c>
      <c r="AF151" s="139">
        <v>1</v>
      </c>
      <c r="AG151" s="139">
        <v>1.1000000000000001</v>
      </c>
      <c r="AH151" s="139">
        <v>1.04</v>
      </c>
      <c r="AI151" s="139">
        <v>1.05</v>
      </c>
      <c r="AJ151" s="139">
        <v>1</v>
      </c>
      <c r="AK151" s="139">
        <v>1</v>
      </c>
      <c r="AL151" s="139">
        <v>1.02</v>
      </c>
      <c r="AM151" s="139">
        <v>1</v>
      </c>
      <c r="AN151" s="139">
        <v>1</v>
      </c>
      <c r="AO151" s="139">
        <v>1</v>
      </c>
    </row>
    <row r="152" spans="1:41" x14ac:dyDescent="0.2">
      <c r="A152" s="138">
        <v>41306</v>
      </c>
      <c r="B152" s="139">
        <v>1</v>
      </c>
      <c r="C152" s="139">
        <v>1</v>
      </c>
      <c r="D152" s="139">
        <v>1</v>
      </c>
      <c r="E152" s="139">
        <v>1</v>
      </c>
      <c r="F152" s="139">
        <v>1</v>
      </c>
      <c r="G152" s="139">
        <v>1</v>
      </c>
      <c r="H152" s="139">
        <v>1</v>
      </c>
      <c r="I152" s="139">
        <v>1</v>
      </c>
      <c r="J152" s="139">
        <v>1</v>
      </c>
      <c r="K152" s="139">
        <v>1</v>
      </c>
      <c r="L152" s="139">
        <v>1</v>
      </c>
      <c r="M152" s="139">
        <v>1</v>
      </c>
      <c r="N152" s="139">
        <v>1</v>
      </c>
      <c r="O152" s="139">
        <v>1</v>
      </c>
      <c r="P152" s="139">
        <v>1.03</v>
      </c>
      <c r="Q152" s="139">
        <v>1.03</v>
      </c>
      <c r="R152" s="139">
        <v>1</v>
      </c>
      <c r="S152" s="139">
        <v>1</v>
      </c>
      <c r="T152" s="139">
        <v>1.02</v>
      </c>
      <c r="U152" s="139">
        <v>1</v>
      </c>
      <c r="V152" s="139">
        <v>1</v>
      </c>
      <c r="W152" s="139">
        <v>1</v>
      </c>
      <c r="X152" s="139">
        <v>1</v>
      </c>
      <c r="Y152" s="139">
        <v>1</v>
      </c>
      <c r="Z152" s="139">
        <v>1</v>
      </c>
      <c r="AA152" s="139">
        <v>1</v>
      </c>
      <c r="AB152" s="139">
        <v>1</v>
      </c>
      <c r="AC152" s="139">
        <v>1</v>
      </c>
      <c r="AD152" s="139">
        <v>1</v>
      </c>
      <c r="AE152" s="139">
        <v>1</v>
      </c>
      <c r="AF152" s="139">
        <v>1</v>
      </c>
      <c r="AG152" s="139">
        <v>1.1000000000000001</v>
      </c>
      <c r="AH152" s="139">
        <v>1.04</v>
      </c>
      <c r="AI152" s="139">
        <v>1.05</v>
      </c>
      <c r="AJ152" s="139">
        <v>1</v>
      </c>
      <c r="AK152" s="139">
        <v>1</v>
      </c>
      <c r="AL152" s="139">
        <v>1.02</v>
      </c>
      <c r="AM152" s="139">
        <v>1</v>
      </c>
      <c r="AN152" s="139">
        <v>1</v>
      </c>
      <c r="AO152" s="139">
        <v>1</v>
      </c>
    </row>
    <row r="153" spans="1:41" x14ac:dyDescent="0.2">
      <c r="A153" s="138">
        <v>41334</v>
      </c>
      <c r="B153" s="139">
        <v>1</v>
      </c>
      <c r="C153" s="139">
        <v>1</v>
      </c>
      <c r="D153" s="139">
        <v>1</v>
      </c>
      <c r="E153" s="139">
        <v>1</v>
      </c>
      <c r="F153" s="139">
        <v>1</v>
      </c>
      <c r="G153" s="139">
        <v>1</v>
      </c>
      <c r="H153" s="139">
        <v>1</v>
      </c>
      <c r="I153" s="139">
        <v>1</v>
      </c>
      <c r="J153" s="139">
        <v>1</v>
      </c>
      <c r="K153" s="139">
        <v>1</v>
      </c>
      <c r="L153" s="139">
        <v>1</v>
      </c>
      <c r="M153" s="139">
        <v>1</v>
      </c>
      <c r="N153" s="139">
        <v>1</v>
      </c>
      <c r="O153" s="139">
        <v>1</v>
      </c>
      <c r="P153" s="139">
        <v>1.03</v>
      </c>
      <c r="Q153" s="139">
        <v>1.03</v>
      </c>
      <c r="R153" s="139">
        <v>1</v>
      </c>
      <c r="S153" s="139">
        <v>1</v>
      </c>
      <c r="T153" s="139">
        <v>1.02</v>
      </c>
      <c r="U153" s="139">
        <v>1</v>
      </c>
      <c r="V153" s="139">
        <v>1</v>
      </c>
      <c r="W153" s="139">
        <v>1</v>
      </c>
      <c r="X153" s="139">
        <v>1</v>
      </c>
      <c r="Y153" s="139">
        <v>1</v>
      </c>
      <c r="Z153" s="139">
        <v>1</v>
      </c>
      <c r="AA153" s="139">
        <v>1</v>
      </c>
      <c r="AB153" s="139">
        <v>1</v>
      </c>
      <c r="AC153" s="139">
        <v>1</v>
      </c>
      <c r="AD153" s="139">
        <v>1</v>
      </c>
      <c r="AE153" s="139">
        <v>1</v>
      </c>
      <c r="AF153" s="139">
        <v>1</v>
      </c>
      <c r="AG153" s="139">
        <v>1.1000000000000001</v>
      </c>
      <c r="AH153" s="139">
        <v>1.04</v>
      </c>
      <c r="AI153" s="139">
        <v>1.05</v>
      </c>
      <c r="AJ153" s="139">
        <v>1</v>
      </c>
      <c r="AK153" s="139">
        <v>1</v>
      </c>
      <c r="AL153" s="139">
        <v>1.02</v>
      </c>
      <c r="AM153" s="139">
        <v>1</v>
      </c>
      <c r="AN153" s="139">
        <v>1</v>
      </c>
      <c r="AO153" s="139">
        <v>1</v>
      </c>
    </row>
    <row r="154" spans="1:41" x14ac:dyDescent="0.2">
      <c r="A154" s="138">
        <v>41365</v>
      </c>
      <c r="B154" s="139">
        <v>1</v>
      </c>
      <c r="C154" s="139">
        <v>1</v>
      </c>
      <c r="D154" s="139">
        <v>1</v>
      </c>
      <c r="E154" s="139">
        <v>1</v>
      </c>
      <c r="F154" s="139">
        <v>1</v>
      </c>
      <c r="G154" s="139">
        <v>1</v>
      </c>
      <c r="H154" s="139">
        <v>1</v>
      </c>
      <c r="I154" s="139">
        <v>1</v>
      </c>
      <c r="J154" s="139">
        <v>1</v>
      </c>
      <c r="K154" s="139">
        <v>1</v>
      </c>
      <c r="L154" s="139">
        <v>1</v>
      </c>
      <c r="M154" s="139">
        <v>1</v>
      </c>
      <c r="N154" s="139">
        <v>1</v>
      </c>
      <c r="O154" s="139">
        <v>1</v>
      </c>
      <c r="P154" s="139">
        <v>1.03</v>
      </c>
      <c r="Q154" s="139">
        <v>1.03</v>
      </c>
      <c r="R154" s="139">
        <v>1</v>
      </c>
      <c r="S154" s="139">
        <v>1</v>
      </c>
      <c r="T154" s="139">
        <v>1.02</v>
      </c>
      <c r="U154" s="139">
        <v>1</v>
      </c>
      <c r="V154" s="139">
        <v>1</v>
      </c>
      <c r="W154" s="139">
        <v>1</v>
      </c>
      <c r="X154" s="139">
        <v>1</v>
      </c>
      <c r="Y154" s="139">
        <v>1</v>
      </c>
      <c r="Z154" s="139">
        <v>1.02</v>
      </c>
      <c r="AA154" s="139">
        <v>1</v>
      </c>
      <c r="AB154" s="139">
        <v>1</v>
      </c>
      <c r="AC154" s="139">
        <v>1</v>
      </c>
      <c r="AD154" s="139">
        <v>1</v>
      </c>
      <c r="AE154" s="139">
        <v>0.98</v>
      </c>
      <c r="AF154" s="139">
        <v>0.98</v>
      </c>
      <c r="AG154" s="139">
        <v>0.98</v>
      </c>
      <c r="AH154" s="139">
        <v>1</v>
      </c>
      <c r="AI154" s="139">
        <v>1.05</v>
      </c>
      <c r="AJ154" s="139">
        <v>1</v>
      </c>
      <c r="AK154" s="139">
        <v>1</v>
      </c>
      <c r="AL154" s="139">
        <v>1.02</v>
      </c>
      <c r="AM154" s="139">
        <v>1</v>
      </c>
      <c r="AN154" s="139">
        <v>1</v>
      </c>
      <c r="AO154" s="139">
        <v>1</v>
      </c>
    </row>
    <row r="155" spans="1:41" x14ac:dyDescent="0.2">
      <c r="A155" s="138">
        <v>41395</v>
      </c>
      <c r="B155" s="139">
        <v>1</v>
      </c>
      <c r="C155" s="139">
        <v>1</v>
      </c>
      <c r="D155" s="139">
        <v>1</v>
      </c>
      <c r="E155" s="139">
        <v>1</v>
      </c>
      <c r="F155" s="139">
        <v>1</v>
      </c>
      <c r="G155" s="139">
        <v>1</v>
      </c>
      <c r="H155" s="139">
        <v>1</v>
      </c>
      <c r="I155" s="139">
        <v>1</v>
      </c>
      <c r="J155" s="139">
        <v>1</v>
      </c>
      <c r="K155" s="139">
        <v>1</v>
      </c>
      <c r="L155" s="139">
        <v>1</v>
      </c>
      <c r="M155" s="139">
        <v>1</v>
      </c>
      <c r="N155" s="139">
        <v>1</v>
      </c>
      <c r="O155" s="139">
        <v>1</v>
      </c>
      <c r="P155" s="139">
        <v>1.03</v>
      </c>
      <c r="Q155" s="139">
        <v>1.03</v>
      </c>
      <c r="R155" s="139">
        <v>1</v>
      </c>
      <c r="S155" s="139">
        <v>1</v>
      </c>
      <c r="T155" s="139">
        <v>1.02</v>
      </c>
      <c r="U155" s="139">
        <v>1</v>
      </c>
      <c r="V155" s="139">
        <v>1</v>
      </c>
      <c r="W155" s="139">
        <v>1</v>
      </c>
      <c r="X155" s="139">
        <v>1</v>
      </c>
      <c r="Y155" s="139">
        <v>1</v>
      </c>
      <c r="Z155" s="139">
        <v>1.02</v>
      </c>
      <c r="AA155" s="139">
        <v>1</v>
      </c>
      <c r="AB155" s="139">
        <v>1</v>
      </c>
      <c r="AC155" s="139">
        <v>1</v>
      </c>
      <c r="AD155" s="139">
        <v>1</v>
      </c>
      <c r="AE155" s="139">
        <v>0.98</v>
      </c>
      <c r="AF155" s="139">
        <v>0.98</v>
      </c>
      <c r="AG155" s="139">
        <v>0.98</v>
      </c>
      <c r="AH155" s="139">
        <v>1</v>
      </c>
      <c r="AI155" s="139">
        <v>1.05</v>
      </c>
      <c r="AJ155" s="139">
        <v>1</v>
      </c>
      <c r="AK155" s="139">
        <v>1</v>
      </c>
      <c r="AL155" s="139">
        <v>1.02</v>
      </c>
      <c r="AM155" s="139">
        <v>1</v>
      </c>
      <c r="AN155" s="139">
        <v>1</v>
      </c>
      <c r="AO155" s="139">
        <v>1</v>
      </c>
    </row>
    <row r="156" spans="1:41" x14ac:dyDescent="0.2">
      <c r="A156" s="138">
        <v>41426</v>
      </c>
      <c r="B156" s="139">
        <v>1</v>
      </c>
      <c r="C156" s="139">
        <v>1</v>
      </c>
      <c r="D156" s="139">
        <v>1</v>
      </c>
      <c r="E156" s="139">
        <v>1</v>
      </c>
      <c r="F156" s="139">
        <v>1</v>
      </c>
      <c r="G156" s="139">
        <v>1</v>
      </c>
      <c r="H156" s="139">
        <v>1</v>
      </c>
      <c r="I156" s="139">
        <v>1</v>
      </c>
      <c r="J156" s="139">
        <v>1</v>
      </c>
      <c r="K156" s="139">
        <v>1</v>
      </c>
      <c r="L156" s="139">
        <v>1</v>
      </c>
      <c r="M156" s="139">
        <v>1</v>
      </c>
      <c r="N156" s="139">
        <v>1</v>
      </c>
      <c r="O156" s="139">
        <v>1</v>
      </c>
      <c r="P156" s="139">
        <v>1.03</v>
      </c>
      <c r="Q156" s="139">
        <v>1.03</v>
      </c>
      <c r="R156" s="139">
        <v>1</v>
      </c>
      <c r="S156" s="139">
        <v>1</v>
      </c>
      <c r="T156" s="139">
        <v>1.02</v>
      </c>
      <c r="U156" s="139">
        <v>1</v>
      </c>
      <c r="V156" s="139">
        <v>1</v>
      </c>
      <c r="W156" s="139">
        <v>1</v>
      </c>
      <c r="X156" s="139">
        <v>1</v>
      </c>
      <c r="Y156" s="139">
        <v>1</v>
      </c>
      <c r="Z156" s="139">
        <v>1.02</v>
      </c>
      <c r="AA156" s="139">
        <v>1</v>
      </c>
      <c r="AB156" s="139">
        <v>1</v>
      </c>
      <c r="AC156" s="139">
        <v>1</v>
      </c>
      <c r="AD156" s="139">
        <v>1</v>
      </c>
      <c r="AE156" s="139">
        <v>0.98</v>
      </c>
      <c r="AF156" s="139">
        <v>0.98</v>
      </c>
      <c r="AG156" s="139">
        <v>0.98</v>
      </c>
      <c r="AH156" s="139">
        <v>1</v>
      </c>
      <c r="AI156" s="139">
        <v>1.05</v>
      </c>
      <c r="AJ156" s="139">
        <v>1</v>
      </c>
      <c r="AK156" s="139">
        <v>1</v>
      </c>
      <c r="AL156" s="139">
        <v>1.02</v>
      </c>
      <c r="AM156" s="139">
        <v>1</v>
      </c>
      <c r="AN156" s="139">
        <v>1</v>
      </c>
      <c r="AO156" s="139">
        <v>1</v>
      </c>
    </row>
    <row r="157" spans="1:41" x14ac:dyDescent="0.2">
      <c r="A157" s="138">
        <v>41456</v>
      </c>
      <c r="B157" s="139">
        <v>1</v>
      </c>
      <c r="C157" s="139">
        <v>1</v>
      </c>
      <c r="D157" s="139">
        <v>1</v>
      </c>
      <c r="E157" s="139">
        <v>1</v>
      </c>
      <c r="F157" s="139">
        <v>1</v>
      </c>
      <c r="G157" s="139">
        <v>1</v>
      </c>
      <c r="H157" s="139">
        <v>1</v>
      </c>
      <c r="I157" s="139">
        <v>1</v>
      </c>
      <c r="J157" s="139">
        <v>1</v>
      </c>
      <c r="K157" s="139">
        <v>1</v>
      </c>
      <c r="L157" s="139">
        <v>1</v>
      </c>
      <c r="M157" s="139">
        <v>1</v>
      </c>
      <c r="N157" s="139">
        <v>1</v>
      </c>
      <c r="O157" s="139">
        <v>1</v>
      </c>
      <c r="P157" s="139">
        <v>1.03</v>
      </c>
      <c r="Q157" s="139">
        <v>1.03</v>
      </c>
      <c r="R157" s="139">
        <v>1</v>
      </c>
      <c r="S157" s="139">
        <v>1</v>
      </c>
      <c r="T157" s="139">
        <v>1.02</v>
      </c>
      <c r="U157" s="139">
        <v>1</v>
      </c>
      <c r="V157" s="139">
        <v>1</v>
      </c>
      <c r="W157" s="139">
        <v>1</v>
      </c>
      <c r="X157" s="139">
        <v>1</v>
      </c>
      <c r="Y157" s="139">
        <v>1</v>
      </c>
      <c r="Z157" s="139">
        <v>1.02</v>
      </c>
      <c r="AA157" s="139">
        <v>1</v>
      </c>
      <c r="AB157" s="139">
        <v>1</v>
      </c>
      <c r="AC157" s="139">
        <v>1</v>
      </c>
      <c r="AD157" s="139">
        <v>1</v>
      </c>
      <c r="AE157" s="139">
        <v>0.98</v>
      </c>
      <c r="AF157" s="139">
        <v>0.98</v>
      </c>
      <c r="AG157" s="139">
        <v>0.98</v>
      </c>
      <c r="AH157" s="139">
        <v>1</v>
      </c>
      <c r="AI157" s="139">
        <v>1.05</v>
      </c>
      <c r="AJ157" s="139">
        <v>1</v>
      </c>
      <c r="AK157" s="139">
        <v>1</v>
      </c>
      <c r="AL157" s="139">
        <v>1.02</v>
      </c>
      <c r="AM157" s="139">
        <v>1</v>
      </c>
      <c r="AN157" s="139">
        <v>1</v>
      </c>
      <c r="AO157" s="139">
        <v>1</v>
      </c>
    </row>
    <row r="158" spans="1:41" x14ac:dyDescent="0.2">
      <c r="A158" s="138">
        <v>41487</v>
      </c>
      <c r="B158" s="139">
        <v>1</v>
      </c>
      <c r="C158" s="139">
        <v>1</v>
      </c>
      <c r="D158" s="139">
        <v>1</v>
      </c>
      <c r="E158" s="139">
        <v>1</v>
      </c>
      <c r="F158" s="139">
        <v>1</v>
      </c>
      <c r="G158" s="139">
        <v>1</v>
      </c>
      <c r="H158" s="139">
        <v>1</v>
      </c>
      <c r="I158" s="139">
        <v>1</v>
      </c>
      <c r="J158" s="139">
        <v>1</v>
      </c>
      <c r="K158" s="139">
        <v>1</v>
      </c>
      <c r="L158" s="139">
        <v>1</v>
      </c>
      <c r="M158" s="139">
        <v>1</v>
      </c>
      <c r="N158" s="139">
        <v>1</v>
      </c>
      <c r="O158" s="139">
        <v>1</v>
      </c>
      <c r="P158" s="139">
        <v>1.03</v>
      </c>
      <c r="Q158" s="139">
        <v>1.03</v>
      </c>
      <c r="R158" s="139">
        <v>1</v>
      </c>
      <c r="S158" s="139">
        <v>1</v>
      </c>
      <c r="T158" s="139">
        <v>1.02</v>
      </c>
      <c r="U158" s="139">
        <v>1</v>
      </c>
      <c r="V158" s="139">
        <v>1</v>
      </c>
      <c r="W158" s="139">
        <v>1</v>
      </c>
      <c r="X158" s="139">
        <v>1</v>
      </c>
      <c r="Y158" s="139">
        <v>1</v>
      </c>
      <c r="Z158" s="139">
        <v>1.02</v>
      </c>
      <c r="AA158" s="139">
        <v>1</v>
      </c>
      <c r="AB158" s="139">
        <v>1</v>
      </c>
      <c r="AC158" s="139">
        <v>1</v>
      </c>
      <c r="AD158" s="139">
        <v>1</v>
      </c>
      <c r="AE158" s="139">
        <v>0.98</v>
      </c>
      <c r="AF158" s="139">
        <v>0.98</v>
      </c>
      <c r="AG158" s="139">
        <v>0.98</v>
      </c>
      <c r="AH158" s="139">
        <v>1</v>
      </c>
      <c r="AI158" s="139">
        <v>1.05</v>
      </c>
      <c r="AJ158" s="139">
        <v>1</v>
      </c>
      <c r="AK158" s="139">
        <v>1</v>
      </c>
      <c r="AL158" s="139">
        <v>1.02</v>
      </c>
      <c r="AM158" s="139">
        <v>1</v>
      </c>
      <c r="AN158" s="139">
        <v>1</v>
      </c>
      <c r="AO158" s="139">
        <v>1</v>
      </c>
    </row>
    <row r="159" spans="1:41" x14ac:dyDescent="0.2">
      <c r="A159" s="138">
        <v>41518</v>
      </c>
      <c r="B159" s="139">
        <v>1</v>
      </c>
      <c r="C159" s="139">
        <v>1</v>
      </c>
      <c r="D159" s="139">
        <v>1</v>
      </c>
      <c r="E159" s="139">
        <v>1</v>
      </c>
      <c r="F159" s="139">
        <v>1</v>
      </c>
      <c r="G159" s="139">
        <v>1</v>
      </c>
      <c r="H159" s="139">
        <v>1</v>
      </c>
      <c r="I159" s="139">
        <v>1</v>
      </c>
      <c r="J159" s="139">
        <v>1</v>
      </c>
      <c r="K159" s="139">
        <v>1</v>
      </c>
      <c r="L159" s="139">
        <v>1</v>
      </c>
      <c r="M159" s="139">
        <v>1</v>
      </c>
      <c r="N159" s="139">
        <v>1</v>
      </c>
      <c r="O159" s="139">
        <v>1</v>
      </c>
      <c r="P159" s="139">
        <v>1.03</v>
      </c>
      <c r="Q159" s="139">
        <v>1.03</v>
      </c>
      <c r="R159" s="139">
        <v>1</v>
      </c>
      <c r="S159" s="139">
        <v>1</v>
      </c>
      <c r="T159" s="139">
        <v>1.02</v>
      </c>
      <c r="U159" s="139">
        <v>1</v>
      </c>
      <c r="V159" s="139">
        <v>1</v>
      </c>
      <c r="W159" s="139">
        <v>1</v>
      </c>
      <c r="X159" s="139">
        <v>1</v>
      </c>
      <c r="Y159" s="139">
        <v>1</v>
      </c>
      <c r="Z159" s="139">
        <v>1.02</v>
      </c>
      <c r="AA159" s="139">
        <v>1</v>
      </c>
      <c r="AB159" s="139">
        <v>1</v>
      </c>
      <c r="AC159" s="139">
        <v>1</v>
      </c>
      <c r="AD159" s="139">
        <v>1</v>
      </c>
      <c r="AE159" s="139">
        <v>0.98</v>
      </c>
      <c r="AF159" s="139">
        <v>0.98</v>
      </c>
      <c r="AG159" s="139">
        <v>0.98</v>
      </c>
      <c r="AH159" s="139">
        <v>1</v>
      </c>
      <c r="AI159" s="139">
        <v>1.05</v>
      </c>
      <c r="AJ159" s="139">
        <v>1</v>
      </c>
      <c r="AK159" s="139">
        <v>1</v>
      </c>
      <c r="AL159" s="139">
        <v>1.02</v>
      </c>
      <c r="AM159" s="139">
        <v>1</v>
      </c>
      <c r="AN159" s="139">
        <v>1</v>
      </c>
      <c r="AO159" s="139">
        <v>1</v>
      </c>
    </row>
    <row r="160" spans="1:41" x14ac:dyDescent="0.2">
      <c r="A160" s="138">
        <v>41548</v>
      </c>
      <c r="B160" s="139">
        <v>1</v>
      </c>
      <c r="C160" s="139">
        <v>1</v>
      </c>
      <c r="D160" s="139">
        <v>1</v>
      </c>
      <c r="E160" s="139">
        <v>1</v>
      </c>
      <c r="F160" s="139">
        <v>1</v>
      </c>
      <c r="G160" s="139">
        <v>1</v>
      </c>
      <c r="H160" s="139">
        <v>1</v>
      </c>
      <c r="I160" s="139">
        <v>1</v>
      </c>
      <c r="J160" s="139">
        <v>1</v>
      </c>
      <c r="K160" s="139">
        <v>1</v>
      </c>
      <c r="L160" s="139">
        <v>1</v>
      </c>
      <c r="M160" s="139">
        <v>1</v>
      </c>
      <c r="N160" s="139">
        <v>1</v>
      </c>
      <c r="O160" s="139">
        <v>1</v>
      </c>
      <c r="P160" s="139">
        <v>1.03</v>
      </c>
      <c r="Q160" s="139">
        <v>1.03</v>
      </c>
      <c r="R160" s="139">
        <v>1</v>
      </c>
      <c r="S160" s="139">
        <v>1</v>
      </c>
      <c r="T160" s="139">
        <v>1.02</v>
      </c>
      <c r="U160" s="139">
        <v>1</v>
      </c>
      <c r="V160" s="139">
        <v>1</v>
      </c>
      <c r="W160" s="139">
        <v>1</v>
      </c>
      <c r="X160" s="139">
        <v>1</v>
      </c>
      <c r="Y160" s="139">
        <v>1</v>
      </c>
      <c r="Z160" s="139">
        <v>1.02</v>
      </c>
      <c r="AA160" s="139">
        <v>1</v>
      </c>
      <c r="AB160" s="139">
        <v>1</v>
      </c>
      <c r="AC160" s="139">
        <v>1</v>
      </c>
      <c r="AD160" s="139">
        <v>1</v>
      </c>
      <c r="AE160" s="139">
        <v>0.98</v>
      </c>
      <c r="AF160" s="139">
        <v>0.98</v>
      </c>
      <c r="AG160" s="139">
        <v>0.98</v>
      </c>
      <c r="AH160" s="139">
        <v>1</v>
      </c>
      <c r="AI160" s="139">
        <v>1.05</v>
      </c>
      <c r="AJ160" s="139">
        <v>1</v>
      </c>
      <c r="AK160" s="139">
        <v>1</v>
      </c>
      <c r="AL160" s="139">
        <v>1.02</v>
      </c>
      <c r="AM160" s="139">
        <v>1</v>
      </c>
      <c r="AN160" s="139">
        <v>1</v>
      </c>
      <c r="AO160" s="139">
        <v>1</v>
      </c>
    </row>
    <row r="161" spans="1:41" x14ac:dyDescent="0.2">
      <c r="A161" s="138">
        <v>41579</v>
      </c>
      <c r="B161" s="139">
        <v>1</v>
      </c>
      <c r="C161" s="139">
        <v>1</v>
      </c>
      <c r="D161" s="139">
        <v>1</v>
      </c>
      <c r="E161" s="139">
        <v>1</v>
      </c>
      <c r="F161" s="139">
        <v>1</v>
      </c>
      <c r="G161" s="139">
        <v>1</v>
      </c>
      <c r="H161" s="139">
        <v>1</v>
      </c>
      <c r="I161" s="139">
        <v>1</v>
      </c>
      <c r="J161" s="139">
        <v>1</v>
      </c>
      <c r="K161" s="139">
        <v>1</v>
      </c>
      <c r="L161" s="139">
        <v>1</v>
      </c>
      <c r="M161" s="139">
        <v>1</v>
      </c>
      <c r="N161" s="139">
        <v>1</v>
      </c>
      <c r="O161" s="139">
        <v>1</v>
      </c>
      <c r="P161" s="139">
        <v>1.03</v>
      </c>
      <c r="Q161" s="139">
        <v>1.03</v>
      </c>
      <c r="R161" s="139">
        <v>1</v>
      </c>
      <c r="S161" s="139">
        <v>1</v>
      </c>
      <c r="T161" s="139">
        <v>1.02</v>
      </c>
      <c r="U161" s="139">
        <v>1</v>
      </c>
      <c r="V161" s="139">
        <v>1</v>
      </c>
      <c r="W161" s="139">
        <v>1</v>
      </c>
      <c r="X161" s="139">
        <v>1</v>
      </c>
      <c r="Y161" s="139">
        <v>1</v>
      </c>
      <c r="Z161" s="139">
        <v>1</v>
      </c>
      <c r="AA161" s="139">
        <v>1</v>
      </c>
      <c r="AB161" s="139">
        <v>1</v>
      </c>
      <c r="AC161" s="139">
        <v>1</v>
      </c>
      <c r="AD161" s="139">
        <v>1</v>
      </c>
      <c r="AE161" s="139">
        <v>1</v>
      </c>
      <c r="AF161" s="139">
        <v>1</v>
      </c>
      <c r="AG161" s="139">
        <v>1.1000000000000001</v>
      </c>
      <c r="AH161" s="139">
        <v>1.1000000000000001</v>
      </c>
      <c r="AI161" s="139">
        <v>1.05</v>
      </c>
      <c r="AJ161" s="139">
        <v>1</v>
      </c>
      <c r="AK161" s="139">
        <v>1</v>
      </c>
      <c r="AL161" s="139">
        <v>1.02</v>
      </c>
      <c r="AM161" s="139">
        <v>1</v>
      </c>
      <c r="AN161" s="139">
        <v>1</v>
      </c>
      <c r="AO161" s="139">
        <v>1</v>
      </c>
    </row>
    <row r="162" spans="1:41" x14ac:dyDescent="0.2">
      <c r="A162" s="138">
        <v>41609</v>
      </c>
      <c r="B162" s="139">
        <v>1</v>
      </c>
      <c r="C162" s="139">
        <v>1</v>
      </c>
      <c r="D162" s="139">
        <v>1</v>
      </c>
      <c r="E162" s="139">
        <v>1</v>
      </c>
      <c r="F162" s="139">
        <v>1</v>
      </c>
      <c r="G162" s="139">
        <v>1</v>
      </c>
      <c r="H162" s="139">
        <v>1</v>
      </c>
      <c r="I162" s="139">
        <v>1</v>
      </c>
      <c r="J162" s="139">
        <v>1</v>
      </c>
      <c r="K162" s="139">
        <v>1</v>
      </c>
      <c r="L162" s="139">
        <v>1</v>
      </c>
      <c r="M162" s="139">
        <v>1</v>
      </c>
      <c r="N162" s="139">
        <v>1</v>
      </c>
      <c r="O162" s="139">
        <v>1</v>
      </c>
      <c r="P162" s="139">
        <v>1.03</v>
      </c>
      <c r="Q162" s="139">
        <v>1.03</v>
      </c>
      <c r="R162" s="139">
        <v>1</v>
      </c>
      <c r="S162" s="139">
        <v>1</v>
      </c>
      <c r="T162" s="139">
        <v>1.02</v>
      </c>
      <c r="U162" s="139">
        <v>1</v>
      </c>
      <c r="V162" s="139">
        <v>1</v>
      </c>
      <c r="W162" s="139">
        <v>1</v>
      </c>
      <c r="X162" s="139">
        <v>1</v>
      </c>
      <c r="Y162" s="139">
        <v>1</v>
      </c>
      <c r="Z162" s="139">
        <v>1</v>
      </c>
      <c r="AA162" s="139">
        <v>1</v>
      </c>
      <c r="AB162" s="139">
        <v>1</v>
      </c>
      <c r="AC162" s="139">
        <v>1</v>
      </c>
      <c r="AD162" s="139">
        <v>1</v>
      </c>
      <c r="AE162" s="139">
        <v>1</v>
      </c>
      <c r="AF162" s="139">
        <v>1</v>
      </c>
      <c r="AG162" s="139">
        <v>1.1000000000000001</v>
      </c>
      <c r="AH162" s="139">
        <v>1.02</v>
      </c>
      <c r="AI162" s="139">
        <v>1.05</v>
      </c>
      <c r="AJ162" s="139">
        <v>1</v>
      </c>
      <c r="AK162" s="139">
        <v>1</v>
      </c>
      <c r="AL162" s="139">
        <v>1.02</v>
      </c>
      <c r="AM162" s="139">
        <v>1</v>
      </c>
      <c r="AN162" s="139">
        <v>1</v>
      </c>
      <c r="AO162" s="139">
        <v>1</v>
      </c>
    </row>
    <row r="163" spans="1:41" x14ac:dyDescent="0.2">
      <c r="A163" s="138">
        <v>41640</v>
      </c>
      <c r="B163" s="139">
        <v>1</v>
      </c>
      <c r="C163" s="139">
        <v>1</v>
      </c>
      <c r="D163" s="139">
        <v>1</v>
      </c>
      <c r="E163" s="139">
        <v>1</v>
      </c>
      <c r="F163" s="139">
        <v>1</v>
      </c>
      <c r="G163" s="139">
        <v>1</v>
      </c>
      <c r="H163" s="139">
        <v>1</v>
      </c>
      <c r="I163" s="139">
        <v>1</v>
      </c>
      <c r="J163" s="139">
        <v>1</v>
      </c>
      <c r="K163" s="139">
        <v>1</v>
      </c>
      <c r="L163" s="139">
        <v>1</v>
      </c>
      <c r="M163" s="139">
        <v>1</v>
      </c>
      <c r="N163" s="139">
        <v>1</v>
      </c>
      <c r="O163" s="139">
        <v>1</v>
      </c>
      <c r="P163" s="139">
        <v>1.03</v>
      </c>
      <c r="Q163" s="139">
        <v>1.03</v>
      </c>
      <c r="R163" s="139">
        <v>1</v>
      </c>
      <c r="S163" s="139">
        <v>1</v>
      </c>
      <c r="T163" s="139">
        <v>1.02</v>
      </c>
      <c r="U163" s="139">
        <v>1</v>
      </c>
      <c r="V163" s="139">
        <v>1</v>
      </c>
      <c r="W163" s="139">
        <v>1</v>
      </c>
      <c r="X163" s="139">
        <v>1</v>
      </c>
      <c r="Y163" s="139">
        <v>1</v>
      </c>
      <c r="Z163" s="139">
        <v>1</v>
      </c>
      <c r="AA163" s="139">
        <v>1</v>
      </c>
      <c r="AB163" s="139">
        <v>1</v>
      </c>
      <c r="AC163" s="139">
        <v>1</v>
      </c>
      <c r="AD163" s="139">
        <v>1</v>
      </c>
      <c r="AE163" s="139">
        <v>1</v>
      </c>
      <c r="AF163" s="139">
        <v>1</v>
      </c>
      <c r="AG163" s="139">
        <v>1.1000000000000001</v>
      </c>
      <c r="AH163" s="139">
        <v>1.04</v>
      </c>
      <c r="AI163" s="139">
        <v>1.05</v>
      </c>
      <c r="AJ163" s="139">
        <v>1</v>
      </c>
      <c r="AK163" s="139">
        <v>1</v>
      </c>
      <c r="AL163" s="139">
        <v>1.02</v>
      </c>
      <c r="AM163" s="139">
        <v>1</v>
      </c>
      <c r="AN163" s="139">
        <v>1</v>
      </c>
      <c r="AO163" s="139">
        <v>1</v>
      </c>
    </row>
    <row r="164" spans="1:41" x14ac:dyDescent="0.2">
      <c r="A164" s="138">
        <v>41671</v>
      </c>
      <c r="B164" s="139">
        <v>1</v>
      </c>
      <c r="C164" s="139">
        <v>1</v>
      </c>
      <c r="D164" s="139">
        <v>1</v>
      </c>
      <c r="E164" s="139">
        <v>1</v>
      </c>
      <c r="F164" s="139">
        <v>1</v>
      </c>
      <c r="G164" s="139">
        <v>1</v>
      </c>
      <c r="H164" s="139">
        <v>1</v>
      </c>
      <c r="I164" s="139">
        <v>1</v>
      </c>
      <c r="J164" s="139">
        <v>1</v>
      </c>
      <c r="K164" s="139">
        <v>1</v>
      </c>
      <c r="L164" s="139">
        <v>1</v>
      </c>
      <c r="M164" s="139">
        <v>1</v>
      </c>
      <c r="N164" s="139">
        <v>1</v>
      </c>
      <c r="O164" s="139">
        <v>1</v>
      </c>
      <c r="P164" s="139">
        <v>1.03</v>
      </c>
      <c r="Q164" s="139">
        <v>1.03</v>
      </c>
      <c r="R164" s="139">
        <v>1</v>
      </c>
      <c r="S164" s="139">
        <v>1</v>
      </c>
      <c r="T164" s="139">
        <v>1.02</v>
      </c>
      <c r="U164" s="139">
        <v>1</v>
      </c>
      <c r="V164" s="139">
        <v>1</v>
      </c>
      <c r="W164" s="139">
        <v>1</v>
      </c>
      <c r="X164" s="139">
        <v>1</v>
      </c>
      <c r="Y164" s="139">
        <v>1</v>
      </c>
      <c r="Z164" s="139">
        <v>1</v>
      </c>
      <c r="AA164" s="139">
        <v>1</v>
      </c>
      <c r="AB164" s="139">
        <v>1</v>
      </c>
      <c r="AC164" s="139">
        <v>1</v>
      </c>
      <c r="AD164" s="139">
        <v>1</v>
      </c>
      <c r="AE164" s="139">
        <v>1</v>
      </c>
      <c r="AF164" s="139">
        <v>1</v>
      </c>
      <c r="AG164" s="139">
        <v>1.1000000000000001</v>
      </c>
      <c r="AH164" s="139">
        <v>1.04</v>
      </c>
      <c r="AI164" s="139">
        <v>1.05</v>
      </c>
      <c r="AJ164" s="139">
        <v>1</v>
      </c>
      <c r="AK164" s="139">
        <v>1</v>
      </c>
      <c r="AL164" s="139">
        <v>1.02</v>
      </c>
      <c r="AM164" s="139">
        <v>1</v>
      </c>
      <c r="AN164" s="139">
        <v>1</v>
      </c>
      <c r="AO164" s="139">
        <v>1</v>
      </c>
    </row>
    <row r="165" spans="1:41" x14ac:dyDescent="0.2">
      <c r="A165" s="138">
        <v>41699</v>
      </c>
      <c r="B165" s="139">
        <v>1</v>
      </c>
      <c r="C165" s="139">
        <v>1</v>
      </c>
      <c r="D165" s="139">
        <v>1</v>
      </c>
      <c r="E165" s="139">
        <v>1</v>
      </c>
      <c r="F165" s="139">
        <v>1</v>
      </c>
      <c r="G165" s="139">
        <v>1</v>
      </c>
      <c r="H165" s="139">
        <v>1</v>
      </c>
      <c r="I165" s="139">
        <v>1</v>
      </c>
      <c r="J165" s="139">
        <v>1</v>
      </c>
      <c r="K165" s="139">
        <v>1</v>
      </c>
      <c r="L165" s="139">
        <v>1</v>
      </c>
      <c r="M165" s="139">
        <v>1</v>
      </c>
      <c r="N165" s="139">
        <v>1</v>
      </c>
      <c r="O165" s="139">
        <v>1</v>
      </c>
      <c r="P165" s="139">
        <v>1.03</v>
      </c>
      <c r="Q165" s="139">
        <v>1.03</v>
      </c>
      <c r="R165" s="139">
        <v>1</v>
      </c>
      <c r="S165" s="139">
        <v>1</v>
      </c>
      <c r="T165" s="139">
        <v>1.02</v>
      </c>
      <c r="U165" s="139">
        <v>1</v>
      </c>
      <c r="V165" s="139">
        <v>1</v>
      </c>
      <c r="W165" s="139">
        <v>1</v>
      </c>
      <c r="X165" s="139">
        <v>1</v>
      </c>
      <c r="Y165" s="139">
        <v>1</v>
      </c>
      <c r="Z165" s="139">
        <v>1</v>
      </c>
      <c r="AA165" s="139">
        <v>1</v>
      </c>
      <c r="AB165" s="139">
        <v>1</v>
      </c>
      <c r="AC165" s="139">
        <v>1</v>
      </c>
      <c r="AD165" s="139">
        <v>1</v>
      </c>
      <c r="AE165" s="139">
        <v>1</v>
      </c>
      <c r="AF165" s="139">
        <v>1</v>
      </c>
      <c r="AG165" s="139">
        <v>1.1000000000000001</v>
      </c>
      <c r="AH165" s="139">
        <v>1.04</v>
      </c>
      <c r="AI165" s="139">
        <v>1.05</v>
      </c>
      <c r="AJ165" s="139">
        <v>1</v>
      </c>
      <c r="AK165" s="139">
        <v>1</v>
      </c>
      <c r="AL165" s="139">
        <v>1.02</v>
      </c>
      <c r="AM165" s="139">
        <v>1</v>
      </c>
      <c r="AN165" s="139">
        <v>1</v>
      </c>
      <c r="AO165" s="139">
        <v>1</v>
      </c>
    </row>
    <row r="166" spans="1:41" x14ac:dyDescent="0.2">
      <c r="A166" s="138">
        <v>41730</v>
      </c>
      <c r="B166" s="139">
        <v>1</v>
      </c>
      <c r="C166" s="139">
        <v>1</v>
      </c>
      <c r="D166" s="139">
        <v>1</v>
      </c>
      <c r="E166" s="139">
        <v>1</v>
      </c>
      <c r="F166" s="139">
        <v>1</v>
      </c>
      <c r="G166" s="139">
        <v>1</v>
      </c>
      <c r="H166" s="139">
        <v>1</v>
      </c>
      <c r="I166" s="139">
        <v>1</v>
      </c>
      <c r="J166" s="139">
        <v>1</v>
      </c>
      <c r="K166" s="139">
        <v>1</v>
      </c>
      <c r="L166" s="139">
        <v>1</v>
      </c>
      <c r="M166" s="139">
        <v>1</v>
      </c>
      <c r="N166" s="139">
        <v>1</v>
      </c>
      <c r="O166" s="139">
        <v>1</v>
      </c>
      <c r="P166" s="139">
        <v>1.03</v>
      </c>
      <c r="Q166" s="139">
        <v>1.03</v>
      </c>
      <c r="R166" s="139">
        <v>1</v>
      </c>
      <c r="S166" s="139">
        <v>1</v>
      </c>
      <c r="T166" s="139">
        <v>1.02</v>
      </c>
      <c r="U166" s="139">
        <v>1</v>
      </c>
      <c r="V166" s="139">
        <v>1</v>
      </c>
      <c r="W166" s="139">
        <v>1</v>
      </c>
      <c r="X166" s="139">
        <v>1</v>
      </c>
      <c r="Y166" s="139">
        <v>1</v>
      </c>
      <c r="Z166" s="139">
        <v>1.02</v>
      </c>
      <c r="AA166" s="139">
        <v>1</v>
      </c>
      <c r="AB166" s="139">
        <v>1</v>
      </c>
      <c r="AC166" s="139">
        <v>1</v>
      </c>
      <c r="AD166" s="139">
        <v>1</v>
      </c>
      <c r="AE166" s="139">
        <v>0.98</v>
      </c>
      <c r="AF166" s="139">
        <v>0.98</v>
      </c>
      <c r="AG166" s="139">
        <v>0.98</v>
      </c>
      <c r="AH166" s="139">
        <v>1</v>
      </c>
      <c r="AI166" s="139">
        <v>1.05</v>
      </c>
      <c r="AJ166" s="139">
        <v>1</v>
      </c>
      <c r="AK166" s="139">
        <v>1</v>
      </c>
      <c r="AL166" s="139">
        <v>1.02</v>
      </c>
      <c r="AM166" s="139">
        <v>1</v>
      </c>
      <c r="AN166" s="139">
        <v>1</v>
      </c>
      <c r="AO166" s="139">
        <v>1</v>
      </c>
    </row>
    <row r="167" spans="1:41" x14ac:dyDescent="0.2">
      <c r="A167" s="138">
        <v>41760</v>
      </c>
      <c r="B167" s="139">
        <v>1</v>
      </c>
      <c r="C167" s="139">
        <v>1</v>
      </c>
      <c r="D167" s="139">
        <v>1</v>
      </c>
      <c r="E167" s="139">
        <v>1</v>
      </c>
      <c r="F167" s="139">
        <v>1</v>
      </c>
      <c r="G167" s="139">
        <v>1</v>
      </c>
      <c r="H167" s="139">
        <v>1</v>
      </c>
      <c r="I167" s="139">
        <v>1</v>
      </c>
      <c r="J167" s="139">
        <v>1</v>
      </c>
      <c r="K167" s="139">
        <v>1</v>
      </c>
      <c r="L167" s="139">
        <v>1</v>
      </c>
      <c r="M167" s="139">
        <v>1</v>
      </c>
      <c r="N167" s="139">
        <v>1</v>
      </c>
      <c r="O167" s="139">
        <v>1</v>
      </c>
      <c r="P167" s="139">
        <v>1.03</v>
      </c>
      <c r="Q167" s="139">
        <v>1.03</v>
      </c>
      <c r="R167" s="139">
        <v>1</v>
      </c>
      <c r="S167" s="139">
        <v>1</v>
      </c>
      <c r="T167" s="139">
        <v>1.02</v>
      </c>
      <c r="U167" s="139">
        <v>1</v>
      </c>
      <c r="V167" s="139">
        <v>1</v>
      </c>
      <c r="W167" s="139">
        <v>1</v>
      </c>
      <c r="X167" s="139">
        <v>1</v>
      </c>
      <c r="Y167" s="139">
        <v>1</v>
      </c>
      <c r="Z167" s="139">
        <v>1.02</v>
      </c>
      <c r="AA167" s="139">
        <v>1</v>
      </c>
      <c r="AB167" s="139">
        <v>1</v>
      </c>
      <c r="AC167" s="139">
        <v>1</v>
      </c>
      <c r="AD167" s="139">
        <v>1</v>
      </c>
      <c r="AE167" s="139">
        <v>0.98</v>
      </c>
      <c r="AF167" s="139">
        <v>0.98</v>
      </c>
      <c r="AG167" s="139">
        <v>0.98</v>
      </c>
      <c r="AH167" s="139">
        <v>1</v>
      </c>
      <c r="AI167" s="139">
        <v>1.05</v>
      </c>
      <c r="AJ167" s="139">
        <v>1</v>
      </c>
      <c r="AK167" s="139">
        <v>1</v>
      </c>
      <c r="AL167" s="139">
        <v>1.02</v>
      </c>
      <c r="AM167" s="139">
        <v>1</v>
      </c>
      <c r="AN167" s="139">
        <v>1</v>
      </c>
      <c r="AO167" s="139">
        <v>1</v>
      </c>
    </row>
    <row r="168" spans="1:41" x14ac:dyDescent="0.2">
      <c r="A168" s="138">
        <v>41791</v>
      </c>
      <c r="B168" s="139">
        <v>1</v>
      </c>
      <c r="C168" s="139">
        <v>1</v>
      </c>
      <c r="D168" s="139">
        <v>1</v>
      </c>
      <c r="E168" s="139">
        <v>1</v>
      </c>
      <c r="F168" s="139">
        <v>1</v>
      </c>
      <c r="G168" s="139">
        <v>1</v>
      </c>
      <c r="H168" s="139">
        <v>1</v>
      </c>
      <c r="I168" s="139">
        <v>1</v>
      </c>
      <c r="J168" s="139">
        <v>1</v>
      </c>
      <c r="K168" s="139">
        <v>1</v>
      </c>
      <c r="L168" s="139">
        <v>1</v>
      </c>
      <c r="M168" s="139">
        <v>1</v>
      </c>
      <c r="N168" s="139">
        <v>1</v>
      </c>
      <c r="O168" s="139">
        <v>1</v>
      </c>
      <c r="P168" s="139">
        <v>1.03</v>
      </c>
      <c r="Q168" s="139">
        <v>1.03</v>
      </c>
      <c r="R168" s="139">
        <v>1</v>
      </c>
      <c r="S168" s="139">
        <v>1</v>
      </c>
      <c r="T168" s="139">
        <v>1.02</v>
      </c>
      <c r="U168" s="139">
        <v>1</v>
      </c>
      <c r="V168" s="139">
        <v>1</v>
      </c>
      <c r="W168" s="139">
        <v>1</v>
      </c>
      <c r="X168" s="139">
        <v>1</v>
      </c>
      <c r="Y168" s="139">
        <v>1</v>
      </c>
      <c r="Z168" s="139">
        <v>1.02</v>
      </c>
      <c r="AA168" s="139">
        <v>1</v>
      </c>
      <c r="AB168" s="139">
        <v>1</v>
      </c>
      <c r="AC168" s="139">
        <v>1</v>
      </c>
      <c r="AD168" s="139">
        <v>1</v>
      </c>
      <c r="AE168" s="139">
        <v>0.98</v>
      </c>
      <c r="AF168" s="139">
        <v>0.98</v>
      </c>
      <c r="AG168" s="139">
        <v>0.98</v>
      </c>
      <c r="AH168" s="139">
        <v>1</v>
      </c>
      <c r="AI168" s="139">
        <v>1.05</v>
      </c>
      <c r="AJ168" s="139">
        <v>1</v>
      </c>
      <c r="AK168" s="139">
        <v>1</v>
      </c>
      <c r="AL168" s="139">
        <v>1.02</v>
      </c>
      <c r="AM168" s="139">
        <v>1</v>
      </c>
      <c r="AN168" s="139">
        <v>1</v>
      </c>
      <c r="AO168" s="139">
        <v>1</v>
      </c>
    </row>
    <row r="169" spans="1:41" x14ac:dyDescent="0.2">
      <c r="A169" s="138">
        <v>41821</v>
      </c>
      <c r="B169" s="139">
        <v>1</v>
      </c>
      <c r="C169" s="139">
        <v>1</v>
      </c>
      <c r="D169" s="139">
        <v>1</v>
      </c>
      <c r="E169" s="139">
        <v>1</v>
      </c>
      <c r="F169" s="139">
        <v>1</v>
      </c>
      <c r="G169" s="139">
        <v>1</v>
      </c>
      <c r="H169" s="139">
        <v>1</v>
      </c>
      <c r="I169" s="139">
        <v>1</v>
      </c>
      <c r="J169" s="139">
        <v>1</v>
      </c>
      <c r="K169" s="139">
        <v>1</v>
      </c>
      <c r="L169" s="139">
        <v>1</v>
      </c>
      <c r="M169" s="139">
        <v>1</v>
      </c>
      <c r="N169" s="139">
        <v>1</v>
      </c>
      <c r="O169" s="139">
        <v>1</v>
      </c>
      <c r="P169" s="139">
        <v>1.03</v>
      </c>
      <c r="Q169" s="139">
        <v>1.03</v>
      </c>
      <c r="R169" s="139">
        <v>1</v>
      </c>
      <c r="S169" s="139">
        <v>1</v>
      </c>
      <c r="T169" s="139">
        <v>1.02</v>
      </c>
      <c r="U169" s="139">
        <v>1</v>
      </c>
      <c r="V169" s="139">
        <v>1</v>
      </c>
      <c r="W169" s="139">
        <v>1</v>
      </c>
      <c r="X169" s="139">
        <v>1</v>
      </c>
      <c r="Y169" s="139">
        <v>1</v>
      </c>
      <c r="Z169" s="139">
        <v>1.02</v>
      </c>
      <c r="AA169" s="139">
        <v>1</v>
      </c>
      <c r="AB169" s="139">
        <v>1</v>
      </c>
      <c r="AC169" s="139">
        <v>1</v>
      </c>
      <c r="AD169" s="139">
        <v>1</v>
      </c>
      <c r="AE169" s="139">
        <v>0.98</v>
      </c>
      <c r="AF169" s="139">
        <v>0.98</v>
      </c>
      <c r="AG169" s="139">
        <v>0.98</v>
      </c>
      <c r="AH169" s="139">
        <v>1</v>
      </c>
      <c r="AI169" s="139">
        <v>1.05</v>
      </c>
      <c r="AJ169" s="139">
        <v>1</v>
      </c>
      <c r="AK169" s="139">
        <v>1</v>
      </c>
      <c r="AL169" s="139">
        <v>1.02</v>
      </c>
      <c r="AM169" s="139">
        <v>1</v>
      </c>
      <c r="AN169" s="139">
        <v>1</v>
      </c>
      <c r="AO169" s="139">
        <v>1</v>
      </c>
    </row>
    <row r="170" spans="1:41" x14ac:dyDescent="0.2">
      <c r="A170" s="138">
        <v>41852</v>
      </c>
      <c r="B170" s="139">
        <v>1</v>
      </c>
      <c r="C170" s="139">
        <v>1</v>
      </c>
      <c r="D170" s="139">
        <v>1</v>
      </c>
      <c r="E170" s="139">
        <v>1</v>
      </c>
      <c r="F170" s="139">
        <v>1</v>
      </c>
      <c r="G170" s="139">
        <v>1</v>
      </c>
      <c r="H170" s="139">
        <v>1</v>
      </c>
      <c r="I170" s="139">
        <v>1</v>
      </c>
      <c r="J170" s="139">
        <v>1</v>
      </c>
      <c r="K170" s="139">
        <v>1</v>
      </c>
      <c r="L170" s="139">
        <v>1</v>
      </c>
      <c r="M170" s="139">
        <v>1</v>
      </c>
      <c r="N170" s="139">
        <v>1</v>
      </c>
      <c r="O170" s="139">
        <v>1</v>
      </c>
      <c r="P170" s="139">
        <v>1.03</v>
      </c>
      <c r="Q170" s="139">
        <v>1.03</v>
      </c>
      <c r="R170" s="139">
        <v>1</v>
      </c>
      <c r="S170" s="139">
        <v>1</v>
      </c>
      <c r="T170" s="139">
        <v>1.02</v>
      </c>
      <c r="U170" s="139">
        <v>1</v>
      </c>
      <c r="V170" s="139">
        <v>1</v>
      </c>
      <c r="W170" s="139">
        <v>1</v>
      </c>
      <c r="X170" s="139">
        <v>1</v>
      </c>
      <c r="Y170" s="139">
        <v>1</v>
      </c>
      <c r="Z170" s="139">
        <v>1.02</v>
      </c>
      <c r="AA170" s="139">
        <v>1</v>
      </c>
      <c r="AB170" s="139">
        <v>1</v>
      </c>
      <c r="AC170" s="139">
        <v>1</v>
      </c>
      <c r="AD170" s="139">
        <v>1</v>
      </c>
      <c r="AE170" s="139">
        <v>0.98</v>
      </c>
      <c r="AF170" s="139">
        <v>0.98</v>
      </c>
      <c r="AG170" s="139">
        <v>0.98</v>
      </c>
      <c r="AH170" s="139">
        <v>1</v>
      </c>
      <c r="AI170" s="139">
        <v>1.05</v>
      </c>
      <c r="AJ170" s="139">
        <v>1</v>
      </c>
      <c r="AK170" s="139">
        <v>1</v>
      </c>
      <c r="AL170" s="139">
        <v>1.02</v>
      </c>
      <c r="AM170" s="139">
        <v>1</v>
      </c>
      <c r="AN170" s="139">
        <v>1</v>
      </c>
      <c r="AO170" s="139">
        <v>1</v>
      </c>
    </row>
    <row r="171" spans="1:41" x14ac:dyDescent="0.2">
      <c r="A171" s="138">
        <v>41883</v>
      </c>
      <c r="B171" s="139">
        <v>1</v>
      </c>
      <c r="C171" s="139">
        <v>1</v>
      </c>
      <c r="D171" s="139">
        <v>1</v>
      </c>
      <c r="E171" s="139">
        <v>1</v>
      </c>
      <c r="F171" s="139">
        <v>1</v>
      </c>
      <c r="G171" s="139">
        <v>1</v>
      </c>
      <c r="H171" s="139">
        <v>1</v>
      </c>
      <c r="I171" s="139">
        <v>1</v>
      </c>
      <c r="J171" s="139">
        <v>1</v>
      </c>
      <c r="K171" s="139">
        <v>1</v>
      </c>
      <c r="L171" s="139">
        <v>1</v>
      </c>
      <c r="M171" s="139">
        <v>1</v>
      </c>
      <c r="N171" s="139">
        <v>1</v>
      </c>
      <c r="O171" s="139">
        <v>1</v>
      </c>
      <c r="P171" s="139">
        <v>1.03</v>
      </c>
      <c r="Q171" s="139">
        <v>1.03</v>
      </c>
      <c r="R171" s="139">
        <v>1</v>
      </c>
      <c r="S171" s="139">
        <v>1</v>
      </c>
      <c r="T171" s="139">
        <v>1.02</v>
      </c>
      <c r="U171" s="139">
        <v>1</v>
      </c>
      <c r="V171" s="139">
        <v>1</v>
      </c>
      <c r="W171" s="139">
        <v>1</v>
      </c>
      <c r="X171" s="139">
        <v>1</v>
      </c>
      <c r="Y171" s="139">
        <v>1</v>
      </c>
      <c r="Z171" s="139">
        <v>1.02</v>
      </c>
      <c r="AA171" s="139">
        <v>1</v>
      </c>
      <c r="AB171" s="139">
        <v>1</v>
      </c>
      <c r="AC171" s="139">
        <v>1</v>
      </c>
      <c r="AD171" s="139">
        <v>1</v>
      </c>
      <c r="AE171" s="139">
        <v>0.98</v>
      </c>
      <c r="AF171" s="139">
        <v>0.98</v>
      </c>
      <c r="AG171" s="139">
        <v>0.98</v>
      </c>
      <c r="AH171" s="139">
        <v>1</v>
      </c>
      <c r="AI171" s="139">
        <v>1.05</v>
      </c>
      <c r="AJ171" s="139">
        <v>1</v>
      </c>
      <c r="AK171" s="139">
        <v>1</v>
      </c>
      <c r="AL171" s="139">
        <v>1.02</v>
      </c>
      <c r="AM171" s="139">
        <v>1</v>
      </c>
      <c r="AN171" s="139">
        <v>1</v>
      </c>
      <c r="AO171" s="139">
        <v>1</v>
      </c>
    </row>
    <row r="172" spans="1:41" x14ac:dyDescent="0.2">
      <c r="A172" s="138">
        <v>41913</v>
      </c>
      <c r="B172" s="139">
        <v>1</v>
      </c>
      <c r="C172" s="139">
        <v>1</v>
      </c>
      <c r="D172" s="139">
        <v>1</v>
      </c>
      <c r="E172" s="139">
        <v>1</v>
      </c>
      <c r="F172" s="139">
        <v>1</v>
      </c>
      <c r="G172" s="139">
        <v>1</v>
      </c>
      <c r="H172" s="139">
        <v>1</v>
      </c>
      <c r="I172" s="139">
        <v>1</v>
      </c>
      <c r="J172" s="139">
        <v>1</v>
      </c>
      <c r="K172" s="139">
        <v>1</v>
      </c>
      <c r="L172" s="139">
        <v>1</v>
      </c>
      <c r="M172" s="139">
        <v>1</v>
      </c>
      <c r="N172" s="139">
        <v>1</v>
      </c>
      <c r="O172" s="139">
        <v>1</v>
      </c>
      <c r="P172" s="139">
        <v>1.03</v>
      </c>
      <c r="Q172" s="139">
        <v>1.03</v>
      </c>
      <c r="R172" s="139">
        <v>1</v>
      </c>
      <c r="S172" s="139">
        <v>1</v>
      </c>
      <c r="T172" s="139">
        <v>1.02</v>
      </c>
      <c r="U172" s="139">
        <v>1</v>
      </c>
      <c r="V172" s="139">
        <v>1</v>
      </c>
      <c r="W172" s="139">
        <v>1</v>
      </c>
      <c r="X172" s="139">
        <v>1</v>
      </c>
      <c r="Y172" s="139">
        <v>1</v>
      </c>
      <c r="Z172" s="139">
        <v>1.02</v>
      </c>
      <c r="AA172" s="139">
        <v>1</v>
      </c>
      <c r="AB172" s="139">
        <v>1</v>
      </c>
      <c r="AC172" s="139">
        <v>1</v>
      </c>
      <c r="AD172" s="139">
        <v>1</v>
      </c>
      <c r="AE172" s="139">
        <v>0.98</v>
      </c>
      <c r="AF172" s="139">
        <v>0.98</v>
      </c>
      <c r="AG172" s="139">
        <v>0.98</v>
      </c>
      <c r="AH172" s="139">
        <v>1</v>
      </c>
      <c r="AI172" s="139">
        <v>1.05</v>
      </c>
      <c r="AJ172" s="139">
        <v>1</v>
      </c>
      <c r="AK172" s="139">
        <v>1</v>
      </c>
      <c r="AL172" s="139">
        <v>1.02</v>
      </c>
      <c r="AM172" s="139">
        <v>1</v>
      </c>
      <c r="AN172" s="139">
        <v>1</v>
      </c>
      <c r="AO172" s="139">
        <v>1</v>
      </c>
    </row>
    <row r="173" spans="1:41" x14ac:dyDescent="0.2">
      <c r="A173" s="138">
        <v>41944</v>
      </c>
      <c r="B173" s="139">
        <v>1</v>
      </c>
      <c r="C173" s="139">
        <v>1</v>
      </c>
      <c r="D173" s="139">
        <v>1</v>
      </c>
      <c r="E173" s="139">
        <v>1</v>
      </c>
      <c r="F173" s="139">
        <v>1</v>
      </c>
      <c r="G173" s="139">
        <v>1</v>
      </c>
      <c r="H173" s="139">
        <v>1</v>
      </c>
      <c r="I173" s="139">
        <v>1</v>
      </c>
      <c r="J173" s="139">
        <v>1</v>
      </c>
      <c r="K173" s="139">
        <v>1</v>
      </c>
      <c r="L173" s="139">
        <v>1</v>
      </c>
      <c r="M173" s="139">
        <v>1</v>
      </c>
      <c r="N173" s="139">
        <v>1</v>
      </c>
      <c r="O173" s="139">
        <v>1</v>
      </c>
      <c r="P173" s="139">
        <v>1.03</v>
      </c>
      <c r="Q173" s="139">
        <v>1.03</v>
      </c>
      <c r="R173" s="139">
        <v>1</v>
      </c>
      <c r="S173" s="139">
        <v>1</v>
      </c>
      <c r="T173" s="139">
        <v>1.02</v>
      </c>
      <c r="U173" s="139">
        <v>1</v>
      </c>
      <c r="V173" s="139">
        <v>1</v>
      </c>
      <c r="W173" s="139">
        <v>1</v>
      </c>
      <c r="X173" s="139">
        <v>1</v>
      </c>
      <c r="Y173" s="139">
        <v>1</v>
      </c>
      <c r="Z173" s="139">
        <v>1</v>
      </c>
      <c r="AA173" s="139">
        <v>1</v>
      </c>
      <c r="AB173" s="139">
        <v>1</v>
      </c>
      <c r="AC173" s="139">
        <v>1</v>
      </c>
      <c r="AD173" s="139">
        <v>1</v>
      </c>
      <c r="AE173" s="139">
        <v>1</v>
      </c>
      <c r="AF173" s="139">
        <v>1</v>
      </c>
      <c r="AG173" s="139">
        <v>1.1000000000000001</v>
      </c>
      <c r="AH173" s="139">
        <v>1.1000000000000001</v>
      </c>
      <c r="AI173" s="139">
        <v>1.05</v>
      </c>
      <c r="AJ173" s="139">
        <v>1</v>
      </c>
      <c r="AK173" s="139">
        <v>1</v>
      </c>
      <c r="AL173" s="139">
        <v>1.02</v>
      </c>
      <c r="AM173" s="139">
        <v>1</v>
      </c>
      <c r="AN173" s="139">
        <v>1</v>
      </c>
      <c r="AO173" s="139">
        <v>1</v>
      </c>
    </row>
    <row r="174" spans="1:41" x14ac:dyDescent="0.2">
      <c r="A174" s="138">
        <v>41974</v>
      </c>
      <c r="B174" s="139">
        <v>1</v>
      </c>
      <c r="C174" s="139">
        <v>1</v>
      </c>
      <c r="D174" s="139">
        <v>1</v>
      </c>
      <c r="E174" s="139">
        <v>1</v>
      </c>
      <c r="F174" s="139">
        <v>1</v>
      </c>
      <c r="G174" s="139">
        <v>1</v>
      </c>
      <c r="H174" s="139">
        <v>1</v>
      </c>
      <c r="I174" s="139">
        <v>1</v>
      </c>
      <c r="J174" s="139">
        <v>1</v>
      </c>
      <c r="K174" s="139">
        <v>1</v>
      </c>
      <c r="L174" s="139">
        <v>1</v>
      </c>
      <c r="M174" s="139">
        <v>1</v>
      </c>
      <c r="N174" s="139">
        <v>1</v>
      </c>
      <c r="O174" s="139">
        <v>1</v>
      </c>
      <c r="P174" s="139">
        <v>1.03</v>
      </c>
      <c r="Q174" s="139">
        <v>1.03</v>
      </c>
      <c r="R174" s="139">
        <v>1</v>
      </c>
      <c r="S174" s="139">
        <v>1</v>
      </c>
      <c r="T174" s="139">
        <v>1.02</v>
      </c>
      <c r="U174" s="139">
        <v>1</v>
      </c>
      <c r="V174" s="139">
        <v>1</v>
      </c>
      <c r="W174" s="139">
        <v>1</v>
      </c>
      <c r="X174" s="139">
        <v>1</v>
      </c>
      <c r="Y174" s="139">
        <v>1</v>
      </c>
      <c r="Z174" s="139">
        <v>1</v>
      </c>
      <c r="AA174" s="139">
        <v>1</v>
      </c>
      <c r="AB174" s="139">
        <v>1</v>
      </c>
      <c r="AC174" s="139">
        <v>1</v>
      </c>
      <c r="AD174" s="139">
        <v>1</v>
      </c>
      <c r="AE174" s="139">
        <v>1</v>
      </c>
      <c r="AF174" s="139">
        <v>1</v>
      </c>
      <c r="AG174" s="139">
        <v>1.1000000000000001</v>
      </c>
      <c r="AH174" s="139">
        <v>1.02</v>
      </c>
      <c r="AI174" s="139">
        <v>1.05</v>
      </c>
      <c r="AJ174" s="139">
        <v>1</v>
      </c>
      <c r="AK174" s="139">
        <v>1</v>
      </c>
      <c r="AL174" s="139">
        <v>1.02</v>
      </c>
      <c r="AM174" s="139">
        <v>1</v>
      </c>
      <c r="AN174" s="139">
        <v>1</v>
      </c>
      <c r="AO174" s="139">
        <v>1</v>
      </c>
    </row>
    <row r="175" spans="1:41" x14ac:dyDescent="0.2">
      <c r="A175" s="138">
        <v>42005</v>
      </c>
      <c r="B175" s="139">
        <v>1</v>
      </c>
      <c r="C175" s="139">
        <v>1</v>
      </c>
      <c r="D175" s="139">
        <v>1</v>
      </c>
      <c r="E175" s="139">
        <v>1</v>
      </c>
      <c r="F175" s="139">
        <v>1</v>
      </c>
      <c r="G175" s="139">
        <v>1</v>
      </c>
      <c r="H175" s="139">
        <v>1</v>
      </c>
      <c r="I175" s="139">
        <v>1</v>
      </c>
      <c r="J175" s="139">
        <v>1</v>
      </c>
      <c r="K175" s="139">
        <v>1</v>
      </c>
      <c r="L175" s="139">
        <v>1</v>
      </c>
      <c r="M175" s="139">
        <v>1</v>
      </c>
      <c r="N175" s="139">
        <v>1</v>
      </c>
      <c r="O175" s="139">
        <v>1</v>
      </c>
      <c r="P175" s="139">
        <v>1.03</v>
      </c>
      <c r="Q175" s="139">
        <v>1.03</v>
      </c>
      <c r="R175" s="139">
        <v>1</v>
      </c>
      <c r="S175" s="139">
        <v>1</v>
      </c>
      <c r="T175" s="139">
        <v>1.02</v>
      </c>
      <c r="U175" s="139">
        <v>1</v>
      </c>
      <c r="V175" s="139">
        <v>1</v>
      </c>
      <c r="W175" s="139">
        <v>1</v>
      </c>
      <c r="X175" s="139">
        <v>1</v>
      </c>
      <c r="Y175" s="139">
        <v>1</v>
      </c>
      <c r="Z175" s="139">
        <v>1</v>
      </c>
      <c r="AA175" s="139">
        <v>1</v>
      </c>
      <c r="AB175" s="139">
        <v>1</v>
      </c>
      <c r="AC175" s="139">
        <v>1</v>
      </c>
      <c r="AD175" s="139">
        <v>1</v>
      </c>
      <c r="AE175" s="139">
        <v>1</v>
      </c>
      <c r="AF175" s="139">
        <v>1</v>
      </c>
      <c r="AG175" s="139">
        <v>1.1000000000000001</v>
      </c>
      <c r="AH175" s="139">
        <v>1.04</v>
      </c>
      <c r="AI175" s="139">
        <v>1.05</v>
      </c>
      <c r="AJ175" s="139">
        <v>1</v>
      </c>
      <c r="AK175" s="139">
        <v>1</v>
      </c>
      <c r="AL175" s="139">
        <v>1.02</v>
      </c>
      <c r="AM175" s="139">
        <v>1</v>
      </c>
      <c r="AN175" s="139">
        <v>1</v>
      </c>
      <c r="AO175" s="139">
        <v>1</v>
      </c>
    </row>
    <row r="176" spans="1:41" x14ac:dyDescent="0.2">
      <c r="A176" s="138">
        <v>42036</v>
      </c>
      <c r="B176" s="139">
        <v>1</v>
      </c>
      <c r="C176" s="139">
        <v>1</v>
      </c>
      <c r="D176" s="139">
        <v>1</v>
      </c>
      <c r="E176" s="139">
        <v>1</v>
      </c>
      <c r="F176" s="139">
        <v>1</v>
      </c>
      <c r="G176" s="139">
        <v>1</v>
      </c>
      <c r="H176" s="139">
        <v>1</v>
      </c>
      <c r="I176" s="139">
        <v>1</v>
      </c>
      <c r="J176" s="139">
        <v>1</v>
      </c>
      <c r="K176" s="139">
        <v>1</v>
      </c>
      <c r="L176" s="139">
        <v>1</v>
      </c>
      <c r="M176" s="139">
        <v>1</v>
      </c>
      <c r="N176" s="139">
        <v>1</v>
      </c>
      <c r="O176" s="139">
        <v>1</v>
      </c>
      <c r="P176" s="139">
        <v>1.03</v>
      </c>
      <c r="Q176" s="139">
        <v>1.03</v>
      </c>
      <c r="R176" s="139">
        <v>1</v>
      </c>
      <c r="S176" s="139">
        <v>1</v>
      </c>
      <c r="T176" s="139">
        <v>1.02</v>
      </c>
      <c r="U176" s="139">
        <v>1</v>
      </c>
      <c r="V176" s="139">
        <v>1</v>
      </c>
      <c r="W176" s="139">
        <v>1</v>
      </c>
      <c r="X176" s="139">
        <v>1</v>
      </c>
      <c r="Y176" s="139">
        <v>1</v>
      </c>
      <c r="Z176" s="139">
        <v>1</v>
      </c>
      <c r="AA176" s="139">
        <v>1</v>
      </c>
      <c r="AB176" s="139">
        <v>1</v>
      </c>
      <c r="AC176" s="139">
        <v>1</v>
      </c>
      <c r="AD176" s="139">
        <v>1</v>
      </c>
      <c r="AE176" s="139">
        <v>1</v>
      </c>
      <c r="AF176" s="139">
        <v>1</v>
      </c>
      <c r="AG176" s="139">
        <v>1.1000000000000001</v>
      </c>
      <c r="AH176" s="139">
        <v>1.04</v>
      </c>
      <c r="AI176" s="139">
        <v>1.05</v>
      </c>
      <c r="AJ176" s="139">
        <v>1</v>
      </c>
      <c r="AK176" s="139">
        <v>1</v>
      </c>
      <c r="AL176" s="139">
        <v>1.02</v>
      </c>
      <c r="AM176" s="139">
        <v>1</v>
      </c>
      <c r="AN176" s="139">
        <v>1</v>
      </c>
      <c r="AO176" s="139">
        <v>1</v>
      </c>
    </row>
    <row r="177" spans="1:41" x14ac:dyDescent="0.2">
      <c r="A177" s="138">
        <v>42064</v>
      </c>
      <c r="B177" s="139">
        <v>1</v>
      </c>
      <c r="C177" s="139">
        <v>1</v>
      </c>
      <c r="D177" s="139">
        <v>1</v>
      </c>
      <c r="E177" s="139">
        <v>1</v>
      </c>
      <c r="F177" s="139">
        <v>1</v>
      </c>
      <c r="G177" s="139">
        <v>1</v>
      </c>
      <c r="H177" s="139">
        <v>1</v>
      </c>
      <c r="I177" s="139">
        <v>1</v>
      </c>
      <c r="J177" s="139">
        <v>1</v>
      </c>
      <c r="K177" s="139">
        <v>1</v>
      </c>
      <c r="L177" s="139">
        <v>1</v>
      </c>
      <c r="M177" s="139">
        <v>1</v>
      </c>
      <c r="N177" s="139">
        <v>1</v>
      </c>
      <c r="O177" s="139">
        <v>1</v>
      </c>
      <c r="P177" s="139">
        <v>1.03</v>
      </c>
      <c r="Q177" s="139">
        <v>1.03</v>
      </c>
      <c r="R177" s="139">
        <v>1</v>
      </c>
      <c r="S177" s="139">
        <v>1</v>
      </c>
      <c r="T177" s="139">
        <v>1.02</v>
      </c>
      <c r="U177" s="139">
        <v>1</v>
      </c>
      <c r="V177" s="139">
        <v>1</v>
      </c>
      <c r="W177" s="139">
        <v>1</v>
      </c>
      <c r="X177" s="139">
        <v>1</v>
      </c>
      <c r="Y177" s="139">
        <v>1</v>
      </c>
      <c r="Z177" s="139">
        <v>1</v>
      </c>
      <c r="AA177" s="139">
        <v>1</v>
      </c>
      <c r="AB177" s="139">
        <v>1</v>
      </c>
      <c r="AC177" s="139">
        <v>1</v>
      </c>
      <c r="AD177" s="139">
        <v>1</v>
      </c>
      <c r="AE177" s="139">
        <v>1</v>
      </c>
      <c r="AF177" s="139">
        <v>1</v>
      </c>
      <c r="AG177" s="139">
        <v>1.1000000000000001</v>
      </c>
      <c r="AH177" s="139">
        <v>1.04</v>
      </c>
      <c r="AI177" s="139">
        <v>1.05</v>
      </c>
      <c r="AJ177" s="139">
        <v>1</v>
      </c>
      <c r="AK177" s="139">
        <v>1</v>
      </c>
      <c r="AL177" s="139">
        <v>1.02</v>
      </c>
      <c r="AM177" s="139">
        <v>1</v>
      </c>
      <c r="AN177" s="139">
        <v>1</v>
      </c>
      <c r="AO177" s="139">
        <v>1</v>
      </c>
    </row>
    <row r="178" spans="1:41" x14ac:dyDescent="0.2">
      <c r="A178" s="138">
        <v>42095</v>
      </c>
      <c r="B178" s="139">
        <v>1</v>
      </c>
      <c r="C178" s="139">
        <v>1</v>
      </c>
      <c r="D178" s="139">
        <v>1</v>
      </c>
      <c r="E178" s="139">
        <v>1</v>
      </c>
      <c r="F178" s="139">
        <v>1</v>
      </c>
      <c r="G178" s="139">
        <v>1</v>
      </c>
      <c r="H178" s="139">
        <v>1</v>
      </c>
      <c r="I178" s="139">
        <v>1</v>
      </c>
      <c r="J178" s="139">
        <v>1</v>
      </c>
      <c r="K178" s="139">
        <v>1</v>
      </c>
      <c r="L178" s="139">
        <v>1</v>
      </c>
      <c r="M178" s="139">
        <v>1</v>
      </c>
      <c r="N178" s="139">
        <v>1</v>
      </c>
      <c r="O178" s="139">
        <v>1</v>
      </c>
      <c r="P178" s="139">
        <v>1.03</v>
      </c>
      <c r="Q178" s="139">
        <v>1.03</v>
      </c>
      <c r="R178" s="139">
        <v>1</v>
      </c>
      <c r="S178" s="139">
        <v>1</v>
      </c>
      <c r="T178" s="139">
        <v>1.02</v>
      </c>
      <c r="U178" s="139">
        <v>1</v>
      </c>
      <c r="V178" s="139">
        <v>1</v>
      </c>
      <c r="W178" s="139">
        <v>1</v>
      </c>
      <c r="X178" s="139">
        <v>1</v>
      </c>
      <c r="Y178" s="139">
        <v>1</v>
      </c>
      <c r="Z178" s="139">
        <v>1.02</v>
      </c>
      <c r="AA178" s="139">
        <v>1</v>
      </c>
      <c r="AB178" s="139">
        <v>1</v>
      </c>
      <c r="AC178" s="139">
        <v>1</v>
      </c>
      <c r="AD178" s="139">
        <v>1</v>
      </c>
      <c r="AE178" s="139">
        <v>0.98</v>
      </c>
      <c r="AF178" s="139">
        <v>0.98</v>
      </c>
      <c r="AG178" s="139">
        <v>0.98</v>
      </c>
      <c r="AH178" s="139">
        <v>1</v>
      </c>
      <c r="AI178" s="139">
        <v>1.05</v>
      </c>
      <c r="AJ178" s="139">
        <v>1</v>
      </c>
      <c r="AK178" s="139">
        <v>1</v>
      </c>
      <c r="AL178" s="139">
        <v>1.02</v>
      </c>
      <c r="AM178" s="139">
        <v>1</v>
      </c>
      <c r="AN178" s="139">
        <v>1</v>
      </c>
      <c r="AO178" s="139">
        <v>1</v>
      </c>
    </row>
    <row r="179" spans="1:41" x14ac:dyDescent="0.2">
      <c r="A179" s="138">
        <v>42125</v>
      </c>
      <c r="B179" s="139">
        <v>1</v>
      </c>
      <c r="C179" s="139">
        <v>1</v>
      </c>
      <c r="D179" s="139">
        <v>1</v>
      </c>
      <c r="E179" s="139">
        <v>1</v>
      </c>
      <c r="F179" s="139">
        <v>1</v>
      </c>
      <c r="G179" s="139">
        <v>1</v>
      </c>
      <c r="H179" s="139">
        <v>1</v>
      </c>
      <c r="I179" s="139">
        <v>1</v>
      </c>
      <c r="J179" s="139">
        <v>1</v>
      </c>
      <c r="K179" s="139">
        <v>1</v>
      </c>
      <c r="L179" s="139">
        <v>1</v>
      </c>
      <c r="M179" s="139">
        <v>1</v>
      </c>
      <c r="N179" s="139">
        <v>1</v>
      </c>
      <c r="O179" s="139">
        <v>1</v>
      </c>
      <c r="P179" s="139">
        <v>1.03</v>
      </c>
      <c r="Q179" s="139">
        <v>1.03</v>
      </c>
      <c r="R179" s="139">
        <v>1</v>
      </c>
      <c r="S179" s="139">
        <v>1</v>
      </c>
      <c r="T179" s="139">
        <v>1.02</v>
      </c>
      <c r="U179" s="139">
        <v>1</v>
      </c>
      <c r="V179" s="139">
        <v>1</v>
      </c>
      <c r="W179" s="139">
        <v>1</v>
      </c>
      <c r="X179" s="139">
        <v>1</v>
      </c>
      <c r="Y179" s="139">
        <v>1</v>
      </c>
      <c r="Z179" s="139">
        <v>1.02</v>
      </c>
      <c r="AA179" s="139">
        <v>1</v>
      </c>
      <c r="AB179" s="139">
        <v>1</v>
      </c>
      <c r="AC179" s="139">
        <v>1</v>
      </c>
      <c r="AD179" s="139">
        <v>1</v>
      </c>
      <c r="AE179" s="139">
        <v>0.98</v>
      </c>
      <c r="AF179" s="139">
        <v>0.98</v>
      </c>
      <c r="AG179" s="139">
        <v>0.98</v>
      </c>
      <c r="AH179" s="139">
        <v>1</v>
      </c>
      <c r="AI179" s="139">
        <v>1.05</v>
      </c>
      <c r="AJ179" s="139">
        <v>1</v>
      </c>
      <c r="AK179" s="139">
        <v>1</v>
      </c>
      <c r="AL179" s="139">
        <v>1.02</v>
      </c>
      <c r="AM179" s="139">
        <v>1</v>
      </c>
      <c r="AN179" s="139">
        <v>1</v>
      </c>
      <c r="AO179" s="139">
        <v>1</v>
      </c>
    </row>
    <row r="180" spans="1:41" x14ac:dyDescent="0.2">
      <c r="A180" s="138">
        <v>42156</v>
      </c>
      <c r="B180" s="139">
        <v>1</v>
      </c>
      <c r="C180" s="139">
        <v>1</v>
      </c>
      <c r="D180" s="139">
        <v>1</v>
      </c>
      <c r="E180" s="139">
        <v>1</v>
      </c>
      <c r="F180" s="139">
        <v>1</v>
      </c>
      <c r="G180" s="139">
        <v>1</v>
      </c>
      <c r="H180" s="139">
        <v>1</v>
      </c>
      <c r="I180" s="139">
        <v>1</v>
      </c>
      <c r="J180" s="139">
        <v>1</v>
      </c>
      <c r="K180" s="139">
        <v>1</v>
      </c>
      <c r="L180" s="139">
        <v>1</v>
      </c>
      <c r="M180" s="139">
        <v>1</v>
      </c>
      <c r="N180" s="139">
        <v>1</v>
      </c>
      <c r="O180" s="139">
        <v>1</v>
      </c>
      <c r="P180" s="139">
        <v>1.03</v>
      </c>
      <c r="Q180" s="139">
        <v>1.03</v>
      </c>
      <c r="R180" s="139">
        <v>1</v>
      </c>
      <c r="S180" s="139">
        <v>1</v>
      </c>
      <c r="T180" s="139">
        <v>1.02</v>
      </c>
      <c r="U180" s="139">
        <v>1</v>
      </c>
      <c r="V180" s="139">
        <v>1</v>
      </c>
      <c r="W180" s="139">
        <v>1</v>
      </c>
      <c r="X180" s="139">
        <v>1</v>
      </c>
      <c r="Y180" s="139">
        <v>1</v>
      </c>
      <c r="Z180" s="139">
        <v>1.02</v>
      </c>
      <c r="AA180" s="139">
        <v>1</v>
      </c>
      <c r="AB180" s="139">
        <v>1</v>
      </c>
      <c r="AC180" s="139">
        <v>1</v>
      </c>
      <c r="AD180" s="139">
        <v>1</v>
      </c>
      <c r="AE180" s="139">
        <v>0.98</v>
      </c>
      <c r="AF180" s="139">
        <v>0.98</v>
      </c>
      <c r="AG180" s="139">
        <v>0.98</v>
      </c>
      <c r="AH180" s="139">
        <v>1</v>
      </c>
      <c r="AI180" s="139">
        <v>1.05</v>
      </c>
      <c r="AJ180" s="139">
        <v>1</v>
      </c>
      <c r="AK180" s="139">
        <v>1</v>
      </c>
      <c r="AL180" s="139">
        <v>1.02</v>
      </c>
      <c r="AM180" s="139">
        <v>1</v>
      </c>
      <c r="AN180" s="139">
        <v>1</v>
      </c>
      <c r="AO180" s="139">
        <v>1</v>
      </c>
    </row>
    <row r="181" spans="1:41" x14ac:dyDescent="0.2">
      <c r="A181" s="138">
        <v>42186</v>
      </c>
      <c r="B181" s="139">
        <v>1</v>
      </c>
      <c r="C181" s="139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39">
        <v>1</v>
      </c>
      <c r="M181" s="139">
        <v>1</v>
      </c>
      <c r="N181" s="139">
        <v>1</v>
      </c>
      <c r="O181" s="139">
        <v>1</v>
      </c>
      <c r="P181" s="139">
        <v>1.03</v>
      </c>
      <c r="Q181" s="139">
        <v>1.03</v>
      </c>
      <c r="R181" s="139">
        <v>1</v>
      </c>
      <c r="S181" s="139">
        <v>1</v>
      </c>
      <c r="T181" s="139">
        <v>1.02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9">
        <v>1.02</v>
      </c>
      <c r="AA181" s="139">
        <v>1</v>
      </c>
      <c r="AB181" s="139">
        <v>1</v>
      </c>
      <c r="AC181" s="139">
        <v>1</v>
      </c>
      <c r="AD181" s="139">
        <v>1</v>
      </c>
      <c r="AE181" s="139">
        <v>0.98</v>
      </c>
      <c r="AF181" s="139">
        <v>0.98</v>
      </c>
      <c r="AG181" s="139">
        <v>0.98</v>
      </c>
      <c r="AH181" s="139">
        <v>1</v>
      </c>
      <c r="AI181" s="139">
        <v>1.05</v>
      </c>
      <c r="AJ181" s="139">
        <v>1</v>
      </c>
      <c r="AK181" s="139">
        <v>1</v>
      </c>
      <c r="AL181" s="139">
        <v>1.02</v>
      </c>
      <c r="AM181" s="139">
        <v>1</v>
      </c>
      <c r="AN181" s="139">
        <v>1</v>
      </c>
      <c r="AO181" s="139">
        <v>1</v>
      </c>
    </row>
    <row r="182" spans="1:41" x14ac:dyDescent="0.2">
      <c r="A182" s="138">
        <v>42217</v>
      </c>
      <c r="B182" s="139">
        <v>1</v>
      </c>
      <c r="C182" s="139">
        <v>1</v>
      </c>
      <c r="D182" s="139">
        <v>1</v>
      </c>
      <c r="E182" s="139">
        <v>1</v>
      </c>
      <c r="F182" s="139">
        <v>1</v>
      </c>
      <c r="G182" s="139">
        <v>1</v>
      </c>
      <c r="H182" s="139">
        <v>1</v>
      </c>
      <c r="I182" s="139">
        <v>1</v>
      </c>
      <c r="J182" s="139">
        <v>1</v>
      </c>
      <c r="K182" s="139">
        <v>1</v>
      </c>
      <c r="L182" s="139">
        <v>1</v>
      </c>
      <c r="M182" s="139">
        <v>1</v>
      </c>
      <c r="N182" s="139">
        <v>1</v>
      </c>
      <c r="O182" s="139">
        <v>1</v>
      </c>
      <c r="P182" s="139">
        <v>1.03</v>
      </c>
      <c r="Q182" s="139">
        <v>1.03</v>
      </c>
      <c r="R182" s="139">
        <v>1</v>
      </c>
      <c r="S182" s="139">
        <v>1</v>
      </c>
      <c r="T182" s="139">
        <v>1.02</v>
      </c>
      <c r="U182" s="139">
        <v>1</v>
      </c>
      <c r="V182" s="139">
        <v>1</v>
      </c>
      <c r="W182" s="139">
        <v>1</v>
      </c>
      <c r="X182" s="139">
        <v>1</v>
      </c>
      <c r="Y182" s="139">
        <v>1</v>
      </c>
      <c r="Z182" s="139">
        <v>1.02</v>
      </c>
      <c r="AA182" s="139">
        <v>1</v>
      </c>
      <c r="AB182" s="139">
        <v>1</v>
      </c>
      <c r="AC182" s="139">
        <v>1</v>
      </c>
      <c r="AD182" s="139">
        <v>1</v>
      </c>
      <c r="AE182" s="139">
        <v>0.98</v>
      </c>
      <c r="AF182" s="139">
        <v>0.98</v>
      </c>
      <c r="AG182" s="139">
        <v>0.98</v>
      </c>
      <c r="AH182" s="139">
        <v>1</v>
      </c>
      <c r="AI182" s="139">
        <v>1.05</v>
      </c>
      <c r="AJ182" s="139">
        <v>1</v>
      </c>
      <c r="AK182" s="139">
        <v>1</v>
      </c>
      <c r="AL182" s="139">
        <v>1.02</v>
      </c>
      <c r="AM182" s="139">
        <v>1</v>
      </c>
      <c r="AN182" s="139">
        <v>1</v>
      </c>
      <c r="AO182" s="139">
        <v>1</v>
      </c>
    </row>
    <row r="183" spans="1:41" x14ac:dyDescent="0.2">
      <c r="A183" s="138">
        <v>42248</v>
      </c>
      <c r="B183" s="139">
        <v>1</v>
      </c>
      <c r="C183" s="139">
        <v>1</v>
      </c>
      <c r="D183" s="139">
        <v>1</v>
      </c>
      <c r="E183" s="139">
        <v>1</v>
      </c>
      <c r="F183" s="139">
        <v>1</v>
      </c>
      <c r="G183" s="139">
        <v>1</v>
      </c>
      <c r="H183" s="139">
        <v>1</v>
      </c>
      <c r="I183" s="139">
        <v>1</v>
      </c>
      <c r="J183" s="139">
        <v>1</v>
      </c>
      <c r="K183" s="139">
        <v>1</v>
      </c>
      <c r="L183" s="139">
        <v>1</v>
      </c>
      <c r="M183" s="139">
        <v>1</v>
      </c>
      <c r="N183" s="139">
        <v>1</v>
      </c>
      <c r="O183" s="139">
        <v>1</v>
      </c>
      <c r="P183" s="139">
        <v>1.03</v>
      </c>
      <c r="Q183" s="139">
        <v>1.03</v>
      </c>
      <c r="R183" s="139">
        <v>1</v>
      </c>
      <c r="S183" s="139">
        <v>1</v>
      </c>
      <c r="T183" s="139">
        <v>1.02</v>
      </c>
      <c r="U183" s="139">
        <v>1</v>
      </c>
      <c r="V183" s="139">
        <v>1</v>
      </c>
      <c r="W183" s="139">
        <v>1</v>
      </c>
      <c r="X183" s="139">
        <v>1</v>
      </c>
      <c r="Y183" s="139">
        <v>1</v>
      </c>
      <c r="Z183" s="139">
        <v>1.02</v>
      </c>
      <c r="AA183" s="139">
        <v>1</v>
      </c>
      <c r="AB183" s="139">
        <v>1</v>
      </c>
      <c r="AC183" s="139">
        <v>1</v>
      </c>
      <c r="AD183" s="139">
        <v>1</v>
      </c>
      <c r="AE183" s="139">
        <v>0.98</v>
      </c>
      <c r="AF183" s="139">
        <v>0.98</v>
      </c>
      <c r="AG183" s="139">
        <v>0.98</v>
      </c>
      <c r="AH183" s="139">
        <v>1</v>
      </c>
      <c r="AI183" s="139">
        <v>1.05</v>
      </c>
      <c r="AJ183" s="139">
        <v>1</v>
      </c>
      <c r="AK183" s="139">
        <v>1</v>
      </c>
      <c r="AL183" s="139">
        <v>1.02</v>
      </c>
      <c r="AM183" s="139">
        <v>1</v>
      </c>
      <c r="AN183" s="139">
        <v>1</v>
      </c>
      <c r="AO183" s="139">
        <v>1</v>
      </c>
    </row>
    <row r="184" spans="1:41" x14ac:dyDescent="0.2">
      <c r="A184" s="138">
        <v>42278</v>
      </c>
      <c r="B184" s="139">
        <v>1</v>
      </c>
      <c r="C184" s="139">
        <v>1</v>
      </c>
      <c r="D184" s="139">
        <v>1</v>
      </c>
      <c r="E184" s="139">
        <v>1</v>
      </c>
      <c r="F184" s="139">
        <v>1</v>
      </c>
      <c r="G184" s="139">
        <v>1</v>
      </c>
      <c r="H184" s="139">
        <v>1</v>
      </c>
      <c r="I184" s="139">
        <v>1</v>
      </c>
      <c r="J184" s="139">
        <v>1</v>
      </c>
      <c r="K184" s="139">
        <v>1</v>
      </c>
      <c r="L184" s="139">
        <v>1</v>
      </c>
      <c r="M184" s="139">
        <v>1</v>
      </c>
      <c r="N184" s="139">
        <v>1</v>
      </c>
      <c r="O184" s="139">
        <v>1</v>
      </c>
      <c r="P184" s="139">
        <v>1.03</v>
      </c>
      <c r="Q184" s="139">
        <v>1.03</v>
      </c>
      <c r="R184" s="139">
        <v>1</v>
      </c>
      <c r="S184" s="139">
        <v>1</v>
      </c>
      <c r="T184" s="139">
        <v>1.02</v>
      </c>
      <c r="U184" s="139">
        <v>1</v>
      </c>
      <c r="V184" s="139">
        <v>1</v>
      </c>
      <c r="W184" s="139">
        <v>1</v>
      </c>
      <c r="X184" s="139">
        <v>1</v>
      </c>
      <c r="Y184" s="139">
        <v>1</v>
      </c>
      <c r="Z184" s="139">
        <v>1.02</v>
      </c>
      <c r="AA184" s="139">
        <v>1</v>
      </c>
      <c r="AB184" s="139">
        <v>1</v>
      </c>
      <c r="AC184" s="139">
        <v>1</v>
      </c>
      <c r="AD184" s="139">
        <v>1</v>
      </c>
      <c r="AE184" s="139">
        <v>0.98</v>
      </c>
      <c r="AF184" s="139">
        <v>0.98</v>
      </c>
      <c r="AG184" s="139">
        <v>0.98</v>
      </c>
      <c r="AH184" s="139">
        <v>1</v>
      </c>
      <c r="AI184" s="139">
        <v>1.05</v>
      </c>
      <c r="AJ184" s="139">
        <v>1</v>
      </c>
      <c r="AK184" s="139">
        <v>1</v>
      </c>
      <c r="AL184" s="139">
        <v>1.02</v>
      </c>
      <c r="AM184" s="139">
        <v>1</v>
      </c>
      <c r="AN184" s="139">
        <v>1</v>
      </c>
      <c r="AO184" s="139">
        <v>1</v>
      </c>
    </row>
    <row r="185" spans="1:41" x14ac:dyDescent="0.2">
      <c r="A185" s="138">
        <v>42309</v>
      </c>
      <c r="B185" s="139">
        <v>1</v>
      </c>
      <c r="C185" s="139">
        <v>1</v>
      </c>
      <c r="D185" s="139">
        <v>1</v>
      </c>
      <c r="E185" s="139">
        <v>1</v>
      </c>
      <c r="F185" s="139">
        <v>1</v>
      </c>
      <c r="G185" s="139">
        <v>1</v>
      </c>
      <c r="H185" s="139">
        <v>1</v>
      </c>
      <c r="I185" s="139">
        <v>1</v>
      </c>
      <c r="J185" s="139">
        <v>1</v>
      </c>
      <c r="K185" s="139">
        <v>1</v>
      </c>
      <c r="L185" s="139">
        <v>1</v>
      </c>
      <c r="M185" s="139">
        <v>1</v>
      </c>
      <c r="N185" s="139">
        <v>1</v>
      </c>
      <c r="O185" s="139">
        <v>1</v>
      </c>
      <c r="P185" s="139">
        <v>1.03</v>
      </c>
      <c r="Q185" s="139">
        <v>1.03</v>
      </c>
      <c r="R185" s="139">
        <v>1</v>
      </c>
      <c r="S185" s="139">
        <v>1</v>
      </c>
      <c r="T185" s="139">
        <v>1.02</v>
      </c>
      <c r="U185" s="139">
        <v>1</v>
      </c>
      <c r="V185" s="139">
        <v>1</v>
      </c>
      <c r="W185" s="139">
        <v>1</v>
      </c>
      <c r="X185" s="139">
        <v>1</v>
      </c>
      <c r="Y185" s="139">
        <v>1</v>
      </c>
      <c r="Z185" s="139">
        <v>1</v>
      </c>
      <c r="AA185" s="139">
        <v>1</v>
      </c>
      <c r="AB185" s="139">
        <v>1</v>
      </c>
      <c r="AC185" s="139">
        <v>1</v>
      </c>
      <c r="AD185" s="139">
        <v>1</v>
      </c>
      <c r="AE185" s="139">
        <v>1</v>
      </c>
      <c r="AF185" s="139">
        <v>1</v>
      </c>
      <c r="AG185" s="139">
        <v>1.1000000000000001</v>
      </c>
      <c r="AH185" s="139">
        <v>1.1000000000000001</v>
      </c>
      <c r="AI185" s="139">
        <v>1.05</v>
      </c>
      <c r="AJ185" s="139">
        <v>1</v>
      </c>
      <c r="AK185" s="139">
        <v>1</v>
      </c>
      <c r="AL185" s="139">
        <v>1.02</v>
      </c>
      <c r="AM185" s="139">
        <v>1</v>
      </c>
      <c r="AN185" s="139">
        <v>1</v>
      </c>
      <c r="AO185" s="139">
        <v>1</v>
      </c>
    </row>
    <row r="186" spans="1:41" x14ac:dyDescent="0.2">
      <c r="A186" s="138">
        <v>42339</v>
      </c>
      <c r="B186" s="139">
        <v>1</v>
      </c>
      <c r="C186" s="139">
        <v>1</v>
      </c>
      <c r="D186" s="139">
        <v>1</v>
      </c>
      <c r="E186" s="139">
        <v>1</v>
      </c>
      <c r="F186" s="139">
        <v>1</v>
      </c>
      <c r="G186" s="139">
        <v>1</v>
      </c>
      <c r="H186" s="139">
        <v>1</v>
      </c>
      <c r="I186" s="139">
        <v>1</v>
      </c>
      <c r="J186" s="139">
        <v>1</v>
      </c>
      <c r="K186" s="139">
        <v>1</v>
      </c>
      <c r="L186" s="139">
        <v>1</v>
      </c>
      <c r="M186" s="139">
        <v>1</v>
      </c>
      <c r="N186" s="139">
        <v>1</v>
      </c>
      <c r="O186" s="139">
        <v>1</v>
      </c>
      <c r="P186" s="139">
        <v>1.03</v>
      </c>
      <c r="Q186" s="139">
        <v>1.03</v>
      </c>
      <c r="R186" s="139">
        <v>1</v>
      </c>
      <c r="S186" s="139">
        <v>1</v>
      </c>
      <c r="T186" s="139">
        <v>1.02</v>
      </c>
      <c r="U186" s="139">
        <v>1</v>
      </c>
      <c r="V186" s="139">
        <v>1</v>
      </c>
      <c r="W186" s="139">
        <v>1</v>
      </c>
      <c r="X186" s="139">
        <v>1</v>
      </c>
      <c r="Y186" s="139">
        <v>1</v>
      </c>
      <c r="Z186" s="139">
        <v>1</v>
      </c>
      <c r="AA186" s="139">
        <v>1</v>
      </c>
      <c r="AB186" s="139">
        <v>1</v>
      </c>
      <c r="AC186" s="139">
        <v>1</v>
      </c>
      <c r="AD186" s="139">
        <v>1</v>
      </c>
      <c r="AE186" s="139">
        <v>1</v>
      </c>
      <c r="AF186" s="139">
        <v>1</v>
      </c>
      <c r="AG186" s="139">
        <v>1.1000000000000001</v>
      </c>
      <c r="AH186" s="139">
        <v>1.02</v>
      </c>
      <c r="AI186" s="139">
        <v>1.05</v>
      </c>
      <c r="AJ186" s="139">
        <v>1</v>
      </c>
      <c r="AK186" s="139">
        <v>1</v>
      </c>
      <c r="AL186" s="139">
        <v>1.02</v>
      </c>
      <c r="AM186" s="139">
        <v>1</v>
      </c>
      <c r="AN186" s="139">
        <v>1</v>
      </c>
      <c r="AO186" s="139">
        <v>1</v>
      </c>
    </row>
    <row r="187" spans="1:41" x14ac:dyDescent="0.2">
      <c r="A187" s="138">
        <v>42370</v>
      </c>
      <c r="B187" s="139">
        <v>1</v>
      </c>
      <c r="C187" s="139">
        <v>1</v>
      </c>
      <c r="D187" s="139">
        <v>1</v>
      </c>
      <c r="E187" s="139">
        <v>1</v>
      </c>
      <c r="F187" s="139">
        <v>1</v>
      </c>
      <c r="G187" s="139">
        <v>1</v>
      </c>
      <c r="H187" s="139">
        <v>1</v>
      </c>
      <c r="I187" s="139">
        <v>1</v>
      </c>
      <c r="J187" s="139">
        <v>1</v>
      </c>
      <c r="K187" s="139">
        <v>1</v>
      </c>
      <c r="L187" s="139">
        <v>1</v>
      </c>
      <c r="M187" s="139">
        <v>1</v>
      </c>
      <c r="N187" s="139">
        <v>1</v>
      </c>
      <c r="O187" s="139">
        <v>1</v>
      </c>
      <c r="P187" s="139">
        <v>1.03</v>
      </c>
      <c r="Q187" s="139">
        <v>1.03</v>
      </c>
      <c r="R187" s="139">
        <v>1</v>
      </c>
      <c r="S187" s="139">
        <v>1</v>
      </c>
      <c r="T187" s="139">
        <v>1.02</v>
      </c>
      <c r="U187" s="139">
        <v>1</v>
      </c>
      <c r="V187" s="139">
        <v>1</v>
      </c>
      <c r="W187" s="139">
        <v>1</v>
      </c>
      <c r="X187" s="139">
        <v>1</v>
      </c>
      <c r="Y187" s="139">
        <v>1</v>
      </c>
      <c r="Z187" s="139">
        <v>1</v>
      </c>
      <c r="AA187" s="139">
        <v>1</v>
      </c>
      <c r="AB187" s="139">
        <v>1</v>
      </c>
      <c r="AC187" s="139">
        <v>1</v>
      </c>
      <c r="AD187" s="139">
        <v>1</v>
      </c>
      <c r="AE187" s="139">
        <v>1</v>
      </c>
      <c r="AF187" s="139">
        <v>1</v>
      </c>
      <c r="AG187" s="139">
        <v>1.1000000000000001</v>
      </c>
      <c r="AH187" s="139">
        <v>1.04</v>
      </c>
      <c r="AI187" s="139">
        <v>1.05</v>
      </c>
      <c r="AJ187" s="139">
        <v>1</v>
      </c>
      <c r="AK187" s="139">
        <v>1</v>
      </c>
      <c r="AL187" s="139">
        <v>1.02</v>
      </c>
      <c r="AM187" s="139">
        <v>1</v>
      </c>
      <c r="AN187" s="139">
        <v>1</v>
      </c>
      <c r="AO187" s="139">
        <v>1</v>
      </c>
    </row>
    <row r="188" spans="1:41" x14ac:dyDescent="0.2">
      <c r="A188" s="138">
        <v>42401</v>
      </c>
      <c r="B188" s="139">
        <v>1</v>
      </c>
      <c r="C188" s="139">
        <v>1</v>
      </c>
      <c r="D188" s="139">
        <v>1</v>
      </c>
      <c r="E188" s="139">
        <v>1</v>
      </c>
      <c r="F188" s="139">
        <v>1</v>
      </c>
      <c r="G188" s="139">
        <v>1</v>
      </c>
      <c r="H188" s="139">
        <v>1</v>
      </c>
      <c r="I188" s="139">
        <v>1</v>
      </c>
      <c r="J188" s="139">
        <v>1</v>
      </c>
      <c r="K188" s="139">
        <v>1</v>
      </c>
      <c r="L188" s="139">
        <v>1</v>
      </c>
      <c r="M188" s="139">
        <v>1</v>
      </c>
      <c r="N188" s="139">
        <v>1</v>
      </c>
      <c r="O188" s="139">
        <v>1</v>
      </c>
      <c r="P188" s="139">
        <v>1.03</v>
      </c>
      <c r="Q188" s="139">
        <v>1.03</v>
      </c>
      <c r="R188" s="139">
        <v>1</v>
      </c>
      <c r="S188" s="139">
        <v>1</v>
      </c>
      <c r="T188" s="139">
        <v>1.02</v>
      </c>
      <c r="U188" s="139">
        <v>1</v>
      </c>
      <c r="V188" s="139">
        <v>1</v>
      </c>
      <c r="W188" s="139">
        <v>1</v>
      </c>
      <c r="X188" s="139">
        <v>1</v>
      </c>
      <c r="Y188" s="139">
        <v>1</v>
      </c>
      <c r="Z188" s="139">
        <v>1</v>
      </c>
      <c r="AA188" s="139">
        <v>1</v>
      </c>
      <c r="AB188" s="139">
        <v>1</v>
      </c>
      <c r="AC188" s="139">
        <v>1</v>
      </c>
      <c r="AD188" s="139">
        <v>1</v>
      </c>
      <c r="AE188" s="139">
        <v>1</v>
      </c>
      <c r="AF188" s="139">
        <v>1</v>
      </c>
      <c r="AG188" s="139">
        <v>1.1000000000000001</v>
      </c>
      <c r="AH188" s="139">
        <v>1.04</v>
      </c>
      <c r="AI188" s="139">
        <v>1.05</v>
      </c>
      <c r="AJ188" s="139">
        <v>1</v>
      </c>
      <c r="AK188" s="139">
        <v>1</v>
      </c>
      <c r="AL188" s="139">
        <v>1.02</v>
      </c>
      <c r="AM188" s="139">
        <v>1</v>
      </c>
      <c r="AN188" s="139">
        <v>1</v>
      </c>
      <c r="AO188" s="139">
        <v>1</v>
      </c>
    </row>
    <row r="189" spans="1:41" x14ac:dyDescent="0.2">
      <c r="A189" s="138">
        <v>42430</v>
      </c>
      <c r="B189" s="139">
        <v>1</v>
      </c>
      <c r="C189" s="139">
        <v>1</v>
      </c>
      <c r="D189" s="139">
        <v>1</v>
      </c>
      <c r="E189" s="139">
        <v>1</v>
      </c>
      <c r="F189" s="139">
        <v>1</v>
      </c>
      <c r="G189" s="139">
        <v>1</v>
      </c>
      <c r="H189" s="139">
        <v>1</v>
      </c>
      <c r="I189" s="139">
        <v>1</v>
      </c>
      <c r="J189" s="139">
        <v>1</v>
      </c>
      <c r="K189" s="139">
        <v>1</v>
      </c>
      <c r="L189" s="139">
        <v>1</v>
      </c>
      <c r="M189" s="139">
        <v>1</v>
      </c>
      <c r="N189" s="139">
        <v>1</v>
      </c>
      <c r="O189" s="139">
        <v>1</v>
      </c>
      <c r="P189" s="139">
        <v>1.03</v>
      </c>
      <c r="Q189" s="139">
        <v>1.03</v>
      </c>
      <c r="R189" s="139">
        <v>1</v>
      </c>
      <c r="S189" s="139">
        <v>1</v>
      </c>
      <c r="T189" s="139">
        <v>1.02</v>
      </c>
      <c r="U189" s="139">
        <v>1</v>
      </c>
      <c r="V189" s="139">
        <v>1</v>
      </c>
      <c r="W189" s="139">
        <v>1</v>
      </c>
      <c r="X189" s="139">
        <v>1</v>
      </c>
      <c r="Y189" s="139">
        <v>1</v>
      </c>
      <c r="Z189" s="139">
        <v>1</v>
      </c>
      <c r="AA189" s="139">
        <v>1</v>
      </c>
      <c r="AB189" s="139">
        <v>1</v>
      </c>
      <c r="AC189" s="139">
        <v>1</v>
      </c>
      <c r="AD189" s="139">
        <v>1</v>
      </c>
      <c r="AE189" s="139">
        <v>1</v>
      </c>
      <c r="AF189" s="139">
        <v>1</v>
      </c>
      <c r="AG189" s="139">
        <v>1.1000000000000001</v>
      </c>
      <c r="AH189" s="139">
        <v>1.04</v>
      </c>
      <c r="AI189" s="139">
        <v>1.05</v>
      </c>
      <c r="AJ189" s="139">
        <v>1</v>
      </c>
      <c r="AK189" s="139">
        <v>1</v>
      </c>
      <c r="AL189" s="139">
        <v>1.02</v>
      </c>
      <c r="AM189" s="139">
        <v>1</v>
      </c>
      <c r="AN189" s="139">
        <v>1</v>
      </c>
      <c r="AO189" s="139">
        <v>1</v>
      </c>
    </row>
    <row r="190" spans="1:41" x14ac:dyDescent="0.2">
      <c r="A190" s="138">
        <v>42461</v>
      </c>
      <c r="B190" s="139">
        <v>1</v>
      </c>
      <c r="C190" s="139">
        <v>1</v>
      </c>
      <c r="D190" s="139">
        <v>1</v>
      </c>
      <c r="E190" s="139">
        <v>1</v>
      </c>
      <c r="F190" s="139">
        <v>1</v>
      </c>
      <c r="G190" s="139">
        <v>1</v>
      </c>
      <c r="H190" s="139">
        <v>1</v>
      </c>
      <c r="I190" s="139">
        <v>1</v>
      </c>
      <c r="J190" s="139">
        <v>1</v>
      </c>
      <c r="K190" s="139">
        <v>1</v>
      </c>
      <c r="L190" s="139">
        <v>1</v>
      </c>
      <c r="M190" s="139">
        <v>1</v>
      </c>
      <c r="N190" s="139">
        <v>1</v>
      </c>
      <c r="O190" s="139">
        <v>1</v>
      </c>
      <c r="P190" s="139">
        <v>1.03</v>
      </c>
      <c r="Q190" s="139">
        <v>1.03</v>
      </c>
      <c r="R190" s="139">
        <v>1</v>
      </c>
      <c r="S190" s="139">
        <v>1</v>
      </c>
      <c r="T190" s="139">
        <v>1.02</v>
      </c>
      <c r="U190" s="139">
        <v>1</v>
      </c>
      <c r="V190" s="139">
        <v>1</v>
      </c>
      <c r="W190" s="139">
        <v>1</v>
      </c>
      <c r="X190" s="139">
        <v>1</v>
      </c>
      <c r="Y190" s="139">
        <v>1</v>
      </c>
      <c r="Z190" s="139">
        <v>1.02</v>
      </c>
      <c r="AA190" s="139">
        <v>1</v>
      </c>
      <c r="AB190" s="139">
        <v>1</v>
      </c>
      <c r="AC190" s="139">
        <v>1</v>
      </c>
      <c r="AD190" s="139">
        <v>1</v>
      </c>
      <c r="AE190" s="139">
        <v>0.98</v>
      </c>
      <c r="AF190" s="139">
        <v>0.98</v>
      </c>
      <c r="AG190" s="139">
        <v>0.98</v>
      </c>
      <c r="AH190" s="139">
        <v>1</v>
      </c>
      <c r="AI190" s="139">
        <v>1.05</v>
      </c>
      <c r="AJ190" s="139">
        <v>1</v>
      </c>
      <c r="AK190" s="139">
        <v>1</v>
      </c>
      <c r="AL190" s="139">
        <v>1.02</v>
      </c>
      <c r="AM190" s="139">
        <v>1</v>
      </c>
      <c r="AN190" s="139">
        <v>1</v>
      </c>
      <c r="AO190" s="139">
        <v>1</v>
      </c>
    </row>
    <row r="191" spans="1:41" x14ac:dyDescent="0.2">
      <c r="A191" s="138">
        <v>42491</v>
      </c>
      <c r="B191" s="139">
        <v>1</v>
      </c>
      <c r="C191" s="139">
        <v>1</v>
      </c>
      <c r="D191" s="139">
        <v>1</v>
      </c>
      <c r="E191" s="139">
        <v>1</v>
      </c>
      <c r="F191" s="139">
        <v>1</v>
      </c>
      <c r="G191" s="139">
        <v>1</v>
      </c>
      <c r="H191" s="139">
        <v>1</v>
      </c>
      <c r="I191" s="139">
        <v>1</v>
      </c>
      <c r="J191" s="139">
        <v>1</v>
      </c>
      <c r="K191" s="139">
        <v>1</v>
      </c>
      <c r="L191" s="139">
        <v>1</v>
      </c>
      <c r="M191" s="139">
        <v>1</v>
      </c>
      <c r="N191" s="139">
        <v>1</v>
      </c>
      <c r="O191" s="139">
        <v>1</v>
      </c>
      <c r="P191" s="139">
        <v>1.03</v>
      </c>
      <c r="Q191" s="139">
        <v>1.03</v>
      </c>
      <c r="R191" s="139">
        <v>1</v>
      </c>
      <c r="S191" s="139">
        <v>1</v>
      </c>
      <c r="T191" s="139">
        <v>1.02</v>
      </c>
      <c r="U191" s="139">
        <v>1</v>
      </c>
      <c r="V191" s="139">
        <v>1</v>
      </c>
      <c r="W191" s="139">
        <v>1</v>
      </c>
      <c r="X191" s="139">
        <v>1</v>
      </c>
      <c r="Y191" s="139">
        <v>1</v>
      </c>
      <c r="Z191" s="139">
        <v>1.02</v>
      </c>
      <c r="AA191" s="139">
        <v>1</v>
      </c>
      <c r="AB191" s="139">
        <v>1</v>
      </c>
      <c r="AC191" s="139">
        <v>1</v>
      </c>
      <c r="AD191" s="139">
        <v>1</v>
      </c>
      <c r="AE191" s="139">
        <v>0.98</v>
      </c>
      <c r="AF191" s="139">
        <v>0.98</v>
      </c>
      <c r="AG191" s="139">
        <v>0.98</v>
      </c>
      <c r="AH191" s="139">
        <v>1</v>
      </c>
      <c r="AI191" s="139">
        <v>1.05</v>
      </c>
      <c r="AJ191" s="139">
        <v>1</v>
      </c>
      <c r="AK191" s="139">
        <v>1</v>
      </c>
      <c r="AL191" s="139">
        <v>1.02</v>
      </c>
      <c r="AM191" s="139">
        <v>1</v>
      </c>
      <c r="AN191" s="139">
        <v>1</v>
      </c>
      <c r="AO191" s="139">
        <v>1</v>
      </c>
    </row>
    <row r="192" spans="1:41" x14ac:dyDescent="0.2">
      <c r="A192" s="138">
        <v>42522</v>
      </c>
      <c r="B192" s="139">
        <v>1</v>
      </c>
      <c r="C192" s="139">
        <v>1</v>
      </c>
      <c r="D192" s="139">
        <v>1</v>
      </c>
      <c r="E192" s="139">
        <v>1</v>
      </c>
      <c r="F192" s="139">
        <v>1</v>
      </c>
      <c r="G192" s="139">
        <v>1</v>
      </c>
      <c r="H192" s="139">
        <v>1</v>
      </c>
      <c r="I192" s="139">
        <v>1</v>
      </c>
      <c r="J192" s="139">
        <v>1</v>
      </c>
      <c r="K192" s="139">
        <v>1</v>
      </c>
      <c r="L192" s="139">
        <v>1</v>
      </c>
      <c r="M192" s="139">
        <v>1</v>
      </c>
      <c r="N192" s="139">
        <v>1</v>
      </c>
      <c r="O192" s="139">
        <v>1</v>
      </c>
      <c r="P192" s="139">
        <v>1.03</v>
      </c>
      <c r="Q192" s="139">
        <v>1.03</v>
      </c>
      <c r="R192" s="139">
        <v>1</v>
      </c>
      <c r="S192" s="139">
        <v>1</v>
      </c>
      <c r="T192" s="139">
        <v>1.02</v>
      </c>
      <c r="U192" s="139">
        <v>1</v>
      </c>
      <c r="V192" s="139">
        <v>1</v>
      </c>
      <c r="W192" s="139">
        <v>1</v>
      </c>
      <c r="X192" s="139">
        <v>1</v>
      </c>
      <c r="Y192" s="139">
        <v>1</v>
      </c>
      <c r="Z192" s="139">
        <v>1.02</v>
      </c>
      <c r="AA192" s="139">
        <v>1</v>
      </c>
      <c r="AB192" s="139">
        <v>1</v>
      </c>
      <c r="AC192" s="139">
        <v>1</v>
      </c>
      <c r="AD192" s="139">
        <v>1</v>
      </c>
      <c r="AE192" s="139">
        <v>0.98</v>
      </c>
      <c r="AF192" s="139">
        <v>0.98</v>
      </c>
      <c r="AG192" s="139">
        <v>0.98</v>
      </c>
      <c r="AH192" s="139">
        <v>1</v>
      </c>
      <c r="AI192" s="139">
        <v>1.05</v>
      </c>
      <c r="AJ192" s="139">
        <v>1</v>
      </c>
      <c r="AK192" s="139">
        <v>1</v>
      </c>
      <c r="AL192" s="139">
        <v>1.02</v>
      </c>
      <c r="AM192" s="139">
        <v>1</v>
      </c>
      <c r="AN192" s="139">
        <v>1</v>
      </c>
      <c r="AO192" s="139">
        <v>1</v>
      </c>
    </row>
    <row r="193" spans="1:41" x14ac:dyDescent="0.2">
      <c r="A193" s="138">
        <v>42552</v>
      </c>
      <c r="B193" s="139">
        <v>1</v>
      </c>
      <c r="C193" s="139">
        <v>1</v>
      </c>
      <c r="D193" s="139">
        <v>1</v>
      </c>
      <c r="E193" s="139">
        <v>1</v>
      </c>
      <c r="F193" s="139">
        <v>1</v>
      </c>
      <c r="G193" s="139">
        <v>1</v>
      </c>
      <c r="H193" s="139">
        <v>1</v>
      </c>
      <c r="I193" s="139">
        <v>1</v>
      </c>
      <c r="J193" s="139">
        <v>1</v>
      </c>
      <c r="K193" s="139">
        <v>1</v>
      </c>
      <c r="L193" s="139">
        <v>1</v>
      </c>
      <c r="M193" s="139">
        <v>1</v>
      </c>
      <c r="N193" s="139">
        <v>1</v>
      </c>
      <c r="O193" s="139">
        <v>1</v>
      </c>
      <c r="P193" s="139">
        <v>1.03</v>
      </c>
      <c r="Q193" s="139">
        <v>1.03</v>
      </c>
      <c r="R193" s="139">
        <v>1</v>
      </c>
      <c r="S193" s="139">
        <v>1</v>
      </c>
      <c r="T193" s="139">
        <v>1.02</v>
      </c>
      <c r="U193" s="139">
        <v>1</v>
      </c>
      <c r="V193" s="139">
        <v>1</v>
      </c>
      <c r="W193" s="139">
        <v>1</v>
      </c>
      <c r="X193" s="139">
        <v>1</v>
      </c>
      <c r="Y193" s="139">
        <v>1</v>
      </c>
      <c r="Z193" s="139">
        <v>1.02</v>
      </c>
      <c r="AA193" s="139">
        <v>1</v>
      </c>
      <c r="AB193" s="139">
        <v>1</v>
      </c>
      <c r="AC193" s="139">
        <v>1</v>
      </c>
      <c r="AD193" s="139">
        <v>1</v>
      </c>
      <c r="AE193" s="139">
        <v>0.98</v>
      </c>
      <c r="AF193" s="139">
        <v>0.98</v>
      </c>
      <c r="AG193" s="139">
        <v>0.98</v>
      </c>
      <c r="AH193" s="139">
        <v>1</v>
      </c>
      <c r="AI193" s="139">
        <v>1.05</v>
      </c>
      <c r="AJ193" s="139">
        <v>1</v>
      </c>
      <c r="AK193" s="139">
        <v>1</v>
      </c>
      <c r="AL193" s="139">
        <v>1.02</v>
      </c>
      <c r="AM193" s="139">
        <v>1</v>
      </c>
      <c r="AN193" s="139">
        <v>1</v>
      </c>
      <c r="AO193" s="139">
        <v>1</v>
      </c>
    </row>
    <row r="194" spans="1:41" x14ac:dyDescent="0.2">
      <c r="A194" s="138">
        <v>42583</v>
      </c>
      <c r="B194" s="139">
        <v>1</v>
      </c>
      <c r="C194" s="139">
        <v>1</v>
      </c>
      <c r="D194" s="139">
        <v>1</v>
      </c>
      <c r="E194" s="139">
        <v>1</v>
      </c>
      <c r="F194" s="139">
        <v>1</v>
      </c>
      <c r="G194" s="139">
        <v>1</v>
      </c>
      <c r="H194" s="139">
        <v>1</v>
      </c>
      <c r="I194" s="139">
        <v>1</v>
      </c>
      <c r="J194" s="139">
        <v>1</v>
      </c>
      <c r="K194" s="139">
        <v>1</v>
      </c>
      <c r="L194" s="139">
        <v>1</v>
      </c>
      <c r="M194" s="139">
        <v>1</v>
      </c>
      <c r="N194" s="139">
        <v>1</v>
      </c>
      <c r="O194" s="139">
        <v>1</v>
      </c>
      <c r="P194" s="139">
        <v>1.03</v>
      </c>
      <c r="Q194" s="139">
        <v>1.03</v>
      </c>
      <c r="R194" s="139">
        <v>1</v>
      </c>
      <c r="S194" s="139">
        <v>1</v>
      </c>
      <c r="T194" s="139">
        <v>1.02</v>
      </c>
      <c r="U194" s="139">
        <v>1</v>
      </c>
      <c r="V194" s="139">
        <v>1</v>
      </c>
      <c r="W194" s="139">
        <v>1</v>
      </c>
      <c r="X194" s="139">
        <v>1</v>
      </c>
      <c r="Y194" s="139">
        <v>1</v>
      </c>
      <c r="Z194" s="139">
        <v>1.02</v>
      </c>
      <c r="AA194" s="139">
        <v>1</v>
      </c>
      <c r="AB194" s="139">
        <v>1</v>
      </c>
      <c r="AC194" s="139">
        <v>1</v>
      </c>
      <c r="AD194" s="139">
        <v>1</v>
      </c>
      <c r="AE194" s="139">
        <v>0.98</v>
      </c>
      <c r="AF194" s="139">
        <v>0.98</v>
      </c>
      <c r="AG194" s="139">
        <v>0.98</v>
      </c>
      <c r="AH194" s="139">
        <v>1</v>
      </c>
      <c r="AI194" s="139">
        <v>1.05</v>
      </c>
      <c r="AJ194" s="139">
        <v>1</v>
      </c>
      <c r="AK194" s="139">
        <v>1</v>
      </c>
      <c r="AL194" s="139">
        <v>1.02</v>
      </c>
      <c r="AM194" s="139">
        <v>1</v>
      </c>
      <c r="AN194" s="139">
        <v>1</v>
      </c>
      <c r="AO194" s="139">
        <v>1</v>
      </c>
    </row>
    <row r="195" spans="1:41" x14ac:dyDescent="0.2">
      <c r="A195" s="138">
        <v>42614</v>
      </c>
      <c r="B195" s="139">
        <v>1</v>
      </c>
      <c r="C195" s="139">
        <v>1</v>
      </c>
      <c r="D195" s="139">
        <v>1</v>
      </c>
      <c r="E195" s="139">
        <v>1</v>
      </c>
      <c r="F195" s="139">
        <v>1</v>
      </c>
      <c r="G195" s="139">
        <v>1</v>
      </c>
      <c r="H195" s="139">
        <v>1</v>
      </c>
      <c r="I195" s="139">
        <v>1</v>
      </c>
      <c r="J195" s="139">
        <v>1</v>
      </c>
      <c r="K195" s="139">
        <v>1</v>
      </c>
      <c r="L195" s="139">
        <v>1</v>
      </c>
      <c r="M195" s="139">
        <v>1</v>
      </c>
      <c r="N195" s="139">
        <v>1</v>
      </c>
      <c r="O195" s="139">
        <v>1</v>
      </c>
      <c r="P195" s="139">
        <v>1.03</v>
      </c>
      <c r="Q195" s="139">
        <v>1.03</v>
      </c>
      <c r="R195" s="139">
        <v>1</v>
      </c>
      <c r="S195" s="139">
        <v>1</v>
      </c>
      <c r="T195" s="139">
        <v>1.02</v>
      </c>
      <c r="U195" s="139">
        <v>1</v>
      </c>
      <c r="V195" s="139">
        <v>1</v>
      </c>
      <c r="W195" s="139">
        <v>1</v>
      </c>
      <c r="X195" s="139">
        <v>1</v>
      </c>
      <c r="Y195" s="139">
        <v>1</v>
      </c>
      <c r="Z195" s="139">
        <v>1.02</v>
      </c>
      <c r="AA195" s="139">
        <v>1</v>
      </c>
      <c r="AB195" s="139">
        <v>1</v>
      </c>
      <c r="AC195" s="139">
        <v>1</v>
      </c>
      <c r="AD195" s="139">
        <v>1</v>
      </c>
      <c r="AE195" s="139">
        <v>0.98</v>
      </c>
      <c r="AF195" s="139">
        <v>0.98</v>
      </c>
      <c r="AG195" s="139">
        <v>0.98</v>
      </c>
      <c r="AH195" s="139">
        <v>1</v>
      </c>
      <c r="AI195" s="139">
        <v>1.05</v>
      </c>
      <c r="AJ195" s="139">
        <v>1</v>
      </c>
      <c r="AK195" s="139">
        <v>1</v>
      </c>
      <c r="AL195" s="139">
        <v>1.02</v>
      </c>
      <c r="AM195" s="139">
        <v>1</v>
      </c>
      <c r="AN195" s="139">
        <v>1</v>
      </c>
      <c r="AO195" s="139">
        <v>1</v>
      </c>
    </row>
    <row r="196" spans="1:41" x14ac:dyDescent="0.2">
      <c r="A196" s="138">
        <v>42644</v>
      </c>
      <c r="B196" s="139">
        <v>1</v>
      </c>
      <c r="C196" s="139">
        <v>1</v>
      </c>
      <c r="D196" s="139">
        <v>1</v>
      </c>
      <c r="E196" s="139">
        <v>1</v>
      </c>
      <c r="F196" s="139">
        <v>1</v>
      </c>
      <c r="G196" s="139">
        <v>1</v>
      </c>
      <c r="H196" s="139">
        <v>1</v>
      </c>
      <c r="I196" s="139">
        <v>1</v>
      </c>
      <c r="J196" s="139">
        <v>1</v>
      </c>
      <c r="K196" s="139">
        <v>1</v>
      </c>
      <c r="L196" s="139">
        <v>1</v>
      </c>
      <c r="M196" s="139">
        <v>1</v>
      </c>
      <c r="N196" s="139">
        <v>1</v>
      </c>
      <c r="O196" s="139">
        <v>1</v>
      </c>
      <c r="P196" s="139">
        <v>1.03</v>
      </c>
      <c r="Q196" s="139">
        <v>1.03</v>
      </c>
      <c r="R196" s="139">
        <v>1</v>
      </c>
      <c r="S196" s="139">
        <v>1</v>
      </c>
      <c r="T196" s="139">
        <v>1.02</v>
      </c>
      <c r="U196" s="139">
        <v>1</v>
      </c>
      <c r="V196" s="139">
        <v>1</v>
      </c>
      <c r="W196" s="139">
        <v>1</v>
      </c>
      <c r="X196" s="139">
        <v>1</v>
      </c>
      <c r="Y196" s="139">
        <v>1</v>
      </c>
      <c r="Z196" s="139">
        <v>1.02</v>
      </c>
      <c r="AA196" s="139">
        <v>1</v>
      </c>
      <c r="AB196" s="139">
        <v>1</v>
      </c>
      <c r="AC196" s="139">
        <v>1</v>
      </c>
      <c r="AD196" s="139">
        <v>1</v>
      </c>
      <c r="AE196" s="139">
        <v>0.98</v>
      </c>
      <c r="AF196" s="139">
        <v>0.98</v>
      </c>
      <c r="AG196" s="139">
        <v>0.98</v>
      </c>
      <c r="AH196" s="139">
        <v>1</v>
      </c>
      <c r="AI196" s="139">
        <v>1.05</v>
      </c>
      <c r="AJ196" s="139">
        <v>1</v>
      </c>
      <c r="AK196" s="139">
        <v>1</v>
      </c>
      <c r="AL196" s="139">
        <v>1.02</v>
      </c>
      <c r="AM196" s="139">
        <v>1</v>
      </c>
      <c r="AN196" s="139">
        <v>1</v>
      </c>
      <c r="AO196" s="139">
        <v>1</v>
      </c>
    </row>
    <row r="197" spans="1:41" x14ac:dyDescent="0.2">
      <c r="A197" s="138">
        <v>42675</v>
      </c>
      <c r="B197" s="139">
        <v>1</v>
      </c>
      <c r="C197" s="139">
        <v>1</v>
      </c>
      <c r="D197" s="139">
        <v>1</v>
      </c>
      <c r="E197" s="139">
        <v>1</v>
      </c>
      <c r="F197" s="139">
        <v>1</v>
      </c>
      <c r="G197" s="139">
        <v>1</v>
      </c>
      <c r="H197" s="139">
        <v>1</v>
      </c>
      <c r="I197" s="139">
        <v>1</v>
      </c>
      <c r="J197" s="139">
        <v>1</v>
      </c>
      <c r="K197" s="139">
        <v>1</v>
      </c>
      <c r="L197" s="139">
        <v>1</v>
      </c>
      <c r="M197" s="139">
        <v>1</v>
      </c>
      <c r="N197" s="139">
        <v>1</v>
      </c>
      <c r="O197" s="139">
        <v>1</v>
      </c>
      <c r="P197" s="139">
        <v>1.03</v>
      </c>
      <c r="Q197" s="139">
        <v>1.03</v>
      </c>
      <c r="R197" s="139">
        <v>1</v>
      </c>
      <c r="S197" s="139">
        <v>1</v>
      </c>
      <c r="T197" s="139">
        <v>1.02</v>
      </c>
      <c r="U197" s="139">
        <v>1</v>
      </c>
      <c r="V197" s="139">
        <v>1</v>
      </c>
      <c r="W197" s="139">
        <v>1</v>
      </c>
      <c r="X197" s="139">
        <v>1</v>
      </c>
      <c r="Y197" s="139">
        <v>1</v>
      </c>
      <c r="Z197" s="139">
        <v>1</v>
      </c>
      <c r="AA197" s="139">
        <v>1</v>
      </c>
      <c r="AB197" s="139">
        <v>1</v>
      </c>
      <c r="AC197" s="139">
        <v>1</v>
      </c>
      <c r="AD197" s="139">
        <v>1</v>
      </c>
      <c r="AE197" s="139">
        <v>1</v>
      </c>
      <c r="AF197" s="139">
        <v>1</v>
      </c>
      <c r="AG197" s="139">
        <v>1.1000000000000001</v>
      </c>
      <c r="AH197" s="139">
        <v>1.1000000000000001</v>
      </c>
      <c r="AI197" s="139">
        <v>1.05</v>
      </c>
      <c r="AJ197" s="139">
        <v>1</v>
      </c>
      <c r="AK197" s="139">
        <v>1</v>
      </c>
      <c r="AL197" s="139">
        <v>1.02</v>
      </c>
      <c r="AM197" s="139">
        <v>1</v>
      </c>
      <c r="AN197" s="139">
        <v>1</v>
      </c>
      <c r="AO197" s="139">
        <v>1</v>
      </c>
    </row>
    <row r="198" spans="1:41" x14ac:dyDescent="0.2">
      <c r="A198" s="138">
        <v>42705</v>
      </c>
      <c r="B198" s="139">
        <v>1</v>
      </c>
      <c r="C198" s="139">
        <v>1</v>
      </c>
      <c r="D198" s="139">
        <v>1</v>
      </c>
      <c r="E198" s="139">
        <v>1</v>
      </c>
      <c r="F198" s="139">
        <v>1</v>
      </c>
      <c r="G198" s="139">
        <v>1</v>
      </c>
      <c r="H198" s="139">
        <v>1</v>
      </c>
      <c r="I198" s="139">
        <v>1</v>
      </c>
      <c r="J198" s="139">
        <v>1</v>
      </c>
      <c r="K198" s="139">
        <v>1</v>
      </c>
      <c r="L198" s="139">
        <v>1</v>
      </c>
      <c r="M198" s="139">
        <v>1</v>
      </c>
      <c r="N198" s="139">
        <v>1</v>
      </c>
      <c r="O198" s="139">
        <v>1</v>
      </c>
      <c r="P198" s="139">
        <v>1.03</v>
      </c>
      <c r="Q198" s="139">
        <v>1.03</v>
      </c>
      <c r="R198" s="139">
        <v>1</v>
      </c>
      <c r="S198" s="139">
        <v>1</v>
      </c>
      <c r="T198" s="139">
        <v>1.02</v>
      </c>
      <c r="U198" s="139">
        <v>1</v>
      </c>
      <c r="V198" s="139">
        <v>1</v>
      </c>
      <c r="W198" s="139">
        <v>1</v>
      </c>
      <c r="X198" s="139">
        <v>1</v>
      </c>
      <c r="Y198" s="139">
        <v>1</v>
      </c>
      <c r="Z198" s="139">
        <v>1</v>
      </c>
      <c r="AA198" s="139">
        <v>1</v>
      </c>
      <c r="AB198" s="139">
        <v>1</v>
      </c>
      <c r="AC198" s="139">
        <v>1</v>
      </c>
      <c r="AD198" s="139">
        <v>1</v>
      </c>
      <c r="AE198" s="139">
        <v>1</v>
      </c>
      <c r="AF198" s="139">
        <v>1</v>
      </c>
      <c r="AG198" s="139">
        <v>1.1000000000000001</v>
      </c>
      <c r="AH198" s="139">
        <v>1.02</v>
      </c>
      <c r="AI198" s="139">
        <v>1.05</v>
      </c>
      <c r="AJ198" s="139">
        <v>1</v>
      </c>
      <c r="AK198" s="139">
        <v>1</v>
      </c>
      <c r="AL198" s="139">
        <v>1.02</v>
      </c>
      <c r="AM198" s="139">
        <v>1</v>
      </c>
      <c r="AN198" s="139">
        <v>1</v>
      </c>
      <c r="AO198" s="139">
        <v>1</v>
      </c>
    </row>
    <row r="199" spans="1:41" x14ac:dyDescent="0.2">
      <c r="A199" s="138">
        <v>42736</v>
      </c>
      <c r="B199" s="139">
        <v>1</v>
      </c>
      <c r="C199" s="139">
        <v>1</v>
      </c>
      <c r="D199" s="139">
        <v>1</v>
      </c>
      <c r="E199" s="139">
        <v>1</v>
      </c>
      <c r="F199" s="139">
        <v>1</v>
      </c>
      <c r="G199" s="139">
        <v>1</v>
      </c>
      <c r="H199" s="139">
        <v>1</v>
      </c>
      <c r="I199" s="139">
        <v>1</v>
      </c>
      <c r="J199" s="139">
        <v>1</v>
      </c>
      <c r="K199" s="139">
        <v>1</v>
      </c>
      <c r="L199" s="139">
        <v>1</v>
      </c>
      <c r="M199" s="139">
        <v>1</v>
      </c>
      <c r="N199" s="139">
        <v>1</v>
      </c>
      <c r="O199" s="139">
        <v>1</v>
      </c>
      <c r="P199" s="139">
        <v>1.03</v>
      </c>
      <c r="Q199" s="139">
        <v>1.03</v>
      </c>
      <c r="R199" s="139">
        <v>1</v>
      </c>
      <c r="S199" s="139">
        <v>1</v>
      </c>
      <c r="T199" s="139">
        <v>1.02</v>
      </c>
      <c r="U199" s="139">
        <v>1</v>
      </c>
      <c r="V199" s="139">
        <v>1</v>
      </c>
      <c r="W199" s="139">
        <v>1</v>
      </c>
      <c r="X199" s="139">
        <v>1</v>
      </c>
      <c r="Y199" s="139">
        <v>1</v>
      </c>
      <c r="Z199" s="139">
        <v>1</v>
      </c>
      <c r="AA199" s="139">
        <v>1</v>
      </c>
      <c r="AB199" s="139">
        <v>1</v>
      </c>
      <c r="AC199" s="139">
        <v>1</v>
      </c>
      <c r="AD199" s="139">
        <v>1</v>
      </c>
      <c r="AE199" s="139">
        <v>1</v>
      </c>
      <c r="AF199" s="139">
        <v>1</v>
      </c>
      <c r="AG199" s="139">
        <v>1.1000000000000001</v>
      </c>
      <c r="AH199" s="139">
        <v>1.04</v>
      </c>
      <c r="AI199" s="139">
        <v>1.05</v>
      </c>
      <c r="AJ199" s="139">
        <v>1</v>
      </c>
      <c r="AK199" s="139">
        <v>1</v>
      </c>
      <c r="AL199" s="139">
        <v>1.02</v>
      </c>
      <c r="AM199" s="139">
        <v>1</v>
      </c>
      <c r="AN199" s="139">
        <v>1</v>
      </c>
      <c r="AO199" s="139">
        <v>1</v>
      </c>
    </row>
    <row r="200" spans="1:41" x14ac:dyDescent="0.2">
      <c r="A200" s="138">
        <v>42767</v>
      </c>
      <c r="B200" s="139">
        <v>1</v>
      </c>
      <c r="C200" s="139">
        <v>1</v>
      </c>
      <c r="D200" s="139">
        <v>1</v>
      </c>
      <c r="E200" s="139">
        <v>1</v>
      </c>
      <c r="F200" s="139">
        <v>1</v>
      </c>
      <c r="G200" s="139">
        <v>1</v>
      </c>
      <c r="H200" s="139">
        <v>1</v>
      </c>
      <c r="I200" s="139">
        <v>1</v>
      </c>
      <c r="J200" s="139">
        <v>1</v>
      </c>
      <c r="K200" s="139">
        <v>1</v>
      </c>
      <c r="L200" s="139">
        <v>1</v>
      </c>
      <c r="M200" s="139">
        <v>1</v>
      </c>
      <c r="N200" s="139">
        <v>1</v>
      </c>
      <c r="O200" s="139">
        <v>1</v>
      </c>
      <c r="P200" s="139">
        <v>1.03</v>
      </c>
      <c r="Q200" s="139">
        <v>1.03</v>
      </c>
      <c r="R200" s="139">
        <v>1</v>
      </c>
      <c r="S200" s="139">
        <v>1</v>
      </c>
      <c r="T200" s="139">
        <v>1.02</v>
      </c>
      <c r="U200" s="139">
        <v>1</v>
      </c>
      <c r="V200" s="139">
        <v>1</v>
      </c>
      <c r="W200" s="139">
        <v>1</v>
      </c>
      <c r="X200" s="139">
        <v>1</v>
      </c>
      <c r="Y200" s="139">
        <v>1</v>
      </c>
      <c r="Z200" s="139">
        <v>1</v>
      </c>
      <c r="AA200" s="139">
        <v>1</v>
      </c>
      <c r="AB200" s="139">
        <v>1</v>
      </c>
      <c r="AC200" s="139">
        <v>1</v>
      </c>
      <c r="AD200" s="139">
        <v>1</v>
      </c>
      <c r="AE200" s="139">
        <v>1</v>
      </c>
      <c r="AF200" s="139">
        <v>1</v>
      </c>
      <c r="AG200" s="139">
        <v>1.1000000000000001</v>
      </c>
      <c r="AH200" s="139">
        <v>1.04</v>
      </c>
      <c r="AI200" s="139">
        <v>1.05</v>
      </c>
      <c r="AJ200" s="139">
        <v>1</v>
      </c>
      <c r="AK200" s="139">
        <v>1</v>
      </c>
      <c r="AL200" s="139">
        <v>1.02</v>
      </c>
      <c r="AM200" s="139">
        <v>1</v>
      </c>
      <c r="AN200" s="139">
        <v>1</v>
      </c>
      <c r="AO200" s="139">
        <v>1</v>
      </c>
    </row>
    <row r="201" spans="1:41" x14ac:dyDescent="0.2">
      <c r="A201" s="138">
        <v>42795</v>
      </c>
      <c r="B201" s="139">
        <v>1</v>
      </c>
      <c r="C201" s="139">
        <v>1</v>
      </c>
      <c r="D201" s="139">
        <v>1</v>
      </c>
      <c r="E201" s="139">
        <v>1</v>
      </c>
      <c r="F201" s="139">
        <v>1</v>
      </c>
      <c r="G201" s="139">
        <v>1</v>
      </c>
      <c r="H201" s="139">
        <v>1</v>
      </c>
      <c r="I201" s="139">
        <v>1</v>
      </c>
      <c r="J201" s="139">
        <v>1</v>
      </c>
      <c r="K201" s="139">
        <v>1</v>
      </c>
      <c r="L201" s="139">
        <v>1</v>
      </c>
      <c r="M201" s="139">
        <v>1</v>
      </c>
      <c r="N201" s="139">
        <v>1</v>
      </c>
      <c r="O201" s="139">
        <v>1</v>
      </c>
      <c r="P201" s="139">
        <v>1.03</v>
      </c>
      <c r="Q201" s="139">
        <v>1.03</v>
      </c>
      <c r="R201" s="139">
        <v>1</v>
      </c>
      <c r="S201" s="139">
        <v>1</v>
      </c>
      <c r="T201" s="139">
        <v>1.02</v>
      </c>
      <c r="U201" s="139">
        <v>1</v>
      </c>
      <c r="V201" s="139">
        <v>1</v>
      </c>
      <c r="W201" s="139">
        <v>1</v>
      </c>
      <c r="X201" s="139">
        <v>1</v>
      </c>
      <c r="Y201" s="139">
        <v>1</v>
      </c>
      <c r="Z201" s="139">
        <v>1</v>
      </c>
      <c r="AA201" s="139">
        <v>1</v>
      </c>
      <c r="AB201" s="139">
        <v>1</v>
      </c>
      <c r="AC201" s="139">
        <v>1</v>
      </c>
      <c r="AD201" s="139">
        <v>1</v>
      </c>
      <c r="AE201" s="139">
        <v>1</v>
      </c>
      <c r="AF201" s="139">
        <v>1</v>
      </c>
      <c r="AG201" s="139">
        <v>1.1000000000000001</v>
      </c>
      <c r="AH201" s="139">
        <v>1.04</v>
      </c>
      <c r="AI201" s="139">
        <v>1.05</v>
      </c>
      <c r="AJ201" s="139">
        <v>1</v>
      </c>
      <c r="AK201" s="139">
        <v>1</v>
      </c>
      <c r="AL201" s="139">
        <v>1.02</v>
      </c>
      <c r="AM201" s="139">
        <v>1</v>
      </c>
      <c r="AN201" s="139">
        <v>1</v>
      </c>
      <c r="AO201" s="139">
        <v>1</v>
      </c>
    </row>
    <row r="202" spans="1:41" x14ac:dyDescent="0.2">
      <c r="A202" s="138">
        <v>42826</v>
      </c>
      <c r="B202" s="139">
        <v>1</v>
      </c>
      <c r="C202" s="139">
        <v>1</v>
      </c>
      <c r="D202" s="139">
        <v>1</v>
      </c>
      <c r="E202" s="139">
        <v>1</v>
      </c>
      <c r="F202" s="139">
        <v>1</v>
      </c>
      <c r="G202" s="139">
        <v>1</v>
      </c>
      <c r="H202" s="139">
        <v>1</v>
      </c>
      <c r="I202" s="139">
        <v>1</v>
      </c>
      <c r="J202" s="139">
        <v>1</v>
      </c>
      <c r="K202" s="139">
        <v>1</v>
      </c>
      <c r="L202" s="139">
        <v>1</v>
      </c>
      <c r="M202" s="139">
        <v>1</v>
      </c>
      <c r="N202" s="139">
        <v>1</v>
      </c>
      <c r="O202" s="139">
        <v>1</v>
      </c>
      <c r="P202" s="139">
        <v>1.03</v>
      </c>
      <c r="Q202" s="139">
        <v>1.03</v>
      </c>
      <c r="R202" s="139">
        <v>1</v>
      </c>
      <c r="S202" s="139">
        <v>1</v>
      </c>
      <c r="T202" s="139">
        <v>1.02</v>
      </c>
      <c r="U202" s="139">
        <v>1</v>
      </c>
      <c r="V202" s="139">
        <v>1</v>
      </c>
      <c r="W202" s="139">
        <v>1</v>
      </c>
      <c r="X202" s="139">
        <v>1</v>
      </c>
      <c r="Y202" s="139">
        <v>1</v>
      </c>
      <c r="Z202" s="139">
        <v>1.02</v>
      </c>
      <c r="AA202" s="139">
        <v>1</v>
      </c>
      <c r="AB202" s="139">
        <v>1</v>
      </c>
      <c r="AC202" s="139">
        <v>1</v>
      </c>
      <c r="AD202" s="139">
        <v>1</v>
      </c>
      <c r="AE202" s="139">
        <v>0.98</v>
      </c>
      <c r="AF202" s="139">
        <v>0.98</v>
      </c>
      <c r="AG202" s="139">
        <v>0.98</v>
      </c>
      <c r="AH202" s="139">
        <v>1</v>
      </c>
      <c r="AI202" s="139">
        <v>1.05</v>
      </c>
      <c r="AJ202" s="139">
        <v>1</v>
      </c>
      <c r="AK202" s="139">
        <v>1</v>
      </c>
      <c r="AL202" s="139">
        <v>1.02</v>
      </c>
      <c r="AM202" s="139">
        <v>1</v>
      </c>
      <c r="AN202" s="139">
        <v>1</v>
      </c>
      <c r="AO202" s="139">
        <v>1</v>
      </c>
    </row>
    <row r="203" spans="1:41" x14ac:dyDescent="0.2">
      <c r="A203" s="138">
        <v>42856</v>
      </c>
      <c r="B203" s="139">
        <v>1</v>
      </c>
      <c r="C203" s="139">
        <v>1</v>
      </c>
      <c r="D203" s="139">
        <v>1</v>
      </c>
      <c r="E203" s="139">
        <v>1</v>
      </c>
      <c r="F203" s="139">
        <v>1</v>
      </c>
      <c r="G203" s="139">
        <v>1</v>
      </c>
      <c r="H203" s="139">
        <v>1</v>
      </c>
      <c r="I203" s="139">
        <v>1</v>
      </c>
      <c r="J203" s="139">
        <v>1</v>
      </c>
      <c r="K203" s="139">
        <v>1</v>
      </c>
      <c r="L203" s="139">
        <v>1</v>
      </c>
      <c r="M203" s="139">
        <v>1</v>
      </c>
      <c r="N203" s="139">
        <v>1</v>
      </c>
      <c r="O203" s="139">
        <v>1</v>
      </c>
      <c r="P203" s="139">
        <v>1.03</v>
      </c>
      <c r="Q203" s="139">
        <v>1.03</v>
      </c>
      <c r="R203" s="139">
        <v>1</v>
      </c>
      <c r="S203" s="139">
        <v>1</v>
      </c>
      <c r="T203" s="139">
        <v>1.02</v>
      </c>
      <c r="U203" s="139">
        <v>1</v>
      </c>
      <c r="V203" s="139">
        <v>1</v>
      </c>
      <c r="W203" s="139">
        <v>1</v>
      </c>
      <c r="X203" s="139">
        <v>1</v>
      </c>
      <c r="Y203" s="139">
        <v>1</v>
      </c>
      <c r="Z203" s="139">
        <v>1.02</v>
      </c>
      <c r="AA203" s="139">
        <v>1</v>
      </c>
      <c r="AB203" s="139">
        <v>1</v>
      </c>
      <c r="AC203" s="139">
        <v>1</v>
      </c>
      <c r="AD203" s="139">
        <v>1</v>
      </c>
      <c r="AE203" s="139">
        <v>0.98</v>
      </c>
      <c r="AF203" s="139">
        <v>0.98</v>
      </c>
      <c r="AG203" s="139">
        <v>0.98</v>
      </c>
      <c r="AH203" s="139">
        <v>1</v>
      </c>
      <c r="AI203" s="139">
        <v>1.05</v>
      </c>
      <c r="AJ203" s="139">
        <v>1</v>
      </c>
      <c r="AK203" s="139">
        <v>1</v>
      </c>
      <c r="AL203" s="139">
        <v>1.02</v>
      </c>
      <c r="AM203" s="139">
        <v>1</v>
      </c>
      <c r="AN203" s="139">
        <v>1</v>
      </c>
      <c r="AO203" s="139">
        <v>1</v>
      </c>
    </row>
    <row r="204" spans="1:41" x14ac:dyDescent="0.2">
      <c r="A204" s="138">
        <v>42887</v>
      </c>
      <c r="B204" s="139">
        <v>1</v>
      </c>
      <c r="C204" s="139">
        <v>1</v>
      </c>
      <c r="D204" s="139">
        <v>1</v>
      </c>
      <c r="E204" s="139">
        <v>1</v>
      </c>
      <c r="F204" s="139">
        <v>1</v>
      </c>
      <c r="G204" s="139">
        <v>1</v>
      </c>
      <c r="H204" s="139">
        <v>1</v>
      </c>
      <c r="I204" s="139">
        <v>1</v>
      </c>
      <c r="J204" s="139">
        <v>1</v>
      </c>
      <c r="K204" s="139">
        <v>1</v>
      </c>
      <c r="L204" s="139">
        <v>1</v>
      </c>
      <c r="M204" s="139">
        <v>1</v>
      </c>
      <c r="N204" s="139">
        <v>1</v>
      </c>
      <c r="O204" s="139">
        <v>1</v>
      </c>
      <c r="P204" s="139">
        <v>1.03</v>
      </c>
      <c r="Q204" s="139">
        <v>1.03</v>
      </c>
      <c r="R204" s="139">
        <v>1</v>
      </c>
      <c r="S204" s="139">
        <v>1</v>
      </c>
      <c r="T204" s="139">
        <v>1.02</v>
      </c>
      <c r="U204" s="139">
        <v>1</v>
      </c>
      <c r="V204" s="139">
        <v>1</v>
      </c>
      <c r="W204" s="139">
        <v>1</v>
      </c>
      <c r="X204" s="139">
        <v>1</v>
      </c>
      <c r="Y204" s="139">
        <v>1</v>
      </c>
      <c r="Z204" s="139">
        <v>1.02</v>
      </c>
      <c r="AA204" s="139">
        <v>1</v>
      </c>
      <c r="AB204" s="139">
        <v>1</v>
      </c>
      <c r="AC204" s="139">
        <v>1</v>
      </c>
      <c r="AD204" s="139">
        <v>1</v>
      </c>
      <c r="AE204" s="139">
        <v>0.98</v>
      </c>
      <c r="AF204" s="139">
        <v>0.98</v>
      </c>
      <c r="AG204" s="139">
        <v>0.98</v>
      </c>
      <c r="AH204" s="139">
        <v>1</v>
      </c>
      <c r="AI204" s="139">
        <v>1.05</v>
      </c>
      <c r="AJ204" s="139">
        <v>1</v>
      </c>
      <c r="AK204" s="139">
        <v>1</v>
      </c>
      <c r="AL204" s="139">
        <v>1.02</v>
      </c>
      <c r="AM204" s="139">
        <v>1</v>
      </c>
      <c r="AN204" s="139">
        <v>1</v>
      </c>
      <c r="AO204" s="139">
        <v>1</v>
      </c>
    </row>
    <row r="205" spans="1:41" x14ac:dyDescent="0.2">
      <c r="A205" s="138">
        <v>42917</v>
      </c>
      <c r="B205" s="139">
        <v>1</v>
      </c>
      <c r="C205" s="139">
        <v>1</v>
      </c>
      <c r="D205" s="139">
        <v>1</v>
      </c>
      <c r="E205" s="139">
        <v>1</v>
      </c>
      <c r="F205" s="139">
        <v>1</v>
      </c>
      <c r="G205" s="139">
        <v>1</v>
      </c>
      <c r="H205" s="139">
        <v>1</v>
      </c>
      <c r="I205" s="139">
        <v>1</v>
      </c>
      <c r="J205" s="139">
        <v>1</v>
      </c>
      <c r="K205" s="139">
        <v>1</v>
      </c>
      <c r="L205" s="139">
        <v>1</v>
      </c>
      <c r="M205" s="139">
        <v>1</v>
      </c>
      <c r="N205" s="139">
        <v>1</v>
      </c>
      <c r="O205" s="139">
        <v>1</v>
      </c>
      <c r="P205" s="139">
        <v>1.03</v>
      </c>
      <c r="Q205" s="139">
        <v>1.03</v>
      </c>
      <c r="R205" s="139">
        <v>1</v>
      </c>
      <c r="S205" s="139">
        <v>1</v>
      </c>
      <c r="T205" s="139">
        <v>1.02</v>
      </c>
      <c r="U205" s="139">
        <v>1</v>
      </c>
      <c r="V205" s="139">
        <v>1</v>
      </c>
      <c r="W205" s="139">
        <v>1</v>
      </c>
      <c r="X205" s="139">
        <v>1</v>
      </c>
      <c r="Y205" s="139">
        <v>1</v>
      </c>
      <c r="Z205" s="139">
        <v>1.02</v>
      </c>
      <c r="AA205" s="139">
        <v>1</v>
      </c>
      <c r="AB205" s="139">
        <v>1</v>
      </c>
      <c r="AC205" s="139">
        <v>1</v>
      </c>
      <c r="AD205" s="139">
        <v>1</v>
      </c>
      <c r="AE205" s="139">
        <v>0.98</v>
      </c>
      <c r="AF205" s="139">
        <v>0.98</v>
      </c>
      <c r="AG205" s="139">
        <v>0.98</v>
      </c>
      <c r="AH205" s="139">
        <v>1</v>
      </c>
      <c r="AI205" s="139">
        <v>1.05</v>
      </c>
      <c r="AJ205" s="139">
        <v>1</v>
      </c>
      <c r="AK205" s="139">
        <v>1</v>
      </c>
      <c r="AL205" s="139">
        <v>1.02</v>
      </c>
      <c r="AM205" s="139">
        <v>1</v>
      </c>
      <c r="AN205" s="139">
        <v>1</v>
      </c>
      <c r="AO205" s="139">
        <v>1</v>
      </c>
    </row>
    <row r="206" spans="1:41" x14ac:dyDescent="0.2">
      <c r="A206" s="138">
        <v>42948</v>
      </c>
      <c r="B206" s="139">
        <v>1</v>
      </c>
      <c r="C206" s="139">
        <v>1</v>
      </c>
      <c r="D206" s="139">
        <v>1</v>
      </c>
      <c r="E206" s="139">
        <v>1</v>
      </c>
      <c r="F206" s="139">
        <v>1</v>
      </c>
      <c r="G206" s="139">
        <v>1</v>
      </c>
      <c r="H206" s="139">
        <v>1</v>
      </c>
      <c r="I206" s="139">
        <v>1</v>
      </c>
      <c r="J206" s="139">
        <v>1</v>
      </c>
      <c r="K206" s="139">
        <v>1</v>
      </c>
      <c r="L206" s="139">
        <v>1</v>
      </c>
      <c r="M206" s="139">
        <v>1</v>
      </c>
      <c r="N206" s="139">
        <v>1</v>
      </c>
      <c r="O206" s="139">
        <v>1</v>
      </c>
      <c r="P206" s="139">
        <v>1.03</v>
      </c>
      <c r="Q206" s="139">
        <v>1.03</v>
      </c>
      <c r="R206" s="139">
        <v>1</v>
      </c>
      <c r="S206" s="139">
        <v>1</v>
      </c>
      <c r="T206" s="139">
        <v>1.02</v>
      </c>
      <c r="U206" s="139">
        <v>1</v>
      </c>
      <c r="V206" s="139">
        <v>1</v>
      </c>
      <c r="W206" s="139">
        <v>1</v>
      </c>
      <c r="X206" s="139">
        <v>1</v>
      </c>
      <c r="Y206" s="139">
        <v>1</v>
      </c>
      <c r="Z206" s="139">
        <v>1.02</v>
      </c>
      <c r="AA206" s="139">
        <v>1</v>
      </c>
      <c r="AB206" s="139">
        <v>1</v>
      </c>
      <c r="AC206" s="139">
        <v>1</v>
      </c>
      <c r="AD206" s="139">
        <v>1</v>
      </c>
      <c r="AE206" s="139">
        <v>0.98</v>
      </c>
      <c r="AF206" s="139">
        <v>0.98</v>
      </c>
      <c r="AG206" s="139">
        <v>0.98</v>
      </c>
      <c r="AH206" s="139">
        <v>1</v>
      </c>
      <c r="AI206" s="139">
        <v>1.05</v>
      </c>
      <c r="AJ206" s="139">
        <v>1</v>
      </c>
      <c r="AK206" s="139">
        <v>1</v>
      </c>
      <c r="AL206" s="139">
        <v>1.02</v>
      </c>
      <c r="AM206" s="139">
        <v>1</v>
      </c>
      <c r="AN206" s="139">
        <v>1</v>
      </c>
      <c r="AO206" s="139">
        <v>1</v>
      </c>
    </row>
    <row r="207" spans="1:41" x14ac:dyDescent="0.2">
      <c r="A207" s="138">
        <v>42979</v>
      </c>
      <c r="B207" s="139">
        <v>1</v>
      </c>
      <c r="C207" s="139">
        <v>1</v>
      </c>
      <c r="D207" s="139">
        <v>1</v>
      </c>
      <c r="E207" s="139">
        <v>1</v>
      </c>
      <c r="F207" s="139">
        <v>1</v>
      </c>
      <c r="G207" s="139">
        <v>1</v>
      </c>
      <c r="H207" s="139">
        <v>1</v>
      </c>
      <c r="I207" s="139">
        <v>1</v>
      </c>
      <c r="J207" s="139">
        <v>1</v>
      </c>
      <c r="K207" s="139">
        <v>1</v>
      </c>
      <c r="L207" s="139">
        <v>1</v>
      </c>
      <c r="M207" s="139">
        <v>1</v>
      </c>
      <c r="N207" s="139">
        <v>1</v>
      </c>
      <c r="O207" s="139">
        <v>1</v>
      </c>
      <c r="P207" s="139">
        <v>1.03</v>
      </c>
      <c r="Q207" s="139">
        <v>1.03</v>
      </c>
      <c r="R207" s="139">
        <v>1</v>
      </c>
      <c r="S207" s="139">
        <v>1</v>
      </c>
      <c r="T207" s="139">
        <v>1.02</v>
      </c>
      <c r="U207" s="139">
        <v>1</v>
      </c>
      <c r="V207" s="139">
        <v>1</v>
      </c>
      <c r="W207" s="139">
        <v>1</v>
      </c>
      <c r="X207" s="139">
        <v>1</v>
      </c>
      <c r="Y207" s="139">
        <v>1</v>
      </c>
      <c r="Z207" s="139">
        <v>1.02</v>
      </c>
      <c r="AA207" s="139">
        <v>1</v>
      </c>
      <c r="AB207" s="139">
        <v>1</v>
      </c>
      <c r="AC207" s="139">
        <v>1</v>
      </c>
      <c r="AD207" s="139">
        <v>1</v>
      </c>
      <c r="AE207" s="139">
        <v>0.98</v>
      </c>
      <c r="AF207" s="139">
        <v>0.98</v>
      </c>
      <c r="AG207" s="139">
        <v>0.98</v>
      </c>
      <c r="AH207" s="139">
        <v>1</v>
      </c>
      <c r="AI207" s="139">
        <v>1.05</v>
      </c>
      <c r="AJ207" s="139">
        <v>1</v>
      </c>
      <c r="AK207" s="139">
        <v>1</v>
      </c>
      <c r="AL207" s="139">
        <v>1.02</v>
      </c>
      <c r="AM207" s="139">
        <v>1</v>
      </c>
      <c r="AN207" s="139">
        <v>1</v>
      </c>
      <c r="AO207" s="139">
        <v>1</v>
      </c>
    </row>
    <row r="208" spans="1:41" x14ac:dyDescent="0.2">
      <c r="A208" s="138">
        <v>43009</v>
      </c>
      <c r="B208" s="139">
        <v>1</v>
      </c>
      <c r="C208" s="139">
        <v>1</v>
      </c>
      <c r="D208" s="139">
        <v>1</v>
      </c>
      <c r="E208" s="139">
        <v>1</v>
      </c>
      <c r="F208" s="139">
        <v>1</v>
      </c>
      <c r="G208" s="139">
        <v>1</v>
      </c>
      <c r="H208" s="139">
        <v>1</v>
      </c>
      <c r="I208" s="139">
        <v>1</v>
      </c>
      <c r="J208" s="139">
        <v>1</v>
      </c>
      <c r="K208" s="139">
        <v>1</v>
      </c>
      <c r="L208" s="139">
        <v>1</v>
      </c>
      <c r="M208" s="139">
        <v>1</v>
      </c>
      <c r="N208" s="139">
        <v>1</v>
      </c>
      <c r="O208" s="139">
        <v>1</v>
      </c>
      <c r="P208" s="139">
        <v>1.03</v>
      </c>
      <c r="Q208" s="139">
        <v>1.03</v>
      </c>
      <c r="R208" s="139">
        <v>1</v>
      </c>
      <c r="S208" s="139">
        <v>1</v>
      </c>
      <c r="T208" s="139">
        <v>1.02</v>
      </c>
      <c r="U208" s="139">
        <v>1</v>
      </c>
      <c r="V208" s="139">
        <v>1</v>
      </c>
      <c r="W208" s="139">
        <v>1</v>
      </c>
      <c r="X208" s="139">
        <v>1</v>
      </c>
      <c r="Y208" s="139">
        <v>1</v>
      </c>
      <c r="Z208" s="139">
        <v>1.02</v>
      </c>
      <c r="AA208" s="139">
        <v>1</v>
      </c>
      <c r="AB208" s="139">
        <v>1</v>
      </c>
      <c r="AC208" s="139">
        <v>1</v>
      </c>
      <c r="AD208" s="139">
        <v>1</v>
      </c>
      <c r="AE208" s="139">
        <v>0.98</v>
      </c>
      <c r="AF208" s="139">
        <v>0.98</v>
      </c>
      <c r="AG208" s="139">
        <v>0.98</v>
      </c>
      <c r="AH208" s="139">
        <v>1</v>
      </c>
      <c r="AI208" s="139">
        <v>1.05</v>
      </c>
      <c r="AJ208" s="139">
        <v>1</v>
      </c>
      <c r="AK208" s="139">
        <v>1</v>
      </c>
      <c r="AL208" s="139">
        <v>1.02</v>
      </c>
      <c r="AM208" s="139">
        <v>1</v>
      </c>
      <c r="AN208" s="139">
        <v>1</v>
      </c>
      <c r="AO208" s="139">
        <v>1</v>
      </c>
    </row>
    <row r="209" spans="1:41" x14ac:dyDescent="0.2">
      <c r="A209" s="138">
        <v>43040</v>
      </c>
      <c r="B209" s="139">
        <v>1</v>
      </c>
      <c r="C209" s="139">
        <v>1</v>
      </c>
      <c r="D209" s="139">
        <v>1</v>
      </c>
      <c r="E209" s="139">
        <v>1</v>
      </c>
      <c r="F209" s="139">
        <v>1</v>
      </c>
      <c r="G209" s="139">
        <v>1</v>
      </c>
      <c r="H209" s="139">
        <v>1</v>
      </c>
      <c r="I209" s="139">
        <v>1</v>
      </c>
      <c r="J209" s="139">
        <v>1</v>
      </c>
      <c r="K209" s="139">
        <v>1</v>
      </c>
      <c r="L209" s="139">
        <v>1</v>
      </c>
      <c r="M209" s="139">
        <v>1</v>
      </c>
      <c r="N209" s="139">
        <v>1</v>
      </c>
      <c r="O209" s="139">
        <v>1</v>
      </c>
      <c r="P209" s="139">
        <v>1.03</v>
      </c>
      <c r="Q209" s="139">
        <v>1.03</v>
      </c>
      <c r="R209" s="139">
        <v>1</v>
      </c>
      <c r="S209" s="139">
        <v>1</v>
      </c>
      <c r="T209" s="139">
        <v>1.02</v>
      </c>
      <c r="U209" s="139">
        <v>1</v>
      </c>
      <c r="V209" s="139">
        <v>1</v>
      </c>
      <c r="W209" s="139">
        <v>1</v>
      </c>
      <c r="X209" s="139">
        <v>1</v>
      </c>
      <c r="Y209" s="139">
        <v>1</v>
      </c>
      <c r="Z209" s="139">
        <v>1</v>
      </c>
      <c r="AA209" s="139">
        <v>1</v>
      </c>
      <c r="AB209" s="139">
        <v>1</v>
      </c>
      <c r="AC209" s="139">
        <v>1</v>
      </c>
      <c r="AD209" s="139">
        <v>1</v>
      </c>
      <c r="AE209" s="139">
        <v>1</v>
      </c>
      <c r="AF209" s="139">
        <v>1</v>
      </c>
      <c r="AG209" s="139">
        <v>1.1000000000000001</v>
      </c>
      <c r="AH209" s="139">
        <v>1.1000000000000001</v>
      </c>
      <c r="AI209" s="139">
        <v>1.05</v>
      </c>
      <c r="AJ209" s="139">
        <v>1</v>
      </c>
      <c r="AK209" s="139">
        <v>1</v>
      </c>
      <c r="AL209" s="139">
        <v>1.02</v>
      </c>
      <c r="AM209" s="139">
        <v>1</v>
      </c>
      <c r="AN209" s="139">
        <v>1</v>
      </c>
      <c r="AO209" s="139">
        <v>1</v>
      </c>
    </row>
    <row r="210" spans="1:41" x14ac:dyDescent="0.2">
      <c r="A210" s="138">
        <v>43070</v>
      </c>
      <c r="B210" s="139">
        <v>1</v>
      </c>
      <c r="C210" s="139">
        <v>1</v>
      </c>
      <c r="D210" s="139">
        <v>1</v>
      </c>
      <c r="E210" s="139">
        <v>1</v>
      </c>
      <c r="F210" s="139">
        <v>1</v>
      </c>
      <c r="G210" s="139">
        <v>1</v>
      </c>
      <c r="H210" s="139">
        <v>1</v>
      </c>
      <c r="I210" s="139">
        <v>1</v>
      </c>
      <c r="J210" s="139">
        <v>1</v>
      </c>
      <c r="K210" s="139">
        <v>1</v>
      </c>
      <c r="L210" s="139">
        <v>1</v>
      </c>
      <c r="M210" s="139">
        <v>1</v>
      </c>
      <c r="N210" s="139">
        <v>1</v>
      </c>
      <c r="O210" s="139">
        <v>1</v>
      </c>
      <c r="P210" s="139">
        <v>1.03</v>
      </c>
      <c r="Q210" s="139">
        <v>1.03</v>
      </c>
      <c r="R210" s="139">
        <v>1</v>
      </c>
      <c r="S210" s="139">
        <v>1</v>
      </c>
      <c r="T210" s="139">
        <v>1.02</v>
      </c>
      <c r="U210" s="139">
        <v>1</v>
      </c>
      <c r="V210" s="139">
        <v>1</v>
      </c>
      <c r="W210" s="139">
        <v>1</v>
      </c>
      <c r="X210" s="139">
        <v>1</v>
      </c>
      <c r="Y210" s="139">
        <v>1</v>
      </c>
      <c r="Z210" s="139">
        <v>1</v>
      </c>
      <c r="AA210" s="139">
        <v>1</v>
      </c>
      <c r="AB210" s="139">
        <v>1</v>
      </c>
      <c r="AC210" s="139">
        <v>1</v>
      </c>
      <c r="AD210" s="139">
        <v>1</v>
      </c>
      <c r="AE210" s="139">
        <v>1</v>
      </c>
      <c r="AF210" s="139">
        <v>1</v>
      </c>
      <c r="AG210" s="139">
        <v>1.1000000000000001</v>
      </c>
      <c r="AH210" s="139">
        <v>1.02</v>
      </c>
      <c r="AI210" s="139">
        <v>1.05</v>
      </c>
      <c r="AJ210" s="139">
        <v>1</v>
      </c>
      <c r="AK210" s="139">
        <v>1</v>
      </c>
      <c r="AL210" s="139">
        <v>1.02</v>
      </c>
      <c r="AM210" s="139">
        <v>1</v>
      </c>
      <c r="AN210" s="139">
        <v>1</v>
      </c>
      <c r="AO210" s="139">
        <v>1</v>
      </c>
    </row>
    <row r="211" spans="1:41" x14ac:dyDescent="0.2">
      <c r="B211" s="139">
        <v>1</v>
      </c>
      <c r="C211" s="139">
        <v>1</v>
      </c>
      <c r="D211" s="139">
        <v>1</v>
      </c>
      <c r="E211" s="139">
        <v>1</v>
      </c>
      <c r="F211" s="139">
        <v>1</v>
      </c>
      <c r="G211" s="139">
        <v>1</v>
      </c>
      <c r="H211" s="139">
        <v>1</v>
      </c>
      <c r="I211" s="139">
        <v>1</v>
      </c>
      <c r="J211" s="139">
        <v>1</v>
      </c>
      <c r="K211" s="139">
        <v>1</v>
      </c>
      <c r="L211" s="139">
        <v>1</v>
      </c>
      <c r="M211" s="139">
        <v>1</v>
      </c>
      <c r="N211" s="139">
        <v>1</v>
      </c>
      <c r="O211" s="139">
        <v>1</v>
      </c>
      <c r="P211" s="139">
        <v>1.03</v>
      </c>
      <c r="Q211" s="139">
        <v>1.03</v>
      </c>
      <c r="R211" s="139">
        <v>1</v>
      </c>
      <c r="S211" s="139">
        <v>1</v>
      </c>
      <c r="T211" s="139">
        <v>1.02</v>
      </c>
      <c r="U211" s="139">
        <v>1</v>
      </c>
      <c r="V211" s="139">
        <v>1</v>
      </c>
      <c r="W211" s="139">
        <v>1</v>
      </c>
      <c r="X211" s="139">
        <v>1</v>
      </c>
      <c r="Y211" s="139">
        <v>1</v>
      </c>
      <c r="Z211" s="139">
        <v>1</v>
      </c>
      <c r="AA211" s="139">
        <v>1</v>
      </c>
      <c r="AB211" s="139">
        <v>1</v>
      </c>
      <c r="AC211" s="139">
        <v>1</v>
      </c>
      <c r="AD211" s="139">
        <v>1</v>
      </c>
      <c r="AE211" s="139">
        <v>1</v>
      </c>
      <c r="AF211" s="139">
        <v>1</v>
      </c>
      <c r="AG211" s="139">
        <v>1.1000000000000001</v>
      </c>
      <c r="AH211" s="139">
        <v>1.04</v>
      </c>
      <c r="AI211" s="139">
        <v>1.05</v>
      </c>
      <c r="AJ211" s="139">
        <v>1</v>
      </c>
      <c r="AK211" s="139">
        <v>1</v>
      </c>
      <c r="AL211" s="139">
        <v>1.02</v>
      </c>
      <c r="AM211" s="139">
        <v>1</v>
      </c>
      <c r="AN211" s="139">
        <v>1</v>
      </c>
      <c r="AO211" s="139">
        <v>1</v>
      </c>
    </row>
    <row r="212" spans="1:41" x14ac:dyDescent="0.2">
      <c r="B212" s="139">
        <v>1</v>
      </c>
      <c r="C212" s="139">
        <v>1</v>
      </c>
      <c r="D212" s="139">
        <v>1</v>
      </c>
      <c r="E212" s="139">
        <v>1</v>
      </c>
      <c r="F212" s="139">
        <v>1</v>
      </c>
      <c r="G212" s="139">
        <v>1</v>
      </c>
      <c r="H212" s="139">
        <v>1</v>
      </c>
      <c r="I212" s="139">
        <v>1</v>
      </c>
      <c r="J212" s="139">
        <v>1</v>
      </c>
      <c r="K212" s="139">
        <v>1</v>
      </c>
      <c r="L212" s="139">
        <v>1</v>
      </c>
      <c r="M212" s="139">
        <v>1</v>
      </c>
      <c r="N212" s="139">
        <v>1</v>
      </c>
      <c r="O212" s="139">
        <v>1</v>
      </c>
      <c r="P212" s="139">
        <v>1.03</v>
      </c>
      <c r="Q212" s="139">
        <v>1.03</v>
      </c>
      <c r="R212" s="139">
        <v>1</v>
      </c>
      <c r="S212" s="139">
        <v>1</v>
      </c>
      <c r="T212" s="139">
        <v>1.02</v>
      </c>
      <c r="U212" s="139">
        <v>1</v>
      </c>
      <c r="V212" s="139">
        <v>1</v>
      </c>
      <c r="W212" s="139">
        <v>1</v>
      </c>
      <c r="X212" s="139">
        <v>1</v>
      </c>
      <c r="Y212" s="139">
        <v>1</v>
      </c>
      <c r="Z212" s="139">
        <v>1</v>
      </c>
      <c r="AA212" s="139">
        <v>1</v>
      </c>
      <c r="AB212" s="139">
        <v>1</v>
      </c>
      <c r="AC212" s="139">
        <v>1</v>
      </c>
      <c r="AD212" s="139">
        <v>1</v>
      </c>
      <c r="AE212" s="139">
        <v>1</v>
      </c>
      <c r="AF212" s="139">
        <v>1</v>
      </c>
      <c r="AG212" s="139">
        <v>1.1000000000000001</v>
      </c>
      <c r="AH212" s="139">
        <v>1.04</v>
      </c>
      <c r="AI212" s="139">
        <v>1.05</v>
      </c>
      <c r="AJ212" s="139">
        <v>1</v>
      </c>
      <c r="AK212" s="139">
        <v>1</v>
      </c>
      <c r="AL212" s="139">
        <v>1.02</v>
      </c>
      <c r="AM212" s="139">
        <v>1</v>
      </c>
      <c r="AN212" s="139">
        <v>1</v>
      </c>
      <c r="AO212" s="139">
        <v>1</v>
      </c>
    </row>
    <row r="213" spans="1:41" x14ac:dyDescent="0.2">
      <c r="B213" s="139">
        <v>1</v>
      </c>
      <c r="C213" s="139">
        <v>1</v>
      </c>
      <c r="D213" s="139">
        <v>1</v>
      </c>
      <c r="E213" s="139">
        <v>1</v>
      </c>
      <c r="F213" s="139">
        <v>1</v>
      </c>
      <c r="G213" s="139">
        <v>1</v>
      </c>
      <c r="H213" s="139">
        <v>1</v>
      </c>
      <c r="I213" s="139">
        <v>1</v>
      </c>
      <c r="J213" s="139">
        <v>1</v>
      </c>
      <c r="K213" s="139">
        <v>1</v>
      </c>
      <c r="L213" s="139">
        <v>1</v>
      </c>
      <c r="M213" s="139">
        <v>1</v>
      </c>
      <c r="N213" s="139">
        <v>1</v>
      </c>
      <c r="O213" s="139">
        <v>1</v>
      </c>
      <c r="P213" s="139">
        <v>1.03</v>
      </c>
      <c r="Q213" s="139">
        <v>1.03</v>
      </c>
      <c r="R213" s="139">
        <v>1</v>
      </c>
      <c r="S213" s="139">
        <v>1</v>
      </c>
      <c r="T213" s="139">
        <v>1.02</v>
      </c>
      <c r="U213" s="139">
        <v>1</v>
      </c>
      <c r="V213" s="139">
        <v>1</v>
      </c>
      <c r="W213" s="139">
        <v>1</v>
      </c>
      <c r="X213" s="139">
        <v>1</v>
      </c>
      <c r="Y213" s="139">
        <v>1</v>
      </c>
      <c r="Z213" s="139">
        <v>1</v>
      </c>
      <c r="AA213" s="139">
        <v>1</v>
      </c>
      <c r="AB213" s="139">
        <v>1</v>
      </c>
      <c r="AC213" s="139">
        <v>1</v>
      </c>
      <c r="AD213" s="139">
        <v>1</v>
      </c>
      <c r="AE213" s="139">
        <v>1</v>
      </c>
      <c r="AF213" s="139">
        <v>1</v>
      </c>
      <c r="AG213" s="139">
        <v>1.1000000000000001</v>
      </c>
      <c r="AH213" s="139">
        <v>1.04</v>
      </c>
      <c r="AI213" s="139">
        <v>1.05</v>
      </c>
      <c r="AJ213" s="139">
        <v>1</v>
      </c>
      <c r="AK213" s="139">
        <v>1</v>
      </c>
      <c r="AL213" s="139">
        <v>1.02</v>
      </c>
      <c r="AM213" s="139">
        <v>1</v>
      </c>
      <c r="AN213" s="139">
        <v>1</v>
      </c>
      <c r="AO213" s="139">
        <v>1</v>
      </c>
    </row>
    <row r="214" spans="1:41" x14ac:dyDescent="0.2">
      <c r="B214" s="139">
        <v>1</v>
      </c>
      <c r="C214" s="139">
        <v>1</v>
      </c>
      <c r="D214" s="139">
        <v>1</v>
      </c>
      <c r="E214" s="139">
        <v>1</v>
      </c>
      <c r="F214" s="139">
        <v>1</v>
      </c>
      <c r="G214" s="139">
        <v>1</v>
      </c>
      <c r="H214" s="139">
        <v>1</v>
      </c>
      <c r="I214" s="139">
        <v>1</v>
      </c>
      <c r="J214" s="139">
        <v>1</v>
      </c>
      <c r="K214" s="139">
        <v>1</v>
      </c>
      <c r="L214" s="139">
        <v>1</v>
      </c>
      <c r="M214" s="139">
        <v>1</v>
      </c>
      <c r="N214" s="139">
        <v>1</v>
      </c>
      <c r="O214" s="139">
        <v>1</v>
      </c>
      <c r="P214" s="139">
        <v>1.03</v>
      </c>
      <c r="Q214" s="139">
        <v>1.03</v>
      </c>
      <c r="R214" s="139">
        <v>1</v>
      </c>
      <c r="S214" s="139">
        <v>1</v>
      </c>
      <c r="T214" s="139">
        <v>1.02</v>
      </c>
      <c r="U214" s="139">
        <v>1</v>
      </c>
      <c r="V214" s="139">
        <v>1</v>
      </c>
      <c r="W214" s="139">
        <v>1</v>
      </c>
      <c r="X214" s="139">
        <v>1</v>
      </c>
      <c r="Y214" s="139">
        <v>1</v>
      </c>
      <c r="Z214" s="139">
        <v>1.02</v>
      </c>
      <c r="AA214" s="139">
        <v>1</v>
      </c>
      <c r="AB214" s="139">
        <v>1</v>
      </c>
      <c r="AC214" s="139">
        <v>1</v>
      </c>
      <c r="AD214" s="139">
        <v>1</v>
      </c>
      <c r="AE214" s="139">
        <v>0.98</v>
      </c>
      <c r="AF214" s="139">
        <v>0.98</v>
      </c>
      <c r="AG214" s="139">
        <v>0.98</v>
      </c>
      <c r="AH214" s="139">
        <v>1</v>
      </c>
      <c r="AI214" s="139">
        <v>1.05</v>
      </c>
      <c r="AJ214" s="139">
        <v>1</v>
      </c>
      <c r="AK214" s="139">
        <v>1</v>
      </c>
      <c r="AL214" s="139">
        <v>1.02</v>
      </c>
      <c r="AM214" s="139">
        <v>1</v>
      </c>
      <c r="AN214" s="139">
        <v>1</v>
      </c>
      <c r="AO214" s="139">
        <v>1</v>
      </c>
    </row>
    <row r="215" spans="1:41" x14ac:dyDescent="0.2">
      <c r="B215" s="139">
        <v>1</v>
      </c>
      <c r="C215" s="139">
        <v>1</v>
      </c>
      <c r="D215" s="139">
        <v>1</v>
      </c>
      <c r="E215" s="139">
        <v>1</v>
      </c>
      <c r="F215" s="139">
        <v>1</v>
      </c>
      <c r="G215" s="139">
        <v>1</v>
      </c>
      <c r="H215" s="139">
        <v>1</v>
      </c>
      <c r="I215" s="139">
        <v>1</v>
      </c>
      <c r="J215" s="139">
        <v>1</v>
      </c>
      <c r="K215" s="139">
        <v>1</v>
      </c>
      <c r="L215" s="139">
        <v>1</v>
      </c>
      <c r="M215" s="139">
        <v>1</v>
      </c>
      <c r="N215" s="139">
        <v>1</v>
      </c>
      <c r="O215" s="139">
        <v>1</v>
      </c>
      <c r="P215" s="139">
        <v>1.03</v>
      </c>
      <c r="Q215" s="139">
        <v>1.03</v>
      </c>
      <c r="R215" s="139">
        <v>1</v>
      </c>
      <c r="S215" s="139">
        <v>1</v>
      </c>
      <c r="T215" s="139">
        <v>1.02</v>
      </c>
      <c r="U215" s="139">
        <v>1</v>
      </c>
      <c r="V215" s="139">
        <v>1</v>
      </c>
      <c r="W215" s="139">
        <v>1</v>
      </c>
      <c r="X215" s="139">
        <v>1</v>
      </c>
      <c r="Y215" s="139">
        <v>1</v>
      </c>
      <c r="Z215" s="139">
        <v>1.02</v>
      </c>
      <c r="AA215" s="139">
        <v>1</v>
      </c>
      <c r="AB215" s="139">
        <v>1</v>
      </c>
      <c r="AC215" s="139">
        <v>1</v>
      </c>
      <c r="AD215" s="139">
        <v>1</v>
      </c>
      <c r="AE215" s="139">
        <v>0.98</v>
      </c>
      <c r="AF215" s="139">
        <v>0.98</v>
      </c>
      <c r="AG215" s="139">
        <v>0.98</v>
      </c>
      <c r="AH215" s="139">
        <v>1</v>
      </c>
      <c r="AI215" s="139">
        <v>1.05</v>
      </c>
      <c r="AJ215" s="139">
        <v>1</v>
      </c>
      <c r="AK215" s="139">
        <v>1</v>
      </c>
      <c r="AL215" s="139">
        <v>1.02</v>
      </c>
      <c r="AM215" s="139">
        <v>1</v>
      </c>
      <c r="AN215" s="139">
        <v>1</v>
      </c>
      <c r="AO215" s="139">
        <v>1</v>
      </c>
    </row>
    <row r="216" spans="1:41" x14ac:dyDescent="0.2">
      <c r="B216" s="139">
        <v>1</v>
      </c>
      <c r="C216" s="139">
        <v>1</v>
      </c>
      <c r="D216" s="139">
        <v>1</v>
      </c>
      <c r="E216" s="139">
        <v>1</v>
      </c>
      <c r="F216" s="139">
        <v>1</v>
      </c>
      <c r="G216" s="139">
        <v>1</v>
      </c>
      <c r="H216" s="139">
        <v>1</v>
      </c>
      <c r="I216" s="139">
        <v>1</v>
      </c>
      <c r="J216" s="139">
        <v>1</v>
      </c>
      <c r="K216" s="139">
        <v>1</v>
      </c>
      <c r="L216" s="139">
        <v>1</v>
      </c>
      <c r="M216" s="139">
        <v>1</v>
      </c>
      <c r="N216" s="139">
        <v>1</v>
      </c>
      <c r="O216" s="139">
        <v>1</v>
      </c>
      <c r="P216" s="139">
        <v>1.03</v>
      </c>
      <c r="Q216" s="139">
        <v>1.03</v>
      </c>
      <c r="R216" s="139">
        <v>1</v>
      </c>
      <c r="S216" s="139">
        <v>1</v>
      </c>
      <c r="T216" s="139">
        <v>1.02</v>
      </c>
      <c r="U216" s="139">
        <v>1</v>
      </c>
      <c r="V216" s="139">
        <v>1</v>
      </c>
      <c r="W216" s="139">
        <v>1</v>
      </c>
      <c r="X216" s="139">
        <v>1</v>
      </c>
      <c r="Y216" s="139">
        <v>1</v>
      </c>
      <c r="Z216" s="139">
        <v>1.02</v>
      </c>
      <c r="AA216" s="139">
        <v>1</v>
      </c>
      <c r="AB216" s="139">
        <v>1</v>
      </c>
      <c r="AC216" s="139">
        <v>1</v>
      </c>
      <c r="AD216" s="139">
        <v>1</v>
      </c>
      <c r="AE216" s="139">
        <v>0.98</v>
      </c>
      <c r="AF216" s="139">
        <v>0.98</v>
      </c>
      <c r="AG216" s="139">
        <v>0.98</v>
      </c>
      <c r="AH216" s="139">
        <v>1</v>
      </c>
      <c r="AI216" s="139">
        <v>1.05</v>
      </c>
      <c r="AJ216" s="139">
        <v>1</v>
      </c>
      <c r="AK216" s="139">
        <v>1</v>
      </c>
      <c r="AL216" s="139">
        <v>1.02</v>
      </c>
      <c r="AM216" s="139">
        <v>1</v>
      </c>
      <c r="AN216" s="139">
        <v>1</v>
      </c>
      <c r="AO216" s="139">
        <v>1</v>
      </c>
    </row>
    <row r="217" spans="1:41" x14ac:dyDescent="0.2">
      <c r="B217" s="139">
        <v>1</v>
      </c>
      <c r="C217" s="139">
        <v>1</v>
      </c>
      <c r="D217" s="139">
        <v>1</v>
      </c>
      <c r="E217" s="139">
        <v>1</v>
      </c>
      <c r="F217" s="139">
        <v>1</v>
      </c>
      <c r="G217" s="139">
        <v>1</v>
      </c>
      <c r="H217" s="139">
        <v>1</v>
      </c>
      <c r="I217" s="139">
        <v>1</v>
      </c>
      <c r="J217" s="139">
        <v>1</v>
      </c>
      <c r="K217" s="139">
        <v>1</v>
      </c>
      <c r="L217" s="139">
        <v>1</v>
      </c>
      <c r="M217" s="139">
        <v>1</v>
      </c>
      <c r="N217" s="139">
        <v>1</v>
      </c>
      <c r="O217" s="139">
        <v>1</v>
      </c>
      <c r="P217" s="139">
        <v>1.03</v>
      </c>
      <c r="Q217" s="139">
        <v>1.03</v>
      </c>
      <c r="R217" s="139">
        <v>1</v>
      </c>
      <c r="S217" s="139">
        <v>1</v>
      </c>
      <c r="T217" s="139">
        <v>1.02</v>
      </c>
      <c r="U217" s="139">
        <v>1</v>
      </c>
      <c r="V217" s="139">
        <v>1</v>
      </c>
      <c r="W217" s="139">
        <v>1</v>
      </c>
      <c r="X217" s="139">
        <v>1</v>
      </c>
      <c r="Y217" s="139">
        <v>1</v>
      </c>
      <c r="Z217" s="139">
        <v>1.02</v>
      </c>
      <c r="AA217" s="139">
        <v>1</v>
      </c>
      <c r="AB217" s="139">
        <v>1</v>
      </c>
      <c r="AC217" s="139">
        <v>1</v>
      </c>
      <c r="AD217" s="139">
        <v>1</v>
      </c>
      <c r="AE217" s="139">
        <v>0.98</v>
      </c>
      <c r="AF217" s="139">
        <v>0.98</v>
      </c>
      <c r="AG217" s="139">
        <v>0.98</v>
      </c>
      <c r="AH217" s="139">
        <v>1</v>
      </c>
      <c r="AI217" s="139">
        <v>1.05</v>
      </c>
      <c r="AJ217" s="139">
        <v>1</v>
      </c>
      <c r="AK217" s="139">
        <v>1</v>
      </c>
      <c r="AL217" s="139">
        <v>1.02</v>
      </c>
      <c r="AM217" s="139">
        <v>1</v>
      </c>
      <c r="AN217" s="139">
        <v>1</v>
      </c>
      <c r="AO217" s="139">
        <v>1</v>
      </c>
    </row>
    <row r="218" spans="1:41" x14ac:dyDescent="0.2">
      <c r="B218" s="139">
        <v>1</v>
      </c>
      <c r="C218" s="139">
        <v>1</v>
      </c>
      <c r="D218" s="139">
        <v>1</v>
      </c>
      <c r="E218" s="139">
        <v>1</v>
      </c>
      <c r="F218" s="139">
        <v>1</v>
      </c>
      <c r="G218" s="139">
        <v>1</v>
      </c>
      <c r="H218" s="139">
        <v>1</v>
      </c>
      <c r="I218" s="139">
        <v>1</v>
      </c>
      <c r="J218" s="139">
        <v>1</v>
      </c>
      <c r="K218" s="139">
        <v>1</v>
      </c>
      <c r="L218" s="139">
        <v>1</v>
      </c>
      <c r="M218" s="139">
        <v>1</v>
      </c>
      <c r="N218" s="139">
        <v>1</v>
      </c>
      <c r="O218" s="139">
        <v>1</v>
      </c>
      <c r="P218" s="139">
        <v>1.03</v>
      </c>
      <c r="Q218" s="139">
        <v>1.03</v>
      </c>
      <c r="R218" s="139">
        <v>1</v>
      </c>
      <c r="S218" s="139">
        <v>1</v>
      </c>
      <c r="T218" s="139">
        <v>1.02</v>
      </c>
      <c r="U218" s="139">
        <v>1</v>
      </c>
      <c r="V218" s="139">
        <v>1</v>
      </c>
      <c r="W218" s="139">
        <v>1</v>
      </c>
      <c r="X218" s="139">
        <v>1</v>
      </c>
      <c r="Y218" s="139">
        <v>1</v>
      </c>
      <c r="Z218" s="139">
        <v>1.02</v>
      </c>
      <c r="AA218" s="139">
        <v>1</v>
      </c>
      <c r="AB218" s="139">
        <v>1</v>
      </c>
      <c r="AC218" s="139">
        <v>1</v>
      </c>
      <c r="AD218" s="139">
        <v>1</v>
      </c>
      <c r="AE218" s="139">
        <v>0.98</v>
      </c>
      <c r="AF218" s="139">
        <v>0.98</v>
      </c>
      <c r="AG218" s="139">
        <v>0.98</v>
      </c>
      <c r="AH218" s="139">
        <v>1</v>
      </c>
      <c r="AI218" s="139">
        <v>1.05</v>
      </c>
      <c r="AJ218" s="139">
        <v>1</v>
      </c>
      <c r="AK218" s="139">
        <v>1</v>
      </c>
      <c r="AL218" s="139">
        <v>1.02</v>
      </c>
      <c r="AM218" s="139">
        <v>1</v>
      </c>
      <c r="AN218" s="139">
        <v>1</v>
      </c>
      <c r="AO218" s="139">
        <v>1</v>
      </c>
    </row>
    <row r="219" spans="1:41" x14ac:dyDescent="0.2">
      <c r="B219" s="139">
        <v>1</v>
      </c>
      <c r="C219" s="139">
        <v>1</v>
      </c>
      <c r="D219" s="139">
        <v>1</v>
      </c>
      <c r="E219" s="139">
        <v>1</v>
      </c>
      <c r="F219" s="139">
        <v>1</v>
      </c>
      <c r="G219" s="139">
        <v>1</v>
      </c>
      <c r="H219" s="139">
        <v>1</v>
      </c>
      <c r="I219" s="139">
        <v>1</v>
      </c>
      <c r="J219" s="139">
        <v>1</v>
      </c>
      <c r="K219" s="139">
        <v>1</v>
      </c>
      <c r="L219" s="139">
        <v>1</v>
      </c>
      <c r="M219" s="139">
        <v>1</v>
      </c>
      <c r="N219" s="139">
        <v>1</v>
      </c>
      <c r="O219" s="139">
        <v>1</v>
      </c>
      <c r="P219" s="139">
        <v>1.03</v>
      </c>
      <c r="Q219" s="139">
        <v>1.03</v>
      </c>
      <c r="R219" s="139">
        <v>1</v>
      </c>
      <c r="S219" s="139">
        <v>1</v>
      </c>
      <c r="T219" s="139">
        <v>1.02</v>
      </c>
      <c r="U219" s="139">
        <v>1</v>
      </c>
      <c r="V219" s="139">
        <v>1</v>
      </c>
      <c r="W219" s="139">
        <v>1</v>
      </c>
      <c r="X219" s="139">
        <v>1</v>
      </c>
      <c r="Y219" s="139">
        <v>1</v>
      </c>
      <c r="Z219" s="139">
        <v>1.02</v>
      </c>
      <c r="AA219" s="139">
        <v>1</v>
      </c>
      <c r="AB219" s="139">
        <v>1</v>
      </c>
      <c r="AC219" s="139">
        <v>1</v>
      </c>
      <c r="AD219" s="139">
        <v>1</v>
      </c>
      <c r="AE219" s="139">
        <v>0.98</v>
      </c>
      <c r="AF219" s="139">
        <v>0.98</v>
      </c>
      <c r="AG219" s="139">
        <v>0.98</v>
      </c>
      <c r="AH219" s="139">
        <v>1</v>
      </c>
      <c r="AI219" s="139">
        <v>1.05</v>
      </c>
      <c r="AJ219" s="139">
        <v>1</v>
      </c>
      <c r="AK219" s="139">
        <v>1</v>
      </c>
      <c r="AL219" s="139">
        <v>1.02</v>
      </c>
      <c r="AM219" s="139">
        <v>1</v>
      </c>
      <c r="AN219" s="139">
        <v>1</v>
      </c>
      <c r="AO219" s="139">
        <v>1</v>
      </c>
    </row>
    <row r="220" spans="1:41" x14ac:dyDescent="0.2">
      <c r="B220" s="139">
        <v>1</v>
      </c>
      <c r="C220" s="139">
        <v>1</v>
      </c>
      <c r="D220" s="139">
        <v>1</v>
      </c>
      <c r="E220" s="139">
        <v>1</v>
      </c>
      <c r="F220" s="139">
        <v>1</v>
      </c>
      <c r="G220" s="139">
        <v>1</v>
      </c>
      <c r="H220" s="139">
        <v>1</v>
      </c>
      <c r="I220" s="139">
        <v>1</v>
      </c>
      <c r="J220" s="139">
        <v>1</v>
      </c>
      <c r="K220" s="139">
        <v>1</v>
      </c>
      <c r="L220" s="139">
        <v>1</v>
      </c>
      <c r="M220" s="139">
        <v>1</v>
      </c>
      <c r="N220" s="139">
        <v>1</v>
      </c>
      <c r="O220" s="139">
        <v>1</v>
      </c>
      <c r="P220" s="139">
        <v>1.03</v>
      </c>
      <c r="Q220" s="139">
        <v>1.03</v>
      </c>
      <c r="R220" s="139">
        <v>1</v>
      </c>
      <c r="S220" s="139">
        <v>1</v>
      </c>
      <c r="T220" s="139">
        <v>1.02</v>
      </c>
      <c r="U220" s="139">
        <v>1</v>
      </c>
      <c r="V220" s="139">
        <v>1</v>
      </c>
      <c r="W220" s="139">
        <v>1</v>
      </c>
      <c r="X220" s="139">
        <v>1</v>
      </c>
      <c r="Y220" s="139">
        <v>1</v>
      </c>
      <c r="Z220" s="139">
        <v>1.02</v>
      </c>
      <c r="AA220" s="139">
        <v>1</v>
      </c>
      <c r="AB220" s="139">
        <v>1</v>
      </c>
      <c r="AC220" s="139">
        <v>1</v>
      </c>
      <c r="AD220" s="139">
        <v>1</v>
      </c>
      <c r="AE220" s="139">
        <v>0.98</v>
      </c>
      <c r="AF220" s="139">
        <v>0.98</v>
      </c>
      <c r="AG220" s="139">
        <v>0.98</v>
      </c>
      <c r="AH220" s="139">
        <v>1</v>
      </c>
      <c r="AI220" s="139">
        <v>1.05</v>
      </c>
      <c r="AJ220" s="139">
        <v>1</v>
      </c>
      <c r="AK220" s="139">
        <v>1</v>
      </c>
      <c r="AL220" s="139">
        <v>1.02</v>
      </c>
      <c r="AM220" s="139">
        <v>1</v>
      </c>
      <c r="AN220" s="139">
        <v>1</v>
      </c>
      <c r="AO220" s="139">
        <v>1</v>
      </c>
    </row>
    <row r="221" spans="1:41" x14ac:dyDescent="0.2">
      <c r="B221" s="139">
        <v>1</v>
      </c>
      <c r="C221" s="139">
        <v>1</v>
      </c>
      <c r="D221" s="139">
        <v>1</v>
      </c>
      <c r="E221" s="139">
        <v>1</v>
      </c>
      <c r="F221" s="139">
        <v>1</v>
      </c>
      <c r="G221" s="139">
        <v>1</v>
      </c>
      <c r="H221" s="139">
        <v>1</v>
      </c>
      <c r="I221" s="139">
        <v>1</v>
      </c>
      <c r="J221" s="139">
        <v>1</v>
      </c>
      <c r="K221" s="139">
        <v>1</v>
      </c>
      <c r="L221" s="139">
        <v>1</v>
      </c>
      <c r="M221" s="139">
        <v>1</v>
      </c>
      <c r="N221" s="139">
        <v>1</v>
      </c>
      <c r="O221" s="139">
        <v>1</v>
      </c>
      <c r="P221" s="139">
        <v>1.03</v>
      </c>
      <c r="Q221" s="139">
        <v>1.03</v>
      </c>
      <c r="R221" s="139">
        <v>1</v>
      </c>
      <c r="S221" s="139">
        <v>1</v>
      </c>
      <c r="T221" s="139">
        <v>1.02</v>
      </c>
      <c r="U221" s="139">
        <v>1</v>
      </c>
      <c r="V221" s="139">
        <v>1</v>
      </c>
      <c r="W221" s="139">
        <v>1</v>
      </c>
      <c r="X221" s="139">
        <v>1</v>
      </c>
      <c r="Y221" s="139">
        <v>1</v>
      </c>
      <c r="Z221" s="139">
        <v>1</v>
      </c>
      <c r="AA221" s="139">
        <v>1</v>
      </c>
      <c r="AB221" s="139">
        <v>1</v>
      </c>
      <c r="AC221" s="139">
        <v>1</v>
      </c>
      <c r="AD221" s="139">
        <v>1</v>
      </c>
      <c r="AE221" s="139">
        <v>1</v>
      </c>
      <c r="AF221" s="139">
        <v>1</v>
      </c>
      <c r="AG221" s="139">
        <v>1.1000000000000001</v>
      </c>
      <c r="AH221" s="139">
        <v>1.1000000000000001</v>
      </c>
      <c r="AI221" s="139">
        <v>1.05</v>
      </c>
      <c r="AJ221" s="139">
        <v>1</v>
      </c>
      <c r="AK221" s="139">
        <v>1</v>
      </c>
      <c r="AL221" s="139">
        <v>1.02</v>
      </c>
      <c r="AM221" s="139">
        <v>1</v>
      </c>
      <c r="AN221" s="139">
        <v>1</v>
      </c>
      <c r="AO221" s="139">
        <v>1</v>
      </c>
    </row>
    <row r="222" spans="1:41" x14ac:dyDescent="0.2">
      <c r="B222" s="139">
        <v>1</v>
      </c>
      <c r="C222" s="139">
        <v>1</v>
      </c>
      <c r="D222" s="139">
        <v>1</v>
      </c>
      <c r="E222" s="139">
        <v>1</v>
      </c>
      <c r="F222" s="139">
        <v>1</v>
      </c>
      <c r="G222" s="139">
        <v>1</v>
      </c>
      <c r="H222" s="139">
        <v>1</v>
      </c>
      <c r="I222" s="139">
        <v>1</v>
      </c>
      <c r="J222" s="139">
        <v>1</v>
      </c>
      <c r="K222" s="139">
        <v>1</v>
      </c>
      <c r="L222" s="139">
        <v>1</v>
      </c>
      <c r="M222" s="139">
        <v>1</v>
      </c>
      <c r="N222" s="139">
        <v>1</v>
      </c>
      <c r="O222" s="139">
        <v>1</v>
      </c>
      <c r="P222" s="139">
        <v>1.03</v>
      </c>
      <c r="Q222" s="139">
        <v>1.03</v>
      </c>
      <c r="R222" s="139">
        <v>1</v>
      </c>
      <c r="S222" s="139">
        <v>1</v>
      </c>
      <c r="T222" s="139">
        <v>1.02</v>
      </c>
      <c r="U222" s="139">
        <v>1</v>
      </c>
      <c r="V222" s="139">
        <v>1</v>
      </c>
      <c r="W222" s="139">
        <v>1</v>
      </c>
      <c r="X222" s="139">
        <v>1</v>
      </c>
      <c r="Y222" s="139">
        <v>1</v>
      </c>
      <c r="Z222" s="139">
        <v>1</v>
      </c>
      <c r="AA222" s="139">
        <v>1</v>
      </c>
      <c r="AB222" s="139">
        <v>1</v>
      </c>
      <c r="AC222" s="139">
        <v>1</v>
      </c>
      <c r="AD222" s="139">
        <v>1</v>
      </c>
      <c r="AE222" s="139">
        <v>1</v>
      </c>
      <c r="AF222" s="139">
        <v>1</v>
      </c>
      <c r="AG222" s="139">
        <v>1.1000000000000001</v>
      </c>
      <c r="AH222" s="139">
        <v>1.02</v>
      </c>
      <c r="AI222" s="139">
        <v>1.05</v>
      </c>
      <c r="AJ222" s="139">
        <v>1</v>
      </c>
      <c r="AK222" s="139">
        <v>1</v>
      </c>
      <c r="AL222" s="139">
        <v>1.02</v>
      </c>
      <c r="AM222" s="139">
        <v>1</v>
      </c>
      <c r="AN222" s="139">
        <v>1</v>
      </c>
      <c r="AO222" s="139">
        <v>1</v>
      </c>
    </row>
    <row r="223" spans="1:41" x14ac:dyDescent="0.2">
      <c r="B223" s="139">
        <v>1</v>
      </c>
      <c r="C223" s="139">
        <v>1</v>
      </c>
      <c r="D223" s="139">
        <v>1</v>
      </c>
      <c r="E223" s="139">
        <v>1</v>
      </c>
      <c r="F223" s="139">
        <v>1</v>
      </c>
      <c r="G223" s="139">
        <v>1</v>
      </c>
      <c r="H223" s="139">
        <v>1</v>
      </c>
      <c r="I223" s="139">
        <v>1</v>
      </c>
      <c r="J223" s="139">
        <v>1</v>
      </c>
      <c r="K223" s="139">
        <v>1</v>
      </c>
      <c r="L223" s="139">
        <v>1</v>
      </c>
      <c r="M223" s="139">
        <v>1</v>
      </c>
      <c r="N223" s="139">
        <v>1</v>
      </c>
      <c r="O223" s="139">
        <v>1</v>
      </c>
      <c r="P223" s="139">
        <v>1.03</v>
      </c>
      <c r="Q223" s="139">
        <v>1.03</v>
      </c>
      <c r="R223" s="139">
        <v>1</v>
      </c>
      <c r="S223" s="139">
        <v>1</v>
      </c>
      <c r="T223" s="139">
        <v>1.02</v>
      </c>
      <c r="U223" s="139">
        <v>1</v>
      </c>
      <c r="V223" s="139">
        <v>1</v>
      </c>
      <c r="W223" s="139">
        <v>1</v>
      </c>
      <c r="X223" s="139">
        <v>1</v>
      </c>
      <c r="Y223" s="139">
        <v>1</v>
      </c>
      <c r="Z223" s="139">
        <v>1</v>
      </c>
      <c r="AA223" s="139">
        <v>1</v>
      </c>
      <c r="AB223" s="139">
        <v>1</v>
      </c>
      <c r="AC223" s="139">
        <v>1</v>
      </c>
      <c r="AD223" s="139">
        <v>1</v>
      </c>
      <c r="AE223" s="139">
        <v>1</v>
      </c>
      <c r="AF223" s="139">
        <v>1</v>
      </c>
      <c r="AG223" s="139">
        <v>1.1000000000000001</v>
      </c>
      <c r="AH223" s="139">
        <v>1.04</v>
      </c>
      <c r="AI223" s="139">
        <v>1.05</v>
      </c>
      <c r="AJ223" s="139">
        <v>1</v>
      </c>
      <c r="AK223" s="139">
        <v>1</v>
      </c>
      <c r="AL223" s="139">
        <v>1.02</v>
      </c>
      <c r="AM223" s="139">
        <v>1</v>
      </c>
      <c r="AN223" s="139">
        <v>1</v>
      </c>
      <c r="AO223" s="139">
        <v>1</v>
      </c>
    </row>
    <row r="224" spans="1:41" x14ac:dyDescent="0.2">
      <c r="B224" s="139">
        <v>1</v>
      </c>
      <c r="C224" s="139">
        <v>1</v>
      </c>
      <c r="D224" s="139">
        <v>1</v>
      </c>
      <c r="E224" s="139">
        <v>1</v>
      </c>
      <c r="F224" s="139">
        <v>1</v>
      </c>
      <c r="G224" s="139">
        <v>1</v>
      </c>
      <c r="H224" s="139">
        <v>1</v>
      </c>
      <c r="I224" s="139">
        <v>1</v>
      </c>
      <c r="J224" s="139">
        <v>1</v>
      </c>
      <c r="K224" s="139">
        <v>1</v>
      </c>
      <c r="L224" s="139">
        <v>1</v>
      </c>
      <c r="M224" s="139">
        <v>1</v>
      </c>
      <c r="N224" s="139">
        <v>1</v>
      </c>
      <c r="O224" s="139">
        <v>1</v>
      </c>
      <c r="P224" s="139">
        <v>1.03</v>
      </c>
      <c r="Q224" s="139">
        <v>1.03</v>
      </c>
      <c r="R224" s="139">
        <v>1</v>
      </c>
      <c r="S224" s="139">
        <v>1</v>
      </c>
      <c r="T224" s="139">
        <v>1.02</v>
      </c>
      <c r="U224" s="139">
        <v>1</v>
      </c>
      <c r="V224" s="139">
        <v>1</v>
      </c>
      <c r="W224" s="139">
        <v>1</v>
      </c>
      <c r="X224" s="139">
        <v>1</v>
      </c>
      <c r="Y224" s="139">
        <v>1</v>
      </c>
      <c r="Z224" s="139">
        <v>1</v>
      </c>
      <c r="AA224" s="139">
        <v>1</v>
      </c>
      <c r="AB224" s="139">
        <v>1</v>
      </c>
      <c r="AC224" s="139">
        <v>1</v>
      </c>
      <c r="AD224" s="139">
        <v>1</v>
      </c>
      <c r="AE224" s="139">
        <v>1</v>
      </c>
      <c r="AF224" s="139">
        <v>1</v>
      </c>
      <c r="AG224" s="139">
        <v>1.1000000000000001</v>
      </c>
      <c r="AH224" s="139">
        <v>1.04</v>
      </c>
      <c r="AI224" s="139">
        <v>1.05</v>
      </c>
      <c r="AJ224" s="139">
        <v>1</v>
      </c>
      <c r="AK224" s="139">
        <v>1</v>
      </c>
      <c r="AL224" s="139">
        <v>1.02</v>
      </c>
      <c r="AM224" s="139">
        <v>1</v>
      </c>
      <c r="AN224" s="139">
        <v>1</v>
      </c>
      <c r="AO224" s="139">
        <v>1</v>
      </c>
    </row>
    <row r="225" spans="2:41" x14ac:dyDescent="0.2">
      <c r="B225" s="139">
        <v>1</v>
      </c>
      <c r="C225" s="139">
        <v>1</v>
      </c>
      <c r="D225" s="139">
        <v>1</v>
      </c>
      <c r="E225" s="139">
        <v>1</v>
      </c>
      <c r="F225" s="139">
        <v>1</v>
      </c>
      <c r="G225" s="139">
        <v>1</v>
      </c>
      <c r="H225" s="139">
        <v>1</v>
      </c>
      <c r="I225" s="139">
        <v>1</v>
      </c>
      <c r="J225" s="139">
        <v>1</v>
      </c>
      <c r="K225" s="139">
        <v>1</v>
      </c>
      <c r="L225" s="139">
        <v>1</v>
      </c>
      <c r="M225" s="139">
        <v>1</v>
      </c>
      <c r="N225" s="139">
        <v>1</v>
      </c>
      <c r="O225" s="139">
        <v>1</v>
      </c>
      <c r="P225" s="139">
        <v>1.03</v>
      </c>
      <c r="Q225" s="139">
        <v>1.03</v>
      </c>
      <c r="R225" s="139">
        <v>1</v>
      </c>
      <c r="S225" s="139">
        <v>1</v>
      </c>
      <c r="T225" s="139">
        <v>1.02</v>
      </c>
      <c r="U225" s="139">
        <v>1</v>
      </c>
      <c r="V225" s="139">
        <v>1</v>
      </c>
      <c r="W225" s="139">
        <v>1</v>
      </c>
      <c r="X225" s="139">
        <v>1</v>
      </c>
      <c r="Y225" s="139">
        <v>1</v>
      </c>
      <c r="Z225" s="139">
        <v>1</v>
      </c>
      <c r="AA225" s="139">
        <v>1</v>
      </c>
      <c r="AB225" s="139">
        <v>1</v>
      </c>
      <c r="AC225" s="139">
        <v>1</v>
      </c>
      <c r="AD225" s="139">
        <v>1</v>
      </c>
      <c r="AE225" s="139">
        <v>1</v>
      </c>
      <c r="AF225" s="139">
        <v>1</v>
      </c>
      <c r="AG225" s="139">
        <v>1.1000000000000001</v>
      </c>
      <c r="AH225" s="139">
        <v>1.04</v>
      </c>
      <c r="AI225" s="139">
        <v>1.05</v>
      </c>
      <c r="AJ225" s="139">
        <v>1</v>
      </c>
      <c r="AK225" s="139">
        <v>1</v>
      </c>
      <c r="AL225" s="139">
        <v>1.02</v>
      </c>
      <c r="AM225" s="139">
        <v>1</v>
      </c>
      <c r="AN225" s="139">
        <v>1</v>
      </c>
      <c r="AO225" s="139">
        <v>1</v>
      </c>
    </row>
    <row r="226" spans="2:41" x14ac:dyDescent="0.2">
      <c r="B226" s="139">
        <v>1</v>
      </c>
      <c r="C226" s="139">
        <v>1</v>
      </c>
      <c r="D226" s="139">
        <v>1</v>
      </c>
      <c r="E226" s="139">
        <v>1</v>
      </c>
      <c r="F226" s="139">
        <v>1</v>
      </c>
      <c r="G226" s="139">
        <v>1</v>
      </c>
      <c r="H226" s="139">
        <v>1</v>
      </c>
      <c r="I226" s="139">
        <v>1</v>
      </c>
      <c r="J226" s="139">
        <v>1</v>
      </c>
      <c r="K226" s="139">
        <v>1</v>
      </c>
      <c r="L226" s="139">
        <v>1</v>
      </c>
      <c r="M226" s="139">
        <v>1</v>
      </c>
      <c r="N226" s="139">
        <v>1</v>
      </c>
      <c r="O226" s="139">
        <v>1</v>
      </c>
      <c r="P226" s="139">
        <v>1.03</v>
      </c>
      <c r="Q226" s="139">
        <v>1.03</v>
      </c>
      <c r="R226" s="139">
        <v>1</v>
      </c>
      <c r="S226" s="139">
        <v>1</v>
      </c>
      <c r="T226" s="139">
        <v>1.02</v>
      </c>
      <c r="U226" s="139">
        <v>1</v>
      </c>
      <c r="V226" s="139">
        <v>1</v>
      </c>
      <c r="W226" s="139">
        <v>1</v>
      </c>
      <c r="X226" s="139">
        <v>1</v>
      </c>
      <c r="Y226" s="139">
        <v>1</v>
      </c>
      <c r="Z226" s="139">
        <v>1.02</v>
      </c>
      <c r="AA226" s="139">
        <v>1</v>
      </c>
      <c r="AB226" s="139">
        <v>1</v>
      </c>
      <c r="AC226" s="139">
        <v>1</v>
      </c>
      <c r="AD226" s="139">
        <v>1</v>
      </c>
      <c r="AE226" s="139">
        <v>0.98</v>
      </c>
      <c r="AF226" s="139">
        <v>0.98</v>
      </c>
      <c r="AG226" s="139">
        <v>0.98</v>
      </c>
      <c r="AH226" s="139">
        <v>1</v>
      </c>
      <c r="AI226" s="139">
        <v>1.05</v>
      </c>
      <c r="AJ226" s="139">
        <v>1</v>
      </c>
      <c r="AK226" s="139">
        <v>1</v>
      </c>
      <c r="AL226" s="139">
        <v>1.02</v>
      </c>
      <c r="AM226" s="139">
        <v>1</v>
      </c>
      <c r="AN226" s="139">
        <v>1</v>
      </c>
      <c r="AO226" s="139">
        <v>1</v>
      </c>
    </row>
    <row r="227" spans="2:41" x14ac:dyDescent="0.2">
      <c r="B227" s="139">
        <v>1</v>
      </c>
      <c r="C227" s="139">
        <v>1</v>
      </c>
      <c r="D227" s="139">
        <v>1</v>
      </c>
      <c r="E227" s="139">
        <v>1</v>
      </c>
      <c r="F227" s="139">
        <v>1</v>
      </c>
      <c r="G227" s="139">
        <v>1</v>
      </c>
      <c r="H227" s="139">
        <v>1</v>
      </c>
      <c r="I227" s="139">
        <v>1</v>
      </c>
      <c r="J227" s="139">
        <v>1</v>
      </c>
      <c r="K227" s="139">
        <v>1</v>
      </c>
      <c r="L227" s="139">
        <v>1</v>
      </c>
      <c r="M227" s="139">
        <v>1</v>
      </c>
      <c r="N227" s="139">
        <v>1</v>
      </c>
      <c r="O227" s="139">
        <v>1</v>
      </c>
      <c r="P227" s="139">
        <v>1.03</v>
      </c>
      <c r="Q227" s="139">
        <v>1.03</v>
      </c>
      <c r="R227" s="139">
        <v>1</v>
      </c>
      <c r="S227" s="139">
        <v>1</v>
      </c>
      <c r="T227" s="139">
        <v>1.02</v>
      </c>
      <c r="U227" s="139">
        <v>1</v>
      </c>
      <c r="V227" s="139">
        <v>1</v>
      </c>
      <c r="W227" s="139">
        <v>1</v>
      </c>
      <c r="X227" s="139">
        <v>1</v>
      </c>
      <c r="Y227" s="139">
        <v>1</v>
      </c>
      <c r="Z227" s="139">
        <v>1.02</v>
      </c>
      <c r="AA227" s="139">
        <v>1</v>
      </c>
      <c r="AB227" s="139">
        <v>1</v>
      </c>
      <c r="AC227" s="139">
        <v>1</v>
      </c>
      <c r="AD227" s="139">
        <v>1</v>
      </c>
      <c r="AE227" s="139">
        <v>0.98</v>
      </c>
      <c r="AF227" s="139">
        <v>0.98</v>
      </c>
      <c r="AG227" s="139">
        <v>0.98</v>
      </c>
      <c r="AH227" s="139">
        <v>1</v>
      </c>
      <c r="AI227" s="139">
        <v>1.05</v>
      </c>
      <c r="AJ227" s="139">
        <v>1</v>
      </c>
      <c r="AK227" s="139">
        <v>1</v>
      </c>
      <c r="AL227" s="139">
        <v>1.02</v>
      </c>
      <c r="AM227" s="139">
        <v>1</v>
      </c>
      <c r="AN227" s="139">
        <v>1</v>
      </c>
      <c r="AO227" s="139">
        <v>1</v>
      </c>
    </row>
    <row r="228" spans="2:41" x14ac:dyDescent="0.2">
      <c r="B228" s="139">
        <v>1</v>
      </c>
      <c r="C228" s="139">
        <v>1</v>
      </c>
      <c r="D228" s="139">
        <v>1</v>
      </c>
      <c r="E228" s="139">
        <v>1</v>
      </c>
      <c r="F228" s="139">
        <v>1</v>
      </c>
      <c r="G228" s="139">
        <v>1</v>
      </c>
      <c r="H228" s="139">
        <v>1</v>
      </c>
      <c r="I228" s="139">
        <v>1</v>
      </c>
      <c r="J228" s="139">
        <v>1</v>
      </c>
      <c r="K228" s="139">
        <v>1</v>
      </c>
      <c r="L228" s="139">
        <v>1</v>
      </c>
      <c r="M228" s="139">
        <v>1</v>
      </c>
      <c r="N228" s="139">
        <v>1</v>
      </c>
      <c r="O228" s="139">
        <v>1</v>
      </c>
      <c r="P228" s="139">
        <v>1.03</v>
      </c>
      <c r="Q228" s="139">
        <v>1.03</v>
      </c>
      <c r="R228" s="139">
        <v>1</v>
      </c>
      <c r="S228" s="139">
        <v>1</v>
      </c>
      <c r="T228" s="139">
        <v>1.02</v>
      </c>
      <c r="U228" s="139">
        <v>1</v>
      </c>
      <c r="V228" s="139">
        <v>1</v>
      </c>
      <c r="W228" s="139">
        <v>1</v>
      </c>
      <c r="X228" s="139">
        <v>1</v>
      </c>
      <c r="Y228" s="139">
        <v>1</v>
      </c>
      <c r="Z228" s="139">
        <v>1.02</v>
      </c>
      <c r="AA228" s="139">
        <v>1</v>
      </c>
      <c r="AB228" s="139">
        <v>1</v>
      </c>
      <c r="AC228" s="139">
        <v>1</v>
      </c>
      <c r="AD228" s="139">
        <v>1</v>
      </c>
      <c r="AE228" s="139">
        <v>0.98</v>
      </c>
      <c r="AF228" s="139">
        <v>0.98</v>
      </c>
      <c r="AG228" s="139">
        <v>0.98</v>
      </c>
      <c r="AH228" s="139">
        <v>1</v>
      </c>
      <c r="AI228" s="139">
        <v>1.05</v>
      </c>
      <c r="AJ228" s="139">
        <v>1</v>
      </c>
      <c r="AK228" s="139">
        <v>1</v>
      </c>
      <c r="AL228" s="139">
        <v>1.02</v>
      </c>
      <c r="AM228" s="139">
        <v>1</v>
      </c>
      <c r="AN228" s="139">
        <v>1</v>
      </c>
      <c r="AO228" s="139">
        <v>1</v>
      </c>
    </row>
    <row r="229" spans="2:41" x14ac:dyDescent="0.2">
      <c r="B229" s="139">
        <v>1</v>
      </c>
      <c r="C229" s="139">
        <v>1</v>
      </c>
      <c r="D229" s="139">
        <v>1</v>
      </c>
      <c r="E229" s="139">
        <v>1</v>
      </c>
      <c r="F229" s="139">
        <v>1</v>
      </c>
      <c r="G229" s="139">
        <v>1</v>
      </c>
      <c r="H229" s="139">
        <v>1</v>
      </c>
      <c r="I229" s="139">
        <v>1</v>
      </c>
      <c r="J229" s="139">
        <v>1</v>
      </c>
      <c r="K229" s="139">
        <v>1</v>
      </c>
      <c r="L229" s="139">
        <v>1</v>
      </c>
      <c r="M229" s="139">
        <v>1</v>
      </c>
      <c r="N229" s="139">
        <v>1</v>
      </c>
      <c r="O229" s="139">
        <v>1</v>
      </c>
      <c r="P229" s="139">
        <v>1.03</v>
      </c>
      <c r="Q229" s="139">
        <v>1.03</v>
      </c>
      <c r="R229" s="139">
        <v>1</v>
      </c>
      <c r="S229" s="139">
        <v>1</v>
      </c>
      <c r="T229" s="139">
        <v>1.02</v>
      </c>
      <c r="U229" s="139">
        <v>1</v>
      </c>
      <c r="V229" s="139">
        <v>1</v>
      </c>
      <c r="W229" s="139">
        <v>1</v>
      </c>
      <c r="X229" s="139">
        <v>1</v>
      </c>
      <c r="Y229" s="139">
        <v>1</v>
      </c>
      <c r="Z229" s="139">
        <v>1.02</v>
      </c>
      <c r="AA229" s="139">
        <v>1</v>
      </c>
      <c r="AB229" s="139">
        <v>1</v>
      </c>
      <c r="AC229" s="139">
        <v>1</v>
      </c>
      <c r="AD229" s="139">
        <v>1</v>
      </c>
      <c r="AE229" s="139">
        <v>0.98</v>
      </c>
      <c r="AF229" s="139">
        <v>0.98</v>
      </c>
      <c r="AG229" s="139">
        <v>0.98</v>
      </c>
      <c r="AH229" s="139">
        <v>1</v>
      </c>
      <c r="AI229" s="139">
        <v>1.05</v>
      </c>
      <c r="AJ229" s="139">
        <v>1</v>
      </c>
      <c r="AK229" s="139">
        <v>1</v>
      </c>
      <c r="AL229" s="139">
        <v>1.02</v>
      </c>
      <c r="AM229" s="139">
        <v>1</v>
      </c>
      <c r="AN229" s="139">
        <v>1</v>
      </c>
      <c r="AO229" s="139">
        <v>1</v>
      </c>
    </row>
    <row r="230" spans="2:41" x14ac:dyDescent="0.2">
      <c r="B230" s="139">
        <v>1</v>
      </c>
      <c r="C230" s="139">
        <v>1</v>
      </c>
      <c r="D230" s="139">
        <v>1</v>
      </c>
      <c r="E230" s="139">
        <v>1</v>
      </c>
      <c r="F230" s="139">
        <v>1</v>
      </c>
      <c r="G230" s="139">
        <v>1</v>
      </c>
      <c r="H230" s="139">
        <v>1</v>
      </c>
      <c r="I230" s="139">
        <v>1</v>
      </c>
      <c r="J230" s="139">
        <v>1</v>
      </c>
      <c r="K230" s="139">
        <v>1</v>
      </c>
      <c r="L230" s="139">
        <v>1</v>
      </c>
      <c r="M230" s="139">
        <v>1</v>
      </c>
      <c r="N230" s="139">
        <v>1</v>
      </c>
      <c r="O230" s="139">
        <v>1</v>
      </c>
      <c r="P230" s="139">
        <v>1.03</v>
      </c>
      <c r="Q230" s="139">
        <v>1.03</v>
      </c>
      <c r="R230" s="139">
        <v>1</v>
      </c>
      <c r="S230" s="139">
        <v>1</v>
      </c>
      <c r="T230" s="139">
        <v>1.02</v>
      </c>
      <c r="U230" s="139">
        <v>1</v>
      </c>
      <c r="V230" s="139">
        <v>1</v>
      </c>
      <c r="W230" s="139">
        <v>1</v>
      </c>
      <c r="X230" s="139">
        <v>1</v>
      </c>
      <c r="Y230" s="139">
        <v>1</v>
      </c>
      <c r="Z230" s="139">
        <v>1.02</v>
      </c>
      <c r="AA230" s="139">
        <v>1</v>
      </c>
      <c r="AB230" s="139">
        <v>1</v>
      </c>
      <c r="AC230" s="139">
        <v>1</v>
      </c>
      <c r="AD230" s="139">
        <v>1</v>
      </c>
      <c r="AE230" s="139">
        <v>0.98</v>
      </c>
      <c r="AF230" s="139">
        <v>0.98</v>
      </c>
      <c r="AG230" s="139">
        <v>0.98</v>
      </c>
      <c r="AH230" s="139">
        <v>1</v>
      </c>
      <c r="AI230" s="139">
        <v>1.05</v>
      </c>
      <c r="AJ230" s="139">
        <v>1</v>
      </c>
      <c r="AK230" s="139">
        <v>1</v>
      </c>
      <c r="AL230" s="139">
        <v>1.02</v>
      </c>
      <c r="AM230" s="139">
        <v>1</v>
      </c>
      <c r="AN230" s="139">
        <v>1</v>
      </c>
      <c r="AO230" s="139">
        <v>1</v>
      </c>
    </row>
    <row r="231" spans="2:41" x14ac:dyDescent="0.2">
      <c r="B231" s="139">
        <v>1</v>
      </c>
      <c r="C231" s="139">
        <v>1</v>
      </c>
      <c r="D231" s="139">
        <v>1</v>
      </c>
      <c r="E231" s="139">
        <v>1</v>
      </c>
      <c r="F231" s="139">
        <v>1</v>
      </c>
      <c r="G231" s="139">
        <v>1</v>
      </c>
      <c r="H231" s="139">
        <v>1</v>
      </c>
      <c r="I231" s="139">
        <v>1</v>
      </c>
      <c r="J231" s="139">
        <v>1</v>
      </c>
      <c r="K231" s="139">
        <v>1</v>
      </c>
      <c r="L231" s="139">
        <v>1</v>
      </c>
      <c r="M231" s="139">
        <v>1</v>
      </c>
      <c r="N231" s="139">
        <v>1</v>
      </c>
      <c r="O231" s="139">
        <v>1</v>
      </c>
      <c r="P231" s="139">
        <v>1.03</v>
      </c>
      <c r="Q231" s="139">
        <v>1.03</v>
      </c>
      <c r="R231" s="139">
        <v>1</v>
      </c>
      <c r="S231" s="139">
        <v>1</v>
      </c>
      <c r="T231" s="139">
        <v>1.02</v>
      </c>
      <c r="U231" s="139">
        <v>1</v>
      </c>
      <c r="V231" s="139">
        <v>1</v>
      </c>
      <c r="W231" s="139">
        <v>1</v>
      </c>
      <c r="X231" s="139">
        <v>1</v>
      </c>
      <c r="Y231" s="139">
        <v>1</v>
      </c>
      <c r="Z231" s="139">
        <v>1.02</v>
      </c>
      <c r="AA231" s="139">
        <v>1</v>
      </c>
      <c r="AB231" s="139">
        <v>1</v>
      </c>
      <c r="AC231" s="139">
        <v>1</v>
      </c>
      <c r="AD231" s="139">
        <v>1</v>
      </c>
      <c r="AE231" s="139">
        <v>0.98</v>
      </c>
      <c r="AF231" s="139">
        <v>0.98</v>
      </c>
      <c r="AG231" s="139">
        <v>0.98</v>
      </c>
      <c r="AH231" s="139">
        <v>1</v>
      </c>
      <c r="AI231" s="139">
        <v>1.05</v>
      </c>
      <c r="AJ231" s="139">
        <v>1</v>
      </c>
      <c r="AK231" s="139">
        <v>1</v>
      </c>
      <c r="AL231" s="139">
        <v>1.02</v>
      </c>
      <c r="AM231" s="139">
        <v>1</v>
      </c>
      <c r="AN231" s="139">
        <v>1</v>
      </c>
      <c r="AO231" s="139">
        <v>1</v>
      </c>
    </row>
    <row r="232" spans="2:41" x14ac:dyDescent="0.2">
      <c r="B232" s="139">
        <v>1</v>
      </c>
      <c r="C232" s="139">
        <v>1</v>
      </c>
      <c r="D232" s="139">
        <v>1</v>
      </c>
      <c r="E232" s="139">
        <v>1</v>
      </c>
      <c r="F232" s="139">
        <v>1</v>
      </c>
      <c r="G232" s="139">
        <v>1</v>
      </c>
      <c r="H232" s="139">
        <v>1</v>
      </c>
      <c r="I232" s="139">
        <v>1</v>
      </c>
      <c r="J232" s="139">
        <v>1</v>
      </c>
      <c r="K232" s="139">
        <v>1</v>
      </c>
      <c r="L232" s="139">
        <v>1</v>
      </c>
      <c r="M232" s="139">
        <v>1</v>
      </c>
      <c r="N232" s="139">
        <v>1</v>
      </c>
      <c r="O232" s="139">
        <v>1</v>
      </c>
      <c r="P232" s="139">
        <v>1.03</v>
      </c>
      <c r="Q232" s="139">
        <v>1.03</v>
      </c>
      <c r="R232" s="139">
        <v>1</v>
      </c>
      <c r="S232" s="139">
        <v>1</v>
      </c>
      <c r="T232" s="139">
        <v>1.02</v>
      </c>
      <c r="U232" s="139">
        <v>1</v>
      </c>
      <c r="V232" s="139">
        <v>1</v>
      </c>
      <c r="W232" s="139">
        <v>1</v>
      </c>
      <c r="X232" s="139">
        <v>1</v>
      </c>
      <c r="Y232" s="139">
        <v>1</v>
      </c>
      <c r="Z232" s="139">
        <v>1.02</v>
      </c>
      <c r="AA232" s="139">
        <v>1</v>
      </c>
      <c r="AB232" s="139">
        <v>1</v>
      </c>
      <c r="AC232" s="139">
        <v>1</v>
      </c>
      <c r="AD232" s="139">
        <v>1</v>
      </c>
      <c r="AE232" s="139">
        <v>0.98</v>
      </c>
      <c r="AF232" s="139">
        <v>0.98</v>
      </c>
      <c r="AG232" s="139">
        <v>0.98</v>
      </c>
      <c r="AH232" s="139">
        <v>1</v>
      </c>
      <c r="AI232" s="139">
        <v>1.05</v>
      </c>
      <c r="AJ232" s="139">
        <v>1</v>
      </c>
      <c r="AK232" s="139">
        <v>1</v>
      </c>
      <c r="AL232" s="139">
        <v>1.02</v>
      </c>
      <c r="AM232" s="139">
        <v>1</v>
      </c>
      <c r="AN232" s="139">
        <v>1</v>
      </c>
      <c r="AO232" s="139">
        <v>1</v>
      </c>
    </row>
    <row r="233" spans="2:41" x14ac:dyDescent="0.2">
      <c r="B233" s="139">
        <v>1</v>
      </c>
      <c r="C233" s="139">
        <v>1</v>
      </c>
      <c r="D233" s="139">
        <v>1</v>
      </c>
      <c r="E233" s="139">
        <v>1</v>
      </c>
      <c r="F233" s="139">
        <v>1</v>
      </c>
      <c r="G233" s="139">
        <v>1</v>
      </c>
      <c r="H233" s="139">
        <v>1</v>
      </c>
      <c r="I233" s="139">
        <v>1</v>
      </c>
      <c r="J233" s="139">
        <v>1</v>
      </c>
      <c r="K233" s="139">
        <v>1</v>
      </c>
      <c r="L233" s="139">
        <v>1</v>
      </c>
      <c r="M233" s="139">
        <v>1</v>
      </c>
      <c r="N233" s="139">
        <v>1</v>
      </c>
      <c r="O233" s="139">
        <v>1</v>
      </c>
      <c r="P233" s="139">
        <v>1.03</v>
      </c>
      <c r="Q233" s="139">
        <v>1.03</v>
      </c>
      <c r="R233" s="139">
        <v>1</v>
      </c>
      <c r="S233" s="139">
        <v>1</v>
      </c>
      <c r="T233" s="139">
        <v>1.02</v>
      </c>
      <c r="U233" s="139">
        <v>1</v>
      </c>
      <c r="V233" s="139">
        <v>1</v>
      </c>
      <c r="W233" s="139">
        <v>1</v>
      </c>
      <c r="X233" s="139">
        <v>1</v>
      </c>
      <c r="Y233" s="139">
        <v>1</v>
      </c>
      <c r="Z233" s="139">
        <v>1</v>
      </c>
      <c r="AA233" s="139">
        <v>1</v>
      </c>
      <c r="AB233" s="139">
        <v>1</v>
      </c>
      <c r="AC233" s="139">
        <v>1</v>
      </c>
      <c r="AD233" s="139">
        <v>1</v>
      </c>
      <c r="AE233" s="139">
        <v>1</v>
      </c>
      <c r="AF233" s="139">
        <v>1</v>
      </c>
      <c r="AG233" s="139">
        <v>1.1000000000000001</v>
      </c>
      <c r="AH233" s="139">
        <v>1.1000000000000001</v>
      </c>
      <c r="AI233" s="139">
        <v>1.05</v>
      </c>
      <c r="AJ233" s="139">
        <v>1</v>
      </c>
      <c r="AK233" s="139">
        <v>1</v>
      </c>
      <c r="AL233" s="139">
        <v>1.02</v>
      </c>
      <c r="AM233" s="139">
        <v>1</v>
      </c>
      <c r="AN233" s="139">
        <v>1</v>
      </c>
      <c r="AO233" s="139">
        <v>1</v>
      </c>
    </row>
    <row r="234" spans="2:41" x14ac:dyDescent="0.2">
      <c r="B234" s="139">
        <v>1</v>
      </c>
      <c r="C234" s="139">
        <v>1</v>
      </c>
      <c r="D234" s="139">
        <v>1</v>
      </c>
      <c r="E234" s="139">
        <v>1</v>
      </c>
      <c r="F234" s="139">
        <v>1</v>
      </c>
      <c r="G234" s="139">
        <v>1</v>
      </c>
      <c r="H234" s="139">
        <v>1</v>
      </c>
      <c r="I234" s="139">
        <v>1</v>
      </c>
      <c r="J234" s="139">
        <v>1</v>
      </c>
      <c r="K234" s="139">
        <v>1</v>
      </c>
      <c r="L234" s="139">
        <v>1</v>
      </c>
      <c r="M234" s="139">
        <v>1</v>
      </c>
      <c r="N234" s="139">
        <v>1</v>
      </c>
      <c r="O234" s="139">
        <v>1</v>
      </c>
      <c r="P234" s="139">
        <v>1.03</v>
      </c>
      <c r="Q234" s="139">
        <v>1.03</v>
      </c>
      <c r="R234" s="139">
        <v>1</v>
      </c>
      <c r="S234" s="139">
        <v>1</v>
      </c>
      <c r="T234" s="139">
        <v>1.02</v>
      </c>
      <c r="U234" s="139">
        <v>1</v>
      </c>
      <c r="V234" s="139">
        <v>1</v>
      </c>
      <c r="W234" s="139">
        <v>1</v>
      </c>
      <c r="X234" s="139">
        <v>1</v>
      </c>
      <c r="Y234" s="139">
        <v>1</v>
      </c>
      <c r="Z234" s="139">
        <v>1</v>
      </c>
      <c r="AA234" s="139">
        <v>1</v>
      </c>
      <c r="AB234" s="139">
        <v>1</v>
      </c>
      <c r="AC234" s="139">
        <v>1</v>
      </c>
      <c r="AD234" s="139">
        <v>1</v>
      </c>
      <c r="AE234" s="139">
        <v>1</v>
      </c>
      <c r="AF234" s="139">
        <v>1</v>
      </c>
      <c r="AG234" s="139">
        <v>1.1000000000000001</v>
      </c>
      <c r="AH234" s="139">
        <v>1.02</v>
      </c>
      <c r="AI234" s="139">
        <v>1.05</v>
      </c>
      <c r="AJ234" s="139">
        <v>1</v>
      </c>
      <c r="AK234" s="139">
        <v>1</v>
      </c>
      <c r="AL234" s="139">
        <v>1.02</v>
      </c>
      <c r="AM234" s="139">
        <v>1</v>
      </c>
      <c r="AN234" s="139">
        <v>1</v>
      </c>
      <c r="AO234" s="139">
        <v>1</v>
      </c>
    </row>
    <row r="235" spans="2:41" x14ac:dyDescent="0.2">
      <c r="B235" s="139">
        <v>1</v>
      </c>
      <c r="C235" s="139">
        <v>1</v>
      </c>
      <c r="D235" s="139">
        <v>1</v>
      </c>
      <c r="E235" s="139">
        <v>1</v>
      </c>
      <c r="F235" s="139">
        <v>1</v>
      </c>
      <c r="G235" s="139">
        <v>1</v>
      </c>
      <c r="H235" s="139">
        <v>1</v>
      </c>
      <c r="I235" s="139">
        <v>1</v>
      </c>
      <c r="J235" s="139">
        <v>1</v>
      </c>
      <c r="K235" s="139">
        <v>1</v>
      </c>
      <c r="L235" s="139">
        <v>1</v>
      </c>
      <c r="M235" s="139">
        <v>1</v>
      </c>
      <c r="N235" s="139">
        <v>1</v>
      </c>
      <c r="O235" s="139">
        <v>1</v>
      </c>
      <c r="P235" s="139">
        <v>1.03</v>
      </c>
      <c r="Q235" s="139">
        <v>1.03</v>
      </c>
      <c r="R235" s="139">
        <v>1</v>
      </c>
      <c r="S235" s="139">
        <v>1</v>
      </c>
      <c r="T235" s="139">
        <v>1.02</v>
      </c>
      <c r="U235" s="139">
        <v>1</v>
      </c>
      <c r="V235" s="139">
        <v>1</v>
      </c>
      <c r="W235" s="139">
        <v>1</v>
      </c>
      <c r="X235" s="139">
        <v>1</v>
      </c>
      <c r="Y235" s="139">
        <v>1</v>
      </c>
      <c r="Z235" s="139">
        <v>1</v>
      </c>
      <c r="AA235" s="139">
        <v>1</v>
      </c>
      <c r="AB235" s="139">
        <v>1</v>
      </c>
      <c r="AC235" s="139">
        <v>1</v>
      </c>
      <c r="AD235" s="139">
        <v>1</v>
      </c>
      <c r="AE235" s="139">
        <v>1</v>
      </c>
      <c r="AF235" s="139">
        <v>1</v>
      </c>
      <c r="AG235" s="139">
        <v>1.1000000000000001</v>
      </c>
      <c r="AH235" s="139">
        <v>1.04</v>
      </c>
      <c r="AI235" s="139">
        <v>1.05</v>
      </c>
      <c r="AJ235" s="139">
        <v>1</v>
      </c>
      <c r="AK235" s="139">
        <v>1</v>
      </c>
      <c r="AL235" s="139">
        <v>1.02</v>
      </c>
      <c r="AM235" s="139">
        <v>1</v>
      </c>
      <c r="AN235" s="139">
        <v>1</v>
      </c>
      <c r="AO235" s="139">
        <v>1</v>
      </c>
    </row>
    <row r="236" spans="2:41" x14ac:dyDescent="0.2">
      <c r="B236" s="139">
        <v>1</v>
      </c>
      <c r="C236" s="139">
        <v>1</v>
      </c>
      <c r="D236" s="139">
        <v>1</v>
      </c>
      <c r="E236" s="139">
        <v>1</v>
      </c>
      <c r="F236" s="139">
        <v>1</v>
      </c>
      <c r="G236" s="139">
        <v>1</v>
      </c>
      <c r="H236" s="139">
        <v>1</v>
      </c>
      <c r="I236" s="139">
        <v>1</v>
      </c>
      <c r="J236" s="139">
        <v>1</v>
      </c>
      <c r="K236" s="139">
        <v>1</v>
      </c>
      <c r="L236" s="139">
        <v>1</v>
      </c>
      <c r="M236" s="139">
        <v>1</v>
      </c>
      <c r="N236" s="139">
        <v>1</v>
      </c>
      <c r="O236" s="139">
        <v>1</v>
      </c>
      <c r="P236" s="139">
        <v>1.03</v>
      </c>
      <c r="Q236" s="139">
        <v>1.03</v>
      </c>
      <c r="R236" s="139">
        <v>1</v>
      </c>
      <c r="S236" s="139">
        <v>1</v>
      </c>
      <c r="T236" s="139">
        <v>1.02</v>
      </c>
      <c r="U236" s="139">
        <v>1</v>
      </c>
      <c r="V236" s="139">
        <v>1</v>
      </c>
      <c r="W236" s="139">
        <v>1</v>
      </c>
      <c r="X236" s="139">
        <v>1</v>
      </c>
      <c r="Y236" s="139">
        <v>1</v>
      </c>
      <c r="Z236" s="139">
        <v>1</v>
      </c>
      <c r="AA236" s="139">
        <v>1</v>
      </c>
      <c r="AB236" s="139">
        <v>1</v>
      </c>
      <c r="AC236" s="139">
        <v>1</v>
      </c>
      <c r="AD236" s="139">
        <v>1</v>
      </c>
      <c r="AE236" s="139">
        <v>1</v>
      </c>
      <c r="AF236" s="139">
        <v>1</v>
      </c>
      <c r="AG236" s="139">
        <v>1.1000000000000001</v>
      </c>
      <c r="AH236" s="139">
        <v>1.04</v>
      </c>
      <c r="AI236" s="139">
        <v>1.05</v>
      </c>
      <c r="AJ236" s="139">
        <v>1</v>
      </c>
      <c r="AK236" s="139">
        <v>1</v>
      </c>
      <c r="AL236" s="139">
        <v>1.02</v>
      </c>
      <c r="AM236" s="139">
        <v>1</v>
      </c>
      <c r="AN236" s="139">
        <v>1</v>
      </c>
      <c r="AO236" s="139">
        <v>1</v>
      </c>
    </row>
    <row r="237" spans="2:41" x14ac:dyDescent="0.2">
      <c r="B237" s="139">
        <v>1</v>
      </c>
      <c r="C237" s="139">
        <v>1</v>
      </c>
      <c r="D237" s="139">
        <v>1</v>
      </c>
      <c r="E237" s="139">
        <v>1</v>
      </c>
      <c r="F237" s="139">
        <v>1</v>
      </c>
      <c r="G237" s="139">
        <v>1</v>
      </c>
      <c r="H237" s="139">
        <v>1</v>
      </c>
      <c r="I237" s="139">
        <v>1</v>
      </c>
      <c r="J237" s="139">
        <v>1</v>
      </c>
      <c r="K237" s="139">
        <v>1</v>
      </c>
      <c r="L237" s="139">
        <v>1</v>
      </c>
      <c r="M237" s="139">
        <v>1</v>
      </c>
      <c r="N237" s="139">
        <v>1</v>
      </c>
      <c r="O237" s="139">
        <v>1</v>
      </c>
      <c r="P237" s="139">
        <v>1.03</v>
      </c>
      <c r="Q237" s="139">
        <v>1.03</v>
      </c>
      <c r="R237" s="139">
        <v>1</v>
      </c>
      <c r="S237" s="139">
        <v>1</v>
      </c>
      <c r="T237" s="139">
        <v>1.02</v>
      </c>
      <c r="U237" s="139">
        <v>1</v>
      </c>
      <c r="V237" s="139">
        <v>1</v>
      </c>
      <c r="W237" s="139">
        <v>1</v>
      </c>
      <c r="X237" s="139">
        <v>1</v>
      </c>
      <c r="Y237" s="139">
        <v>1</v>
      </c>
      <c r="Z237" s="139">
        <v>1</v>
      </c>
      <c r="AA237" s="139">
        <v>1</v>
      </c>
      <c r="AB237" s="139">
        <v>1</v>
      </c>
      <c r="AC237" s="139">
        <v>1</v>
      </c>
      <c r="AD237" s="139">
        <v>1</v>
      </c>
      <c r="AE237" s="139">
        <v>1</v>
      </c>
      <c r="AF237" s="139">
        <v>1</v>
      </c>
      <c r="AG237" s="139">
        <v>1.1000000000000001</v>
      </c>
      <c r="AH237" s="139">
        <v>1.04</v>
      </c>
      <c r="AI237" s="139">
        <v>1.05</v>
      </c>
      <c r="AJ237" s="139">
        <v>1</v>
      </c>
      <c r="AK237" s="139">
        <v>1</v>
      </c>
      <c r="AL237" s="139">
        <v>1.02</v>
      </c>
      <c r="AM237" s="139">
        <v>1</v>
      </c>
      <c r="AN237" s="139">
        <v>1</v>
      </c>
      <c r="AO237" s="139">
        <v>1</v>
      </c>
    </row>
    <row r="238" spans="2:41" x14ac:dyDescent="0.2">
      <c r="B238" s="139">
        <v>1</v>
      </c>
      <c r="C238" s="139">
        <v>1</v>
      </c>
      <c r="D238" s="139">
        <v>1</v>
      </c>
      <c r="E238" s="139">
        <v>1</v>
      </c>
      <c r="F238" s="139">
        <v>1</v>
      </c>
      <c r="G238" s="139">
        <v>1</v>
      </c>
      <c r="H238" s="139">
        <v>1</v>
      </c>
      <c r="I238" s="139">
        <v>1</v>
      </c>
      <c r="J238" s="139">
        <v>1</v>
      </c>
      <c r="K238" s="139">
        <v>1</v>
      </c>
      <c r="L238" s="139">
        <v>1</v>
      </c>
      <c r="M238" s="139">
        <v>1</v>
      </c>
      <c r="N238" s="139">
        <v>1</v>
      </c>
      <c r="O238" s="139">
        <v>1</v>
      </c>
      <c r="P238" s="139">
        <v>1.03</v>
      </c>
      <c r="Q238" s="139">
        <v>1.03</v>
      </c>
      <c r="R238" s="139">
        <v>1</v>
      </c>
      <c r="S238" s="139">
        <v>1</v>
      </c>
      <c r="T238" s="139">
        <v>1.02</v>
      </c>
      <c r="U238" s="139">
        <v>1</v>
      </c>
      <c r="V238" s="139">
        <v>1</v>
      </c>
      <c r="W238" s="139">
        <v>1</v>
      </c>
      <c r="X238" s="139">
        <v>1</v>
      </c>
      <c r="Y238" s="139">
        <v>1</v>
      </c>
      <c r="Z238" s="139">
        <v>1.02</v>
      </c>
      <c r="AA238" s="139">
        <v>1</v>
      </c>
      <c r="AB238" s="139">
        <v>1</v>
      </c>
      <c r="AC238" s="139">
        <v>1</v>
      </c>
      <c r="AD238" s="139">
        <v>1</v>
      </c>
      <c r="AE238" s="139">
        <v>0.98</v>
      </c>
      <c r="AF238" s="139">
        <v>0.98</v>
      </c>
      <c r="AG238" s="139">
        <v>0.98</v>
      </c>
      <c r="AH238" s="139">
        <v>1</v>
      </c>
      <c r="AI238" s="139">
        <v>1.05</v>
      </c>
      <c r="AJ238" s="139">
        <v>1</v>
      </c>
      <c r="AK238" s="139">
        <v>1</v>
      </c>
      <c r="AL238" s="139">
        <v>1.02</v>
      </c>
      <c r="AM238" s="139">
        <v>1</v>
      </c>
      <c r="AN238" s="139">
        <v>1</v>
      </c>
      <c r="AO238" s="139">
        <v>1</v>
      </c>
    </row>
    <row r="239" spans="2:41" x14ac:dyDescent="0.2">
      <c r="B239" s="139">
        <v>1</v>
      </c>
      <c r="C239" s="139">
        <v>1</v>
      </c>
      <c r="D239" s="139">
        <v>1</v>
      </c>
      <c r="E239" s="139">
        <v>1</v>
      </c>
      <c r="F239" s="139">
        <v>1</v>
      </c>
      <c r="G239" s="139">
        <v>1</v>
      </c>
      <c r="H239" s="139">
        <v>1</v>
      </c>
      <c r="I239" s="139">
        <v>1</v>
      </c>
      <c r="J239" s="139">
        <v>1</v>
      </c>
      <c r="K239" s="139">
        <v>1</v>
      </c>
      <c r="L239" s="139">
        <v>1</v>
      </c>
      <c r="M239" s="139">
        <v>1</v>
      </c>
      <c r="N239" s="139">
        <v>1</v>
      </c>
      <c r="O239" s="139">
        <v>1</v>
      </c>
      <c r="P239" s="139">
        <v>1.03</v>
      </c>
      <c r="Q239" s="139">
        <v>1.03</v>
      </c>
      <c r="R239" s="139">
        <v>1</v>
      </c>
      <c r="S239" s="139">
        <v>1</v>
      </c>
      <c r="T239" s="139">
        <v>1.02</v>
      </c>
      <c r="U239" s="139">
        <v>1</v>
      </c>
      <c r="V239" s="139">
        <v>1</v>
      </c>
      <c r="W239" s="139">
        <v>1</v>
      </c>
      <c r="X239" s="139">
        <v>1</v>
      </c>
      <c r="Y239" s="139">
        <v>1</v>
      </c>
      <c r="Z239" s="139">
        <v>1.02</v>
      </c>
      <c r="AA239" s="139">
        <v>1</v>
      </c>
      <c r="AB239" s="139">
        <v>1</v>
      </c>
      <c r="AC239" s="139">
        <v>1</v>
      </c>
      <c r="AD239" s="139">
        <v>1</v>
      </c>
      <c r="AE239" s="139">
        <v>0.98</v>
      </c>
      <c r="AF239" s="139">
        <v>0.98</v>
      </c>
      <c r="AG239" s="139">
        <v>0.98</v>
      </c>
      <c r="AH239" s="139">
        <v>1</v>
      </c>
      <c r="AI239" s="139">
        <v>1.05</v>
      </c>
      <c r="AJ239" s="139">
        <v>1</v>
      </c>
      <c r="AK239" s="139">
        <v>1</v>
      </c>
      <c r="AL239" s="139">
        <v>1.02</v>
      </c>
      <c r="AM239" s="139">
        <v>1</v>
      </c>
      <c r="AN239" s="139">
        <v>1</v>
      </c>
      <c r="AO239" s="139">
        <v>1</v>
      </c>
    </row>
    <row r="240" spans="2:41" x14ac:dyDescent="0.2">
      <c r="B240" s="139">
        <v>1</v>
      </c>
      <c r="C240" s="139">
        <v>1</v>
      </c>
      <c r="D240" s="139">
        <v>1</v>
      </c>
      <c r="E240" s="139">
        <v>1</v>
      </c>
      <c r="F240" s="139">
        <v>1</v>
      </c>
      <c r="G240" s="139">
        <v>1</v>
      </c>
      <c r="H240" s="139">
        <v>1</v>
      </c>
      <c r="I240" s="139">
        <v>1</v>
      </c>
      <c r="J240" s="139">
        <v>1</v>
      </c>
      <c r="K240" s="139">
        <v>1</v>
      </c>
      <c r="L240" s="139">
        <v>1</v>
      </c>
      <c r="M240" s="139">
        <v>1</v>
      </c>
      <c r="N240" s="139">
        <v>1</v>
      </c>
      <c r="O240" s="139">
        <v>1</v>
      </c>
      <c r="P240" s="139">
        <v>1.03</v>
      </c>
      <c r="Q240" s="139">
        <v>1.03</v>
      </c>
      <c r="R240" s="139">
        <v>1</v>
      </c>
      <c r="S240" s="139">
        <v>1</v>
      </c>
      <c r="T240" s="139">
        <v>1.02</v>
      </c>
      <c r="U240" s="139">
        <v>1</v>
      </c>
      <c r="V240" s="139">
        <v>1</v>
      </c>
      <c r="W240" s="139">
        <v>1</v>
      </c>
      <c r="X240" s="139">
        <v>1</v>
      </c>
      <c r="Y240" s="139">
        <v>1</v>
      </c>
      <c r="Z240" s="139">
        <v>1.02</v>
      </c>
      <c r="AA240" s="139">
        <v>1</v>
      </c>
      <c r="AB240" s="139">
        <v>1</v>
      </c>
      <c r="AC240" s="139">
        <v>1</v>
      </c>
      <c r="AD240" s="139">
        <v>1</v>
      </c>
      <c r="AE240" s="139">
        <v>0.98</v>
      </c>
      <c r="AF240" s="139">
        <v>0.98</v>
      </c>
      <c r="AG240" s="139">
        <v>0.98</v>
      </c>
      <c r="AH240" s="139">
        <v>1</v>
      </c>
      <c r="AI240" s="139">
        <v>1.05</v>
      </c>
      <c r="AJ240" s="139">
        <v>1</v>
      </c>
      <c r="AK240" s="139">
        <v>1</v>
      </c>
      <c r="AL240" s="139">
        <v>1.02</v>
      </c>
      <c r="AM240" s="139">
        <v>1</v>
      </c>
      <c r="AN240" s="139">
        <v>1</v>
      </c>
      <c r="AO240" s="139">
        <v>1</v>
      </c>
    </row>
    <row r="241" spans="2:41" x14ac:dyDescent="0.2">
      <c r="B241" s="139">
        <v>1</v>
      </c>
      <c r="C241" s="139">
        <v>1</v>
      </c>
      <c r="D241" s="139">
        <v>1</v>
      </c>
      <c r="E241" s="139">
        <v>1</v>
      </c>
      <c r="F241" s="139">
        <v>1</v>
      </c>
      <c r="G241" s="139">
        <v>1</v>
      </c>
      <c r="H241" s="139">
        <v>1</v>
      </c>
      <c r="I241" s="139">
        <v>1</v>
      </c>
      <c r="J241" s="139">
        <v>1</v>
      </c>
      <c r="K241" s="139">
        <v>1</v>
      </c>
      <c r="L241" s="139">
        <v>1</v>
      </c>
      <c r="M241" s="139">
        <v>1</v>
      </c>
      <c r="N241" s="139">
        <v>1</v>
      </c>
      <c r="O241" s="139">
        <v>1</v>
      </c>
      <c r="P241" s="139">
        <v>1.03</v>
      </c>
      <c r="Q241" s="139">
        <v>1.03</v>
      </c>
      <c r="R241" s="139">
        <v>1</v>
      </c>
      <c r="S241" s="139">
        <v>1</v>
      </c>
      <c r="T241" s="139">
        <v>1.02</v>
      </c>
      <c r="U241" s="139">
        <v>1</v>
      </c>
      <c r="V241" s="139">
        <v>1</v>
      </c>
      <c r="W241" s="139">
        <v>1</v>
      </c>
      <c r="X241" s="139">
        <v>1</v>
      </c>
      <c r="Y241" s="139">
        <v>1</v>
      </c>
      <c r="Z241" s="139">
        <v>1.02</v>
      </c>
      <c r="AA241" s="139">
        <v>1</v>
      </c>
      <c r="AB241" s="139">
        <v>1</v>
      </c>
      <c r="AC241" s="139">
        <v>1</v>
      </c>
      <c r="AD241" s="139">
        <v>1</v>
      </c>
      <c r="AE241" s="139">
        <v>0.98</v>
      </c>
      <c r="AF241" s="139">
        <v>0.98</v>
      </c>
      <c r="AG241" s="139">
        <v>0.98</v>
      </c>
      <c r="AH241" s="139">
        <v>1</v>
      </c>
      <c r="AI241" s="139">
        <v>1.05</v>
      </c>
      <c r="AJ241" s="139">
        <v>1</v>
      </c>
      <c r="AK241" s="139">
        <v>1</v>
      </c>
      <c r="AL241" s="139">
        <v>1.02</v>
      </c>
      <c r="AM241" s="139">
        <v>1</v>
      </c>
      <c r="AN241" s="139">
        <v>1</v>
      </c>
      <c r="AO241" s="139">
        <v>1</v>
      </c>
    </row>
    <row r="242" spans="2:41" x14ac:dyDescent="0.2">
      <c r="B242" s="139">
        <v>1</v>
      </c>
      <c r="C242" s="139">
        <v>1</v>
      </c>
      <c r="D242" s="139">
        <v>1</v>
      </c>
      <c r="E242" s="139">
        <v>1</v>
      </c>
      <c r="F242" s="139">
        <v>1</v>
      </c>
      <c r="G242" s="139">
        <v>1</v>
      </c>
      <c r="H242" s="139">
        <v>1</v>
      </c>
      <c r="I242" s="139">
        <v>1</v>
      </c>
      <c r="J242" s="139">
        <v>1</v>
      </c>
      <c r="K242" s="139">
        <v>1</v>
      </c>
      <c r="L242" s="139">
        <v>1</v>
      </c>
      <c r="M242" s="139">
        <v>1</v>
      </c>
      <c r="N242" s="139">
        <v>1</v>
      </c>
      <c r="O242" s="139">
        <v>1</v>
      </c>
      <c r="P242" s="139">
        <v>1.03</v>
      </c>
      <c r="Q242" s="139">
        <v>1.03</v>
      </c>
      <c r="R242" s="139">
        <v>1</v>
      </c>
      <c r="S242" s="139">
        <v>1</v>
      </c>
      <c r="T242" s="139">
        <v>1.02</v>
      </c>
      <c r="U242" s="139">
        <v>1</v>
      </c>
      <c r="V242" s="139">
        <v>1</v>
      </c>
      <c r="W242" s="139">
        <v>1</v>
      </c>
      <c r="X242" s="139">
        <v>1</v>
      </c>
      <c r="Y242" s="139">
        <v>1</v>
      </c>
      <c r="Z242" s="139">
        <v>1.02</v>
      </c>
      <c r="AA242" s="139">
        <v>1</v>
      </c>
      <c r="AB242" s="139">
        <v>1</v>
      </c>
      <c r="AC242" s="139">
        <v>1</v>
      </c>
      <c r="AD242" s="139">
        <v>1</v>
      </c>
      <c r="AE242" s="139">
        <v>0.98</v>
      </c>
      <c r="AF242" s="139">
        <v>0.98</v>
      </c>
      <c r="AG242" s="139">
        <v>0.98</v>
      </c>
      <c r="AH242" s="139">
        <v>1</v>
      </c>
      <c r="AI242" s="139">
        <v>1.05</v>
      </c>
      <c r="AJ242" s="139">
        <v>1</v>
      </c>
      <c r="AK242" s="139">
        <v>1</v>
      </c>
      <c r="AL242" s="139">
        <v>1.02</v>
      </c>
      <c r="AM242" s="139">
        <v>1</v>
      </c>
      <c r="AN242" s="139">
        <v>1</v>
      </c>
      <c r="AO242" s="139">
        <v>1</v>
      </c>
    </row>
    <row r="243" spans="2:41" x14ac:dyDescent="0.2">
      <c r="B243" s="139">
        <v>1</v>
      </c>
      <c r="C243" s="139">
        <v>1</v>
      </c>
      <c r="D243" s="139">
        <v>1</v>
      </c>
      <c r="E243" s="139">
        <v>1</v>
      </c>
      <c r="F243" s="139">
        <v>1</v>
      </c>
      <c r="G243" s="139">
        <v>1</v>
      </c>
      <c r="H243" s="139">
        <v>1</v>
      </c>
      <c r="I243" s="139">
        <v>1</v>
      </c>
      <c r="J243" s="139">
        <v>1</v>
      </c>
      <c r="K243" s="139">
        <v>1</v>
      </c>
      <c r="L243" s="139">
        <v>1</v>
      </c>
      <c r="M243" s="139">
        <v>1</v>
      </c>
      <c r="N243" s="139">
        <v>1</v>
      </c>
      <c r="O243" s="139">
        <v>1</v>
      </c>
      <c r="P243" s="139">
        <v>1.03</v>
      </c>
      <c r="Q243" s="139">
        <v>1.03</v>
      </c>
      <c r="R243" s="139">
        <v>1</v>
      </c>
      <c r="S243" s="139">
        <v>1</v>
      </c>
      <c r="T243" s="139">
        <v>1.02</v>
      </c>
      <c r="U243" s="139">
        <v>1</v>
      </c>
      <c r="V243" s="139">
        <v>1</v>
      </c>
      <c r="W243" s="139">
        <v>1</v>
      </c>
      <c r="X243" s="139">
        <v>1</v>
      </c>
      <c r="Y243" s="139">
        <v>1</v>
      </c>
      <c r="Z243" s="139">
        <v>1.02</v>
      </c>
      <c r="AA243" s="139">
        <v>1</v>
      </c>
      <c r="AB243" s="139">
        <v>1</v>
      </c>
      <c r="AC243" s="139">
        <v>1</v>
      </c>
      <c r="AD243" s="139">
        <v>1</v>
      </c>
      <c r="AE243" s="139">
        <v>0.98</v>
      </c>
      <c r="AF243" s="139">
        <v>0.98</v>
      </c>
      <c r="AG243" s="139">
        <v>0.98</v>
      </c>
      <c r="AH243" s="139">
        <v>1</v>
      </c>
      <c r="AI243" s="139">
        <v>1.05</v>
      </c>
      <c r="AJ243" s="139">
        <v>1</v>
      </c>
      <c r="AK243" s="139">
        <v>1</v>
      </c>
      <c r="AL243" s="139">
        <v>1.02</v>
      </c>
      <c r="AM243" s="139">
        <v>1</v>
      </c>
      <c r="AN243" s="139">
        <v>1</v>
      </c>
      <c r="AO243" s="139">
        <v>1</v>
      </c>
    </row>
    <row r="244" spans="2:41" x14ac:dyDescent="0.2">
      <c r="B244" s="139">
        <v>1</v>
      </c>
      <c r="C244" s="139">
        <v>1</v>
      </c>
      <c r="D244" s="139">
        <v>1</v>
      </c>
      <c r="E244" s="139">
        <v>1</v>
      </c>
      <c r="F244" s="139">
        <v>1</v>
      </c>
      <c r="G244" s="139">
        <v>1</v>
      </c>
      <c r="H244" s="139">
        <v>1</v>
      </c>
      <c r="I244" s="139">
        <v>1</v>
      </c>
      <c r="J244" s="139">
        <v>1</v>
      </c>
      <c r="K244" s="139">
        <v>1</v>
      </c>
      <c r="L244" s="139">
        <v>1</v>
      </c>
      <c r="M244" s="139">
        <v>1</v>
      </c>
      <c r="N244" s="139">
        <v>1</v>
      </c>
      <c r="O244" s="139">
        <v>1</v>
      </c>
      <c r="P244" s="139">
        <v>1.03</v>
      </c>
      <c r="Q244" s="139">
        <v>1.03</v>
      </c>
      <c r="R244" s="139">
        <v>1</v>
      </c>
      <c r="S244" s="139">
        <v>1</v>
      </c>
      <c r="T244" s="139">
        <v>1.02</v>
      </c>
      <c r="U244" s="139">
        <v>1</v>
      </c>
      <c r="V244" s="139">
        <v>1</v>
      </c>
      <c r="W244" s="139">
        <v>1</v>
      </c>
      <c r="X244" s="139">
        <v>1</v>
      </c>
      <c r="Y244" s="139">
        <v>1</v>
      </c>
      <c r="Z244" s="139">
        <v>1.02</v>
      </c>
      <c r="AA244" s="139">
        <v>1</v>
      </c>
      <c r="AB244" s="139">
        <v>1</v>
      </c>
      <c r="AC244" s="139">
        <v>1</v>
      </c>
      <c r="AD244" s="139">
        <v>1</v>
      </c>
      <c r="AE244" s="139">
        <v>0.98</v>
      </c>
      <c r="AF244" s="139">
        <v>0.98</v>
      </c>
      <c r="AG244" s="139">
        <v>0.98</v>
      </c>
      <c r="AH244" s="139">
        <v>1</v>
      </c>
      <c r="AI244" s="139">
        <v>1.05</v>
      </c>
      <c r="AJ244" s="139">
        <v>1</v>
      </c>
      <c r="AK244" s="139">
        <v>1</v>
      </c>
      <c r="AL244" s="139">
        <v>1.02</v>
      </c>
      <c r="AM244" s="139">
        <v>1</v>
      </c>
      <c r="AN244" s="139">
        <v>1</v>
      </c>
      <c r="AO244" s="139">
        <v>1</v>
      </c>
    </row>
    <row r="245" spans="2:41" x14ac:dyDescent="0.2">
      <c r="B245" s="139">
        <v>1</v>
      </c>
      <c r="C245" s="139">
        <v>1</v>
      </c>
      <c r="D245" s="139">
        <v>1</v>
      </c>
      <c r="E245" s="139">
        <v>1</v>
      </c>
      <c r="F245" s="139">
        <v>1</v>
      </c>
      <c r="G245" s="139">
        <v>1</v>
      </c>
      <c r="H245" s="139">
        <v>1</v>
      </c>
      <c r="I245" s="139">
        <v>1</v>
      </c>
      <c r="J245" s="139">
        <v>1</v>
      </c>
      <c r="K245" s="139">
        <v>1</v>
      </c>
      <c r="L245" s="139">
        <v>1</v>
      </c>
      <c r="M245" s="139">
        <v>1</v>
      </c>
      <c r="N245" s="139">
        <v>1</v>
      </c>
      <c r="O245" s="139">
        <v>1</v>
      </c>
      <c r="P245" s="139">
        <v>1.03</v>
      </c>
      <c r="Q245" s="139">
        <v>1.03</v>
      </c>
      <c r="R245" s="139">
        <v>1</v>
      </c>
      <c r="S245" s="139">
        <v>1</v>
      </c>
      <c r="T245" s="139">
        <v>1.02</v>
      </c>
      <c r="U245" s="139">
        <v>1</v>
      </c>
      <c r="V245" s="139">
        <v>1</v>
      </c>
      <c r="W245" s="139">
        <v>1</v>
      </c>
      <c r="X245" s="139">
        <v>1</v>
      </c>
      <c r="Y245" s="139">
        <v>1</v>
      </c>
      <c r="Z245" s="139">
        <v>1</v>
      </c>
      <c r="AA245" s="139">
        <v>1</v>
      </c>
      <c r="AB245" s="139">
        <v>1</v>
      </c>
      <c r="AC245" s="139">
        <v>1</v>
      </c>
      <c r="AD245" s="139">
        <v>1</v>
      </c>
      <c r="AE245" s="139">
        <v>1</v>
      </c>
      <c r="AF245" s="139">
        <v>1</v>
      </c>
      <c r="AG245" s="139">
        <v>1.1000000000000001</v>
      </c>
      <c r="AH245" s="139">
        <v>1.1000000000000001</v>
      </c>
      <c r="AI245" s="139">
        <v>1.05</v>
      </c>
      <c r="AJ245" s="139">
        <v>1</v>
      </c>
      <c r="AK245" s="139">
        <v>1</v>
      </c>
      <c r="AL245" s="139">
        <v>1.02</v>
      </c>
      <c r="AM245" s="139">
        <v>1</v>
      </c>
      <c r="AN245" s="139">
        <v>1</v>
      </c>
      <c r="AO245" s="139">
        <v>1</v>
      </c>
    </row>
    <row r="246" spans="2:41" x14ac:dyDescent="0.2">
      <c r="B246" s="139">
        <v>1</v>
      </c>
      <c r="C246" s="139">
        <v>1</v>
      </c>
      <c r="D246" s="139">
        <v>1</v>
      </c>
      <c r="E246" s="139">
        <v>1</v>
      </c>
      <c r="F246" s="139">
        <v>1</v>
      </c>
      <c r="G246" s="139">
        <v>1</v>
      </c>
      <c r="H246" s="139">
        <v>1</v>
      </c>
      <c r="I246" s="139">
        <v>1</v>
      </c>
      <c r="J246" s="139">
        <v>1</v>
      </c>
      <c r="K246" s="139">
        <v>1</v>
      </c>
      <c r="L246" s="139">
        <v>1</v>
      </c>
      <c r="M246" s="139">
        <v>1</v>
      </c>
      <c r="N246" s="139">
        <v>1</v>
      </c>
      <c r="O246" s="139">
        <v>1</v>
      </c>
      <c r="P246" s="139">
        <v>1.03</v>
      </c>
      <c r="Q246" s="139">
        <v>1.03</v>
      </c>
      <c r="R246" s="139">
        <v>1</v>
      </c>
      <c r="S246" s="139">
        <v>1</v>
      </c>
      <c r="T246" s="139">
        <v>1.02</v>
      </c>
      <c r="U246" s="139">
        <v>1</v>
      </c>
      <c r="V246" s="139">
        <v>1</v>
      </c>
      <c r="W246" s="139">
        <v>1</v>
      </c>
      <c r="X246" s="139">
        <v>1</v>
      </c>
      <c r="Y246" s="139">
        <v>1</v>
      </c>
      <c r="Z246" s="139">
        <v>1</v>
      </c>
      <c r="AA246" s="139">
        <v>1</v>
      </c>
      <c r="AB246" s="139">
        <v>1</v>
      </c>
      <c r="AC246" s="139">
        <v>1</v>
      </c>
      <c r="AD246" s="139">
        <v>1</v>
      </c>
      <c r="AE246" s="139">
        <v>1</v>
      </c>
      <c r="AF246" s="139">
        <v>1</v>
      </c>
      <c r="AG246" s="139">
        <v>1.1000000000000001</v>
      </c>
      <c r="AH246" s="139">
        <v>1.02</v>
      </c>
      <c r="AI246" s="139">
        <v>1.05</v>
      </c>
      <c r="AJ246" s="139">
        <v>1</v>
      </c>
      <c r="AK246" s="139">
        <v>1</v>
      </c>
      <c r="AL246" s="139">
        <v>1.02</v>
      </c>
      <c r="AM246" s="139">
        <v>1</v>
      </c>
      <c r="AN246" s="139">
        <v>1</v>
      </c>
      <c r="AO246" s="139">
        <v>1</v>
      </c>
    </row>
    <row r="247" spans="2:41" x14ac:dyDescent="0.2">
      <c r="B247" s="139">
        <v>1</v>
      </c>
      <c r="C247" s="139">
        <v>1</v>
      </c>
      <c r="D247" s="139">
        <v>1</v>
      </c>
      <c r="E247" s="139">
        <v>1</v>
      </c>
      <c r="F247" s="139">
        <v>1</v>
      </c>
      <c r="G247" s="139">
        <v>1</v>
      </c>
      <c r="H247" s="139">
        <v>1</v>
      </c>
      <c r="I247" s="139">
        <v>1</v>
      </c>
      <c r="J247" s="139">
        <v>1</v>
      </c>
      <c r="K247" s="139">
        <v>1</v>
      </c>
      <c r="L247" s="139">
        <v>1</v>
      </c>
      <c r="M247" s="139">
        <v>1</v>
      </c>
      <c r="N247" s="139">
        <v>1</v>
      </c>
      <c r="O247" s="139">
        <v>1</v>
      </c>
      <c r="P247" s="139">
        <v>1.03</v>
      </c>
      <c r="Q247" s="139">
        <v>1.03</v>
      </c>
      <c r="R247" s="139">
        <v>1</v>
      </c>
      <c r="S247" s="139">
        <v>1</v>
      </c>
      <c r="T247" s="139">
        <v>1.02</v>
      </c>
      <c r="U247" s="139">
        <v>1</v>
      </c>
      <c r="V247" s="139">
        <v>1</v>
      </c>
      <c r="W247" s="139">
        <v>1</v>
      </c>
      <c r="X247" s="139">
        <v>1</v>
      </c>
      <c r="Y247" s="139">
        <v>1</v>
      </c>
      <c r="Z247" s="139">
        <v>1</v>
      </c>
      <c r="AA247" s="139">
        <v>1</v>
      </c>
      <c r="AB247" s="139">
        <v>1</v>
      </c>
      <c r="AC247" s="139">
        <v>1</v>
      </c>
      <c r="AD247" s="139">
        <v>1</v>
      </c>
      <c r="AE247" s="139">
        <v>1</v>
      </c>
      <c r="AF247" s="139">
        <v>1</v>
      </c>
      <c r="AG247" s="139">
        <v>1.1000000000000001</v>
      </c>
      <c r="AH247" s="139">
        <v>1.04</v>
      </c>
      <c r="AI247" s="139">
        <v>1.05</v>
      </c>
      <c r="AJ247" s="139">
        <v>1</v>
      </c>
      <c r="AK247" s="139">
        <v>1</v>
      </c>
      <c r="AL247" s="139">
        <v>1.02</v>
      </c>
      <c r="AM247" s="139">
        <v>1</v>
      </c>
      <c r="AN247" s="139">
        <v>1</v>
      </c>
      <c r="AO247" s="139">
        <v>1</v>
      </c>
    </row>
    <row r="248" spans="2:41" x14ac:dyDescent="0.2">
      <c r="B248" s="139">
        <v>1</v>
      </c>
      <c r="C248" s="139">
        <v>1</v>
      </c>
      <c r="D248" s="139">
        <v>1</v>
      </c>
      <c r="E248" s="139">
        <v>1</v>
      </c>
      <c r="F248" s="139">
        <v>1</v>
      </c>
      <c r="G248" s="139">
        <v>1</v>
      </c>
      <c r="H248" s="139">
        <v>1</v>
      </c>
      <c r="I248" s="139">
        <v>1</v>
      </c>
      <c r="J248" s="139">
        <v>1</v>
      </c>
      <c r="K248" s="139">
        <v>1</v>
      </c>
      <c r="L248" s="139">
        <v>1</v>
      </c>
      <c r="M248" s="139">
        <v>1</v>
      </c>
      <c r="N248" s="139">
        <v>1</v>
      </c>
      <c r="O248" s="139">
        <v>1</v>
      </c>
      <c r="P248" s="139">
        <v>1.03</v>
      </c>
      <c r="Q248" s="139">
        <v>1.03</v>
      </c>
      <c r="R248" s="139">
        <v>1</v>
      </c>
      <c r="S248" s="139">
        <v>1</v>
      </c>
      <c r="T248" s="139">
        <v>1.02</v>
      </c>
      <c r="U248" s="139">
        <v>1</v>
      </c>
      <c r="V248" s="139">
        <v>1</v>
      </c>
      <c r="W248" s="139">
        <v>1</v>
      </c>
      <c r="X248" s="139">
        <v>1</v>
      </c>
      <c r="Y248" s="139">
        <v>1</v>
      </c>
      <c r="Z248" s="139">
        <v>1</v>
      </c>
      <c r="AA248" s="139">
        <v>1</v>
      </c>
      <c r="AB248" s="139">
        <v>1</v>
      </c>
      <c r="AC248" s="139">
        <v>1</v>
      </c>
      <c r="AD248" s="139">
        <v>1</v>
      </c>
      <c r="AE248" s="139">
        <v>1</v>
      </c>
      <c r="AF248" s="139">
        <v>1</v>
      </c>
      <c r="AG248" s="139">
        <v>1.1000000000000001</v>
      </c>
      <c r="AH248" s="139">
        <v>1.04</v>
      </c>
      <c r="AI248" s="139">
        <v>1.05</v>
      </c>
      <c r="AJ248" s="139">
        <v>1</v>
      </c>
      <c r="AK248" s="139">
        <v>1</v>
      </c>
      <c r="AL248" s="139">
        <v>1.02</v>
      </c>
      <c r="AM248" s="139">
        <v>1</v>
      </c>
      <c r="AN248" s="139">
        <v>1</v>
      </c>
      <c r="AO248" s="139">
        <v>1</v>
      </c>
    </row>
    <row r="249" spans="2:41" x14ac:dyDescent="0.2">
      <c r="B249" s="139">
        <v>1</v>
      </c>
      <c r="C249" s="139">
        <v>1</v>
      </c>
      <c r="D249" s="139">
        <v>1</v>
      </c>
      <c r="E249" s="139">
        <v>1</v>
      </c>
      <c r="F249" s="139">
        <v>1</v>
      </c>
      <c r="G249" s="139">
        <v>1</v>
      </c>
      <c r="H249" s="139">
        <v>1</v>
      </c>
      <c r="I249" s="139">
        <v>1</v>
      </c>
      <c r="J249" s="139">
        <v>1</v>
      </c>
      <c r="K249" s="139">
        <v>1</v>
      </c>
      <c r="L249" s="139">
        <v>1</v>
      </c>
      <c r="M249" s="139">
        <v>1</v>
      </c>
      <c r="N249" s="139">
        <v>1</v>
      </c>
      <c r="O249" s="139">
        <v>1</v>
      </c>
      <c r="P249" s="139">
        <v>1.03</v>
      </c>
      <c r="Q249" s="139">
        <v>1.03</v>
      </c>
      <c r="R249" s="139">
        <v>1</v>
      </c>
      <c r="S249" s="139">
        <v>1</v>
      </c>
      <c r="T249" s="139">
        <v>1.02</v>
      </c>
      <c r="U249" s="139">
        <v>1</v>
      </c>
      <c r="V249" s="139">
        <v>1</v>
      </c>
      <c r="W249" s="139">
        <v>1</v>
      </c>
      <c r="X249" s="139">
        <v>1</v>
      </c>
      <c r="Y249" s="139">
        <v>1</v>
      </c>
      <c r="Z249" s="139">
        <v>1</v>
      </c>
      <c r="AA249" s="139">
        <v>1</v>
      </c>
      <c r="AB249" s="139">
        <v>1</v>
      </c>
      <c r="AC249" s="139">
        <v>1</v>
      </c>
      <c r="AD249" s="139">
        <v>1</v>
      </c>
      <c r="AE249" s="139">
        <v>1</v>
      </c>
      <c r="AF249" s="139">
        <v>1</v>
      </c>
      <c r="AG249" s="139">
        <v>1.1000000000000001</v>
      </c>
      <c r="AH249" s="139">
        <v>1.04</v>
      </c>
      <c r="AI249" s="139">
        <v>1.05</v>
      </c>
      <c r="AJ249" s="139">
        <v>1</v>
      </c>
      <c r="AK249" s="139">
        <v>1</v>
      </c>
      <c r="AL249" s="139">
        <v>1.02</v>
      </c>
      <c r="AM249" s="139">
        <v>1</v>
      </c>
      <c r="AN249" s="139">
        <v>1</v>
      </c>
      <c r="AO249" s="139">
        <v>1</v>
      </c>
    </row>
    <row r="250" spans="2:41" x14ac:dyDescent="0.2">
      <c r="B250" s="139">
        <v>1</v>
      </c>
      <c r="C250" s="139">
        <v>1</v>
      </c>
      <c r="D250" s="139">
        <v>1</v>
      </c>
      <c r="E250" s="139">
        <v>1</v>
      </c>
      <c r="F250" s="139">
        <v>1</v>
      </c>
      <c r="G250" s="139">
        <v>1</v>
      </c>
      <c r="H250" s="139">
        <v>1</v>
      </c>
      <c r="I250" s="139">
        <v>1</v>
      </c>
      <c r="J250" s="139">
        <v>1</v>
      </c>
      <c r="K250" s="139">
        <v>1</v>
      </c>
      <c r="L250" s="139">
        <v>1</v>
      </c>
      <c r="M250" s="139">
        <v>1</v>
      </c>
      <c r="N250" s="139">
        <v>1</v>
      </c>
      <c r="O250" s="139">
        <v>1</v>
      </c>
      <c r="P250" s="139">
        <v>1.03</v>
      </c>
      <c r="Q250" s="139">
        <v>1.03</v>
      </c>
      <c r="R250" s="139">
        <v>1</v>
      </c>
      <c r="S250" s="139">
        <v>1</v>
      </c>
      <c r="T250" s="139">
        <v>1.02</v>
      </c>
      <c r="U250" s="139">
        <v>1</v>
      </c>
      <c r="V250" s="139">
        <v>1</v>
      </c>
      <c r="W250" s="139">
        <v>1</v>
      </c>
      <c r="X250" s="139">
        <v>1</v>
      </c>
      <c r="Y250" s="139">
        <v>1</v>
      </c>
      <c r="Z250" s="139">
        <v>1.02</v>
      </c>
      <c r="AA250" s="139">
        <v>1</v>
      </c>
      <c r="AB250" s="139">
        <v>1</v>
      </c>
      <c r="AC250" s="139">
        <v>1</v>
      </c>
      <c r="AD250" s="139">
        <v>1</v>
      </c>
      <c r="AE250" s="139">
        <v>0.98</v>
      </c>
      <c r="AF250" s="139">
        <v>0.98</v>
      </c>
      <c r="AG250" s="139">
        <v>0.98</v>
      </c>
      <c r="AH250" s="139">
        <v>1</v>
      </c>
      <c r="AI250" s="139">
        <v>1.05</v>
      </c>
      <c r="AJ250" s="139">
        <v>1</v>
      </c>
      <c r="AK250" s="139">
        <v>1</v>
      </c>
      <c r="AL250" s="139">
        <v>1.02</v>
      </c>
      <c r="AM250" s="139">
        <v>1</v>
      </c>
      <c r="AN250" s="139">
        <v>1</v>
      </c>
      <c r="AO250" s="139">
        <v>1</v>
      </c>
    </row>
    <row r="251" spans="2:41" x14ac:dyDescent="0.2">
      <c r="B251" s="139">
        <v>1</v>
      </c>
      <c r="C251" s="139">
        <v>1</v>
      </c>
      <c r="D251" s="139">
        <v>1</v>
      </c>
      <c r="E251" s="139">
        <v>1</v>
      </c>
      <c r="F251" s="139">
        <v>1</v>
      </c>
      <c r="G251" s="139">
        <v>1</v>
      </c>
      <c r="H251" s="139">
        <v>1</v>
      </c>
      <c r="I251" s="139">
        <v>1</v>
      </c>
      <c r="J251" s="139">
        <v>1</v>
      </c>
      <c r="K251" s="139">
        <v>1</v>
      </c>
      <c r="L251" s="139">
        <v>1</v>
      </c>
      <c r="M251" s="139">
        <v>1</v>
      </c>
      <c r="N251" s="139">
        <v>1</v>
      </c>
      <c r="O251" s="139">
        <v>1</v>
      </c>
      <c r="P251" s="139">
        <v>1.03</v>
      </c>
      <c r="Q251" s="139">
        <v>1.03</v>
      </c>
      <c r="R251" s="139">
        <v>1</v>
      </c>
      <c r="S251" s="139">
        <v>1</v>
      </c>
      <c r="T251" s="139">
        <v>1.02</v>
      </c>
      <c r="U251" s="139">
        <v>1</v>
      </c>
      <c r="V251" s="139">
        <v>1</v>
      </c>
      <c r="W251" s="139">
        <v>1</v>
      </c>
      <c r="X251" s="139">
        <v>1</v>
      </c>
      <c r="Y251" s="139">
        <v>1</v>
      </c>
      <c r="Z251" s="139">
        <v>1.02</v>
      </c>
      <c r="AA251" s="139">
        <v>1</v>
      </c>
      <c r="AB251" s="139">
        <v>1</v>
      </c>
      <c r="AC251" s="139">
        <v>1</v>
      </c>
      <c r="AD251" s="139">
        <v>1</v>
      </c>
      <c r="AE251" s="139">
        <v>0.98</v>
      </c>
      <c r="AF251" s="139">
        <v>0.98</v>
      </c>
      <c r="AG251" s="139">
        <v>0.98</v>
      </c>
      <c r="AH251" s="139">
        <v>1</v>
      </c>
      <c r="AI251" s="139">
        <v>1.05</v>
      </c>
      <c r="AJ251" s="139">
        <v>1</v>
      </c>
      <c r="AK251" s="139">
        <v>1</v>
      </c>
      <c r="AL251" s="139">
        <v>1.02</v>
      </c>
      <c r="AM251" s="139">
        <v>1</v>
      </c>
      <c r="AN251" s="139">
        <v>1</v>
      </c>
      <c r="AO251" s="139">
        <v>1</v>
      </c>
    </row>
    <row r="252" spans="2:41" x14ac:dyDescent="0.2">
      <c r="B252" s="139">
        <v>1</v>
      </c>
      <c r="C252" s="139">
        <v>1</v>
      </c>
      <c r="D252" s="139">
        <v>1</v>
      </c>
      <c r="E252" s="139">
        <v>1</v>
      </c>
      <c r="F252" s="139">
        <v>1</v>
      </c>
      <c r="G252" s="139">
        <v>1</v>
      </c>
      <c r="H252" s="139">
        <v>1</v>
      </c>
      <c r="I252" s="139">
        <v>1</v>
      </c>
      <c r="J252" s="139">
        <v>1</v>
      </c>
      <c r="K252" s="139">
        <v>1</v>
      </c>
      <c r="L252" s="139">
        <v>1</v>
      </c>
      <c r="M252" s="139">
        <v>1</v>
      </c>
      <c r="N252" s="139">
        <v>1</v>
      </c>
      <c r="O252" s="139">
        <v>1</v>
      </c>
      <c r="P252" s="139">
        <v>1.03</v>
      </c>
      <c r="Q252" s="139">
        <v>1.03</v>
      </c>
      <c r="R252" s="139">
        <v>1</v>
      </c>
      <c r="S252" s="139">
        <v>1</v>
      </c>
      <c r="T252" s="139">
        <v>1.02</v>
      </c>
      <c r="U252" s="139">
        <v>1</v>
      </c>
      <c r="V252" s="139">
        <v>1</v>
      </c>
      <c r="W252" s="139">
        <v>1</v>
      </c>
      <c r="X252" s="139">
        <v>1</v>
      </c>
      <c r="Y252" s="139">
        <v>1</v>
      </c>
      <c r="Z252" s="139">
        <v>1.02</v>
      </c>
      <c r="AA252" s="139">
        <v>1</v>
      </c>
      <c r="AB252" s="139">
        <v>1</v>
      </c>
      <c r="AC252" s="139">
        <v>1</v>
      </c>
      <c r="AD252" s="139">
        <v>1</v>
      </c>
      <c r="AE252" s="139">
        <v>0.98</v>
      </c>
      <c r="AF252" s="139">
        <v>0.98</v>
      </c>
      <c r="AG252" s="139">
        <v>0.98</v>
      </c>
      <c r="AH252" s="139">
        <v>1</v>
      </c>
      <c r="AI252" s="139">
        <v>1.05</v>
      </c>
      <c r="AJ252" s="139">
        <v>1</v>
      </c>
      <c r="AK252" s="139">
        <v>1</v>
      </c>
      <c r="AL252" s="139">
        <v>1.02</v>
      </c>
      <c r="AM252" s="139">
        <v>1</v>
      </c>
      <c r="AN252" s="139">
        <v>1</v>
      </c>
      <c r="AO252" s="139">
        <v>1</v>
      </c>
    </row>
    <row r="253" spans="2:41" x14ac:dyDescent="0.2">
      <c r="B253" s="139">
        <v>1</v>
      </c>
      <c r="C253" s="139">
        <v>1</v>
      </c>
      <c r="D253" s="139">
        <v>1</v>
      </c>
      <c r="E253" s="139">
        <v>1</v>
      </c>
      <c r="F253" s="139">
        <v>1</v>
      </c>
      <c r="G253" s="139">
        <v>1</v>
      </c>
      <c r="H253" s="139">
        <v>1</v>
      </c>
      <c r="I253" s="139">
        <v>1</v>
      </c>
      <c r="J253" s="139">
        <v>1</v>
      </c>
      <c r="K253" s="139">
        <v>1</v>
      </c>
      <c r="L253" s="139">
        <v>1</v>
      </c>
      <c r="M253" s="139">
        <v>1</v>
      </c>
      <c r="N253" s="139">
        <v>1</v>
      </c>
      <c r="O253" s="139">
        <v>1</v>
      </c>
      <c r="P253" s="139">
        <v>1.03</v>
      </c>
      <c r="Q253" s="139">
        <v>1.03</v>
      </c>
      <c r="R253" s="139">
        <v>1</v>
      </c>
      <c r="S253" s="139">
        <v>1</v>
      </c>
      <c r="T253" s="139">
        <v>1.02</v>
      </c>
      <c r="U253" s="139">
        <v>1</v>
      </c>
      <c r="V253" s="139">
        <v>1</v>
      </c>
      <c r="W253" s="139">
        <v>1</v>
      </c>
      <c r="X253" s="139">
        <v>1</v>
      </c>
      <c r="Y253" s="139">
        <v>1</v>
      </c>
      <c r="Z253" s="139">
        <v>1.02</v>
      </c>
      <c r="AA253" s="139">
        <v>1</v>
      </c>
      <c r="AB253" s="139">
        <v>1</v>
      </c>
      <c r="AC253" s="139">
        <v>1</v>
      </c>
      <c r="AD253" s="139">
        <v>1</v>
      </c>
      <c r="AE253" s="139">
        <v>0.98</v>
      </c>
      <c r="AF253" s="139">
        <v>0.98</v>
      </c>
      <c r="AG253" s="139">
        <v>0.98</v>
      </c>
      <c r="AH253" s="139">
        <v>1</v>
      </c>
      <c r="AI253" s="139">
        <v>1.05</v>
      </c>
      <c r="AJ253" s="139">
        <v>1</v>
      </c>
      <c r="AK253" s="139">
        <v>1</v>
      </c>
      <c r="AL253" s="139">
        <v>1.02</v>
      </c>
      <c r="AM253" s="139">
        <v>1</v>
      </c>
      <c r="AN253" s="139">
        <v>1</v>
      </c>
      <c r="AO253" s="139">
        <v>1</v>
      </c>
    </row>
    <row r="254" spans="2:41" x14ac:dyDescent="0.2">
      <c r="B254" s="139">
        <v>1</v>
      </c>
      <c r="C254" s="139">
        <v>1</v>
      </c>
      <c r="D254" s="139">
        <v>1</v>
      </c>
      <c r="E254" s="139">
        <v>1</v>
      </c>
      <c r="F254" s="139">
        <v>1</v>
      </c>
      <c r="G254" s="139">
        <v>1</v>
      </c>
      <c r="H254" s="139">
        <v>1</v>
      </c>
      <c r="I254" s="139">
        <v>1</v>
      </c>
      <c r="J254" s="139">
        <v>1</v>
      </c>
      <c r="K254" s="139">
        <v>1</v>
      </c>
      <c r="L254" s="139">
        <v>1</v>
      </c>
      <c r="M254" s="139">
        <v>1</v>
      </c>
      <c r="N254" s="139">
        <v>1</v>
      </c>
      <c r="O254" s="139">
        <v>1</v>
      </c>
      <c r="P254" s="139">
        <v>1.03</v>
      </c>
      <c r="Q254" s="139">
        <v>1.03</v>
      </c>
      <c r="R254" s="139">
        <v>1</v>
      </c>
      <c r="S254" s="139">
        <v>1</v>
      </c>
      <c r="T254" s="139">
        <v>1.02</v>
      </c>
      <c r="U254" s="139">
        <v>1</v>
      </c>
      <c r="V254" s="139">
        <v>1</v>
      </c>
      <c r="W254" s="139">
        <v>1</v>
      </c>
      <c r="X254" s="139">
        <v>1</v>
      </c>
      <c r="Y254" s="139">
        <v>1</v>
      </c>
      <c r="Z254" s="139">
        <v>1.02</v>
      </c>
      <c r="AA254" s="139">
        <v>1</v>
      </c>
      <c r="AB254" s="139">
        <v>1</v>
      </c>
      <c r="AC254" s="139">
        <v>1</v>
      </c>
      <c r="AD254" s="139">
        <v>1</v>
      </c>
      <c r="AE254" s="139">
        <v>0.98</v>
      </c>
      <c r="AF254" s="139">
        <v>0.98</v>
      </c>
      <c r="AG254" s="139">
        <v>0.98</v>
      </c>
      <c r="AH254" s="139">
        <v>1</v>
      </c>
      <c r="AI254" s="139">
        <v>1.05</v>
      </c>
      <c r="AJ254" s="139">
        <v>1</v>
      </c>
      <c r="AK254" s="139">
        <v>1</v>
      </c>
      <c r="AL254" s="139">
        <v>1.02</v>
      </c>
      <c r="AM254" s="139">
        <v>1</v>
      </c>
      <c r="AN254" s="139">
        <v>1</v>
      </c>
      <c r="AO254" s="139">
        <v>1</v>
      </c>
    </row>
    <row r="255" spans="2:41" x14ac:dyDescent="0.2">
      <c r="B255" s="139">
        <v>1</v>
      </c>
      <c r="C255" s="139">
        <v>1</v>
      </c>
      <c r="D255" s="139">
        <v>1</v>
      </c>
      <c r="E255" s="139">
        <v>1</v>
      </c>
      <c r="F255" s="139">
        <v>1</v>
      </c>
      <c r="G255" s="139">
        <v>1</v>
      </c>
      <c r="H255" s="139">
        <v>1</v>
      </c>
      <c r="I255" s="139">
        <v>1</v>
      </c>
      <c r="J255" s="139">
        <v>1</v>
      </c>
      <c r="K255" s="139">
        <v>1</v>
      </c>
      <c r="L255" s="139">
        <v>1</v>
      </c>
      <c r="M255" s="139">
        <v>1</v>
      </c>
      <c r="N255" s="139">
        <v>1</v>
      </c>
      <c r="O255" s="139">
        <v>1</v>
      </c>
      <c r="P255" s="139">
        <v>1.03</v>
      </c>
      <c r="Q255" s="139">
        <v>1.03</v>
      </c>
      <c r="R255" s="139">
        <v>1</v>
      </c>
      <c r="S255" s="139">
        <v>1</v>
      </c>
      <c r="T255" s="139">
        <v>1.02</v>
      </c>
      <c r="U255" s="139">
        <v>1</v>
      </c>
      <c r="V255" s="139">
        <v>1</v>
      </c>
      <c r="W255" s="139">
        <v>1</v>
      </c>
      <c r="X255" s="139">
        <v>1</v>
      </c>
      <c r="Y255" s="139">
        <v>1</v>
      </c>
      <c r="Z255" s="139">
        <v>1.02</v>
      </c>
      <c r="AA255" s="139">
        <v>1</v>
      </c>
      <c r="AB255" s="139">
        <v>1</v>
      </c>
      <c r="AC255" s="139">
        <v>1</v>
      </c>
      <c r="AD255" s="139">
        <v>1</v>
      </c>
      <c r="AE255" s="139">
        <v>0.98</v>
      </c>
      <c r="AF255" s="139">
        <v>0.98</v>
      </c>
      <c r="AG255" s="139">
        <v>0.98</v>
      </c>
      <c r="AH255" s="139">
        <v>1</v>
      </c>
      <c r="AI255" s="139">
        <v>1.05</v>
      </c>
      <c r="AJ255" s="139">
        <v>1</v>
      </c>
      <c r="AK255" s="139">
        <v>1</v>
      </c>
      <c r="AL255" s="139">
        <v>1.02</v>
      </c>
      <c r="AM255" s="139">
        <v>1</v>
      </c>
      <c r="AN255" s="139">
        <v>1</v>
      </c>
      <c r="AO255" s="139">
        <v>1</v>
      </c>
    </row>
    <row r="256" spans="2:41" x14ac:dyDescent="0.2">
      <c r="B256" s="139">
        <v>1</v>
      </c>
      <c r="C256" s="139">
        <v>1</v>
      </c>
      <c r="D256" s="139">
        <v>1</v>
      </c>
      <c r="E256" s="139">
        <v>1</v>
      </c>
      <c r="F256" s="139">
        <v>1</v>
      </c>
      <c r="G256" s="139">
        <v>1</v>
      </c>
      <c r="H256" s="139">
        <v>1</v>
      </c>
      <c r="I256" s="139">
        <v>1</v>
      </c>
      <c r="J256" s="139">
        <v>1</v>
      </c>
      <c r="K256" s="139">
        <v>1</v>
      </c>
      <c r="L256" s="139">
        <v>1</v>
      </c>
      <c r="M256" s="139">
        <v>1</v>
      </c>
      <c r="N256" s="139">
        <v>1</v>
      </c>
      <c r="O256" s="139">
        <v>1</v>
      </c>
      <c r="P256" s="139">
        <v>1.03</v>
      </c>
      <c r="Q256" s="139">
        <v>1.03</v>
      </c>
      <c r="R256" s="139">
        <v>1</v>
      </c>
      <c r="S256" s="139">
        <v>1</v>
      </c>
      <c r="T256" s="139">
        <v>1.02</v>
      </c>
      <c r="U256" s="139">
        <v>1</v>
      </c>
      <c r="V256" s="139">
        <v>1</v>
      </c>
      <c r="W256" s="139">
        <v>1</v>
      </c>
      <c r="X256" s="139">
        <v>1</v>
      </c>
      <c r="Y256" s="139">
        <v>1</v>
      </c>
      <c r="Z256" s="139">
        <v>1.02</v>
      </c>
      <c r="AA256" s="139">
        <v>1</v>
      </c>
      <c r="AB256" s="139">
        <v>1</v>
      </c>
      <c r="AC256" s="139">
        <v>1</v>
      </c>
      <c r="AD256" s="139">
        <v>1</v>
      </c>
      <c r="AE256" s="139">
        <v>0.98</v>
      </c>
      <c r="AF256" s="139">
        <v>0.98</v>
      </c>
      <c r="AG256" s="139">
        <v>0.98</v>
      </c>
      <c r="AH256" s="139">
        <v>1</v>
      </c>
      <c r="AI256" s="139">
        <v>1.05</v>
      </c>
      <c r="AJ256" s="139">
        <v>1</v>
      </c>
      <c r="AK256" s="139">
        <v>1</v>
      </c>
      <c r="AL256" s="139">
        <v>1.02</v>
      </c>
      <c r="AM256" s="139">
        <v>1</v>
      </c>
      <c r="AN256" s="139">
        <v>1</v>
      </c>
      <c r="AO256" s="139">
        <v>1</v>
      </c>
    </row>
    <row r="257" spans="2:41" x14ac:dyDescent="0.2">
      <c r="B257" s="139">
        <v>1</v>
      </c>
      <c r="C257" s="139">
        <v>1</v>
      </c>
      <c r="D257" s="139">
        <v>1</v>
      </c>
      <c r="E257" s="139">
        <v>1</v>
      </c>
      <c r="F257" s="139">
        <v>1</v>
      </c>
      <c r="G257" s="139">
        <v>1</v>
      </c>
      <c r="H257" s="139">
        <v>1</v>
      </c>
      <c r="I257" s="139">
        <v>1</v>
      </c>
      <c r="J257" s="139">
        <v>1</v>
      </c>
      <c r="K257" s="139">
        <v>1</v>
      </c>
      <c r="L257" s="139">
        <v>1</v>
      </c>
      <c r="M257" s="139">
        <v>1</v>
      </c>
      <c r="N257" s="139">
        <v>1</v>
      </c>
      <c r="O257" s="139">
        <v>1</v>
      </c>
      <c r="P257" s="139">
        <v>1.03</v>
      </c>
      <c r="Q257" s="139">
        <v>1.03</v>
      </c>
      <c r="R257" s="139">
        <v>1</v>
      </c>
      <c r="S257" s="139">
        <v>1</v>
      </c>
      <c r="T257" s="139">
        <v>1.02</v>
      </c>
      <c r="U257" s="139">
        <v>1</v>
      </c>
      <c r="V257" s="139">
        <v>1</v>
      </c>
      <c r="W257" s="139">
        <v>1</v>
      </c>
      <c r="X257" s="139">
        <v>1</v>
      </c>
      <c r="Y257" s="139">
        <v>1</v>
      </c>
      <c r="Z257" s="139">
        <v>1</v>
      </c>
      <c r="AA257" s="139">
        <v>1</v>
      </c>
      <c r="AB257" s="139">
        <v>1</v>
      </c>
      <c r="AC257" s="139">
        <v>1</v>
      </c>
      <c r="AD257" s="139">
        <v>1</v>
      </c>
      <c r="AE257" s="139">
        <v>1</v>
      </c>
      <c r="AF257" s="139">
        <v>1</v>
      </c>
      <c r="AG257" s="139">
        <v>1.1000000000000001</v>
      </c>
      <c r="AH257" s="139">
        <v>1.1000000000000001</v>
      </c>
      <c r="AI257" s="139">
        <v>1.05</v>
      </c>
      <c r="AJ257" s="139">
        <v>1</v>
      </c>
      <c r="AK257" s="139">
        <v>1</v>
      </c>
      <c r="AL257" s="139">
        <v>1.02</v>
      </c>
      <c r="AM257" s="139">
        <v>1</v>
      </c>
      <c r="AN257" s="139">
        <v>1</v>
      </c>
      <c r="AO257" s="139">
        <v>1</v>
      </c>
    </row>
    <row r="258" spans="2:41" x14ac:dyDescent="0.2">
      <c r="B258" s="139">
        <v>1</v>
      </c>
      <c r="C258" s="139">
        <v>1</v>
      </c>
      <c r="D258" s="139">
        <v>1</v>
      </c>
      <c r="E258" s="139">
        <v>1</v>
      </c>
      <c r="F258" s="139">
        <v>1</v>
      </c>
      <c r="G258" s="139">
        <v>1</v>
      </c>
      <c r="H258" s="139">
        <v>1</v>
      </c>
      <c r="I258" s="139">
        <v>1</v>
      </c>
      <c r="J258" s="139">
        <v>1</v>
      </c>
      <c r="K258" s="139">
        <v>1</v>
      </c>
      <c r="L258" s="139">
        <v>1</v>
      </c>
      <c r="M258" s="139">
        <v>1</v>
      </c>
      <c r="N258" s="139">
        <v>1</v>
      </c>
      <c r="O258" s="139">
        <v>1</v>
      </c>
      <c r="P258" s="139">
        <v>1.03</v>
      </c>
      <c r="Q258" s="139">
        <v>1.03</v>
      </c>
      <c r="R258" s="139">
        <v>1</v>
      </c>
      <c r="S258" s="139">
        <v>1</v>
      </c>
      <c r="T258" s="139">
        <v>1.02</v>
      </c>
      <c r="U258" s="139">
        <v>1</v>
      </c>
      <c r="V258" s="139">
        <v>1</v>
      </c>
      <c r="W258" s="139">
        <v>1</v>
      </c>
      <c r="X258" s="139">
        <v>1</v>
      </c>
      <c r="Y258" s="139">
        <v>1</v>
      </c>
      <c r="Z258" s="139">
        <v>1</v>
      </c>
      <c r="AA258" s="139">
        <v>1</v>
      </c>
      <c r="AB258" s="139">
        <v>1</v>
      </c>
      <c r="AC258" s="139">
        <v>1</v>
      </c>
      <c r="AD258" s="139">
        <v>1</v>
      </c>
      <c r="AE258" s="139">
        <v>1</v>
      </c>
      <c r="AF258" s="139">
        <v>1</v>
      </c>
      <c r="AG258" s="139">
        <v>1.1000000000000001</v>
      </c>
      <c r="AH258" s="139">
        <v>1.02</v>
      </c>
      <c r="AI258" s="139">
        <v>1.05</v>
      </c>
      <c r="AJ258" s="139">
        <v>1</v>
      </c>
      <c r="AK258" s="139">
        <v>1</v>
      </c>
      <c r="AL258" s="139">
        <v>1.02</v>
      </c>
      <c r="AM258" s="139">
        <v>1</v>
      </c>
      <c r="AN258" s="139">
        <v>1</v>
      </c>
      <c r="AO258" s="139">
        <v>1</v>
      </c>
    </row>
    <row r="259" spans="2:41" x14ac:dyDescent="0.2">
      <c r="B259" s="139">
        <v>1</v>
      </c>
      <c r="C259" s="139">
        <v>1</v>
      </c>
      <c r="D259" s="139">
        <v>1</v>
      </c>
      <c r="E259" s="139">
        <v>1</v>
      </c>
      <c r="F259" s="139">
        <v>1</v>
      </c>
      <c r="G259" s="139">
        <v>1</v>
      </c>
      <c r="H259" s="139">
        <v>1</v>
      </c>
      <c r="I259" s="139">
        <v>1</v>
      </c>
      <c r="J259" s="139">
        <v>1</v>
      </c>
      <c r="K259" s="139">
        <v>1</v>
      </c>
      <c r="L259" s="139">
        <v>1</v>
      </c>
      <c r="M259" s="139">
        <v>1</v>
      </c>
      <c r="N259" s="139">
        <v>1</v>
      </c>
      <c r="O259" s="139">
        <v>1</v>
      </c>
      <c r="P259" s="139">
        <v>1.03</v>
      </c>
      <c r="Q259" s="139">
        <v>1.03</v>
      </c>
      <c r="R259" s="139">
        <v>1</v>
      </c>
      <c r="S259" s="139">
        <v>1</v>
      </c>
      <c r="T259" s="139">
        <v>1.02</v>
      </c>
      <c r="U259" s="139">
        <v>1</v>
      </c>
      <c r="V259" s="139">
        <v>1</v>
      </c>
      <c r="W259" s="139">
        <v>1</v>
      </c>
      <c r="X259" s="139">
        <v>1</v>
      </c>
      <c r="Y259" s="139">
        <v>1</v>
      </c>
      <c r="Z259" s="139">
        <v>1</v>
      </c>
      <c r="AA259" s="139">
        <v>1</v>
      </c>
      <c r="AB259" s="139">
        <v>1</v>
      </c>
      <c r="AC259" s="139">
        <v>1</v>
      </c>
      <c r="AD259" s="139">
        <v>1</v>
      </c>
      <c r="AE259" s="139">
        <v>1</v>
      </c>
      <c r="AF259" s="139">
        <v>1</v>
      </c>
      <c r="AG259" s="139">
        <v>1.1000000000000001</v>
      </c>
      <c r="AH259" s="139">
        <v>1.04</v>
      </c>
      <c r="AI259" s="139">
        <v>1.05</v>
      </c>
      <c r="AJ259" s="139">
        <v>1</v>
      </c>
      <c r="AK259" s="139">
        <v>1</v>
      </c>
      <c r="AL259" s="139">
        <v>1.02</v>
      </c>
      <c r="AM259" s="139">
        <v>1</v>
      </c>
      <c r="AN259" s="139">
        <v>1</v>
      </c>
      <c r="AO259" s="139">
        <v>1</v>
      </c>
    </row>
    <row r="260" spans="2:41" x14ac:dyDescent="0.2">
      <c r="B260" s="139">
        <v>1</v>
      </c>
      <c r="C260" s="139">
        <v>1</v>
      </c>
      <c r="D260" s="139">
        <v>1</v>
      </c>
      <c r="E260" s="139">
        <v>1</v>
      </c>
      <c r="F260" s="139">
        <v>1</v>
      </c>
      <c r="G260" s="139">
        <v>1</v>
      </c>
      <c r="H260" s="139">
        <v>1</v>
      </c>
      <c r="I260" s="139">
        <v>1</v>
      </c>
      <c r="J260" s="139">
        <v>1</v>
      </c>
      <c r="K260" s="139">
        <v>1</v>
      </c>
      <c r="L260" s="139">
        <v>1</v>
      </c>
      <c r="M260" s="139">
        <v>1</v>
      </c>
      <c r="N260" s="139">
        <v>1</v>
      </c>
      <c r="O260" s="139">
        <v>1</v>
      </c>
      <c r="P260" s="139">
        <v>1.03</v>
      </c>
      <c r="Q260" s="139">
        <v>1.03</v>
      </c>
      <c r="R260" s="139">
        <v>1</v>
      </c>
      <c r="S260" s="139">
        <v>1</v>
      </c>
      <c r="T260" s="139">
        <v>1.02</v>
      </c>
      <c r="U260" s="139">
        <v>1</v>
      </c>
      <c r="V260" s="139">
        <v>1</v>
      </c>
      <c r="W260" s="139">
        <v>1</v>
      </c>
      <c r="X260" s="139">
        <v>1</v>
      </c>
      <c r="Y260" s="139">
        <v>1</v>
      </c>
      <c r="Z260" s="139">
        <v>1</v>
      </c>
      <c r="AA260" s="139">
        <v>1</v>
      </c>
      <c r="AB260" s="139">
        <v>1</v>
      </c>
      <c r="AC260" s="139">
        <v>1</v>
      </c>
      <c r="AD260" s="139">
        <v>1</v>
      </c>
      <c r="AE260" s="139">
        <v>1</v>
      </c>
      <c r="AF260" s="139">
        <v>1</v>
      </c>
      <c r="AG260" s="139">
        <v>1.1000000000000001</v>
      </c>
      <c r="AH260" s="139">
        <v>1.04</v>
      </c>
      <c r="AI260" s="139">
        <v>1.05</v>
      </c>
      <c r="AJ260" s="139">
        <v>1</v>
      </c>
      <c r="AK260" s="139">
        <v>1</v>
      </c>
      <c r="AL260" s="139">
        <v>1.02</v>
      </c>
      <c r="AM260" s="139">
        <v>1</v>
      </c>
      <c r="AN260" s="139">
        <v>1</v>
      </c>
      <c r="AO260" s="139">
        <v>1</v>
      </c>
    </row>
    <row r="261" spans="2:41" x14ac:dyDescent="0.2">
      <c r="B261" s="139">
        <v>1</v>
      </c>
      <c r="C261" s="139">
        <v>1</v>
      </c>
      <c r="D261" s="139">
        <v>1</v>
      </c>
      <c r="E261" s="139">
        <v>1</v>
      </c>
      <c r="F261" s="139">
        <v>1</v>
      </c>
      <c r="G261" s="139">
        <v>1</v>
      </c>
      <c r="H261" s="139">
        <v>1</v>
      </c>
      <c r="I261" s="139">
        <v>1</v>
      </c>
      <c r="J261" s="139">
        <v>1</v>
      </c>
      <c r="K261" s="139">
        <v>1</v>
      </c>
      <c r="L261" s="139">
        <v>1</v>
      </c>
      <c r="M261" s="139">
        <v>1</v>
      </c>
      <c r="N261" s="139">
        <v>1</v>
      </c>
      <c r="O261" s="139">
        <v>1</v>
      </c>
      <c r="P261" s="139">
        <v>1.03</v>
      </c>
      <c r="Q261" s="139">
        <v>1.03</v>
      </c>
      <c r="R261" s="139">
        <v>1</v>
      </c>
      <c r="S261" s="139">
        <v>1</v>
      </c>
      <c r="T261" s="139">
        <v>1.02</v>
      </c>
      <c r="U261" s="139">
        <v>1</v>
      </c>
      <c r="V261" s="139">
        <v>1</v>
      </c>
      <c r="W261" s="139">
        <v>1</v>
      </c>
      <c r="X261" s="139">
        <v>1</v>
      </c>
      <c r="Y261" s="139">
        <v>1</v>
      </c>
      <c r="Z261" s="139">
        <v>1</v>
      </c>
      <c r="AA261" s="139">
        <v>1</v>
      </c>
      <c r="AB261" s="139">
        <v>1</v>
      </c>
      <c r="AC261" s="139">
        <v>1</v>
      </c>
      <c r="AD261" s="139">
        <v>1</v>
      </c>
      <c r="AE261" s="139">
        <v>1</v>
      </c>
      <c r="AF261" s="139">
        <v>1</v>
      </c>
      <c r="AG261" s="139">
        <v>1.1000000000000001</v>
      </c>
      <c r="AH261" s="139">
        <v>1.04</v>
      </c>
      <c r="AI261" s="139">
        <v>1.05</v>
      </c>
      <c r="AJ261" s="139">
        <v>1</v>
      </c>
      <c r="AK261" s="139">
        <v>1</v>
      </c>
      <c r="AL261" s="139">
        <v>1.02</v>
      </c>
      <c r="AM261" s="139">
        <v>1</v>
      </c>
      <c r="AN261" s="139">
        <v>1</v>
      </c>
      <c r="AO261" s="139">
        <v>1</v>
      </c>
    </row>
    <row r="262" spans="2:41" x14ac:dyDescent="0.2">
      <c r="B262" s="139">
        <v>1</v>
      </c>
      <c r="C262" s="139">
        <v>1</v>
      </c>
      <c r="D262" s="139">
        <v>1</v>
      </c>
      <c r="E262" s="139">
        <v>1</v>
      </c>
      <c r="F262" s="139">
        <v>1</v>
      </c>
      <c r="G262" s="139">
        <v>1</v>
      </c>
      <c r="H262" s="139">
        <v>1</v>
      </c>
      <c r="I262" s="139">
        <v>1</v>
      </c>
      <c r="J262" s="139">
        <v>1</v>
      </c>
      <c r="K262" s="139">
        <v>1</v>
      </c>
      <c r="L262" s="139">
        <v>1</v>
      </c>
      <c r="M262" s="139">
        <v>1</v>
      </c>
      <c r="N262" s="139">
        <v>1</v>
      </c>
      <c r="O262" s="139">
        <v>1</v>
      </c>
      <c r="P262" s="139">
        <v>1.03</v>
      </c>
      <c r="Q262" s="139">
        <v>1.03</v>
      </c>
      <c r="R262" s="139">
        <v>1</v>
      </c>
      <c r="S262" s="139">
        <v>1</v>
      </c>
      <c r="T262" s="139">
        <v>1.02</v>
      </c>
      <c r="U262" s="139">
        <v>1</v>
      </c>
      <c r="V262" s="139">
        <v>1</v>
      </c>
      <c r="W262" s="139">
        <v>1</v>
      </c>
      <c r="X262" s="139">
        <v>1</v>
      </c>
      <c r="Y262" s="139">
        <v>1</v>
      </c>
      <c r="Z262" s="139">
        <v>1.02</v>
      </c>
      <c r="AA262" s="139">
        <v>1</v>
      </c>
      <c r="AB262" s="139">
        <v>1</v>
      </c>
      <c r="AC262" s="139">
        <v>1</v>
      </c>
      <c r="AD262" s="139">
        <v>1</v>
      </c>
      <c r="AE262" s="139">
        <v>0.98</v>
      </c>
      <c r="AF262" s="139">
        <v>0.98</v>
      </c>
      <c r="AG262" s="139">
        <v>0.98</v>
      </c>
      <c r="AH262" s="139">
        <v>1</v>
      </c>
      <c r="AI262" s="139">
        <v>1.05</v>
      </c>
      <c r="AJ262" s="139">
        <v>1</v>
      </c>
      <c r="AK262" s="139">
        <v>1</v>
      </c>
      <c r="AL262" s="139">
        <v>1.02</v>
      </c>
      <c r="AM262" s="139">
        <v>1</v>
      </c>
      <c r="AN262" s="139">
        <v>1</v>
      </c>
      <c r="AO262" s="139">
        <v>1</v>
      </c>
    </row>
    <row r="263" spans="2:41" x14ac:dyDescent="0.2">
      <c r="B263" s="139">
        <v>1</v>
      </c>
      <c r="C263" s="139">
        <v>1</v>
      </c>
      <c r="D263" s="139">
        <v>1</v>
      </c>
      <c r="E263" s="139">
        <v>1</v>
      </c>
      <c r="F263" s="139">
        <v>1</v>
      </c>
      <c r="G263" s="139">
        <v>1</v>
      </c>
      <c r="H263" s="139">
        <v>1</v>
      </c>
      <c r="I263" s="139">
        <v>1</v>
      </c>
      <c r="J263" s="139">
        <v>1</v>
      </c>
      <c r="K263" s="139">
        <v>1</v>
      </c>
      <c r="L263" s="139">
        <v>1</v>
      </c>
      <c r="M263" s="139">
        <v>1</v>
      </c>
      <c r="N263" s="139">
        <v>1</v>
      </c>
      <c r="O263" s="139">
        <v>1</v>
      </c>
      <c r="P263" s="139">
        <v>1.03</v>
      </c>
      <c r="Q263" s="139">
        <v>1.03</v>
      </c>
      <c r="R263" s="139">
        <v>1</v>
      </c>
      <c r="S263" s="139">
        <v>1</v>
      </c>
      <c r="T263" s="139">
        <v>1.02</v>
      </c>
      <c r="U263" s="139">
        <v>1</v>
      </c>
      <c r="V263" s="139">
        <v>1</v>
      </c>
      <c r="W263" s="139">
        <v>1</v>
      </c>
      <c r="X263" s="139">
        <v>1</v>
      </c>
      <c r="Y263" s="139">
        <v>1</v>
      </c>
      <c r="Z263" s="139">
        <v>1.02</v>
      </c>
      <c r="AA263" s="139">
        <v>1</v>
      </c>
      <c r="AB263" s="139">
        <v>1</v>
      </c>
      <c r="AC263" s="139">
        <v>1</v>
      </c>
      <c r="AD263" s="139">
        <v>1</v>
      </c>
      <c r="AE263" s="139">
        <v>0.98</v>
      </c>
      <c r="AF263" s="139">
        <v>0.98</v>
      </c>
      <c r="AG263" s="139">
        <v>0.98</v>
      </c>
      <c r="AH263" s="139">
        <v>1</v>
      </c>
      <c r="AI263" s="139">
        <v>1.05</v>
      </c>
      <c r="AJ263" s="139">
        <v>1</v>
      </c>
      <c r="AK263" s="139">
        <v>1</v>
      </c>
      <c r="AL263" s="139">
        <v>1.02</v>
      </c>
      <c r="AM263" s="139">
        <v>1</v>
      </c>
      <c r="AN263" s="139">
        <v>1</v>
      </c>
      <c r="AO263" s="139">
        <v>1</v>
      </c>
    </row>
    <row r="264" spans="2:41" x14ac:dyDescent="0.2">
      <c r="B264" s="139">
        <v>1</v>
      </c>
      <c r="C264" s="139">
        <v>1</v>
      </c>
      <c r="D264" s="139">
        <v>1</v>
      </c>
      <c r="E264" s="139">
        <v>1</v>
      </c>
      <c r="F264" s="139">
        <v>1</v>
      </c>
      <c r="G264" s="139">
        <v>1</v>
      </c>
      <c r="H264" s="139">
        <v>1</v>
      </c>
      <c r="I264" s="139">
        <v>1</v>
      </c>
      <c r="J264" s="139">
        <v>1</v>
      </c>
      <c r="K264" s="139">
        <v>1</v>
      </c>
      <c r="L264" s="139">
        <v>1</v>
      </c>
      <c r="M264" s="139">
        <v>1</v>
      </c>
      <c r="N264" s="139">
        <v>1</v>
      </c>
      <c r="O264" s="139">
        <v>1</v>
      </c>
      <c r="P264" s="139">
        <v>1.03</v>
      </c>
      <c r="Q264" s="139">
        <v>1.03</v>
      </c>
      <c r="R264" s="139">
        <v>1</v>
      </c>
      <c r="S264" s="139">
        <v>1</v>
      </c>
      <c r="T264" s="139">
        <v>1.02</v>
      </c>
      <c r="U264" s="139">
        <v>1</v>
      </c>
      <c r="V264" s="139">
        <v>1</v>
      </c>
      <c r="W264" s="139">
        <v>1</v>
      </c>
      <c r="X264" s="139">
        <v>1</v>
      </c>
      <c r="Y264" s="139">
        <v>1</v>
      </c>
      <c r="Z264" s="139">
        <v>1.02</v>
      </c>
      <c r="AA264" s="139">
        <v>1</v>
      </c>
      <c r="AB264" s="139">
        <v>1</v>
      </c>
      <c r="AC264" s="139">
        <v>1</v>
      </c>
      <c r="AD264" s="139">
        <v>1</v>
      </c>
      <c r="AE264" s="139">
        <v>0.98</v>
      </c>
      <c r="AF264" s="139">
        <v>0.98</v>
      </c>
      <c r="AG264" s="139">
        <v>0.98</v>
      </c>
      <c r="AH264" s="139">
        <v>1</v>
      </c>
      <c r="AI264" s="139">
        <v>1.05</v>
      </c>
      <c r="AJ264" s="139">
        <v>1</v>
      </c>
      <c r="AK264" s="139">
        <v>1</v>
      </c>
      <c r="AL264" s="139">
        <v>1.02</v>
      </c>
      <c r="AM264" s="139">
        <v>1</v>
      </c>
      <c r="AN264" s="139">
        <v>1</v>
      </c>
      <c r="AO264" s="139">
        <v>1</v>
      </c>
    </row>
    <row r="265" spans="2:41" x14ac:dyDescent="0.2">
      <c r="B265" s="139">
        <v>1</v>
      </c>
      <c r="C265" s="139">
        <v>1</v>
      </c>
      <c r="D265" s="139">
        <v>1</v>
      </c>
      <c r="E265" s="139">
        <v>1</v>
      </c>
      <c r="F265" s="139">
        <v>1</v>
      </c>
      <c r="G265" s="139">
        <v>1</v>
      </c>
      <c r="H265" s="139">
        <v>1</v>
      </c>
      <c r="I265" s="139">
        <v>1</v>
      </c>
      <c r="J265" s="139">
        <v>1</v>
      </c>
      <c r="K265" s="139">
        <v>1</v>
      </c>
      <c r="L265" s="139">
        <v>1</v>
      </c>
      <c r="M265" s="139">
        <v>1</v>
      </c>
      <c r="N265" s="139">
        <v>1</v>
      </c>
      <c r="O265" s="139">
        <v>1</v>
      </c>
      <c r="P265" s="139">
        <v>1.03</v>
      </c>
      <c r="Q265" s="139">
        <v>1.03</v>
      </c>
      <c r="R265" s="139">
        <v>1</v>
      </c>
      <c r="S265" s="139">
        <v>1</v>
      </c>
      <c r="T265" s="139">
        <v>1.02</v>
      </c>
      <c r="U265" s="139">
        <v>1</v>
      </c>
      <c r="V265" s="139">
        <v>1</v>
      </c>
      <c r="W265" s="139">
        <v>1</v>
      </c>
      <c r="X265" s="139">
        <v>1</v>
      </c>
      <c r="Y265" s="139">
        <v>1</v>
      </c>
      <c r="Z265" s="139">
        <v>1.02</v>
      </c>
      <c r="AA265" s="139">
        <v>1</v>
      </c>
      <c r="AB265" s="139">
        <v>1</v>
      </c>
      <c r="AC265" s="139">
        <v>1</v>
      </c>
      <c r="AD265" s="139">
        <v>1</v>
      </c>
      <c r="AE265" s="139">
        <v>0.98</v>
      </c>
      <c r="AF265" s="139">
        <v>0.98</v>
      </c>
      <c r="AG265" s="139">
        <v>0.98</v>
      </c>
      <c r="AH265" s="139">
        <v>1</v>
      </c>
      <c r="AI265" s="139">
        <v>1.05</v>
      </c>
      <c r="AJ265" s="139">
        <v>1</v>
      </c>
      <c r="AK265" s="139">
        <v>1</v>
      </c>
      <c r="AL265" s="139">
        <v>1.02</v>
      </c>
      <c r="AM265" s="139">
        <v>1</v>
      </c>
      <c r="AN265" s="139">
        <v>1</v>
      </c>
      <c r="AO265" s="139">
        <v>1</v>
      </c>
    </row>
    <row r="266" spans="2:41" x14ac:dyDescent="0.2">
      <c r="B266" s="139">
        <v>1</v>
      </c>
      <c r="C266" s="139">
        <v>1</v>
      </c>
      <c r="D266" s="139">
        <v>1</v>
      </c>
      <c r="E266" s="139">
        <v>1</v>
      </c>
      <c r="F266" s="139">
        <v>1</v>
      </c>
      <c r="G266" s="139">
        <v>1</v>
      </c>
      <c r="H266" s="139">
        <v>1</v>
      </c>
      <c r="I266" s="139">
        <v>1</v>
      </c>
      <c r="J266" s="139">
        <v>1</v>
      </c>
      <c r="K266" s="139">
        <v>1</v>
      </c>
      <c r="L266" s="139">
        <v>1</v>
      </c>
      <c r="M266" s="139">
        <v>1</v>
      </c>
      <c r="N266" s="139">
        <v>1</v>
      </c>
      <c r="O266" s="139">
        <v>1</v>
      </c>
      <c r="P266" s="139">
        <v>1.03</v>
      </c>
      <c r="Q266" s="139">
        <v>1.03</v>
      </c>
      <c r="R266" s="139">
        <v>1</v>
      </c>
      <c r="S266" s="139">
        <v>1</v>
      </c>
      <c r="T266" s="139">
        <v>1.02</v>
      </c>
      <c r="U266" s="139">
        <v>1</v>
      </c>
      <c r="V266" s="139">
        <v>1</v>
      </c>
      <c r="W266" s="139">
        <v>1</v>
      </c>
      <c r="X266" s="139">
        <v>1</v>
      </c>
      <c r="Y266" s="139">
        <v>1</v>
      </c>
      <c r="Z266" s="139">
        <v>1.02</v>
      </c>
      <c r="AA266" s="139">
        <v>1</v>
      </c>
      <c r="AB266" s="139">
        <v>1</v>
      </c>
      <c r="AC266" s="139">
        <v>1</v>
      </c>
      <c r="AD266" s="139">
        <v>1</v>
      </c>
      <c r="AE266" s="139">
        <v>0.98</v>
      </c>
      <c r="AF266" s="139">
        <v>0.98</v>
      </c>
      <c r="AG266" s="139">
        <v>0.98</v>
      </c>
      <c r="AH266" s="139">
        <v>1</v>
      </c>
      <c r="AI266" s="139">
        <v>1.05</v>
      </c>
      <c r="AJ266" s="139">
        <v>1</v>
      </c>
      <c r="AK266" s="139">
        <v>1</v>
      </c>
      <c r="AL266" s="139">
        <v>1.02</v>
      </c>
      <c r="AM266" s="139">
        <v>1</v>
      </c>
      <c r="AN266" s="139">
        <v>1</v>
      </c>
      <c r="AO266" s="139">
        <v>1</v>
      </c>
    </row>
    <row r="267" spans="2:41" x14ac:dyDescent="0.2">
      <c r="B267" s="139">
        <v>1</v>
      </c>
      <c r="C267" s="139">
        <v>1</v>
      </c>
      <c r="D267" s="139">
        <v>1</v>
      </c>
      <c r="E267" s="139">
        <v>1</v>
      </c>
      <c r="F267" s="139">
        <v>1</v>
      </c>
      <c r="G267" s="139">
        <v>1</v>
      </c>
      <c r="H267" s="139">
        <v>1</v>
      </c>
      <c r="I267" s="139">
        <v>1</v>
      </c>
      <c r="J267" s="139">
        <v>1</v>
      </c>
      <c r="K267" s="139">
        <v>1</v>
      </c>
      <c r="L267" s="139">
        <v>1</v>
      </c>
      <c r="M267" s="139">
        <v>1</v>
      </c>
      <c r="N267" s="139">
        <v>1</v>
      </c>
      <c r="O267" s="139">
        <v>1</v>
      </c>
      <c r="P267" s="139">
        <v>1.03</v>
      </c>
      <c r="Q267" s="139">
        <v>1.03</v>
      </c>
      <c r="R267" s="139">
        <v>1</v>
      </c>
      <c r="S267" s="139">
        <v>1</v>
      </c>
      <c r="T267" s="139">
        <v>1.02</v>
      </c>
      <c r="U267" s="139">
        <v>1</v>
      </c>
      <c r="V267" s="139">
        <v>1</v>
      </c>
      <c r="W267" s="139">
        <v>1</v>
      </c>
      <c r="X267" s="139">
        <v>1</v>
      </c>
      <c r="Y267" s="139">
        <v>1</v>
      </c>
      <c r="Z267" s="139">
        <v>1.02</v>
      </c>
      <c r="AA267" s="139">
        <v>1</v>
      </c>
      <c r="AB267" s="139">
        <v>1</v>
      </c>
      <c r="AC267" s="139">
        <v>1</v>
      </c>
      <c r="AD267" s="139">
        <v>1</v>
      </c>
      <c r="AE267" s="139">
        <v>0.98</v>
      </c>
      <c r="AF267" s="139">
        <v>0.98</v>
      </c>
      <c r="AG267" s="139">
        <v>0.98</v>
      </c>
      <c r="AH267" s="139">
        <v>1</v>
      </c>
      <c r="AI267" s="139">
        <v>1.05</v>
      </c>
      <c r="AJ267" s="139">
        <v>1</v>
      </c>
      <c r="AK267" s="139">
        <v>1</v>
      </c>
      <c r="AL267" s="139">
        <v>1.02</v>
      </c>
      <c r="AM267" s="139">
        <v>1</v>
      </c>
      <c r="AN267" s="139">
        <v>1</v>
      </c>
      <c r="AO267" s="139">
        <v>1</v>
      </c>
    </row>
    <row r="268" spans="2:41" x14ac:dyDescent="0.2">
      <c r="B268" s="139">
        <v>1</v>
      </c>
      <c r="C268" s="139">
        <v>1</v>
      </c>
      <c r="D268" s="139">
        <v>1</v>
      </c>
      <c r="E268" s="139">
        <v>1</v>
      </c>
      <c r="F268" s="139">
        <v>1</v>
      </c>
      <c r="G268" s="139">
        <v>1</v>
      </c>
      <c r="H268" s="139">
        <v>1</v>
      </c>
      <c r="I268" s="139">
        <v>1</v>
      </c>
      <c r="J268" s="139">
        <v>1</v>
      </c>
      <c r="K268" s="139">
        <v>1</v>
      </c>
      <c r="L268" s="139">
        <v>1</v>
      </c>
      <c r="M268" s="139">
        <v>1</v>
      </c>
      <c r="N268" s="139">
        <v>1</v>
      </c>
      <c r="O268" s="139">
        <v>1</v>
      </c>
      <c r="P268" s="139">
        <v>1.03</v>
      </c>
      <c r="Q268" s="139">
        <v>1.03</v>
      </c>
      <c r="R268" s="139">
        <v>1</v>
      </c>
      <c r="S268" s="139">
        <v>1</v>
      </c>
      <c r="T268" s="139">
        <v>1.02</v>
      </c>
      <c r="U268" s="139">
        <v>1</v>
      </c>
      <c r="V268" s="139">
        <v>1</v>
      </c>
      <c r="W268" s="139">
        <v>1</v>
      </c>
      <c r="X268" s="139">
        <v>1</v>
      </c>
      <c r="Y268" s="139">
        <v>1</v>
      </c>
      <c r="Z268" s="139">
        <v>1.02</v>
      </c>
      <c r="AA268" s="139">
        <v>1</v>
      </c>
      <c r="AB268" s="139">
        <v>1</v>
      </c>
      <c r="AC268" s="139">
        <v>1</v>
      </c>
      <c r="AD268" s="139">
        <v>1</v>
      </c>
      <c r="AE268" s="139">
        <v>0.98</v>
      </c>
      <c r="AF268" s="139">
        <v>0.98</v>
      </c>
      <c r="AG268" s="139">
        <v>0.98</v>
      </c>
      <c r="AH268" s="139">
        <v>1</v>
      </c>
      <c r="AI268" s="139">
        <v>1.05</v>
      </c>
      <c r="AJ268" s="139">
        <v>1</v>
      </c>
      <c r="AK268" s="139">
        <v>1</v>
      </c>
      <c r="AL268" s="139">
        <v>1.02</v>
      </c>
      <c r="AM268" s="139">
        <v>1</v>
      </c>
      <c r="AN268" s="139">
        <v>1</v>
      </c>
      <c r="AO268" s="139">
        <v>1</v>
      </c>
    </row>
    <row r="269" spans="2:41" x14ac:dyDescent="0.2">
      <c r="B269" s="139">
        <v>1</v>
      </c>
      <c r="C269" s="139">
        <v>1</v>
      </c>
      <c r="D269" s="139">
        <v>1</v>
      </c>
      <c r="E269" s="139">
        <v>1</v>
      </c>
      <c r="F269" s="139">
        <v>1</v>
      </c>
      <c r="G269" s="139">
        <v>1</v>
      </c>
      <c r="H269" s="139">
        <v>1</v>
      </c>
      <c r="I269" s="139">
        <v>1</v>
      </c>
      <c r="J269" s="139">
        <v>1</v>
      </c>
      <c r="K269" s="139">
        <v>1</v>
      </c>
      <c r="L269" s="139">
        <v>1</v>
      </c>
      <c r="M269" s="139">
        <v>1</v>
      </c>
      <c r="N269" s="139">
        <v>1</v>
      </c>
      <c r="O269" s="139">
        <v>1</v>
      </c>
      <c r="P269" s="139">
        <v>1.03</v>
      </c>
      <c r="Q269" s="139">
        <v>1.03</v>
      </c>
      <c r="R269" s="139">
        <v>1</v>
      </c>
      <c r="S269" s="139">
        <v>1</v>
      </c>
      <c r="T269" s="139">
        <v>1.02</v>
      </c>
      <c r="U269" s="139">
        <v>1</v>
      </c>
      <c r="V269" s="139">
        <v>1</v>
      </c>
      <c r="W269" s="139">
        <v>1</v>
      </c>
      <c r="X269" s="139">
        <v>1</v>
      </c>
      <c r="Y269" s="139">
        <v>1</v>
      </c>
      <c r="Z269" s="139">
        <v>1</v>
      </c>
      <c r="AA269" s="139">
        <v>1</v>
      </c>
      <c r="AB269" s="139">
        <v>1</v>
      </c>
      <c r="AC269" s="139">
        <v>1</v>
      </c>
      <c r="AD269" s="139">
        <v>1</v>
      </c>
      <c r="AE269" s="139">
        <v>1</v>
      </c>
      <c r="AF269" s="139">
        <v>1</v>
      </c>
      <c r="AG269" s="139">
        <v>1.1000000000000001</v>
      </c>
      <c r="AH269" s="139">
        <v>1.1000000000000001</v>
      </c>
      <c r="AI269" s="139">
        <v>1.05</v>
      </c>
      <c r="AJ269" s="139">
        <v>1</v>
      </c>
      <c r="AK269" s="139">
        <v>1</v>
      </c>
      <c r="AL269" s="139">
        <v>1.02</v>
      </c>
      <c r="AM269" s="139">
        <v>1</v>
      </c>
      <c r="AN269" s="139">
        <v>1</v>
      </c>
      <c r="AO269" s="139">
        <v>1</v>
      </c>
    </row>
    <row r="270" spans="2:41" x14ac:dyDescent="0.2">
      <c r="B270" s="139">
        <v>1</v>
      </c>
      <c r="C270" s="139">
        <v>1</v>
      </c>
      <c r="D270" s="139">
        <v>1</v>
      </c>
      <c r="E270" s="139">
        <v>1</v>
      </c>
      <c r="F270" s="139">
        <v>1</v>
      </c>
      <c r="G270" s="139">
        <v>1</v>
      </c>
      <c r="H270" s="139">
        <v>1</v>
      </c>
      <c r="I270" s="139">
        <v>1</v>
      </c>
      <c r="J270" s="139">
        <v>1</v>
      </c>
      <c r="K270" s="139">
        <v>1</v>
      </c>
      <c r="L270" s="139">
        <v>1</v>
      </c>
      <c r="M270" s="139">
        <v>1</v>
      </c>
      <c r="N270" s="139">
        <v>1</v>
      </c>
      <c r="O270" s="139">
        <v>1</v>
      </c>
      <c r="P270" s="139">
        <v>1.03</v>
      </c>
      <c r="Q270" s="139">
        <v>1.03</v>
      </c>
      <c r="R270" s="139">
        <v>1</v>
      </c>
      <c r="S270" s="139">
        <v>1</v>
      </c>
      <c r="T270" s="139">
        <v>1.02</v>
      </c>
      <c r="U270" s="139">
        <v>1</v>
      </c>
      <c r="V270" s="139">
        <v>1</v>
      </c>
      <c r="W270" s="139">
        <v>1</v>
      </c>
      <c r="X270" s="139">
        <v>1</v>
      </c>
      <c r="Y270" s="139">
        <v>1</v>
      </c>
      <c r="Z270" s="139">
        <v>1</v>
      </c>
      <c r="AA270" s="139">
        <v>1</v>
      </c>
      <c r="AB270" s="139">
        <v>1</v>
      </c>
      <c r="AC270" s="139">
        <v>1</v>
      </c>
      <c r="AD270" s="139">
        <v>1</v>
      </c>
      <c r="AE270" s="139">
        <v>1</v>
      </c>
      <c r="AF270" s="139">
        <v>1</v>
      </c>
      <c r="AG270" s="139">
        <v>1.1000000000000001</v>
      </c>
      <c r="AH270" s="139">
        <v>1.02</v>
      </c>
      <c r="AI270" s="139">
        <v>1.05</v>
      </c>
      <c r="AJ270" s="139">
        <v>1</v>
      </c>
      <c r="AK270" s="139">
        <v>1</v>
      </c>
      <c r="AL270" s="139">
        <v>1.02</v>
      </c>
      <c r="AM270" s="139">
        <v>1</v>
      </c>
      <c r="AN270" s="139">
        <v>1</v>
      </c>
      <c r="AO270" s="139">
        <v>1</v>
      </c>
    </row>
    <row r="271" spans="2:41" x14ac:dyDescent="0.2">
      <c r="B271" s="139">
        <v>1</v>
      </c>
      <c r="C271" s="139">
        <v>1</v>
      </c>
      <c r="D271" s="139">
        <v>1</v>
      </c>
      <c r="E271" s="139">
        <v>1</v>
      </c>
      <c r="F271" s="139">
        <v>1</v>
      </c>
      <c r="G271" s="139">
        <v>1</v>
      </c>
      <c r="H271" s="139">
        <v>1</v>
      </c>
      <c r="I271" s="139">
        <v>1</v>
      </c>
      <c r="J271" s="139">
        <v>1</v>
      </c>
      <c r="K271" s="139">
        <v>1</v>
      </c>
      <c r="L271" s="139">
        <v>1</v>
      </c>
      <c r="M271" s="139">
        <v>1</v>
      </c>
      <c r="N271" s="139">
        <v>1</v>
      </c>
      <c r="O271" s="139">
        <v>1</v>
      </c>
      <c r="P271" s="139">
        <v>1.03</v>
      </c>
      <c r="Q271" s="139">
        <v>1.03</v>
      </c>
      <c r="R271" s="139">
        <v>1</v>
      </c>
      <c r="S271" s="139">
        <v>1</v>
      </c>
      <c r="T271" s="139">
        <v>1.02</v>
      </c>
      <c r="U271" s="139">
        <v>1</v>
      </c>
      <c r="V271" s="139">
        <v>1</v>
      </c>
      <c r="W271" s="139">
        <v>1</v>
      </c>
      <c r="X271" s="139">
        <v>1</v>
      </c>
      <c r="Y271" s="139">
        <v>1</v>
      </c>
      <c r="Z271" s="139">
        <v>1</v>
      </c>
      <c r="AA271" s="139">
        <v>1</v>
      </c>
      <c r="AB271" s="139">
        <v>1</v>
      </c>
      <c r="AC271" s="139">
        <v>1</v>
      </c>
      <c r="AD271" s="139">
        <v>1</v>
      </c>
      <c r="AE271" s="139">
        <v>1</v>
      </c>
      <c r="AF271" s="139">
        <v>1</v>
      </c>
      <c r="AG271" s="139">
        <v>1.1000000000000001</v>
      </c>
      <c r="AH271" s="139">
        <v>1.04</v>
      </c>
      <c r="AI271" s="139">
        <v>1.05</v>
      </c>
      <c r="AJ271" s="139">
        <v>1</v>
      </c>
      <c r="AK271" s="139">
        <v>1</v>
      </c>
      <c r="AL271" s="139">
        <v>1.02</v>
      </c>
      <c r="AM271" s="139">
        <v>1</v>
      </c>
      <c r="AN271" s="139">
        <v>1</v>
      </c>
      <c r="AO271" s="139">
        <v>1</v>
      </c>
    </row>
    <row r="272" spans="2:41" x14ac:dyDescent="0.2">
      <c r="B272" s="139">
        <v>1</v>
      </c>
      <c r="C272" s="139">
        <v>1</v>
      </c>
      <c r="D272" s="139">
        <v>1</v>
      </c>
      <c r="E272" s="139">
        <v>1</v>
      </c>
      <c r="F272" s="139">
        <v>1</v>
      </c>
      <c r="G272" s="139">
        <v>1</v>
      </c>
      <c r="H272" s="139">
        <v>1</v>
      </c>
      <c r="I272" s="139">
        <v>1</v>
      </c>
      <c r="J272" s="139">
        <v>1</v>
      </c>
      <c r="K272" s="139">
        <v>1</v>
      </c>
      <c r="L272" s="139">
        <v>1</v>
      </c>
      <c r="M272" s="139">
        <v>1</v>
      </c>
      <c r="N272" s="139">
        <v>1</v>
      </c>
      <c r="O272" s="139">
        <v>1</v>
      </c>
      <c r="P272" s="139">
        <v>1.03</v>
      </c>
      <c r="Q272" s="139">
        <v>1.03</v>
      </c>
      <c r="R272" s="139">
        <v>1</v>
      </c>
      <c r="S272" s="139">
        <v>1</v>
      </c>
      <c r="T272" s="139">
        <v>1.02</v>
      </c>
      <c r="U272" s="139">
        <v>1</v>
      </c>
      <c r="V272" s="139">
        <v>1</v>
      </c>
      <c r="W272" s="139">
        <v>1</v>
      </c>
      <c r="X272" s="139">
        <v>1</v>
      </c>
      <c r="Y272" s="139">
        <v>1</v>
      </c>
      <c r="Z272" s="139">
        <v>1</v>
      </c>
      <c r="AA272" s="139">
        <v>1</v>
      </c>
      <c r="AB272" s="139">
        <v>1</v>
      </c>
      <c r="AC272" s="139">
        <v>1</v>
      </c>
      <c r="AD272" s="139">
        <v>1</v>
      </c>
      <c r="AE272" s="139">
        <v>1</v>
      </c>
      <c r="AF272" s="139">
        <v>1</v>
      </c>
      <c r="AG272" s="139">
        <v>1.1000000000000001</v>
      </c>
      <c r="AH272" s="139">
        <v>1.04</v>
      </c>
      <c r="AI272" s="139">
        <v>1.05</v>
      </c>
      <c r="AJ272" s="139">
        <v>1</v>
      </c>
      <c r="AK272" s="139">
        <v>1</v>
      </c>
      <c r="AL272" s="139">
        <v>1.02</v>
      </c>
      <c r="AM272" s="139">
        <v>1</v>
      </c>
      <c r="AN272" s="139">
        <v>1</v>
      </c>
      <c r="AO272" s="139">
        <v>1</v>
      </c>
    </row>
    <row r="273" spans="2:41" x14ac:dyDescent="0.2">
      <c r="B273" s="139">
        <v>1</v>
      </c>
      <c r="C273" s="139">
        <v>1</v>
      </c>
      <c r="D273" s="139">
        <v>1</v>
      </c>
      <c r="E273" s="139">
        <v>1</v>
      </c>
      <c r="F273" s="139">
        <v>1</v>
      </c>
      <c r="G273" s="139">
        <v>1</v>
      </c>
      <c r="H273" s="139">
        <v>1</v>
      </c>
      <c r="I273" s="139">
        <v>1</v>
      </c>
      <c r="J273" s="139">
        <v>1</v>
      </c>
      <c r="K273" s="139">
        <v>1</v>
      </c>
      <c r="L273" s="139">
        <v>1</v>
      </c>
      <c r="M273" s="139">
        <v>1</v>
      </c>
      <c r="N273" s="139">
        <v>1</v>
      </c>
      <c r="O273" s="139">
        <v>1</v>
      </c>
      <c r="P273" s="139">
        <v>1.03</v>
      </c>
      <c r="Q273" s="139">
        <v>1.03</v>
      </c>
      <c r="R273" s="139">
        <v>1</v>
      </c>
      <c r="S273" s="139">
        <v>1</v>
      </c>
      <c r="T273" s="139">
        <v>1.02</v>
      </c>
      <c r="U273" s="139">
        <v>1</v>
      </c>
      <c r="V273" s="139">
        <v>1</v>
      </c>
      <c r="W273" s="139">
        <v>1</v>
      </c>
      <c r="X273" s="139">
        <v>1</v>
      </c>
      <c r="Y273" s="139">
        <v>1</v>
      </c>
      <c r="Z273" s="139">
        <v>1</v>
      </c>
      <c r="AA273" s="139">
        <v>1</v>
      </c>
      <c r="AB273" s="139">
        <v>1</v>
      </c>
      <c r="AC273" s="139">
        <v>1</v>
      </c>
      <c r="AD273" s="139">
        <v>1</v>
      </c>
      <c r="AE273" s="139">
        <v>1</v>
      </c>
      <c r="AF273" s="139">
        <v>1</v>
      </c>
      <c r="AG273" s="139">
        <v>1.1000000000000001</v>
      </c>
      <c r="AH273" s="139">
        <v>1.04</v>
      </c>
      <c r="AI273" s="139">
        <v>1.05</v>
      </c>
      <c r="AJ273" s="139">
        <v>1</v>
      </c>
      <c r="AK273" s="139">
        <v>1</v>
      </c>
      <c r="AL273" s="139">
        <v>1.02</v>
      </c>
      <c r="AM273" s="139">
        <v>1</v>
      </c>
      <c r="AN273" s="139">
        <v>1</v>
      </c>
      <c r="AO273" s="139">
        <v>1</v>
      </c>
    </row>
    <row r="274" spans="2:41" x14ac:dyDescent="0.2">
      <c r="B274" s="139">
        <v>1</v>
      </c>
      <c r="C274" s="139">
        <v>1</v>
      </c>
      <c r="D274" s="139">
        <v>1</v>
      </c>
      <c r="E274" s="139">
        <v>1</v>
      </c>
      <c r="F274" s="139">
        <v>1</v>
      </c>
      <c r="G274" s="139">
        <v>1</v>
      </c>
      <c r="H274" s="139">
        <v>1</v>
      </c>
      <c r="I274" s="139">
        <v>1</v>
      </c>
      <c r="J274" s="139">
        <v>1</v>
      </c>
      <c r="K274" s="139">
        <v>1</v>
      </c>
      <c r="L274" s="139">
        <v>1</v>
      </c>
      <c r="M274" s="139">
        <v>1</v>
      </c>
      <c r="N274" s="139">
        <v>1</v>
      </c>
      <c r="O274" s="139">
        <v>1</v>
      </c>
      <c r="P274" s="139">
        <v>1.03</v>
      </c>
      <c r="Q274" s="139">
        <v>1.03</v>
      </c>
      <c r="R274" s="139">
        <v>1</v>
      </c>
      <c r="S274" s="139">
        <v>1</v>
      </c>
      <c r="T274" s="139">
        <v>1.02</v>
      </c>
      <c r="U274" s="139">
        <v>1</v>
      </c>
      <c r="V274" s="139">
        <v>1</v>
      </c>
      <c r="W274" s="139">
        <v>1</v>
      </c>
      <c r="X274" s="139">
        <v>1</v>
      </c>
      <c r="Y274" s="139">
        <v>1</v>
      </c>
      <c r="Z274" s="139">
        <v>1.02</v>
      </c>
      <c r="AA274" s="139">
        <v>1</v>
      </c>
      <c r="AB274" s="139">
        <v>1</v>
      </c>
      <c r="AC274" s="139">
        <v>1</v>
      </c>
      <c r="AD274" s="139">
        <v>1</v>
      </c>
      <c r="AE274" s="139">
        <v>0.98</v>
      </c>
      <c r="AF274" s="139">
        <v>0.98</v>
      </c>
      <c r="AG274" s="139">
        <v>0.98</v>
      </c>
      <c r="AH274" s="139">
        <v>1</v>
      </c>
      <c r="AI274" s="139">
        <v>1.05</v>
      </c>
      <c r="AJ274" s="139">
        <v>1</v>
      </c>
      <c r="AK274" s="139">
        <v>1</v>
      </c>
      <c r="AL274" s="139">
        <v>1.02</v>
      </c>
      <c r="AM274" s="139">
        <v>1</v>
      </c>
      <c r="AN274" s="139">
        <v>1</v>
      </c>
      <c r="AO274" s="139">
        <v>1</v>
      </c>
    </row>
    <row r="275" spans="2:41" x14ac:dyDescent="0.2">
      <c r="B275" s="139">
        <v>1</v>
      </c>
      <c r="C275" s="139">
        <v>1</v>
      </c>
      <c r="D275" s="139">
        <v>1</v>
      </c>
      <c r="E275" s="139">
        <v>1</v>
      </c>
      <c r="F275" s="139">
        <v>1</v>
      </c>
      <c r="G275" s="139">
        <v>1</v>
      </c>
      <c r="H275" s="139">
        <v>1</v>
      </c>
      <c r="I275" s="139">
        <v>1</v>
      </c>
      <c r="J275" s="139">
        <v>1</v>
      </c>
      <c r="K275" s="139">
        <v>1</v>
      </c>
      <c r="L275" s="139">
        <v>1</v>
      </c>
      <c r="M275" s="139">
        <v>1</v>
      </c>
      <c r="N275" s="139">
        <v>1</v>
      </c>
      <c r="O275" s="139">
        <v>1</v>
      </c>
      <c r="P275" s="139">
        <v>1.03</v>
      </c>
      <c r="Q275" s="139">
        <v>1.03</v>
      </c>
      <c r="R275" s="139">
        <v>1</v>
      </c>
      <c r="S275" s="139">
        <v>1</v>
      </c>
      <c r="T275" s="139">
        <v>1.02</v>
      </c>
      <c r="U275" s="139">
        <v>1</v>
      </c>
      <c r="V275" s="139">
        <v>1</v>
      </c>
      <c r="W275" s="139">
        <v>1</v>
      </c>
      <c r="X275" s="139">
        <v>1</v>
      </c>
      <c r="Y275" s="139">
        <v>1</v>
      </c>
      <c r="Z275" s="139">
        <v>1.02</v>
      </c>
      <c r="AA275" s="139">
        <v>1</v>
      </c>
      <c r="AB275" s="139">
        <v>1</v>
      </c>
      <c r="AC275" s="139">
        <v>1</v>
      </c>
      <c r="AD275" s="139">
        <v>1</v>
      </c>
      <c r="AE275" s="139">
        <v>0.98</v>
      </c>
      <c r="AF275" s="139">
        <v>0.98</v>
      </c>
      <c r="AG275" s="139">
        <v>0.98</v>
      </c>
      <c r="AH275" s="139">
        <v>1</v>
      </c>
      <c r="AI275" s="139">
        <v>1.05</v>
      </c>
      <c r="AJ275" s="139">
        <v>1</v>
      </c>
      <c r="AK275" s="139">
        <v>1</v>
      </c>
      <c r="AL275" s="139">
        <v>1.02</v>
      </c>
      <c r="AM275" s="139">
        <v>1</v>
      </c>
      <c r="AN275" s="139">
        <v>1</v>
      </c>
      <c r="AO275" s="139">
        <v>1</v>
      </c>
    </row>
    <row r="276" spans="2:41" x14ac:dyDescent="0.2">
      <c r="B276" s="139">
        <v>1</v>
      </c>
      <c r="C276" s="139">
        <v>1</v>
      </c>
      <c r="D276" s="139">
        <v>1</v>
      </c>
      <c r="E276" s="139">
        <v>1</v>
      </c>
      <c r="F276" s="139">
        <v>1</v>
      </c>
      <c r="G276" s="139">
        <v>1</v>
      </c>
      <c r="H276" s="139">
        <v>1</v>
      </c>
      <c r="I276" s="139">
        <v>1</v>
      </c>
      <c r="J276" s="139">
        <v>1</v>
      </c>
      <c r="K276" s="139">
        <v>1</v>
      </c>
      <c r="L276" s="139">
        <v>1</v>
      </c>
      <c r="M276" s="139">
        <v>1</v>
      </c>
      <c r="N276" s="139">
        <v>1</v>
      </c>
      <c r="O276" s="139">
        <v>1</v>
      </c>
      <c r="P276" s="139">
        <v>1.03</v>
      </c>
      <c r="Q276" s="139">
        <v>1.03</v>
      </c>
      <c r="R276" s="139">
        <v>1</v>
      </c>
      <c r="S276" s="139">
        <v>1</v>
      </c>
      <c r="T276" s="139">
        <v>1.02</v>
      </c>
      <c r="U276" s="139">
        <v>1</v>
      </c>
      <c r="V276" s="139">
        <v>1</v>
      </c>
      <c r="W276" s="139">
        <v>1</v>
      </c>
      <c r="X276" s="139">
        <v>1</v>
      </c>
      <c r="Y276" s="139">
        <v>1</v>
      </c>
      <c r="Z276" s="139">
        <v>1.02</v>
      </c>
      <c r="AA276" s="139">
        <v>1</v>
      </c>
      <c r="AB276" s="139">
        <v>1</v>
      </c>
      <c r="AC276" s="139">
        <v>1</v>
      </c>
      <c r="AD276" s="139">
        <v>1</v>
      </c>
      <c r="AE276" s="139">
        <v>0.98</v>
      </c>
      <c r="AF276" s="139">
        <v>0.98</v>
      </c>
      <c r="AG276" s="139">
        <v>0.98</v>
      </c>
      <c r="AH276" s="139">
        <v>1</v>
      </c>
      <c r="AI276" s="139">
        <v>1.05</v>
      </c>
      <c r="AJ276" s="139">
        <v>1</v>
      </c>
      <c r="AK276" s="139">
        <v>1</v>
      </c>
      <c r="AL276" s="139">
        <v>1.02</v>
      </c>
      <c r="AM276" s="139">
        <v>1</v>
      </c>
      <c r="AN276" s="139">
        <v>1</v>
      </c>
      <c r="AO276" s="139">
        <v>1</v>
      </c>
    </row>
    <row r="277" spans="2:41" x14ac:dyDescent="0.2">
      <c r="B277" s="139">
        <v>1</v>
      </c>
      <c r="C277" s="139">
        <v>1</v>
      </c>
      <c r="D277" s="139">
        <v>1</v>
      </c>
      <c r="E277" s="139">
        <v>1</v>
      </c>
      <c r="F277" s="139">
        <v>1</v>
      </c>
      <c r="G277" s="139">
        <v>1</v>
      </c>
      <c r="H277" s="139">
        <v>1</v>
      </c>
      <c r="I277" s="139">
        <v>1</v>
      </c>
      <c r="J277" s="139">
        <v>1</v>
      </c>
      <c r="K277" s="139">
        <v>1</v>
      </c>
      <c r="L277" s="139">
        <v>1</v>
      </c>
      <c r="M277" s="139">
        <v>1</v>
      </c>
      <c r="N277" s="139">
        <v>1</v>
      </c>
      <c r="O277" s="139">
        <v>1</v>
      </c>
      <c r="P277" s="139">
        <v>1.03</v>
      </c>
      <c r="Q277" s="139">
        <v>1.03</v>
      </c>
      <c r="R277" s="139">
        <v>1</v>
      </c>
      <c r="S277" s="139">
        <v>1</v>
      </c>
      <c r="T277" s="139">
        <v>1.02</v>
      </c>
      <c r="U277" s="139">
        <v>1</v>
      </c>
      <c r="V277" s="139">
        <v>1</v>
      </c>
      <c r="W277" s="139">
        <v>1</v>
      </c>
      <c r="X277" s="139">
        <v>1</v>
      </c>
      <c r="Y277" s="139">
        <v>1</v>
      </c>
      <c r="Z277" s="139">
        <v>1.02</v>
      </c>
      <c r="AA277" s="139">
        <v>1</v>
      </c>
      <c r="AB277" s="139">
        <v>1</v>
      </c>
      <c r="AC277" s="139">
        <v>1</v>
      </c>
      <c r="AD277" s="139">
        <v>1</v>
      </c>
      <c r="AE277" s="139">
        <v>0.98</v>
      </c>
      <c r="AF277" s="139">
        <v>0.98</v>
      </c>
      <c r="AG277" s="139">
        <v>0.98</v>
      </c>
      <c r="AH277" s="139">
        <v>1</v>
      </c>
      <c r="AI277" s="139">
        <v>1.05</v>
      </c>
      <c r="AJ277" s="139">
        <v>1</v>
      </c>
      <c r="AK277" s="139">
        <v>1</v>
      </c>
      <c r="AL277" s="139">
        <v>1.02</v>
      </c>
      <c r="AM277" s="139">
        <v>1</v>
      </c>
      <c r="AN277" s="139">
        <v>1</v>
      </c>
      <c r="AO277" s="139">
        <v>1</v>
      </c>
    </row>
    <row r="278" spans="2:41" x14ac:dyDescent="0.2">
      <c r="B278" s="139">
        <v>1</v>
      </c>
      <c r="C278" s="139">
        <v>1</v>
      </c>
      <c r="D278" s="139">
        <v>1</v>
      </c>
      <c r="E278" s="139">
        <v>1</v>
      </c>
      <c r="F278" s="139">
        <v>1</v>
      </c>
      <c r="G278" s="139">
        <v>1</v>
      </c>
      <c r="H278" s="139">
        <v>1</v>
      </c>
      <c r="I278" s="139">
        <v>1</v>
      </c>
      <c r="J278" s="139">
        <v>1</v>
      </c>
      <c r="K278" s="139">
        <v>1</v>
      </c>
      <c r="L278" s="139">
        <v>1</v>
      </c>
      <c r="M278" s="139">
        <v>1</v>
      </c>
      <c r="N278" s="139">
        <v>1</v>
      </c>
      <c r="O278" s="139">
        <v>1</v>
      </c>
      <c r="P278" s="139">
        <v>1.03</v>
      </c>
      <c r="Q278" s="139">
        <v>1.03</v>
      </c>
      <c r="R278" s="139">
        <v>1</v>
      </c>
      <c r="S278" s="139">
        <v>1</v>
      </c>
      <c r="T278" s="139">
        <v>1.02</v>
      </c>
      <c r="U278" s="139">
        <v>1</v>
      </c>
      <c r="V278" s="139">
        <v>1</v>
      </c>
      <c r="W278" s="139">
        <v>1</v>
      </c>
      <c r="X278" s="139">
        <v>1</v>
      </c>
      <c r="Y278" s="139">
        <v>1</v>
      </c>
      <c r="Z278" s="139">
        <v>1.02</v>
      </c>
      <c r="AA278" s="139">
        <v>1</v>
      </c>
      <c r="AB278" s="139">
        <v>1</v>
      </c>
      <c r="AC278" s="139">
        <v>1</v>
      </c>
      <c r="AD278" s="139">
        <v>1</v>
      </c>
      <c r="AE278" s="139">
        <v>0.98</v>
      </c>
      <c r="AF278" s="139">
        <v>0.98</v>
      </c>
      <c r="AG278" s="139">
        <v>0.98</v>
      </c>
      <c r="AH278" s="139">
        <v>1</v>
      </c>
      <c r="AI278" s="139">
        <v>1.05</v>
      </c>
      <c r="AJ278" s="139">
        <v>1</v>
      </c>
      <c r="AK278" s="139">
        <v>1</v>
      </c>
      <c r="AL278" s="139">
        <v>1.02</v>
      </c>
      <c r="AM278" s="139">
        <v>1</v>
      </c>
      <c r="AN278" s="139">
        <v>1</v>
      </c>
      <c r="AO278" s="139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2.75" x14ac:dyDescent="0.2"/>
  <cols>
    <col min="1" max="1" width="11.7109375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20" x14ac:dyDescent="0.2">
      <c r="A1" s="197"/>
      <c r="B1" s="197"/>
      <c r="C1" s="197"/>
      <c r="D1" s="197"/>
      <c r="E1" s="197"/>
      <c r="F1" s="197"/>
      <c r="G1" s="197"/>
      <c r="H1" s="197"/>
    </row>
    <row r="4" spans="1:20" x14ac:dyDescent="0.2">
      <c r="B4" s="136" t="s">
        <v>73</v>
      </c>
      <c r="C4" s="136" t="s">
        <v>84</v>
      </c>
      <c r="D4" s="136" t="s">
        <v>59</v>
      </c>
      <c r="E4" s="136" t="s">
        <v>86</v>
      </c>
      <c r="F4" s="136" t="s">
        <v>55</v>
      </c>
      <c r="G4" s="136" t="s">
        <v>151</v>
      </c>
      <c r="H4" s="136" t="s">
        <v>67</v>
      </c>
      <c r="I4" s="136" t="s">
        <v>89</v>
      </c>
      <c r="J4" s="136"/>
      <c r="K4" s="136"/>
      <c r="L4" s="136" t="s">
        <v>65</v>
      </c>
      <c r="M4" s="136"/>
      <c r="N4" s="136" t="s">
        <v>83</v>
      </c>
      <c r="O4" s="136" t="s">
        <v>63</v>
      </c>
      <c r="P4" t="s">
        <v>236</v>
      </c>
      <c r="Q4" s="136" t="s">
        <v>88</v>
      </c>
    </row>
    <row r="5" spans="1:20" x14ac:dyDescent="0.2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5" thickBot="1" x14ac:dyDescent="0.25"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224</v>
      </c>
      <c r="N6" t="s">
        <v>225</v>
      </c>
    </row>
    <row r="7" spans="1:20" x14ac:dyDescent="0.2">
      <c r="A7" s="198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</row>
    <row r="8" spans="1:20" x14ac:dyDescent="0.2">
      <c r="A8" s="199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</row>
    <row r="9" spans="1:20" x14ac:dyDescent="0.2">
      <c r="A9" s="213">
        <v>37226</v>
      </c>
      <c r="B9" s="192">
        <v>0.94</v>
      </c>
      <c r="C9" s="192">
        <v>0.96499999999999997</v>
      </c>
      <c r="D9" s="192">
        <v>0.94</v>
      </c>
      <c r="E9" s="192">
        <v>0.94</v>
      </c>
      <c r="F9" s="192">
        <v>1.0900000000000001</v>
      </c>
      <c r="G9" s="192">
        <v>1.19</v>
      </c>
      <c r="H9" s="192">
        <v>0.99</v>
      </c>
      <c r="I9" s="192">
        <v>0.94</v>
      </c>
      <c r="J9" s="192">
        <v>1.29</v>
      </c>
      <c r="K9" s="192">
        <v>0.94</v>
      </c>
      <c r="L9" s="192">
        <v>1.04</v>
      </c>
      <c r="M9" s="192">
        <v>0.94</v>
      </c>
      <c r="N9" s="192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">
      <c r="A10" s="213">
        <v>37257</v>
      </c>
      <c r="B10" s="192">
        <v>0.99</v>
      </c>
      <c r="C10" s="192">
        <v>1.0149999999999999</v>
      </c>
      <c r="D10" s="192">
        <v>0.99</v>
      </c>
      <c r="E10" s="192">
        <v>0.99</v>
      </c>
      <c r="F10" s="192">
        <v>1.1399999999999999</v>
      </c>
      <c r="G10" s="192">
        <v>1.44</v>
      </c>
      <c r="H10" s="192">
        <v>1.04</v>
      </c>
      <c r="I10" s="192">
        <v>0.99</v>
      </c>
      <c r="J10" s="192">
        <v>1.34</v>
      </c>
      <c r="K10" s="192">
        <v>0.99</v>
      </c>
      <c r="L10" s="192">
        <v>1.0900000000000001</v>
      </c>
      <c r="M10" s="192">
        <v>0.99</v>
      </c>
      <c r="N10" s="192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">
      <c r="A11" s="213">
        <v>37288</v>
      </c>
      <c r="B11" s="192">
        <v>0.99</v>
      </c>
      <c r="C11" s="192">
        <v>1.0149999999999999</v>
      </c>
      <c r="D11" s="192">
        <v>0.99</v>
      </c>
      <c r="E11" s="192">
        <v>0.99</v>
      </c>
      <c r="F11" s="192">
        <v>1.1399999999999999</v>
      </c>
      <c r="G11" s="192">
        <v>1.44</v>
      </c>
      <c r="H11" s="192">
        <v>1.04</v>
      </c>
      <c r="I11" s="192">
        <v>0.99</v>
      </c>
      <c r="J11" s="192">
        <v>1.34</v>
      </c>
      <c r="K11" s="192">
        <v>0.99</v>
      </c>
      <c r="L11" s="192">
        <v>1.0900000000000001</v>
      </c>
      <c r="M11" s="192">
        <v>0.99</v>
      </c>
      <c r="N11" s="192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">
      <c r="A12" s="213">
        <v>37316</v>
      </c>
      <c r="B12" s="192">
        <v>0.74</v>
      </c>
      <c r="C12" s="192">
        <v>0.76500000000000001</v>
      </c>
      <c r="D12" s="192">
        <v>0.74</v>
      </c>
      <c r="E12" s="192">
        <v>0.74</v>
      </c>
      <c r="F12" s="192">
        <v>0.84</v>
      </c>
      <c r="G12" s="192">
        <v>0.99</v>
      </c>
      <c r="H12" s="192">
        <v>0.74</v>
      </c>
      <c r="I12" s="192">
        <v>0.74</v>
      </c>
      <c r="J12" s="192">
        <v>0.94</v>
      </c>
      <c r="K12" s="192">
        <v>0.74</v>
      </c>
      <c r="L12" s="192">
        <v>0.74</v>
      </c>
      <c r="M12" s="192">
        <v>0.74</v>
      </c>
      <c r="N12" s="192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">
      <c r="A13" s="213">
        <v>37347</v>
      </c>
      <c r="B13" s="192">
        <v>0.53</v>
      </c>
      <c r="C13" s="192">
        <v>0.57999999999999996</v>
      </c>
      <c r="D13" s="192">
        <v>0.53</v>
      </c>
      <c r="E13" s="192">
        <v>0.57999999999999996</v>
      </c>
      <c r="F13" s="192">
        <v>0.57999999999999996</v>
      </c>
      <c r="G13" s="192">
        <v>0.57999999999999996</v>
      </c>
      <c r="H13" s="192">
        <v>0.57999999999999996</v>
      </c>
      <c r="I13" s="192">
        <v>0.57999999999999996</v>
      </c>
      <c r="J13" s="192">
        <v>0.63</v>
      </c>
      <c r="K13" s="192">
        <v>0.53</v>
      </c>
      <c r="L13" s="192">
        <v>0.57999999999999996</v>
      </c>
      <c r="M13" s="192">
        <v>0.53</v>
      </c>
      <c r="N13" s="192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">
      <c r="A14" s="213">
        <v>37377</v>
      </c>
      <c r="B14" s="192">
        <v>0.57999999999999996</v>
      </c>
      <c r="C14" s="192">
        <v>0.63</v>
      </c>
      <c r="D14" s="192">
        <v>0.53</v>
      </c>
      <c r="E14" s="192">
        <v>0.53</v>
      </c>
      <c r="F14" s="192">
        <v>0.57999999999999996</v>
      </c>
      <c r="G14" s="192">
        <v>0.63</v>
      </c>
      <c r="H14" s="192">
        <v>0.57999999999999996</v>
      </c>
      <c r="I14" s="192">
        <v>0.53</v>
      </c>
      <c r="J14" s="192">
        <v>0.57999999999999996</v>
      </c>
      <c r="K14" s="192">
        <v>0.57999999999999996</v>
      </c>
      <c r="L14" s="192">
        <v>0.63</v>
      </c>
      <c r="M14" s="192">
        <v>0.57999999999999996</v>
      </c>
      <c r="N14" s="192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">
      <c r="A15" s="213">
        <v>37408</v>
      </c>
      <c r="B15" s="192">
        <v>0.57999999999999996</v>
      </c>
      <c r="C15" s="192">
        <v>0.63</v>
      </c>
      <c r="D15" s="192">
        <v>0.53</v>
      </c>
      <c r="E15" s="192">
        <v>0.63</v>
      </c>
      <c r="F15" s="192">
        <v>0.57999999999999996</v>
      </c>
      <c r="G15" s="192">
        <v>0.63</v>
      </c>
      <c r="H15" s="192">
        <v>0.63</v>
      </c>
      <c r="I15" s="192">
        <v>0.63</v>
      </c>
      <c r="J15" s="192">
        <v>0.63</v>
      </c>
      <c r="K15" s="192">
        <v>0.57999999999999996</v>
      </c>
      <c r="L15" s="192">
        <v>0.63</v>
      </c>
      <c r="M15" s="192">
        <v>0.57999999999999996</v>
      </c>
      <c r="N15" s="192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">
      <c r="A16" s="213">
        <v>37438</v>
      </c>
      <c r="B16" s="192">
        <v>0.63</v>
      </c>
      <c r="C16" s="192">
        <v>0.63</v>
      </c>
      <c r="D16" s="192">
        <v>0.53</v>
      </c>
      <c r="E16" s="192">
        <v>0.63</v>
      </c>
      <c r="F16" s="192">
        <v>0.63</v>
      </c>
      <c r="G16" s="192">
        <v>0.63</v>
      </c>
      <c r="H16" s="192">
        <v>0.63</v>
      </c>
      <c r="I16" s="192">
        <v>0.63</v>
      </c>
      <c r="J16" s="192">
        <v>0.63</v>
      </c>
      <c r="K16" s="192">
        <v>0.63</v>
      </c>
      <c r="L16" s="192">
        <v>0.68</v>
      </c>
      <c r="M16" s="192">
        <v>0.63</v>
      </c>
      <c r="N16" s="192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">
      <c r="A17" s="213">
        <v>37469</v>
      </c>
      <c r="B17" s="192">
        <v>0.68</v>
      </c>
      <c r="C17" s="192">
        <v>0.68</v>
      </c>
      <c r="D17" s="192">
        <v>0.63</v>
      </c>
      <c r="E17" s="192">
        <v>0.73</v>
      </c>
      <c r="F17" s="192">
        <v>0.68</v>
      </c>
      <c r="G17" s="192">
        <v>0.73</v>
      </c>
      <c r="H17" s="192">
        <v>0.68</v>
      </c>
      <c r="I17" s="192">
        <v>0.73</v>
      </c>
      <c r="J17" s="192">
        <v>0.57999999999999996</v>
      </c>
      <c r="K17" s="192">
        <v>0.68</v>
      </c>
      <c r="L17" s="192">
        <v>0.73</v>
      </c>
      <c r="M17" s="192">
        <v>0.68</v>
      </c>
      <c r="N17" s="192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">
      <c r="A18" s="213">
        <v>37500</v>
      </c>
      <c r="B18" s="192">
        <v>0.68</v>
      </c>
      <c r="C18" s="192">
        <v>0.68</v>
      </c>
      <c r="D18" s="192">
        <v>0.68</v>
      </c>
      <c r="E18" s="192">
        <v>0.68</v>
      </c>
      <c r="F18" s="192">
        <v>0.68</v>
      </c>
      <c r="G18" s="192">
        <v>0.73</v>
      </c>
      <c r="H18" s="192">
        <v>0.73</v>
      </c>
      <c r="I18" s="192">
        <v>0.68</v>
      </c>
      <c r="J18" s="192">
        <v>0.63</v>
      </c>
      <c r="K18" s="192">
        <v>0.68</v>
      </c>
      <c r="L18" s="192">
        <v>0.73</v>
      </c>
      <c r="M18" s="192">
        <v>0.68</v>
      </c>
      <c r="N18" s="192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">
      <c r="A19" s="213">
        <v>37530</v>
      </c>
      <c r="B19" s="192">
        <v>0.73</v>
      </c>
      <c r="C19" s="192">
        <v>0.73</v>
      </c>
      <c r="D19" s="192">
        <v>0.68</v>
      </c>
      <c r="E19" s="192">
        <v>0.73</v>
      </c>
      <c r="F19" s="192">
        <v>0.73</v>
      </c>
      <c r="G19" s="192">
        <v>0.78</v>
      </c>
      <c r="H19" s="192">
        <v>0.78</v>
      </c>
      <c r="I19" s="192">
        <v>0.73</v>
      </c>
      <c r="J19" s="192">
        <v>0.63</v>
      </c>
      <c r="K19" s="192">
        <v>0.73</v>
      </c>
      <c r="L19" s="192">
        <v>0.78</v>
      </c>
      <c r="M19" s="192">
        <v>0.73</v>
      </c>
      <c r="N19" s="192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">
      <c r="A20" s="213">
        <v>37561</v>
      </c>
      <c r="B20" s="192">
        <v>0.85</v>
      </c>
      <c r="C20" s="192">
        <v>0.9</v>
      </c>
      <c r="D20" s="192">
        <v>0.85</v>
      </c>
      <c r="E20" s="192">
        <v>0.85</v>
      </c>
      <c r="F20" s="192">
        <v>0.95</v>
      </c>
      <c r="G20" s="192">
        <v>1</v>
      </c>
      <c r="H20" s="192">
        <v>0.9</v>
      </c>
      <c r="I20" s="192">
        <v>0.85</v>
      </c>
      <c r="J20" s="192">
        <v>1</v>
      </c>
      <c r="K20" s="192">
        <v>0.85</v>
      </c>
      <c r="L20" s="192">
        <v>0.85</v>
      </c>
      <c r="M20" s="192">
        <v>0.85</v>
      </c>
      <c r="N20" s="192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">
      <c r="A21" s="213">
        <v>37591</v>
      </c>
      <c r="B21" s="192">
        <v>1.05</v>
      </c>
      <c r="C21" s="192">
        <v>1.1000000000000001</v>
      </c>
      <c r="D21" s="192">
        <v>1.05</v>
      </c>
      <c r="E21" s="192">
        <v>1.05</v>
      </c>
      <c r="F21" s="192">
        <v>1.2</v>
      </c>
      <c r="G21" s="192">
        <v>1.3</v>
      </c>
      <c r="H21" s="192">
        <v>1.1000000000000001</v>
      </c>
      <c r="I21" s="192">
        <v>1.05</v>
      </c>
      <c r="J21" s="192">
        <v>1.4</v>
      </c>
      <c r="K21" s="192">
        <v>1.05</v>
      </c>
      <c r="L21" s="192">
        <v>1.1499999999999999</v>
      </c>
      <c r="M21" s="192">
        <v>1.05</v>
      </c>
      <c r="N21" s="192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">
      <c r="A22" s="213">
        <v>37622</v>
      </c>
      <c r="B22" s="192">
        <v>1.08</v>
      </c>
      <c r="C22" s="192">
        <v>1.1299999999999999</v>
      </c>
      <c r="D22" s="192">
        <v>1.08</v>
      </c>
      <c r="E22" s="192">
        <v>1.08</v>
      </c>
      <c r="F22" s="192">
        <v>1.23</v>
      </c>
      <c r="G22" s="192">
        <v>1.53</v>
      </c>
      <c r="H22" s="192">
        <v>1.1299999999999999</v>
      </c>
      <c r="I22" s="192">
        <v>1.08</v>
      </c>
      <c r="J22" s="192">
        <v>1.43</v>
      </c>
      <c r="K22" s="192">
        <v>1.08</v>
      </c>
      <c r="L22" s="192">
        <v>1.18</v>
      </c>
      <c r="M22" s="192">
        <v>1.08</v>
      </c>
      <c r="N22" s="192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">
      <c r="A23" s="213">
        <v>37653</v>
      </c>
      <c r="B23" s="192">
        <v>1.08</v>
      </c>
      <c r="C23" s="192">
        <v>1.1299999999999999</v>
      </c>
      <c r="D23" s="192">
        <v>1.08</v>
      </c>
      <c r="E23" s="192">
        <v>1.08</v>
      </c>
      <c r="F23" s="192">
        <v>1.23</v>
      </c>
      <c r="G23" s="192">
        <v>1.53</v>
      </c>
      <c r="H23" s="192">
        <v>1.1299999999999999</v>
      </c>
      <c r="I23" s="192">
        <v>1.08</v>
      </c>
      <c r="J23" s="192">
        <v>1.43</v>
      </c>
      <c r="K23" s="192">
        <v>1.08</v>
      </c>
      <c r="L23" s="192">
        <v>1.18</v>
      </c>
      <c r="M23" s="192">
        <v>1.08</v>
      </c>
      <c r="N23" s="192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">
      <c r="A24" s="138">
        <v>37681</v>
      </c>
      <c r="B24" s="192">
        <v>0.83</v>
      </c>
      <c r="C24" s="214">
        <v>0.88</v>
      </c>
      <c r="D24">
        <v>0.83</v>
      </c>
      <c r="E24" s="214">
        <v>0.83</v>
      </c>
      <c r="F24" s="214">
        <v>0.93</v>
      </c>
      <c r="G24" s="214">
        <v>1.08</v>
      </c>
      <c r="H24" s="214">
        <v>0.83</v>
      </c>
      <c r="I24" s="214">
        <v>0.83</v>
      </c>
      <c r="J24" s="214">
        <v>1.03</v>
      </c>
      <c r="K24" s="214">
        <v>0.83</v>
      </c>
      <c r="L24" s="214">
        <v>0.83</v>
      </c>
      <c r="M24" s="214">
        <v>0.83</v>
      </c>
      <c r="N24" s="214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">
      <c r="A25" s="138">
        <v>37712</v>
      </c>
      <c r="B25" s="192">
        <v>0.43</v>
      </c>
      <c r="C25" s="214">
        <v>0.48</v>
      </c>
      <c r="D25">
        <v>0.43</v>
      </c>
      <c r="E25" s="214">
        <v>0.48</v>
      </c>
      <c r="F25" s="214">
        <v>0.48</v>
      </c>
      <c r="G25" s="214">
        <v>0.48</v>
      </c>
      <c r="H25" s="214">
        <v>0.48</v>
      </c>
      <c r="I25" s="214">
        <v>0.48</v>
      </c>
      <c r="J25" s="214">
        <v>0.53</v>
      </c>
      <c r="K25" s="214">
        <v>0.43</v>
      </c>
      <c r="L25" s="214">
        <v>0.48</v>
      </c>
      <c r="M25" s="214">
        <v>0.43</v>
      </c>
      <c r="N25" s="214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">
      <c r="A26" s="138">
        <v>37742</v>
      </c>
      <c r="B26" s="192">
        <v>0.48</v>
      </c>
      <c r="C26" s="214">
        <v>0.53</v>
      </c>
      <c r="D26">
        <v>0.43</v>
      </c>
      <c r="E26" s="214">
        <v>0.43</v>
      </c>
      <c r="F26" s="214">
        <v>0.48</v>
      </c>
      <c r="G26" s="214">
        <v>0.53</v>
      </c>
      <c r="H26" s="214">
        <v>0.48</v>
      </c>
      <c r="I26" s="214">
        <v>0.43</v>
      </c>
      <c r="J26" s="214">
        <v>0.48</v>
      </c>
      <c r="K26" s="214">
        <v>0.48</v>
      </c>
      <c r="L26" s="214">
        <v>0.53</v>
      </c>
      <c r="M26" s="214">
        <v>0.48</v>
      </c>
      <c r="N26" s="214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">
      <c r="A27" s="138">
        <v>37773</v>
      </c>
      <c r="B27" s="192">
        <v>0.48</v>
      </c>
      <c r="C27" s="214">
        <v>0.53</v>
      </c>
      <c r="D27">
        <v>0.43</v>
      </c>
      <c r="E27" s="214">
        <v>0.53</v>
      </c>
      <c r="F27" s="214">
        <v>0.48</v>
      </c>
      <c r="G27" s="214">
        <v>0.53</v>
      </c>
      <c r="H27" s="214">
        <v>0.53</v>
      </c>
      <c r="I27" s="214">
        <v>0.53</v>
      </c>
      <c r="J27" s="214">
        <v>0.53</v>
      </c>
      <c r="K27" s="214">
        <v>0.48</v>
      </c>
      <c r="L27" s="214">
        <v>0.53</v>
      </c>
      <c r="M27" s="214">
        <v>0.48</v>
      </c>
      <c r="N27" s="214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">
      <c r="A28" s="138">
        <v>37803</v>
      </c>
      <c r="B28" s="192">
        <v>0.53</v>
      </c>
      <c r="C28" s="214">
        <v>0.53</v>
      </c>
      <c r="D28">
        <v>0.43</v>
      </c>
      <c r="E28" s="214">
        <v>0.53</v>
      </c>
      <c r="F28" s="214">
        <v>0.53</v>
      </c>
      <c r="G28" s="214">
        <v>0.53</v>
      </c>
      <c r="H28" s="214">
        <v>0.53</v>
      </c>
      <c r="I28" s="214">
        <v>0.53</v>
      </c>
      <c r="J28" s="214">
        <v>0.53</v>
      </c>
      <c r="K28" s="214">
        <v>0.53</v>
      </c>
      <c r="L28" s="214">
        <v>0.57999999999999996</v>
      </c>
      <c r="M28" s="214">
        <v>0.53</v>
      </c>
      <c r="N28" s="214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">
      <c r="A29" s="138">
        <v>37834</v>
      </c>
      <c r="B29" s="192">
        <v>0.57999999999999996</v>
      </c>
      <c r="C29" s="214">
        <v>0.57999999999999996</v>
      </c>
      <c r="D29">
        <v>0.53</v>
      </c>
      <c r="E29" s="214">
        <v>0.63</v>
      </c>
      <c r="F29" s="214">
        <v>0.57999999999999996</v>
      </c>
      <c r="G29" s="214">
        <v>0.63</v>
      </c>
      <c r="H29" s="214">
        <v>0.57999999999999996</v>
      </c>
      <c r="I29" s="214">
        <v>0.63</v>
      </c>
      <c r="J29" s="214">
        <v>0.48</v>
      </c>
      <c r="K29" s="214">
        <v>0.57999999999999996</v>
      </c>
      <c r="L29" s="214">
        <v>0.63</v>
      </c>
      <c r="M29" s="214">
        <v>0.57999999999999996</v>
      </c>
      <c r="N29" s="214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">
      <c r="A30" s="138">
        <v>37865</v>
      </c>
      <c r="B30" s="192">
        <v>0.57999999999999996</v>
      </c>
      <c r="C30" s="214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">
      <c r="A31" s="138">
        <v>37895</v>
      </c>
      <c r="B31" s="192">
        <v>0.63</v>
      </c>
      <c r="C31" s="214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">
      <c r="A32" s="138">
        <v>37926</v>
      </c>
      <c r="B32" s="192">
        <v>0.83</v>
      </c>
      <c r="C32" s="214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">
      <c r="A33" s="138">
        <v>37956</v>
      </c>
      <c r="B33" s="192">
        <v>1.03</v>
      </c>
      <c r="C33" s="214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">
      <c r="A34" s="138">
        <v>37987</v>
      </c>
      <c r="B34" s="192">
        <v>1</v>
      </c>
      <c r="C34" s="214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 s="138">
        <v>38018</v>
      </c>
      <c r="B35" s="192">
        <v>1</v>
      </c>
      <c r="C35" s="214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s="138">
        <v>38047</v>
      </c>
      <c r="B36" s="192">
        <v>0.75</v>
      </c>
      <c r="C36" s="214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">
      <c r="A37" s="138">
        <v>38078</v>
      </c>
      <c r="B37" s="192">
        <v>0.4</v>
      </c>
      <c r="C37" s="214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">
      <c r="A38" s="138">
        <v>38108</v>
      </c>
      <c r="B38" s="192">
        <v>0.45</v>
      </c>
      <c r="C38" s="214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">
      <c r="A39" s="138">
        <v>38139</v>
      </c>
      <c r="B39" s="192">
        <v>0.45</v>
      </c>
      <c r="C39" s="214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">
      <c r="A40" s="138">
        <v>38169</v>
      </c>
      <c r="B40" s="192">
        <v>0.5</v>
      </c>
      <c r="C40" s="214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">
      <c r="A41" s="138">
        <v>38200</v>
      </c>
      <c r="B41" s="192">
        <v>0.55000000000000004</v>
      </c>
      <c r="C41" s="214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">
      <c r="A42" s="138">
        <v>38231</v>
      </c>
      <c r="B42" s="192">
        <v>0.55000000000000004</v>
      </c>
      <c r="C42" s="214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">
      <c r="A43" s="138">
        <v>38261</v>
      </c>
      <c r="B43" s="192">
        <v>0.6</v>
      </c>
      <c r="C43" s="214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">
      <c r="A44" s="138">
        <v>38292</v>
      </c>
      <c r="B44" s="192">
        <v>0.8</v>
      </c>
      <c r="C44" s="214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">
      <c r="A45" s="138">
        <v>38322</v>
      </c>
      <c r="B45" s="192">
        <v>1</v>
      </c>
      <c r="C45" s="214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 s="138">
        <v>38353</v>
      </c>
      <c r="B46" s="192">
        <v>1</v>
      </c>
      <c r="C46" s="214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s="138">
        <v>38384</v>
      </c>
      <c r="B47" s="192">
        <v>1</v>
      </c>
      <c r="C47" s="214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">
      <c r="A48" s="138">
        <v>38412</v>
      </c>
      <c r="B48" s="192">
        <v>0.75</v>
      </c>
      <c r="C48" s="214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">
      <c r="A49" s="138">
        <v>38443</v>
      </c>
      <c r="B49" s="192">
        <v>0.4</v>
      </c>
      <c r="C49" s="214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">
      <c r="A50" s="138">
        <v>38473</v>
      </c>
      <c r="B50" s="192">
        <v>0.45</v>
      </c>
      <c r="C50" s="214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">
      <c r="A51" s="138">
        <v>38504</v>
      </c>
      <c r="B51" s="192">
        <v>0.45</v>
      </c>
      <c r="C51" s="214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">
      <c r="A52" s="138">
        <v>38534</v>
      </c>
      <c r="B52" s="192">
        <v>0.5</v>
      </c>
      <c r="C52" s="214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">
      <c r="A53" s="138">
        <v>38565</v>
      </c>
      <c r="B53" s="192">
        <v>0.55000000000000004</v>
      </c>
      <c r="C53" s="214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">
      <c r="A54" s="138">
        <v>38596</v>
      </c>
      <c r="B54" s="192">
        <v>0.55000000000000004</v>
      </c>
      <c r="C54" s="214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">
      <c r="A55" s="138">
        <v>38626</v>
      </c>
      <c r="B55" s="192">
        <v>0.6</v>
      </c>
      <c r="C55" s="214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">
      <c r="A56" s="138">
        <v>38657</v>
      </c>
      <c r="B56" s="192">
        <v>0.8</v>
      </c>
      <c r="C56" s="214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">
      <c r="A57" s="138">
        <v>38687</v>
      </c>
      <c r="B57" s="192">
        <v>1</v>
      </c>
      <c r="C57" s="214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s="138">
        <v>38718</v>
      </c>
      <c r="B58" s="192">
        <v>1</v>
      </c>
      <c r="C58" s="214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">
      <c r="A59" s="138">
        <v>38749</v>
      </c>
      <c r="B59" s="192">
        <v>1</v>
      </c>
      <c r="C59" s="214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s="138">
        <v>38777</v>
      </c>
      <c r="B60" s="192">
        <v>0.75</v>
      </c>
      <c r="C60" s="214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">
      <c r="A61" s="138">
        <v>38808</v>
      </c>
      <c r="B61" s="192">
        <v>0.4</v>
      </c>
      <c r="C61" s="214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">
      <c r="A62" s="138">
        <v>38838</v>
      </c>
      <c r="B62" s="192">
        <v>0.45</v>
      </c>
      <c r="C62" s="214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">
      <c r="A63" s="138">
        <v>38869</v>
      </c>
      <c r="B63" s="192">
        <v>0.45</v>
      </c>
      <c r="C63" s="214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">
      <c r="A64" s="138">
        <v>38899</v>
      </c>
      <c r="B64" s="192">
        <v>0.5</v>
      </c>
      <c r="C64" s="214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">
      <c r="A65" s="138">
        <v>38930</v>
      </c>
      <c r="B65" s="192">
        <v>0.55000000000000004</v>
      </c>
      <c r="C65" s="214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">
      <c r="A66" s="138">
        <v>38961</v>
      </c>
      <c r="B66" s="192">
        <v>0.55000000000000004</v>
      </c>
      <c r="C66" s="214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">
      <c r="A67" s="138">
        <v>38991</v>
      </c>
      <c r="B67" s="192">
        <v>0.6</v>
      </c>
      <c r="C67" s="214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">
      <c r="A68" s="138">
        <v>39022</v>
      </c>
      <c r="B68" s="192">
        <v>0.8</v>
      </c>
      <c r="C68" s="214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">
      <c r="A69" s="138">
        <v>39052</v>
      </c>
      <c r="B69" s="192">
        <v>1</v>
      </c>
      <c r="C69" s="214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">
      <c r="A70" s="138">
        <v>39083</v>
      </c>
      <c r="B70" s="192">
        <v>1</v>
      </c>
      <c r="C70" s="214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s="138">
        <v>39114</v>
      </c>
      <c r="B71" s="192">
        <v>1</v>
      </c>
      <c r="C71" s="214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s="138">
        <v>39142</v>
      </c>
      <c r="B72" s="192">
        <v>0.75</v>
      </c>
      <c r="C72" s="214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">
      <c r="A73" s="138">
        <v>39173</v>
      </c>
      <c r="B73" s="192">
        <v>0.4</v>
      </c>
      <c r="C73" s="214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">
      <c r="A74" s="138">
        <v>39203</v>
      </c>
      <c r="B74" s="192">
        <v>0.45</v>
      </c>
      <c r="C74" s="214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">
      <c r="A75" s="138">
        <v>39234</v>
      </c>
      <c r="B75" s="192">
        <v>0.45</v>
      </c>
      <c r="C75" s="214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">
      <c r="A76" s="138">
        <v>39264</v>
      </c>
      <c r="B76" s="192">
        <v>0.5</v>
      </c>
      <c r="C76" s="214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">
      <c r="A77" s="138">
        <v>39295</v>
      </c>
      <c r="B77" s="192">
        <v>0.55000000000000004</v>
      </c>
      <c r="C77" s="214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">
      <c r="A78" s="138">
        <v>39326</v>
      </c>
      <c r="B78" s="192">
        <v>0.55000000000000004</v>
      </c>
      <c r="C78" s="214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">
      <c r="A79" s="138">
        <v>39356</v>
      </c>
      <c r="B79" s="192">
        <v>0.6</v>
      </c>
      <c r="C79" s="214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">
      <c r="A80" s="138">
        <v>39387</v>
      </c>
      <c r="B80" s="192">
        <v>0.8</v>
      </c>
      <c r="C80" s="214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">
      <c r="A81" s="138">
        <v>39417</v>
      </c>
      <c r="B81" s="192">
        <v>1</v>
      </c>
      <c r="C81" s="214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">
      <c r="A82" s="138">
        <v>39448</v>
      </c>
      <c r="B82" s="192">
        <v>1</v>
      </c>
      <c r="C82" s="214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s="138">
        <v>39479</v>
      </c>
      <c r="B83" s="192">
        <v>1</v>
      </c>
      <c r="C83" s="214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s="138">
        <v>39508</v>
      </c>
      <c r="B84" s="192">
        <v>0.75</v>
      </c>
      <c r="C84" s="214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">
      <c r="A85" s="138">
        <v>39539</v>
      </c>
      <c r="B85" s="192">
        <v>0.4</v>
      </c>
      <c r="C85" s="214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">
      <c r="A86" s="138">
        <v>39569</v>
      </c>
      <c r="B86" s="192">
        <v>0.45</v>
      </c>
      <c r="C86" s="214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">
      <c r="A87" s="138">
        <v>39600</v>
      </c>
      <c r="B87" s="192">
        <v>0.45</v>
      </c>
      <c r="C87" s="214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">
      <c r="A88" s="138">
        <v>39630</v>
      </c>
      <c r="B88" s="192">
        <v>0.5</v>
      </c>
      <c r="C88" s="214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">
      <c r="A89" s="138">
        <v>39661</v>
      </c>
      <c r="B89" s="192">
        <v>0.55000000000000004</v>
      </c>
      <c r="C89" s="214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">
      <c r="A90" s="138">
        <v>39692</v>
      </c>
      <c r="B90" s="192">
        <v>0.55000000000000004</v>
      </c>
      <c r="C90" s="214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">
      <c r="A91" s="138">
        <v>39722</v>
      </c>
      <c r="B91" s="192">
        <v>0.6</v>
      </c>
      <c r="C91" s="214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">
      <c r="A92" s="138">
        <v>39753</v>
      </c>
      <c r="B92" s="192">
        <v>0.8</v>
      </c>
      <c r="C92" s="214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">
      <c r="A93" s="138">
        <v>39783</v>
      </c>
      <c r="B93" s="192">
        <v>1</v>
      </c>
      <c r="C93" s="214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s="138">
        <v>39814</v>
      </c>
      <c r="B94" s="192">
        <v>1</v>
      </c>
      <c r="C94" s="214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s="138">
        <v>39845</v>
      </c>
      <c r="B95" s="192">
        <v>1</v>
      </c>
      <c r="C95" s="214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s="138">
        <v>39873</v>
      </c>
      <c r="B96" s="192">
        <v>0.75</v>
      </c>
      <c r="C96" s="214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">
      <c r="A97" s="138">
        <v>39904</v>
      </c>
      <c r="B97" s="214">
        <v>0.4</v>
      </c>
      <c r="C97" s="214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">
      <c r="A98" s="138">
        <v>39934</v>
      </c>
      <c r="B98" s="214">
        <v>0.45</v>
      </c>
      <c r="C98" s="214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">
      <c r="A99" s="138">
        <v>39965</v>
      </c>
      <c r="B99" s="214">
        <v>0.45</v>
      </c>
      <c r="C99" s="214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">
      <c r="A100" s="138">
        <v>39995</v>
      </c>
      <c r="B100" s="214">
        <v>0.5</v>
      </c>
      <c r="C100" s="214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">
      <c r="A101" s="138">
        <v>40026</v>
      </c>
      <c r="B101" s="214">
        <v>0.55000000000000004</v>
      </c>
      <c r="C101" s="214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">
      <c r="A102" s="138">
        <v>40057</v>
      </c>
      <c r="B102" s="214">
        <v>0.55000000000000004</v>
      </c>
      <c r="C102" s="214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">
      <c r="A103" s="138">
        <v>40087</v>
      </c>
      <c r="B103" s="214">
        <v>0.6</v>
      </c>
      <c r="C103" s="214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">
      <c r="A104" s="138">
        <v>40118</v>
      </c>
      <c r="B104" s="214">
        <v>0.8</v>
      </c>
      <c r="C104" s="214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">
      <c r="A105" s="138">
        <v>40148</v>
      </c>
      <c r="B105" s="214">
        <v>1</v>
      </c>
      <c r="C105" s="214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s="138">
        <v>40179</v>
      </c>
      <c r="B106" s="214">
        <v>1</v>
      </c>
      <c r="C106" s="214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s="138">
        <v>40210</v>
      </c>
      <c r="B107" s="214">
        <v>1</v>
      </c>
      <c r="C107" s="214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 s="138">
        <v>40238</v>
      </c>
      <c r="B108" s="214">
        <v>0.75</v>
      </c>
      <c r="C108" s="214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">
      <c r="A109" s="138">
        <v>40269</v>
      </c>
      <c r="B109" s="214">
        <v>0.4</v>
      </c>
      <c r="C109" s="214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">
      <c r="A110" s="138">
        <v>40299</v>
      </c>
      <c r="B110" s="214">
        <v>0.45</v>
      </c>
      <c r="C110" s="214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">
      <c r="A111" s="138">
        <v>40330</v>
      </c>
      <c r="B111" s="214">
        <v>0.45</v>
      </c>
      <c r="C111" s="214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">
      <c r="A112" s="138">
        <v>40360</v>
      </c>
      <c r="B112" s="214">
        <v>0.5</v>
      </c>
      <c r="C112" s="214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">
      <c r="A113" s="138">
        <v>40391</v>
      </c>
      <c r="B113" s="214">
        <v>0.55000000000000004</v>
      </c>
      <c r="C113" s="214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">
      <c r="A114" s="138">
        <v>40422</v>
      </c>
      <c r="B114" s="214">
        <v>0.55000000000000004</v>
      </c>
      <c r="C114" s="214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">
      <c r="A115" s="138">
        <v>40452</v>
      </c>
      <c r="B115" s="214">
        <v>0.6</v>
      </c>
      <c r="C115" s="214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">
      <c r="A116" s="138">
        <v>40483</v>
      </c>
      <c r="B116" s="214">
        <v>0.8</v>
      </c>
      <c r="C116" s="214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">
      <c r="A117" s="138">
        <v>40513</v>
      </c>
      <c r="B117" s="214">
        <v>1</v>
      </c>
      <c r="C117" s="214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s="138">
        <v>40544</v>
      </c>
      <c r="B118" s="214">
        <v>1</v>
      </c>
      <c r="C118" s="214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s="138">
        <v>40575</v>
      </c>
      <c r="B119" s="214">
        <v>1</v>
      </c>
      <c r="C119" s="214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 s="138">
        <v>40603</v>
      </c>
      <c r="B120" s="214">
        <v>0.75</v>
      </c>
      <c r="C120" s="214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">
      <c r="A121" s="138">
        <v>40634</v>
      </c>
      <c r="B121" s="214">
        <v>0.4</v>
      </c>
      <c r="C121" s="214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">
      <c r="A122" s="138">
        <v>40664</v>
      </c>
      <c r="B122" s="214">
        <v>0.45</v>
      </c>
      <c r="C122" s="214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">
      <c r="A123" s="138">
        <v>40695</v>
      </c>
      <c r="B123" s="214">
        <v>0.45</v>
      </c>
      <c r="C123" s="214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">
      <c r="A124" s="138">
        <v>40725</v>
      </c>
      <c r="B124" s="214">
        <v>0.5</v>
      </c>
      <c r="C124" s="214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">
      <c r="A125" s="138">
        <v>40756</v>
      </c>
      <c r="B125" s="214">
        <v>0.55000000000000004</v>
      </c>
      <c r="C125" s="214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">
      <c r="A126" s="138">
        <v>40787</v>
      </c>
      <c r="B126" s="214">
        <v>0.55000000000000004</v>
      </c>
      <c r="C126" s="214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">
      <c r="A127" s="138">
        <v>40817</v>
      </c>
      <c r="B127" s="214">
        <v>0.6</v>
      </c>
      <c r="C127" s="214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">
      <c r="A128" s="138">
        <v>40848</v>
      </c>
      <c r="B128" s="214">
        <v>0.8</v>
      </c>
      <c r="C128" s="214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">
      <c r="A129" s="138">
        <v>40878</v>
      </c>
      <c r="B129" s="214">
        <v>1</v>
      </c>
      <c r="C129" s="214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">
      <c r="A130" s="138">
        <v>40909</v>
      </c>
      <c r="B130" s="214">
        <v>1</v>
      </c>
      <c r="C130" s="214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s="138">
        <v>40940</v>
      </c>
      <c r="B131" s="214">
        <v>1</v>
      </c>
      <c r="C131" s="214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s="138">
        <v>40969</v>
      </c>
      <c r="B132" s="214">
        <v>0.75</v>
      </c>
      <c r="C132" s="214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">
      <c r="A133" s="138">
        <v>41000</v>
      </c>
      <c r="B133" s="214">
        <v>0.4</v>
      </c>
      <c r="C133" s="214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">
      <c r="A134" s="138">
        <v>41030</v>
      </c>
      <c r="B134" s="214">
        <v>0.45</v>
      </c>
      <c r="C134" s="214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">
      <c r="A135" s="138">
        <v>41061</v>
      </c>
      <c r="B135" s="214">
        <v>0.45</v>
      </c>
      <c r="C135" s="214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">
      <c r="A136" s="138">
        <v>41091</v>
      </c>
      <c r="B136" s="214">
        <v>0.5</v>
      </c>
      <c r="C136" s="214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">
      <c r="A137" s="138">
        <v>41122</v>
      </c>
      <c r="B137" s="214">
        <v>0.55000000000000004</v>
      </c>
      <c r="C137" s="214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">
      <c r="A138" s="138">
        <v>41153</v>
      </c>
      <c r="B138" s="214">
        <v>0.55000000000000004</v>
      </c>
      <c r="C138" s="214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">
      <c r="A139" s="138">
        <v>41183</v>
      </c>
      <c r="B139" s="214">
        <v>0.6</v>
      </c>
      <c r="C139" s="214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">
      <c r="A140" s="138">
        <v>41214</v>
      </c>
      <c r="B140" s="214">
        <v>0.8</v>
      </c>
      <c r="C140" s="214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">
      <c r="A141" s="138">
        <v>41244</v>
      </c>
      <c r="B141" s="214">
        <v>1</v>
      </c>
      <c r="C141" s="214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 s="138">
        <v>41275</v>
      </c>
      <c r="B142" s="214">
        <v>1</v>
      </c>
      <c r="C142" s="214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 s="138">
        <v>41306</v>
      </c>
      <c r="B143" s="214">
        <v>1</v>
      </c>
      <c r="C143" s="214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s="138">
        <v>41334</v>
      </c>
      <c r="B144" s="214">
        <v>0.75</v>
      </c>
      <c r="C144" s="214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">
      <c r="A145" s="138">
        <v>41365</v>
      </c>
      <c r="B145" s="214">
        <v>0.4</v>
      </c>
      <c r="C145" s="214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">
      <c r="A146" s="138">
        <v>41395</v>
      </c>
      <c r="B146" s="214">
        <v>0.45</v>
      </c>
      <c r="C146" s="214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">
      <c r="A147" s="138">
        <v>41426</v>
      </c>
      <c r="B147" s="214">
        <v>0.45</v>
      </c>
      <c r="C147" s="214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">
      <c r="A148" s="138">
        <v>41456</v>
      </c>
      <c r="B148" s="214">
        <v>0.5</v>
      </c>
      <c r="C148" s="214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">
      <c r="A149" s="138">
        <v>41487</v>
      </c>
      <c r="B149" s="214">
        <v>0.55000000000000004</v>
      </c>
      <c r="C149" s="214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">
      <c r="A150" s="138">
        <v>41518</v>
      </c>
      <c r="B150" s="214">
        <v>0.55000000000000004</v>
      </c>
      <c r="C150" s="214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">
      <c r="A151" s="138">
        <v>41548</v>
      </c>
      <c r="B151" s="214">
        <v>0.6</v>
      </c>
      <c r="C151" s="214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">
      <c r="A152" s="138">
        <v>41579</v>
      </c>
      <c r="B152" s="214">
        <v>0.8</v>
      </c>
      <c r="C152" s="214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">
      <c r="A153" s="138">
        <v>41609</v>
      </c>
      <c r="B153" s="214">
        <v>1</v>
      </c>
      <c r="C153" s="214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s="138">
        <v>41640</v>
      </c>
      <c r="B154" s="214">
        <v>1</v>
      </c>
      <c r="C154" s="214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s="138">
        <v>41671</v>
      </c>
      <c r="B155" s="214">
        <v>1</v>
      </c>
      <c r="C155" s="214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s="138">
        <v>41699</v>
      </c>
      <c r="B156" s="214">
        <v>0.75</v>
      </c>
      <c r="C156" s="214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">
      <c r="A157" s="138">
        <v>41730</v>
      </c>
      <c r="B157" s="214">
        <v>0.4</v>
      </c>
      <c r="C157" s="214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">
      <c r="A158" s="138">
        <v>41760</v>
      </c>
      <c r="B158" s="214">
        <v>0.45</v>
      </c>
      <c r="C158" s="214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">
      <c r="A159" s="138">
        <v>41791</v>
      </c>
      <c r="B159" s="214">
        <v>0.45</v>
      </c>
      <c r="C159" s="214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">
      <c r="A160" s="138">
        <v>41821</v>
      </c>
      <c r="B160" s="214">
        <v>0.5</v>
      </c>
      <c r="C160" s="214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">
      <c r="A161" s="138">
        <v>41852</v>
      </c>
      <c r="B161" s="214">
        <v>0.55000000000000004</v>
      </c>
      <c r="C161" s="214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">
      <c r="A162" s="138">
        <v>41883</v>
      </c>
      <c r="B162" s="214">
        <v>0.55000000000000004</v>
      </c>
      <c r="C162" s="214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">
      <c r="A163" s="138">
        <v>41913</v>
      </c>
      <c r="B163" s="214">
        <v>0.6</v>
      </c>
      <c r="C163" s="214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">
      <c r="A164" s="138">
        <v>41944</v>
      </c>
      <c r="B164" s="214">
        <v>0.8</v>
      </c>
      <c r="C164" s="214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">
      <c r="A165" s="138">
        <v>41974</v>
      </c>
      <c r="B165" s="214">
        <v>1</v>
      </c>
      <c r="C165" s="214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 s="138">
        <v>42005</v>
      </c>
      <c r="B166" s="214">
        <v>1</v>
      </c>
      <c r="C166" s="214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s="138">
        <v>42036</v>
      </c>
      <c r="B167" s="214">
        <v>1</v>
      </c>
      <c r="C167" s="214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">
      <c r="A168" s="138">
        <v>42064</v>
      </c>
      <c r="B168" s="214">
        <v>0.75</v>
      </c>
      <c r="C168" s="214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">
      <c r="A169" s="138">
        <v>42095</v>
      </c>
      <c r="B169" s="214">
        <v>0.4</v>
      </c>
      <c r="C169" s="214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">
      <c r="A170" s="138">
        <v>42125</v>
      </c>
      <c r="B170" s="214">
        <v>0.45</v>
      </c>
      <c r="C170" s="214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">
      <c r="A171" s="138">
        <v>42156</v>
      </c>
      <c r="B171" s="214">
        <v>0.45</v>
      </c>
      <c r="C171" s="214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">
      <c r="A172" s="138">
        <v>42186</v>
      </c>
      <c r="B172" s="214">
        <v>0.5</v>
      </c>
      <c r="C172" s="214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">
      <c r="A173" s="138">
        <v>42217</v>
      </c>
      <c r="B173" s="214">
        <v>0.55000000000000004</v>
      </c>
      <c r="C173" s="214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">
      <c r="A174" s="138">
        <v>42248</v>
      </c>
      <c r="B174" s="214">
        <v>0.55000000000000004</v>
      </c>
      <c r="C174" s="214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">
      <c r="A175" s="138">
        <v>42278</v>
      </c>
      <c r="B175" s="214">
        <v>0.6</v>
      </c>
      <c r="C175" s="214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">
      <c r="A176" s="138">
        <v>42309</v>
      </c>
      <c r="B176" s="214">
        <v>0.8</v>
      </c>
      <c r="C176" s="214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">
      <c r="A177" s="138">
        <v>42339</v>
      </c>
      <c r="B177" s="214">
        <v>1</v>
      </c>
      <c r="C177" s="214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s="138">
        <v>42370</v>
      </c>
      <c r="B178" s="214">
        <v>1</v>
      </c>
      <c r="C178" s="214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s="138">
        <v>42401</v>
      </c>
      <c r="B179" s="214">
        <v>1</v>
      </c>
      <c r="C179" s="214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 s="138">
        <v>42430</v>
      </c>
      <c r="B180" s="214">
        <v>0.75</v>
      </c>
      <c r="C180" s="214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">
      <c r="A181" s="138">
        <v>42461</v>
      </c>
      <c r="B181" s="214">
        <v>0.4</v>
      </c>
      <c r="C181" s="214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">
      <c r="A182" s="138">
        <v>42491</v>
      </c>
      <c r="B182" s="214">
        <v>0.45</v>
      </c>
      <c r="C182" s="214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">
      <c r="A183" s="138">
        <v>42522</v>
      </c>
      <c r="B183" s="214">
        <v>0.45</v>
      </c>
      <c r="C183" s="214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">
      <c r="A184" s="138">
        <v>42552</v>
      </c>
      <c r="B184" s="214">
        <v>0.5</v>
      </c>
      <c r="C184" s="214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">
      <c r="A185" s="138">
        <v>42583</v>
      </c>
      <c r="B185" s="214">
        <v>0.55000000000000004</v>
      </c>
      <c r="C185" s="214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">
      <c r="A186" s="138">
        <v>42614</v>
      </c>
      <c r="B186" s="214">
        <v>0.55000000000000004</v>
      </c>
      <c r="C186" s="214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">
      <c r="A187" s="138">
        <v>42644</v>
      </c>
      <c r="B187" s="214">
        <v>0.6</v>
      </c>
      <c r="C187" s="214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">
      <c r="A188" s="138">
        <v>42675</v>
      </c>
      <c r="B188" s="214">
        <v>0.8</v>
      </c>
      <c r="C188" s="214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">
      <c r="A189" s="138">
        <v>42705</v>
      </c>
      <c r="B189" s="214">
        <v>1</v>
      </c>
      <c r="C189" s="214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 s="138">
        <v>42736</v>
      </c>
      <c r="B190" s="214">
        <v>1</v>
      </c>
      <c r="C190" s="214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s="138">
        <v>42767</v>
      </c>
      <c r="B191" s="214">
        <v>1</v>
      </c>
      <c r="C191" s="214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s="138">
        <v>42795</v>
      </c>
      <c r="B192" s="214">
        <v>0.75</v>
      </c>
      <c r="C192" s="214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">
      <c r="A193" s="138">
        <v>42826</v>
      </c>
      <c r="B193" s="214">
        <v>0.4</v>
      </c>
      <c r="C193" s="214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">
      <c r="A194" s="138">
        <v>42856</v>
      </c>
      <c r="B194" s="214">
        <v>0.45</v>
      </c>
      <c r="C194" s="214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">
      <c r="A195" s="138">
        <v>42887</v>
      </c>
      <c r="B195" s="214">
        <v>0.45</v>
      </c>
      <c r="C195" s="214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">
      <c r="A196" s="138">
        <v>42917</v>
      </c>
      <c r="B196" s="214">
        <v>0.5</v>
      </c>
      <c r="C196" s="214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">
      <c r="A197" s="138">
        <v>42948</v>
      </c>
      <c r="B197" s="214">
        <v>0.55000000000000004</v>
      </c>
      <c r="C197" s="214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">
      <c r="A198" s="138">
        <v>42979</v>
      </c>
      <c r="B198" s="214">
        <v>0.55000000000000004</v>
      </c>
      <c r="C198" s="214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">
      <c r="A199" s="138">
        <v>43009</v>
      </c>
      <c r="B199" s="214">
        <v>0.6</v>
      </c>
      <c r="C199" s="214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">
      <c r="A200" s="138">
        <v>43040</v>
      </c>
      <c r="B200" s="214">
        <v>0.8</v>
      </c>
      <c r="C200" s="214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">
      <c r="A201" s="138">
        <v>43070</v>
      </c>
      <c r="B201" s="214">
        <v>1</v>
      </c>
      <c r="C201" s="214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s="138">
        <v>43101</v>
      </c>
      <c r="B202" s="214">
        <v>1</v>
      </c>
      <c r="C202" s="214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s="138">
        <v>43132</v>
      </c>
      <c r="B203" s="214">
        <v>1</v>
      </c>
      <c r="C203" s="214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s="138">
        <v>43160</v>
      </c>
      <c r="B204" s="214">
        <v>0.75</v>
      </c>
      <c r="C204" s="214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">
      <c r="A205" s="138">
        <v>43191</v>
      </c>
      <c r="B205" s="214">
        <v>0.4</v>
      </c>
      <c r="C205" s="214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">
      <c r="A206" s="138">
        <v>43221</v>
      </c>
      <c r="B206" s="214">
        <v>0.45</v>
      </c>
      <c r="C206" s="214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">
      <c r="A207" s="138">
        <v>43252</v>
      </c>
      <c r="B207" s="214">
        <v>0.45</v>
      </c>
      <c r="C207" s="214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">
      <c r="A208" s="138">
        <v>43282</v>
      </c>
      <c r="B208" s="214">
        <v>0.5</v>
      </c>
      <c r="C208" s="214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">
      <c r="A209" s="138">
        <v>43313</v>
      </c>
      <c r="B209" s="214">
        <v>0.55000000000000004</v>
      </c>
      <c r="C209" s="214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">
      <c r="A210" s="138">
        <v>43344</v>
      </c>
      <c r="B210" s="214">
        <v>0.55000000000000004</v>
      </c>
      <c r="C210" s="214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">
      <c r="A211" s="138">
        <v>43374</v>
      </c>
      <c r="B211" s="214">
        <v>0.6</v>
      </c>
      <c r="C211" s="214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">
      <c r="A212" s="138">
        <v>43405</v>
      </c>
      <c r="B212" s="214">
        <v>0.8</v>
      </c>
      <c r="C212" s="214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">
      <c r="A213" s="138">
        <v>43435</v>
      </c>
      <c r="B213" s="214">
        <v>1</v>
      </c>
      <c r="C213" s="214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s="138">
        <v>43466</v>
      </c>
      <c r="B214" s="214">
        <v>1</v>
      </c>
      <c r="C214" s="214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s="138">
        <v>43497</v>
      </c>
      <c r="B215" s="214">
        <v>1</v>
      </c>
      <c r="C215" s="214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s="138">
        <v>43525</v>
      </c>
      <c r="B216" s="214">
        <v>0.75</v>
      </c>
      <c r="C216" s="214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">
      <c r="A217" s="138">
        <v>43556</v>
      </c>
      <c r="B217" s="214">
        <v>0.4</v>
      </c>
      <c r="C217" s="214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">
      <c r="A218" s="138">
        <v>43586</v>
      </c>
      <c r="B218" s="214">
        <v>0.45</v>
      </c>
      <c r="C218" s="214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">
      <c r="A219" s="138">
        <v>43617</v>
      </c>
      <c r="B219" s="214">
        <v>0.45</v>
      </c>
      <c r="C219" s="214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">
      <c r="A220" s="138">
        <v>43647</v>
      </c>
      <c r="B220" s="214">
        <v>0.5</v>
      </c>
      <c r="C220" s="214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">
      <c r="A221" s="138">
        <v>43678</v>
      </c>
      <c r="B221" s="214">
        <v>0.55000000000000004</v>
      </c>
      <c r="C221" s="214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">
      <c r="A222" s="138">
        <v>43709</v>
      </c>
      <c r="B222" s="214">
        <v>0.55000000000000004</v>
      </c>
      <c r="C222" s="214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">
      <c r="A223" s="138">
        <v>43739</v>
      </c>
      <c r="B223" s="214">
        <v>0.6</v>
      </c>
      <c r="C223" s="214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">
      <c r="A224" s="138">
        <v>43770</v>
      </c>
      <c r="B224" s="214">
        <v>0.8</v>
      </c>
      <c r="C224" s="214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">
      <c r="A225" s="138">
        <v>43800</v>
      </c>
      <c r="B225" s="214">
        <v>1</v>
      </c>
      <c r="C225" s="214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s="138">
        <v>43831</v>
      </c>
      <c r="B226" s="214">
        <v>1</v>
      </c>
      <c r="C226" s="214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s="138">
        <v>43862</v>
      </c>
      <c r="B227" s="214">
        <v>1</v>
      </c>
      <c r="C227" s="214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 s="138">
        <v>43891</v>
      </c>
      <c r="B228" s="214">
        <v>0.75</v>
      </c>
      <c r="C228" s="214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">
      <c r="A229" s="138">
        <v>43922</v>
      </c>
      <c r="B229" s="214">
        <v>0.4</v>
      </c>
      <c r="C229" s="214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">
      <c r="A230" s="138">
        <v>43952</v>
      </c>
      <c r="B230" s="214">
        <v>0.45</v>
      </c>
      <c r="C230" s="214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">
      <c r="A231" s="138">
        <v>43983</v>
      </c>
      <c r="B231" s="214">
        <v>0.45</v>
      </c>
      <c r="C231" s="214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">
      <c r="A232" s="138">
        <v>44013</v>
      </c>
      <c r="B232" s="214">
        <v>0.5</v>
      </c>
      <c r="C232" s="214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">
      <c r="A233" s="138">
        <v>44044</v>
      </c>
      <c r="B233" s="214">
        <v>0.55000000000000004</v>
      </c>
      <c r="C233" s="214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">
      <c r="A234" s="138">
        <v>44075</v>
      </c>
      <c r="B234" s="214">
        <v>0.55000000000000004</v>
      </c>
      <c r="C234" s="214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">
      <c r="A235" s="138">
        <v>44105</v>
      </c>
      <c r="B235" s="214">
        <v>0.6</v>
      </c>
      <c r="C235" s="214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">
      <c r="A236" s="138">
        <v>44136</v>
      </c>
      <c r="B236" s="214">
        <v>0.8</v>
      </c>
      <c r="C236" s="214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">
      <c r="A237" s="138">
        <v>44166</v>
      </c>
      <c r="B237" s="214">
        <v>1</v>
      </c>
      <c r="C237" s="214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s="138">
        <v>44197</v>
      </c>
      <c r="B238" s="214">
        <v>1</v>
      </c>
      <c r="C238" s="214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 s="138">
        <v>44228</v>
      </c>
      <c r="B239" s="214">
        <v>1</v>
      </c>
      <c r="C239" s="214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s="138">
        <v>44256</v>
      </c>
      <c r="B240" s="214">
        <v>0.75</v>
      </c>
      <c r="C240" s="214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">
      <c r="A241" s="138">
        <v>44287</v>
      </c>
      <c r="B241" s="214">
        <v>0.4</v>
      </c>
      <c r="C241" s="214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">
      <c r="A242" s="138">
        <v>44317</v>
      </c>
      <c r="B242" s="214">
        <v>0.45</v>
      </c>
      <c r="C242" s="214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">
      <c r="A243" s="138">
        <v>44348</v>
      </c>
      <c r="B243" s="214">
        <v>0.45</v>
      </c>
      <c r="C243" s="214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">
      <c r="A244" s="138">
        <v>44378</v>
      </c>
      <c r="B244" s="214">
        <v>0.5</v>
      </c>
      <c r="C244" s="214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">
      <c r="A245" s="138">
        <v>44409</v>
      </c>
      <c r="B245" s="214">
        <v>0.55000000000000004</v>
      </c>
      <c r="C245" s="214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">
      <c r="A246" s="138">
        <v>44440</v>
      </c>
      <c r="B246" s="214">
        <v>0.55000000000000004</v>
      </c>
      <c r="C246" s="214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">
      <c r="A247" s="138">
        <v>44470</v>
      </c>
      <c r="B247" s="214">
        <v>0.6</v>
      </c>
      <c r="C247" s="214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">
      <c r="A248" s="138">
        <v>44501</v>
      </c>
      <c r="B248" s="214">
        <v>0.8</v>
      </c>
      <c r="C248" s="214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">
      <c r="A249" s="138">
        <v>44531</v>
      </c>
      <c r="B249" s="214">
        <v>1</v>
      </c>
      <c r="C249" s="214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s="138">
        <v>44562</v>
      </c>
      <c r="B250" s="214">
        <v>0</v>
      </c>
      <c r="C250" s="214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">
      <c r="A251" s="138">
        <v>44593</v>
      </c>
      <c r="B251" s="214">
        <v>0</v>
      </c>
      <c r="C251" s="214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">
      <c r="A252" s="138">
        <v>44621</v>
      </c>
      <c r="B252" s="214">
        <v>0</v>
      </c>
      <c r="C252" s="214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">
      <c r="A253" s="138">
        <v>44652</v>
      </c>
      <c r="B253" s="214">
        <v>0</v>
      </c>
      <c r="C253" s="214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">
      <c r="A254" s="138">
        <v>44682</v>
      </c>
      <c r="B254" s="214">
        <v>0</v>
      </c>
      <c r="C254" s="214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">
      <c r="A255" s="138">
        <v>44713</v>
      </c>
      <c r="B255" s="214">
        <v>0</v>
      </c>
      <c r="C255" s="214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">
      <c r="A256" s="138">
        <v>44743</v>
      </c>
      <c r="B256" s="214">
        <v>0</v>
      </c>
      <c r="C256" s="214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">
      <c r="A257" s="138">
        <v>44774</v>
      </c>
      <c r="B257" s="214">
        <v>0</v>
      </c>
      <c r="C257" s="214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">
      <c r="A258" s="138">
        <v>44805</v>
      </c>
      <c r="B258" s="214">
        <v>0</v>
      </c>
      <c r="C258" s="214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">
      <c r="A259" s="138">
        <v>44835</v>
      </c>
      <c r="B259" s="214">
        <v>0</v>
      </c>
      <c r="C259" s="214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">
      <c r="A260" s="138">
        <v>44866</v>
      </c>
      <c r="B260" s="214">
        <v>0</v>
      </c>
      <c r="C260" s="214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">
      <c r="A261" s="138">
        <v>44896</v>
      </c>
      <c r="B261" s="214">
        <v>0</v>
      </c>
      <c r="C261" s="214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">
      <c r="A262" s="138">
        <v>44927</v>
      </c>
      <c r="B262" s="214">
        <v>0</v>
      </c>
      <c r="C262" s="214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">
      <c r="A263" s="138">
        <v>44958</v>
      </c>
      <c r="B263" s="214">
        <v>0</v>
      </c>
      <c r="C263" s="214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">
      <c r="A264" s="138">
        <v>44986</v>
      </c>
      <c r="B264" s="214">
        <v>0</v>
      </c>
      <c r="C264" s="214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">
      <c r="A265" s="138">
        <v>45017</v>
      </c>
      <c r="B265" s="214">
        <v>0</v>
      </c>
      <c r="C265" s="214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">
      <c r="A266" s="138">
        <v>45047</v>
      </c>
      <c r="B266" s="214">
        <v>0</v>
      </c>
      <c r="C266" s="214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">
      <c r="A267" s="138">
        <v>45078</v>
      </c>
      <c r="B267" s="214">
        <v>0</v>
      </c>
      <c r="C267" s="214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">
      <c r="A268" s="138">
        <v>45108</v>
      </c>
      <c r="B268" s="214">
        <v>0</v>
      </c>
      <c r="C268" s="214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">
      <c r="A269" s="138">
        <v>45139</v>
      </c>
      <c r="B269" s="214">
        <v>0</v>
      </c>
      <c r="C269" s="214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">
      <c r="A270" s="138">
        <v>45170</v>
      </c>
      <c r="B270" s="214">
        <v>0</v>
      </c>
      <c r="C270" s="214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">
      <c r="A271" s="138">
        <v>45200</v>
      </c>
      <c r="B271" s="214">
        <v>0</v>
      </c>
      <c r="C271" s="214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">
      <c r="A272" s="138">
        <v>45231</v>
      </c>
      <c r="B272" s="214">
        <v>0</v>
      </c>
      <c r="C272" s="214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">
      <c r="A273" s="138">
        <v>45261</v>
      </c>
      <c r="B273" s="214">
        <v>0</v>
      </c>
      <c r="C273" s="214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">
      <c r="A274" s="138">
        <v>45292</v>
      </c>
      <c r="B274" s="214">
        <v>0</v>
      </c>
      <c r="C274" s="214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">
      <c r="A275" s="138">
        <v>45323</v>
      </c>
      <c r="B275" s="214">
        <v>0</v>
      </c>
      <c r="C275" s="214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">
      <c r="A276" s="138">
        <v>45352</v>
      </c>
      <c r="B276" s="214">
        <v>0</v>
      </c>
      <c r="C276" s="214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">
      <c r="A277" s="138">
        <v>45383</v>
      </c>
      <c r="B277" s="214">
        <v>0</v>
      </c>
      <c r="C277" s="214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">
      <c r="A278" s="138">
        <v>45413</v>
      </c>
      <c r="B278" s="214">
        <v>0</v>
      </c>
      <c r="C278" s="214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">
      <c r="A279" s="138">
        <v>45444</v>
      </c>
      <c r="B279" s="214">
        <v>0</v>
      </c>
      <c r="C279" s="214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">
      <c r="A280" s="138">
        <v>45474</v>
      </c>
      <c r="B280" s="214">
        <v>0</v>
      </c>
      <c r="C280" s="214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">
      <c r="A281" s="138">
        <v>45505</v>
      </c>
      <c r="B281" s="214">
        <v>0</v>
      </c>
      <c r="C281" s="214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">
      <c r="A282" s="138">
        <v>45536</v>
      </c>
      <c r="B282" s="214">
        <v>0</v>
      </c>
      <c r="C282" s="214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">
      <c r="A283" s="138">
        <v>45566</v>
      </c>
      <c r="B283" s="214">
        <v>0</v>
      </c>
      <c r="C283" s="214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">
      <c r="A284" s="138">
        <v>45597</v>
      </c>
      <c r="B284" s="214">
        <v>0</v>
      </c>
      <c r="C284" s="214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">
      <c r="A285" s="138">
        <v>45627</v>
      </c>
      <c r="B285" s="214">
        <v>0</v>
      </c>
      <c r="C285" s="214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">
      <c r="A286" s="138">
        <v>45658</v>
      </c>
      <c r="B286" s="214">
        <v>0</v>
      </c>
      <c r="C286" s="214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">
      <c r="A287" s="138">
        <v>45689</v>
      </c>
      <c r="B287" s="214">
        <v>0</v>
      </c>
      <c r="C287" s="214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">
      <c r="A288" s="138">
        <v>45717</v>
      </c>
      <c r="B288" s="214">
        <v>0</v>
      </c>
      <c r="C288" s="214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">
      <c r="A289" s="138">
        <v>45748</v>
      </c>
      <c r="B289" s="214">
        <v>0</v>
      </c>
      <c r="C289" s="214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">
      <c r="A290" s="138">
        <v>45778</v>
      </c>
      <c r="B290" s="214">
        <v>0</v>
      </c>
      <c r="C290" s="214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">
      <c r="A291" s="138">
        <v>45809</v>
      </c>
      <c r="B291" s="214">
        <v>0</v>
      </c>
      <c r="C291" s="214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">
      <c r="A292" s="138">
        <v>45839</v>
      </c>
      <c r="B292" s="214">
        <v>0</v>
      </c>
      <c r="C292" s="214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">
      <c r="A293" s="138">
        <v>45870</v>
      </c>
      <c r="B293" s="214">
        <v>0</v>
      </c>
      <c r="C293" s="214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">
      <c r="A294" s="138">
        <v>45901</v>
      </c>
      <c r="B294" s="214">
        <v>0</v>
      </c>
      <c r="C294" s="214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">
      <c r="A295" s="138">
        <v>45931</v>
      </c>
      <c r="B295" s="214">
        <v>0</v>
      </c>
      <c r="C295" s="214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">
      <c r="A296" s="138">
        <v>45962</v>
      </c>
      <c r="B296" s="214">
        <v>0</v>
      </c>
      <c r="C296" s="214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">
      <c r="A297" s="138">
        <v>45992</v>
      </c>
      <c r="B297" s="214">
        <v>0</v>
      </c>
      <c r="C297" s="214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">
      <c r="A298" s="138">
        <v>46023</v>
      </c>
      <c r="B298" s="214">
        <v>0</v>
      </c>
      <c r="C298" s="214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">
      <c r="A299" s="138">
        <v>46054</v>
      </c>
      <c r="B299" s="214">
        <v>0</v>
      </c>
      <c r="C299" s="214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">
      <c r="A300" s="138">
        <v>46082</v>
      </c>
      <c r="B300" s="214">
        <v>0</v>
      </c>
      <c r="C300" s="214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">
      <c r="A301" s="138">
        <v>46113</v>
      </c>
      <c r="B301" s="214">
        <v>0</v>
      </c>
      <c r="C301" s="214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">
      <c r="A302" s="138">
        <v>46143</v>
      </c>
      <c r="B302" s="214">
        <v>0</v>
      </c>
      <c r="C302" s="214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">
      <c r="A303" s="138">
        <v>46174</v>
      </c>
      <c r="B303" s="214">
        <v>0</v>
      </c>
      <c r="C303" s="214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">
      <c r="A304" s="138">
        <v>46204</v>
      </c>
      <c r="B304" s="214">
        <v>0</v>
      </c>
      <c r="C304" s="214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">
      <c r="A305" s="138">
        <v>46235</v>
      </c>
      <c r="B305" s="214">
        <v>0</v>
      </c>
      <c r="C305" s="214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">
      <c r="A306" s="138">
        <v>46266</v>
      </c>
      <c r="B306" s="214">
        <v>0</v>
      </c>
      <c r="C306" s="214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">
      <c r="A307" s="138">
        <v>46296</v>
      </c>
      <c r="B307" s="214">
        <v>0</v>
      </c>
      <c r="C307" s="214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">
      <c r="A308" s="138">
        <v>46327</v>
      </c>
      <c r="B308" s="214">
        <v>0</v>
      </c>
      <c r="C308" s="214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">
      <c r="A309" s="138">
        <v>46357</v>
      </c>
      <c r="B309" s="214">
        <v>0</v>
      </c>
      <c r="C309" s="214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">
      <c r="A310" s="138">
        <v>46388</v>
      </c>
      <c r="B310" s="214">
        <v>0</v>
      </c>
      <c r="C310" s="214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">
      <c r="A311" s="138">
        <v>46419</v>
      </c>
      <c r="B311" s="214">
        <v>0</v>
      </c>
      <c r="C311" s="214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">
      <c r="A312" s="138">
        <v>46447</v>
      </c>
      <c r="B312" s="214">
        <v>0</v>
      </c>
      <c r="C312" s="214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">
      <c r="A313" s="138">
        <v>46478</v>
      </c>
      <c r="B313" s="214">
        <v>0</v>
      </c>
      <c r="C313" s="214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">
      <c r="A314" s="138">
        <v>46508</v>
      </c>
      <c r="B314" s="214">
        <v>0</v>
      </c>
      <c r="C314" s="214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">
      <c r="A315" s="138">
        <v>46539</v>
      </c>
      <c r="B315" s="214">
        <v>0</v>
      </c>
      <c r="C315" s="214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">
      <c r="A316" s="138">
        <v>46569</v>
      </c>
      <c r="B316" s="214">
        <v>0</v>
      </c>
      <c r="C316" s="214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">
      <c r="A317" s="138">
        <v>46600</v>
      </c>
      <c r="B317" s="214">
        <v>0</v>
      </c>
      <c r="C317" s="214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">
      <c r="A318" s="138">
        <v>46631</v>
      </c>
      <c r="B318" s="214">
        <v>0</v>
      </c>
      <c r="C318" s="214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">
      <c r="A319" s="138">
        <v>46661</v>
      </c>
      <c r="B319" s="214">
        <v>0</v>
      </c>
      <c r="C319" s="214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">
      <c r="A320" s="138">
        <v>46692</v>
      </c>
      <c r="B320" s="214">
        <v>0</v>
      </c>
      <c r="C320" s="214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">
      <c r="A321" s="138">
        <v>46722</v>
      </c>
      <c r="B321" s="214">
        <v>0</v>
      </c>
      <c r="C321" s="214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">
      <c r="A322" s="138"/>
      <c r="B322" s="203">
        <v>0</v>
      </c>
      <c r="C322" s="203">
        <v>1.05</v>
      </c>
      <c r="D322" s="203">
        <v>1</v>
      </c>
      <c r="E322" s="203">
        <v>1</v>
      </c>
      <c r="F322" s="203">
        <v>1.1499999999999999</v>
      </c>
      <c r="G322" s="203">
        <v>1.25</v>
      </c>
      <c r="H322" s="203">
        <v>1.05</v>
      </c>
      <c r="I322" s="203">
        <v>1</v>
      </c>
      <c r="J322" s="203">
        <v>1.35</v>
      </c>
      <c r="K322" s="203">
        <v>0.65</v>
      </c>
      <c r="L322" s="203">
        <v>1.1000000000000001</v>
      </c>
      <c r="M322" s="203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">
      <c r="A323" s="138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</row>
    <row r="324" spans="1:20" x14ac:dyDescent="0.2">
      <c r="A324" s="138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</row>
  </sheetData>
  <phoneticPr fontId="7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2.75" x14ac:dyDescent="0.2"/>
  <cols>
    <col min="1" max="1" width="11.7109375" bestFit="1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17" x14ac:dyDescent="0.2">
      <c r="A1" s="197"/>
      <c r="B1" s="197"/>
      <c r="C1" s="197"/>
      <c r="D1" s="197"/>
      <c r="E1" s="197"/>
      <c r="F1" s="197"/>
      <c r="G1" s="197"/>
      <c r="H1" s="197"/>
    </row>
    <row r="4" spans="1:17" x14ac:dyDescent="0.2">
      <c r="B4" s="136" t="s">
        <v>73</v>
      </c>
      <c r="C4" s="136" t="s">
        <v>84</v>
      </c>
      <c r="D4" s="136" t="s">
        <v>59</v>
      </c>
      <c r="E4" s="136" t="s">
        <v>86</v>
      </c>
      <c r="F4" s="136" t="s">
        <v>55</v>
      </c>
      <c r="G4" s="136" t="s">
        <v>151</v>
      </c>
      <c r="H4" s="136" t="s">
        <v>67</v>
      </c>
      <c r="I4" s="136" t="s">
        <v>89</v>
      </c>
      <c r="J4" s="136"/>
      <c r="K4" s="136"/>
      <c r="L4" s="136" t="s">
        <v>65</v>
      </c>
      <c r="M4" s="136"/>
      <c r="N4" s="136" t="s">
        <v>83</v>
      </c>
      <c r="O4" s="136" t="s">
        <v>63</v>
      </c>
      <c r="P4" s="136" t="s">
        <v>91</v>
      </c>
      <c r="Q4" s="136" t="s">
        <v>88</v>
      </c>
    </row>
    <row r="5" spans="1:17" x14ac:dyDescent="0.2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5" thickBot="1" x14ac:dyDescent="0.25"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224</v>
      </c>
      <c r="N6" t="s">
        <v>225</v>
      </c>
    </row>
    <row r="7" spans="1:17" x14ac:dyDescent="0.2">
      <c r="A7" s="198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</row>
    <row r="8" spans="1:17" x14ac:dyDescent="0.2">
      <c r="A8" s="199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</row>
    <row r="9" spans="1:17" x14ac:dyDescent="0.2">
      <c r="A9" s="213">
        <v>37226</v>
      </c>
      <c r="B9" s="192">
        <f ca="1">STRADDLES!L31</f>
        <v>0.94</v>
      </c>
      <c r="C9" s="192">
        <f ca="1">'GAS DAILY VOL DOWNLOAD'!C9-'GAS DAILY VOL DOWNLOAD'!$B9+$B9</f>
        <v>0.96499999999999997</v>
      </c>
      <c r="D9" s="192">
        <f ca="1">'GAS DAILY VOL DOWNLOAD'!D9-'GAS DAILY VOL DOWNLOAD'!$B9+$B9</f>
        <v>0.94</v>
      </c>
      <c r="E9" s="192">
        <f ca="1">'GAS DAILY VOL DOWNLOAD'!E9-'GAS DAILY VOL DOWNLOAD'!$B9+$B9</f>
        <v>0.94</v>
      </c>
      <c r="F9" s="192">
        <f ca="1">'GAS DAILY VOL DOWNLOAD'!F9-'GAS DAILY VOL DOWNLOAD'!$B9+$B9</f>
        <v>1.0900000000000001</v>
      </c>
      <c r="G9" s="192">
        <f ca="1">'GAS DAILY VOL DOWNLOAD'!G9-'GAS DAILY VOL DOWNLOAD'!$B9+$B9</f>
        <v>1.19</v>
      </c>
      <c r="H9" s="192">
        <f ca="1">'GAS DAILY VOL DOWNLOAD'!H9-'GAS DAILY VOL DOWNLOAD'!$B9+$B9</f>
        <v>0.99</v>
      </c>
      <c r="I9" s="192">
        <f ca="1">'GAS DAILY VOL DOWNLOAD'!I9-'GAS DAILY VOL DOWNLOAD'!$B9+$B9</f>
        <v>0.94</v>
      </c>
      <c r="J9" s="192">
        <f ca="1">'GAS DAILY VOL DOWNLOAD'!J9-'GAS DAILY VOL DOWNLOAD'!$B9+$B9</f>
        <v>1.29</v>
      </c>
      <c r="K9" s="192">
        <f ca="1">'GAS DAILY VOL DOWNLOAD'!K9-'GAS DAILY VOL DOWNLOAD'!$B9+$B9</f>
        <v>0.94</v>
      </c>
      <c r="L9" s="192">
        <f ca="1">'GAS DAILY VOL DOWNLOAD'!L9-'GAS DAILY VOL DOWNLOAD'!$B9+$B9</f>
        <v>1.04</v>
      </c>
      <c r="M9" s="192">
        <f ca="1">'GAS DAILY VOL DOWNLOAD'!M9-'GAS DAILY VOL DOWNLOAD'!$B9+$B9</f>
        <v>0.94</v>
      </c>
      <c r="N9" s="192">
        <f ca="1">'GAS DAILY VOL DOWNLOAD'!N9-'GAS DAILY VOL DOWNLOAD'!$B9+$B9</f>
        <v>1.865</v>
      </c>
      <c r="O9" s="192">
        <f ca="1">'GAS DAILY VOL DOWNLOAD'!O9-'GAS DAILY VOL DOWNLOAD'!$B9+$B9</f>
        <v>1.0900000000000001</v>
      </c>
      <c r="P9" s="192">
        <f ca="1">'GAS DAILY VOL DOWNLOAD'!P9-'GAS DAILY VOL DOWNLOAD'!$B9+$B9</f>
        <v>1.32</v>
      </c>
      <c r="Q9" s="192">
        <f ca="1">'GAS DAILY VOL DOWNLOAD'!Q9-'GAS DAILY VOL DOWNLOAD'!$B9+$B9</f>
        <v>1.94</v>
      </c>
    </row>
    <row r="10" spans="1:17" x14ac:dyDescent="0.2">
      <c r="A10" s="213">
        <v>37257</v>
      </c>
      <c r="B10" s="192">
        <f ca="1">STRADDLES!L32</f>
        <v>0.99</v>
      </c>
      <c r="C10" s="192">
        <f ca="1">'GAS DAILY VOL DOWNLOAD'!C10-'GAS DAILY VOL DOWNLOAD'!$B10+$B10</f>
        <v>1.0149999999999999</v>
      </c>
      <c r="D10" s="192">
        <f ca="1">'GAS DAILY VOL DOWNLOAD'!D10-'GAS DAILY VOL DOWNLOAD'!$B10+$B10</f>
        <v>0.99</v>
      </c>
      <c r="E10" s="192">
        <f ca="1">'GAS DAILY VOL DOWNLOAD'!E10-'GAS DAILY VOL DOWNLOAD'!$B10+$B10</f>
        <v>0.99</v>
      </c>
      <c r="F10" s="192">
        <f ca="1">'GAS DAILY VOL DOWNLOAD'!F10-'GAS DAILY VOL DOWNLOAD'!$B10+$B10</f>
        <v>1.1399999999999999</v>
      </c>
      <c r="G10" s="192">
        <f ca="1">'GAS DAILY VOL DOWNLOAD'!G10-'GAS DAILY VOL DOWNLOAD'!$B10+$B10</f>
        <v>1.44</v>
      </c>
      <c r="H10" s="192">
        <f ca="1">'GAS DAILY VOL DOWNLOAD'!H10-'GAS DAILY VOL DOWNLOAD'!$B10+$B10</f>
        <v>1.04</v>
      </c>
      <c r="I10" s="192">
        <f ca="1">'GAS DAILY VOL DOWNLOAD'!I10-'GAS DAILY VOL DOWNLOAD'!$B10+$B10</f>
        <v>0.99</v>
      </c>
      <c r="J10" s="192">
        <f ca="1">'GAS DAILY VOL DOWNLOAD'!J10-'GAS DAILY VOL DOWNLOAD'!$B10+$B10</f>
        <v>1.34</v>
      </c>
      <c r="K10" s="192">
        <f ca="1">'GAS DAILY VOL DOWNLOAD'!K10-'GAS DAILY VOL DOWNLOAD'!$B10+$B10</f>
        <v>0.99</v>
      </c>
      <c r="L10" s="192">
        <f ca="1">'GAS DAILY VOL DOWNLOAD'!L10-'GAS DAILY VOL DOWNLOAD'!$B10+$B10</f>
        <v>1.0900000000000001</v>
      </c>
      <c r="M10" s="192">
        <f ca="1">'GAS DAILY VOL DOWNLOAD'!M10-'GAS DAILY VOL DOWNLOAD'!$B10+$B10</f>
        <v>0.99</v>
      </c>
      <c r="N10" s="192">
        <f ca="1">'GAS DAILY VOL DOWNLOAD'!N10-'GAS DAILY VOL DOWNLOAD'!$B10+$B10</f>
        <v>2.8650000000000002</v>
      </c>
      <c r="O10" s="192">
        <f ca="1">'GAS DAILY VOL DOWNLOAD'!O10-'GAS DAILY VOL DOWNLOAD'!$B10+$B10</f>
        <v>1.1399999999999999</v>
      </c>
      <c r="P10" s="192">
        <f ca="1">'GAS DAILY VOL DOWNLOAD'!P10-'GAS DAILY VOL DOWNLOAD'!$B10+$B10</f>
        <v>1.1200000000000001</v>
      </c>
      <c r="Q10" s="192">
        <f ca="1">'GAS DAILY VOL DOWNLOAD'!Q10-'GAS DAILY VOL DOWNLOAD'!$B10+$B10</f>
        <v>1.99</v>
      </c>
    </row>
    <row r="11" spans="1:17" x14ac:dyDescent="0.2">
      <c r="A11" s="213">
        <v>37288</v>
      </c>
      <c r="B11" s="192">
        <f ca="1">STRADDLES!L33</f>
        <v>0.99</v>
      </c>
      <c r="C11" s="192">
        <f ca="1">'GAS DAILY VOL DOWNLOAD'!C11-'GAS DAILY VOL DOWNLOAD'!$B11+$B11</f>
        <v>1.0149999999999999</v>
      </c>
      <c r="D11" s="192">
        <f ca="1">'GAS DAILY VOL DOWNLOAD'!D11-'GAS DAILY VOL DOWNLOAD'!$B11+$B11</f>
        <v>0.99</v>
      </c>
      <c r="E11" s="192">
        <f ca="1">'GAS DAILY VOL DOWNLOAD'!E11-'GAS DAILY VOL DOWNLOAD'!$B11+$B11</f>
        <v>0.99</v>
      </c>
      <c r="F11" s="192">
        <f ca="1">'GAS DAILY VOL DOWNLOAD'!F11-'GAS DAILY VOL DOWNLOAD'!$B11+$B11</f>
        <v>1.1399999999999999</v>
      </c>
      <c r="G11" s="192">
        <f ca="1">'GAS DAILY VOL DOWNLOAD'!G11-'GAS DAILY VOL DOWNLOAD'!$B11+$B11</f>
        <v>1.44</v>
      </c>
      <c r="H11" s="192">
        <f ca="1">'GAS DAILY VOL DOWNLOAD'!H11-'GAS DAILY VOL DOWNLOAD'!$B11+$B11</f>
        <v>1.04</v>
      </c>
      <c r="I11" s="192">
        <f ca="1">'GAS DAILY VOL DOWNLOAD'!I11-'GAS DAILY VOL DOWNLOAD'!$B11+$B11</f>
        <v>0.99</v>
      </c>
      <c r="J11" s="192">
        <f ca="1">'GAS DAILY VOL DOWNLOAD'!J11-'GAS DAILY VOL DOWNLOAD'!$B11+$B11</f>
        <v>1.34</v>
      </c>
      <c r="K11" s="192">
        <f ca="1">'GAS DAILY VOL DOWNLOAD'!K11-'GAS DAILY VOL DOWNLOAD'!$B11+$B11</f>
        <v>0.99</v>
      </c>
      <c r="L11" s="192">
        <f ca="1">'GAS DAILY VOL DOWNLOAD'!L11-'GAS DAILY VOL DOWNLOAD'!$B11+$B11</f>
        <v>1.0900000000000001</v>
      </c>
      <c r="M11" s="192">
        <f ca="1">'GAS DAILY VOL DOWNLOAD'!M11-'GAS DAILY VOL DOWNLOAD'!$B11+$B11</f>
        <v>0.99</v>
      </c>
      <c r="N11" s="192">
        <f ca="1">'GAS DAILY VOL DOWNLOAD'!N11-'GAS DAILY VOL DOWNLOAD'!$B11+$B11</f>
        <v>2.8650000000000002</v>
      </c>
      <c r="O11" s="192">
        <f ca="1">'GAS DAILY VOL DOWNLOAD'!O11-'GAS DAILY VOL DOWNLOAD'!$B11+$B11</f>
        <v>1.1399999999999999</v>
      </c>
      <c r="P11" s="192">
        <f ca="1">'GAS DAILY VOL DOWNLOAD'!P11-'GAS DAILY VOL DOWNLOAD'!$B11+$B11</f>
        <v>1.1200000000000001</v>
      </c>
      <c r="Q11" s="192">
        <f ca="1">'GAS DAILY VOL DOWNLOAD'!Q11-'GAS DAILY VOL DOWNLOAD'!$B11+$B11</f>
        <v>1.99</v>
      </c>
    </row>
    <row r="12" spans="1:17" x14ac:dyDescent="0.2">
      <c r="A12" s="213">
        <v>37316</v>
      </c>
      <c r="B12" s="192">
        <f ca="1">STRADDLES!L34</f>
        <v>0.74</v>
      </c>
      <c r="C12" s="192">
        <f ca="1">'GAS DAILY VOL DOWNLOAD'!C12-'GAS DAILY VOL DOWNLOAD'!$B12+$B12</f>
        <v>0.76500000000000001</v>
      </c>
      <c r="D12" s="192">
        <f ca="1">'GAS DAILY VOL DOWNLOAD'!D12-'GAS DAILY VOL DOWNLOAD'!$B12+$B12</f>
        <v>0.74</v>
      </c>
      <c r="E12" s="192">
        <f ca="1">'GAS DAILY VOL DOWNLOAD'!E12-'GAS DAILY VOL DOWNLOAD'!$B12+$B12</f>
        <v>0.74</v>
      </c>
      <c r="F12" s="192">
        <f ca="1">'GAS DAILY VOL DOWNLOAD'!F12-'GAS DAILY VOL DOWNLOAD'!$B12+$B12</f>
        <v>0.84</v>
      </c>
      <c r="G12" s="192">
        <f ca="1">'GAS DAILY VOL DOWNLOAD'!G12-'GAS DAILY VOL DOWNLOAD'!$B12+$B12</f>
        <v>0.99</v>
      </c>
      <c r="H12" s="192">
        <f ca="1">'GAS DAILY VOL DOWNLOAD'!H12-'GAS DAILY VOL DOWNLOAD'!$B12+$B12</f>
        <v>0.74</v>
      </c>
      <c r="I12" s="192">
        <f ca="1">'GAS DAILY VOL DOWNLOAD'!I12-'GAS DAILY VOL DOWNLOAD'!$B12+$B12</f>
        <v>0.74</v>
      </c>
      <c r="J12" s="192">
        <f ca="1">'GAS DAILY VOL DOWNLOAD'!J12-'GAS DAILY VOL DOWNLOAD'!$B12+$B12</f>
        <v>0.94</v>
      </c>
      <c r="K12" s="192">
        <f ca="1">'GAS DAILY VOL DOWNLOAD'!K12-'GAS DAILY VOL DOWNLOAD'!$B12+$B12</f>
        <v>0.74</v>
      </c>
      <c r="L12" s="192">
        <f ca="1">'GAS DAILY VOL DOWNLOAD'!L12-'GAS DAILY VOL DOWNLOAD'!$B12+$B12</f>
        <v>0.74</v>
      </c>
      <c r="M12" s="192">
        <f ca="1">'GAS DAILY VOL DOWNLOAD'!M12-'GAS DAILY VOL DOWNLOAD'!$B12+$B12</f>
        <v>0.74</v>
      </c>
      <c r="N12" s="192">
        <f ca="1">'GAS DAILY VOL DOWNLOAD'!N12-'GAS DAILY VOL DOWNLOAD'!$B12+$B12</f>
        <v>1.4650000000000001</v>
      </c>
      <c r="O12" s="192">
        <f ca="1">'GAS DAILY VOL DOWNLOAD'!O12-'GAS DAILY VOL DOWNLOAD'!$B12+$B12</f>
        <v>0.89</v>
      </c>
      <c r="P12" s="192">
        <f ca="1">'GAS DAILY VOL DOWNLOAD'!P12-'GAS DAILY VOL DOWNLOAD'!$B12+$B12</f>
        <v>0.87</v>
      </c>
      <c r="Q12" s="192">
        <f ca="1">'GAS DAILY VOL DOWNLOAD'!Q12-'GAS DAILY VOL DOWNLOAD'!$B12+$B12</f>
        <v>1.74</v>
      </c>
    </row>
    <row r="13" spans="1:17" x14ac:dyDescent="0.2">
      <c r="A13" s="213">
        <v>37347</v>
      </c>
      <c r="B13" s="192">
        <f ca="1">STRADDLES!L35</f>
        <v>0.48000000000000004</v>
      </c>
      <c r="C13" s="192">
        <f ca="1">'GAS DAILY VOL DOWNLOAD'!C13-'GAS DAILY VOL DOWNLOAD'!$B13+$B13</f>
        <v>0.53</v>
      </c>
      <c r="D13" s="192">
        <f ca="1">'GAS DAILY VOL DOWNLOAD'!D13-'GAS DAILY VOL DOWNLOAD'!$B13+$B13</f>
        <v>0.48000000000000004</v>
      </c>
      <c r="E13" s="192">
        <f ca="1">'GAS DAILY VOL DOWNLOAD'!E13-'GAS DAILY VOL DOWNLOAD'!$B13+$B13</f>
        <v>0.53</v>
      </c>
      <c r="F13" s="192">
        <f ca="1">'GAS DAILY VOL DOWNLOAD'!F13-'GAS DAILY VOL DOWNLOAD'!$B13+$B13</f>
        <v>0.53</v>
      </c>
      <c r="G13" s="192">
        <f ca="1">'GAS DAILY VOL DOWNLOAD'!G13-'GAS DAILY VOL DOWNLOAD'!$B13+$B13</f>
        <v>0.53</v>
      </c>
      <c r="H13" s="192">
        <f ca="1">'GAS DAILY VOL DOWNLOAD'!H13-'GAS DAILY VOL DOWNLOAD'!$B13+$B13</f>
        <v>0.53</v>
      </c>
      <c r="I13" s="192">
        <f ca="1">'GAS DAILY VOL DOWNLOAD'!I13-'GAS DAILY VOL DOWNLOAD'!$B13+$B13</f>
        <v>0.53</v>
      </c>
      <c r="J13" s="192">
        <f ca="1">'GAS DAILY VOL DOWNLOAD'!J13-'GAS DAILY VOL DOWNLOAD'!$B13+$B13</f>
        <v>0.58000000000000007</v>
      </c>
      <c r="K13" s="192">
        <f ca="1">'GAS DAILY VOL DOWNLOAD'!K13-'GAS DAILY VOL DOWNLOAD'!$B13+$B13</f>
        <v>0.48000000000000004</v>
      </c>
      <c r="L13" s="192">
        <f ca="1">'GAS DAILY VOL DOWNLOAD'!L13-'GAS DAILY VOL DOWNLOAD'!$B13+$B13</f>
        <v>0.53</v>
      </c>
      <c r="M13" s="192">
        <f ca="1">'GAS DAILY VOL DOWNLOAD'!M13-'GAS DAILY VOL DOWNLOAD'!$B13+$B13</f>
        <v>0.48000000000000004</v>
      </c>
      <c r="N13" s="192">
        <f ca="1">'GAS DAILY VOL DOWNLOAD'!N13-'GAS DAILY VOL DOWNLOAD'!$B13+$B13</f>
        <v>0.53</v>
      </c>
      <c r="O13" s="192">
        <f ca="1">'GAS DAILY VOL DOWNLOAD'!O13-'GAS DAILY VOL DOWNLOAD'!$B13+$B13</f>
        <v>0.63000000000000012</v>
      </c>
      <c r="P13" s="192">
        <f ca="1">'GAS DAILY VOL DOWNLOAD'!P13-'GAS DAILY VOL DOWNLOAD'!$B13+$B13</f>
        <v>0.67999999999999994</v>
      </c>
      <c r="Q13" s="192">
        <f ca="1">'GAS DAILY VOL DOWNLOAD'!Q13-'GAS DAILY VOL DOWNLOAD'!$B13+$B13</f>
        <v>0.48000000000000004</v>
      </c>
    </row>
    <row r="14" spans="1:17" x14ac:dyDescent="0.2">
      <c r="A14" s="213">
        <v>37377</v>
      </c>
      <c r="B14" s="192">
        <f ca="1">STRADDLES!L36</f>
        <v>0.52999999999999992</v>
      </c>
      <c r="C14" s="192">
        <f ca="1">'GAS DAILY VOL DOWNLOAD'!C14-'GAS DAILY VOL DOWNLOAD'!$B14+$B14</f>
        <v>0.57999999999999996</v>
      </c>
      <c r="D14" s="192">
        <f ca="1">'GAS DAILY VOL DOWNLOAD'!D14-'GAS DAILY VOL DOWNLOAD'!$B14+$B14</f>
        <v>0.48</v>
      </c>
      <c r="E14" s="192">
        <f ca="1">'GAS DAILY VOL DOWNLOAD'!E14-'GAS DAILY VOL DOWNLOAD'!$B14+$B14</f>
        <v>0.48</v>
      </c>
      <c r="F14" s="192">
        <f ca="1">'GAS DAILY VOL DOWNLOAD'!F14-'GAS DAILY VOL DOWNLOAD'!$B14+$B14</f>
        <v>0.52999999999999992</v>
      </c>
      <c r="G14" s="192">
        <f ca="1">'GAS DAILY VOL DOWNLOAD'!G14-'GAS DAILY VOL DOWNLOAD'!$B14+$B14</f>
        <v>0.57999999999999996</v>
      </c>
      <c r="H14" s="192">
        <f ca="1">'GAS DAILY VOL DOWNLOAD'!H14-'GAS DAILY VOL DOWNLOAD'!$B14+$B14</f>
        <v>0.52999999999999992</v>
      </c>
      <c r="I14" s="192">
        <f ca="1">'GAS DAILY VOL DOWNLOAD'!I14-'GAS DAILY VOL DOWNLOAD'!$B14+$B14</f>
        <v>0.48</v>
      </c>
      <c r="J14" s="192">
        <f ca="1">'GAS DAILY VOL DOWNLOAD'!J14-'GAS DAILY VOL DOWNLOAD'!$B14+$B14</f>
        <v>0.52999999999999992</v>
      </c>
      <c r="K14" s="192">
        <f ca="1">'GAS DAILY VOL DOWNLOAD'!K14-'GAS DAILY VOL DOWNLOAD'!$B14+$B14</f>
        <v>0.52999999999999992</v>
      </c>
      <c r="L14" s="192">
        <f ca="1">'GAS DAILY VOL DOWNLOAD'!L14-'GAS DAILY VOL DOWNLOAD'!$B14+$B14</f>
        <v>0.57999999999999996</v>
      </c>
      <c r="M14" s="192">
        <f ca="1">'GAS DAILY VOL DOWNLOAD'!M14-'GAS DAILY VOL DOWNLOAD'!$B14+$B14</f>
        <v>0.52999999999999992</v>
      </c>
      <c r="N14" s="192">
        <f ca="1">'GAS DAILY VOL DOWNLOAD'!N14-'GAS DAILY VOL DOWNLOAD'!$B14+$B14</f>
        <v>0.57999999999999996</v>
      </c>
      <c r="O14" s="192">
        <f ca="1">'GAS DAILY VOL DOWNLOAD'!O14-'GAS DAILY VOL DOWNLOAD'!$B14+$B14</f>
        <v>0.67999999999999994</v>
      </c>
      <c r="P14" s="192">
        <f ca="1">'GAS DAILY VOL DOWNLOAD'!P14-'GAS DAILY VOL DOWNLOAD'!$B14+$B14</f>
        <v>0.63</v>
      </c>
      <c r="Q14" s="192">
        <f ca="1">'GAS DAILY VOL DOWNLOAD'!Q14-'GAS DAILY VOL DOWNLOAD'!$B14+$B14</f>
        <v>0.52999999999999992</v>
      </c>
    </row>
    <row r="15" spans="1:17" x14ac:dyDescent="0.2">
      <c r="A15" s="213">
        <v>37408</v>
      </c>
      <c r="B15" s="192">
        <f ca="1">STRADDLES!L37</f>
        <v>0.52999999999999992</v>
      </c>
      <c r="C15" s="192">
        <f ca="1">'GAS DAILY VOL DOWNLOAD'!C15-'GAS DAILY VOL DOWNLOAD'!$B15+$B15</f>
        <v>0.57999999999999996</v>
      </c>
      <c r="D15" s="192">
        <f ca="1">'GAS DAILY VOL DOWNLOAD'!D15-'GAS DAILY VOL DOWNLOAD'!$B15+$B15</f>
        <v>0.48</v>
      </c>
      <c r="E15" s="192">
        <f ca="1">'GAS DAILY VOL DOWNLOAD'!E15-'GAS DAILY VOL DOWNLOAD'!$B15+$B15</f>
        <v>0.57999999999999996</v>
      </c>
      <c r="F15" s="192">
        <f ca="1">'GAS DAILY VOL DOWNLOAD'!F15-'GAS DAILY VOL DOWNLOAD'!$B15+$B15</f>
        <v>0.52999999999999992</v>
      </c>
      <c r="G15" s="192">
        <f ca="1">'GAS DAILY VOL DOWNLOAD'!G15-'GAS DAILY VOL DOWNLOAD'!$B15+$B15</f>
        <v>0.57999999999999996</v>
      </c>
      <c r="H15" s="192">
        <f ca="1">'GAS DAILY VOL DOWNLOAD'!H15-'GAS DAILY VOL DOWNLOAD'!$B15+$B15</f>
        <v>0.57999999999999996</v>
      </c>
      <c r="I15" s="192">
        <f ca="1">'GAS DAILY VOL DOWNLOAD'!I15-'GAS DAILY VOL DOWNLOAD'!$B15+$B15</f>
        <v>0.57999999999999996</v>
      </c>
      <c r="J15" s="192">
        <f ca="1">'GAS DAILY VOL DOWNLOAD'!J15-'GAS DAILY VOL DOWNLOAD'!$B15+$B15</f>
        <v>0.57999999999999996</v>
      </c>
      <c r="K15" s="192">
        <f ca="1">'GAS DAILY VOL DOWNLOAD'!K15-'GAS DAILY VOL DOWNLOAD'!$B15+$B15</f>
        <v>0.52999999999999992</v>
      </c>
      <c r="L15" s="192">
        <f ca="1">'GAS DAILY VOL DOWNLOAD'!L15-'GAS DAILY VOL DOWNLOAD'!$B15+$B15</f>
        <v>0.57999999999999996</v>
      </c>
      <c r="M15" s="192">
        <f ca="1">'GAS DAILY VOL DOWNLOAD'!M15-'GAS DAILY VOL DOWNLOAD'!$B15+$B15</f>
        <v>0.52999999999999992</v>
      </c>
      <c r="N15" s="192">
        <f ca="1">'GAS DAILY VOL DOWNLOAD'!N15-'GAS DAILY VOL DOWNLOAD'!$B15+$B15</f>
        <v>0.57999999999999996</v>
      </c>
      <c r="O15" s="192">
        <f ca="1">'GAS DAILY VOL DOWNLOAD'!O15-'GAS DAILY VOL DOWNLOAD'!$B15+$B15</f>
        <v>0.67999999999999994</v>
      </c>
      <c r="P15" s="192">
        <f ca="1">'GAS DAILY VOL DOWNLOAD'!P15-'GAS DAILY VOL DOWNLOAD'!$B15+$B15</f>
        <v>0.73</v>
      </c>
      <c r="Q15" s="192">
        <f ca="1">'GAS DAILY VOL DOWNLOAD'!Q15-'GAS DAILY VOL DOWNLOAD'!$B15+$B15</f>
        <v>0.52999999999999992</v>
      </c>
    </row>
    <row r="16" spans="1:17" x14ac:dyDescent="0.2">
      <c r="A16" s="213">
        <v>37438</v>
      </c>
      <c r="B16" s="192">
        <f ca="1">STRADDLES!L38</f>
        <v>0.57999999999999996</v>
      </c>
      <c r="C16" s="192">
        <f ca="1">'GAS DAILY VOL DOWNLOAD'!C16-'GAS DAILY VOL DOWNLOAD'!$B16+$B16</f>
        <v>0.57999999999999996</v>
      </c>
      <c r="D16" s="192">
        <f ca="1">'GAS DAILY VOL DOWNLOAD'!D16-'GAS DAILY VOL DOWNLOAD'!$B16+$B16</f>
        <v>0.48</v>
      </c>
      <c r="E16" s="192">
        <f ca="1">'GAS DAILY VOL DOWNLOAD'!E16-'GAS DAILY VOL DOWNLOAD'!$B16+$B16</f>
        <v>0.57999999999999996</v>
      </c>
      <c r="F16" s="192">
        <f ca="1">'GAS DAILY VOL DOWNLOAD'!F16-'GAS DAILY VOL DOWNLOAD'!$B16+$B16</f>
        <v>0.57999999999999996</v>
      </c>
      <c r="G16" s="192">
        <f ca="1">'GAS DAILY VOL DOWNLOAD'!G16-'GAS DAILY VOL DOWNLOAD'!$B16+$B16</f>
        <v>0.57999999999999996</v>
      </c>
      <c r="H16" s="192">
        <f ca="1">'GAS DAILY VOL DOWNLOAD'!H16-'GAS DAILY VOL DOWNLOAD'!$B16+$B16</f>
        <v>0.57999999999999996</v>
      </c>
      <c r="I16" s="192">
        <f ca="1">'GAS DAILY VOL DOWNLOAD'!I16-'GAS DAILY VOL DOWNLOAD'!$B16+$B16</f>
        <v>0.57999999999999996</v>
      </c>
      <c r="J16" s="192">
        <f ca="1">'GAS DAILY VOL DOWNLOAD'!J16-'GAS DAILY VOL DOWNLOAD'!$B16+$B16</f>
        <v>0.57999999999999996</v>
      </c>
      <c r="K16" s="192">
        <f ca="1">'GAS DAILY VOL DOWNLOAD'!K16-'GAS DAILY VOL DOWNLOAD'!$B16+$B16</f>
        <v>0.57999999999999996</v>
      </c>
      <c r="L16" s="192">
        <f ca="1">'GAS DAILY VOL DOWNLOAD'!L16-'GAS DAILY VOL DOWNLOAD'!$B16+$B16</f>
        <v>0.63</v>
      </c>
      <c r="M16" s="192">
        <f ca="1">'GAS DAILY VOL DOWNLOAD'!M16-'GAS DAILY VOL DOWNLOAD'!$B16+$B16</f>
        <v>0.57999999999999996</v>
      </c>
      <c r="N16" s="192">
        <f ca="1">'GAS DAILY VOL DOWNLOAD'!N16-'GAS DAILY VOL DOWNLOAD'!$B16+$B16</f>
        <v>0.57999999999999996</v>
      </c>
      <c r="O16" s="192">
        <f ca="1">'GAS DAILY VOL DOWNLOAD'!O16-'GAS DAILY VOL DOWNLOAD'!$B16+$B16</f>
        <v>0.73</v>
      </c>
      <c r="P16" s="192">
        <f ca="1">'GAS DAILY VOL DOWNLOAD'!P16-'GAS DAILY VOL DOWNLOAD'!$B16+$B16</f>
        <v>0.73</v>
      </c>
      <c r="Q16" s="192">
        <f ca="1">'GAS DAILY VOL DOWNLOAD'!Q16-'GAS DAILY VOL DOWNLOAD'!$B16+$B16</f>
        <v>0.57999999999999996</v>
      </c>
    </row>
    <row r="17" spans="1:17" x14ac:dyDescent="0.2">
      <c r="A17" s="213">
        <v>37469</v>
      </c>
      <c r="B17" s="192">
        <f ca="1">STRADDLES!L39</f>
        <v>0.63</v>
      </c>
      <c r="C17" s="192">
        <f ca="1">'GAS DAILY VOL DOWNLOAD'!C17-'GAS DAILY VOL DOWNLOAD'!$B17+$B17</f>
        <v>0.63</v>
      </c>
      <c r="D17" s="192">
        <f ca="1">'GAS DAILY VOL DOWNLOAD'!D17-'GAS DAILY VOL DOWNLOAD'!$B17+$B17</f>
        <v>0.57999999999999996</v>
      </c>
      <c r="E17" s="192">
        <f ca="1">'GAS DAILY VOL DOWNLOAD'!E17-'GAS DAILY VOL DOWNLOAD'!$B17+$B17</f>
        <v>0.67999999999999994</v>
      </c>
      <c r="F17" s="192">
        <f ca="1">'GAS DAILY VOL DOWNLOAD'!F17-'GAS DAILY VOL DOWNLOAD'!$B17+$B17</f>
        <v>0.63</v>
      </c>
      <c r="G17" s="192">
        <f ca="1">'GAS DAILY VOL DOWNLOAD'!G17-'GAS DAILY VOL DOWNLOAD'!$B17+$B17</f>
        <v>0.67999999999999994</v>
      </c>
      <c r="H17" s="192">
        <f ca="1">'GAS DAILY VOL DOWNLOAD'!H17-'GAS DAILY VOL DOWNLOAD'!$B17+$B17</f>
        <v>0.63</v>
      </c>
      <c r="I17" s="192">
        <f ca="1">'GAS DAILY VOL DOWNLOAD'!I17-'GAS DAILY VOL DOWNLOAD'!$B17+$B17</f>
        <v>0.67999999999999994</v>
      </c>
      <c r="J17" s="192">
        <f ca="1">'GAS DAILY VOL DOWNLOAD'!J17-'GAS DAILY VOL DOWNLOAD'!$B17+$B17</f>
        <v>0.52999999999999992</v>
      </c>
      <c r="K17" s="192">
        <f ca="1">'GAS DAILY VOL DOWNLOAD'!K17-'GAS DAILY VOL DOWNLOAD'!$B17+$B17</f>
        <v>0.63</v>
      </c>
      <c r="L17" s="192">
        <f ca="1">'GAS DAILY VOL DOWNLOAD'!L17-'GAS DAILY VOL DOWNLOAD'!$B17+$B17</f>
        <v>0.67999999999999994</v>
      </c>
      <c r="M17" s="192">
        <f ca="1">'GAS DAILY VOL DOWNLOAD'!M17-'GAS DAILY VOL DOWNLOAD'!$B17+$B17</f>
        <v>0.63</v>
      </c>
      <c r="N17" s="192">
        <f ca="1">'GAS DAILY VOL DOWNLOAD'!N17-'GAS DAILY VOL DOWNLOAD'!$B17+$B17</f>
        <v>0.67999999999999994</v>
      </c>
      <c r="O17" s="192">
        <f ca="1">'GAS DAILY VOL DOWNLOAD'!O17-'GAS DAILY VOL DOWNLOAD'!$B17+$B17</f>
        <v>0.77999999999999992</v>
      </c>
      <c r="P17" s="192">
        <f ca="1">'GAS DAILY VOL DOWNLOAD'!P17-'GAS DAILY VOL DOWNLOAD'!$B17+$B17</f>
        <v>0.83</v>
      </c>
      <c r="Q17" s="192">
        <f ca="1">'GAS DAILY VOL DOWNLOAD'!Q17-'GAS DAILY VOL DOWNLOAD'!$B17+$B17</f>
        <v>0.63</v>
      </c>
    </row>
    <row r="18" spans="1:17" x14ac:dyDescent="0.2">
      <c r="A18" s="213">
        <v>37500</v>
      </c>
      <c r="B18" s="192">
        <f ca="1">STRADDLES!L40</f>
        <v>0.63</v>
      </c>
      <c r="C18" s="192">
        <f ca="1">'GAS DAILY VOL DOWNLOAD'!C18-'GAS DAILY VOL DOWNLOAD'!$B18+$B18</f>
        <v>0.63</v>
      </c>
      <c r="D18" s="192">
        <f ca="1">'GAS DAILY VOL DOWNLOAD'!D18-'GAS DAILY VOL DOWNLOAD'!$B18+$B18</f>
        <v>0.63</v>
      </c>
      <c r="E18" s="192">
        <f ca="1">'GAS DAILY VOL DOWNLOAD'!E18-'GAS DAILY VOL DOWNLOAD'!$B18+$B18</f>
        <v>0.63</v>
      </c>
      <c r="F18" s="192">
        <f ca="1">'GAS DAILY VOL DOWNLOAD'!F18-'GAS DAILY VOL DOWNLOAD'!$B18+$B18</f>
        <v>0.63</v>
      </c>
      <c r="G18" s="192">
        <f ca="1">'GAS DAILY VOL DOWNLOAD'!G18-'GAS DAILY VOL DOWNLOAD'!$B18+$B18</f>
        <v>0.67999999999999994</v>
      </c>
      <c r="H18" s="192">
        <f ca="1">'GAS DAILY VOL DOWNLOAD'!H18-'GAS DAILY VOL DOWNLOAD'!$B18+$B18</f>
        <v>0.67999999999999994</v>
      </c>
      <c r="I18" s="192">
        <f ca="1">'GAS DAILY VOL DOWNLOAD'!I18-'GAS DAILY VOL DOWNLOAD'!$B18+$B18</f>
        <v>0.63</v>
      </c>
      <c r="J18" s="192">
        <f ca="1">'GAS DAILY VOL DOWNLOAD'!J18-'GAS DAILY VOL DOWNLOAD'!$B18+$B18</f>
        <v>0.57999999999999996</v>
      </c>
      <c r="K18" s="192">
        <f ca="1">'GAS DAILY VOL DOWNLOAD'!K18-'GAS DAILY VOL DOWNLOAD'!$B18+$B18</f>
        <v>0.63</v>
      </c>
      <c r="L18" s="192">
        <f ca="1">'GAS DAILY VOL DOWNLOAD'!L18-'GAS DAILY VOL DOWNLOAD'!$B18+$B18</f>
        <v>0.67999999999999994</v>
      </c>
      <c r="M18" s="192">
        <f ca="1">'GAS DAILY VOL DOWNLOAD'!M18-'GAS DAILY VOL DOWNLOAD'!$B18+$B18</f>
        <v>0.63</v>
      </c>
      <c r="N18" s="192">
        <f ca="1">'GAS DAILY VOL DOWNLOAD'!N18-'GAS DAILY VOL DOWNLOAD'!$B18+$B18</f>
        <v>0.67999999999999994</v>
      </c>
      <c r="O18" s="192">
        <f ca="1">'GAS DAILY VOL DOWNLOAD'!O18-'GAS DAILY VOL DOWNLOAD'!$B18+$B18</f>
        <v>0.77999999999999992</v>
      </c>
      <c r="P18" s="192">
        <f ca="1">'GAS DAILY VOL DOWNLOAD'!P18-'GAS DAILY VOL DOWNLOAD'!$B18+$B18</f>
        <v>0.77999999999999992</v>
      </c>
      <c r="Q18" s="192">
        <f ca="1">'GAS DAILY VOL DOWNLOAD'!Q18-'GAS DAILY VOL DOWNLOAD'!$B18+$B18</f>
        <v>0.63</v>
      </c>
    </row>
    <row r="19" spans="1:17" x14ac:dyDescent="0.2">
      <c r="A19" s="213">
        <v>37530</v>
      </c>
      <c r="B19" s="192">
        <f ca="1">STRADDLES!L41</f>
        <v>0.67999999999999994</v>
      </c>
      <c r="C19" s="192">
        <f ca="1">'GAS DAILY VOL DOWNLOAD'!C19-'GAS DAILY VOL DOWNLOAD'!$B19+$B19</f>
        <v>0.67999999999999994</v>
      </c>
      <c r="D19" s="192">
        <f ca="1">'GAS DAILY VOL DOWNLOAD'!D19-'GAS DAILY VOL DOWNLOAD'!$B19+$B19</f>
        <v>0.63</v>
      </c>
      <c r="E19" s="192">
        <f ca="1">'GAS DAILY VOL DOWNLOAD'!E19-'GAS DAILY VOL DOWNLOAD'!$B19+$B19</f>
        <v>0.67999999999999994</v>
      </c>
      <c r="F19" s="192">
        <f ca="1">'GAS DAILY VOL DOWNLOAD'!F19-'GAS DAILY VOL DOWNLOAD'!$B19+$B19</f>
        <v>0.67999999999999994</v>
      </c>
      <c r="G19" s="192">
        <f ca="1">'GAS DAILY VOL DOWNLOAD'!G19-'GAS DAILY VOL DOWNLOAD'!$B19+$B19</f>
        <v>0.73</v>
      </c>
      <c r="H19" s="192">
        <f ca="1">'GAS DAILY VOL DOWNLOAD'!H19-'GAS DAILY VOL DOWNLOAD'!$B19+$B19</f>
        <v>0.73</v>
      </c>
      <c r="I19" s="192">
        <f ca="1">'GAS DAILY VOL DOWNLOAD'!I19-'GAS DAILY VOL DOWNLOAD'!$B19+$B19</f>
        <v>0.67999999999999994</v>
      </c>
      <c r="J19" s="192">
        <f ca="1">'GAS DAILY VOL DOWNLOAD'!J19-'GAS DAILY VOL DOWNLOAD'!$B19+$B19</f>
        <v>0.57999999999999996</v>
      </c>
      <c r="K19" s="192">
        <f ca="1">'GAS DAILY VOL DOWNLOAD'!K19-'GAS DAILY VOL DOWNLOAD'!$B19+$B19</f>
        <v>0.67999999999999994</v>
      </c>
      <c r="L19" s="192">
        <f ca="1">'GAS DAILY VOL DOWNLOAD'!L19-'GAS DAILY VOL DOWNLOAD'!$B19+$B19</f>
        <v>0.73</v>
      </c>
      <c r="M19" s="192">
        <f ca="1">'GAS DAILY VOL DOWNLOAD'!M19-'GAS DAILY VOL DOWNLOAD'!$B19+$B19</f>
        <v>0.67999999999999994</v>
      </c>
      <c r="N19" s="192">
        <f ca="1">'GAS DAILY VOL DOWNLOAD'!N19-'GAS DAILY VOL DOWNLOAD'!$B19+$B19</f>
        <v>0.73</v>
      </c>
      <c r="O19" s="192">
        <f ca="1">'GAS DAILY VOL DOWNLOAD'!O19-'GAS DAILY VOL DOWNLOAD'!$B19+$B19</f>
        <v>0.83</v>
      </c>
      <c r="P19" s="192">
        <f ca="1">'GAS DAILY VOL DOWNLOAD'!P19-'GAS DAILY VOL DOWNLOAD'!$B19+$B19</f>
        <v>0.83</v>
      </c>
      <c r="Q19" s="192">
        <f ca="1">'GAS DAILY VOL DOWNLOAD'!Q19-'GAS DAILY VOL DOWNLOAD'!$B19+$B19</f>
        <v>0.67999999999999994</v>
      </c>
    </row>
    <row r="20" spans="1:17" x14ac:dyDescent="0.2">
      <c r="A20" s="213">
        <v>37561</v>
      </c>
      <c r="B20" s="192">
        <f ca="1">STRADDLES!L42</f>
        <v>0.85</v>
      </c>
      <c r="C20" s="192">
        <f ca="1">'GAS DAILY VOL DOWNLOAD'!C20-'GAS DAILY VOL DOWNLOAD'!$B20+$B20</f>
        <v>0.9</v>
      </c>
      <c r="D20" s="192">
        <f ca="1">'GAS DAILY VOL DOWNLOAD'!D20-'GAS DAILY VOL DOWNLOAD'!$B20+$B20</f>
        <v>0.85</v>
      </c>
      <c r="E20" s="192">
        <f ca="1">'GAS DAILY VOL DOWNLOAD'!E20-'GAS DAILY VOL DOWNLOAD'!$B20+$B20</f>
        <v>0.85</v>
      </c>
      <c r="F20" s="192">
        <f ca="1">'GAS DAILY VOL DOWNLOAD'!F20-'GAS DAILY VOL DOWNLOAD'!$B20+$B20</f>
        <v>0.95</v>
      </c>
      <c r="G20" s="192">
        <f ca="1">'GAS DAILY VOL DOWNLOAD'!G20-'GAS DAILY VOL DOWNLOAD'!$B20+$B20</f>
        <v>1</v>
      </c>
      <c r="H20" s="192">
        <f ca="1">'GAS DAILY VOL DOWNLOAD'!H20-'GAS DAILY VOL DOWNLOAD'!$B20+$B20</f>
        <v>0.9</v>
      </c>
      <c r="I20" s="192">
        <f ca="1">'GAS DAILY VOL DOWNLOAD'!I20-'GAS DAILY VOL DOWNLOAD'!$B20+$B20</f>
        <v>0.85</v>
      </c>
      <c r="J20" s="192">
        <f ca="1">'GAS DAILY VOL DOWNLOAD'!J20-'GAS DAILY VOL DOWNLOAD'!$B20+$B20</f>
        <v>1</v>
      </c>
      <c r="K20" s="192">
        <f ca="1">'GAS DAILY VOL DOWNLOAD'!K20-'GAS DAILY VOL DOWNLOAD'!$B20+$B20</f>
        <v>0.85</v>
      </c>
      <c r="L20" s="192">
        <f ca="1">'GAS DAILY VOL DOWNLOAD'!L20-'GAS DAILY VOL DOWNLOAD'!$B20+$B20</f>
        <v>0.85</v>
      </c>
      <c r="M20" s="192">
        <f ca="1">'GAS DAILY VOL DOWNLOAD'!M20-'GAS DAILY VOL DOWNLOAD'!$B20+$B20</f>
        <v>0.85</v>
      </c>
      <c r="N20" s="192">
        <f ca="1">'GAS DAILY VOL DOWNLOAD'!N20-'GAS DAILY VOL DOWNLOAD'!$B20+$B20</f>
        <v>1.8</v>
      </c>
      <c r="O20" s="192">
        <f ca="1">'GAS DAILY VOL DOWNLOAD'!O20-'GAS DAILY VOL DOWNLOAD'!$B20+$B20</f>
        <v>1</v>
      </c>
      <c r="P20" s="192">
        <f ca="1">'GAS DAILY VOL DOWNLOAD'!P20-'GAS DAILY VOL DOWNLOAD'!$B20+$B20</f>
        <v>0.95</v>
      </c>
      <c r="Q20" s="192">
        <f ca="1">'GAS DAILY VOL DOWNLOAD'!Q20-'GAS DAILY VOL DOWNLOAD'!$B20+$B20</f>
        <v>0.85</v>
      </c>
    </row>
    <row r="21" spans="1:17" x14ac:dyDescent="0.2">
      <c r="A21" s="213">
        <v>37591</v>
      </c>
      <c r="B21" s="192">
        <f ca="1">STRADDLES!L43</f>
        <v>1.05</v>
      </c>
      <c r="C21" s="192">
        <f ca="1">'GAS DAILY VOL DOWNLOAD'!C21-'GAS DAILY VOL DOWNLOAD'!$B21+$B21</f>
        <v>1.1000000000000001</v>
      </c>
      <c r="D21" s="192">
        <f ca="1">'GAS DAILY VOL DOWNLOAD'!D21-'GAS DAILY VOL DOWNLOAD'!$B21+$B21</f>
        <v>1.05</v>
      </c>
      <c r="E21" s="192">
        <f ca="1">'GAS DAILY VOL DOWNLOAD'!E21-'GAS DAILY VOL DOWNLOAD'!$B21+$B21</f>
        <v>1.05</v>
      </c>
      <c r="F21" s="192">
        <f ca="1">'GAS DAILY VOL DOWNLOAD'!F21-'GAS DAILY VOL DOWNLOAD'!$B21+$B21</f>
        <v>1.2</v>
      </c>
      <c r="G21" s="192">
        <f ca="1">'GAS DAILY VOL DOWNLOAD'!G21-'GAS DAILY VOL DOWNLOAD'!$B21+$B21</f>
        <v>1.3</v>
      </c>
      <c r="H21" s="192">
        <f ca="1">'GAS DAILY VOL DOWNLOAD'!H21-'GAS DAILY VOL DOWNLOAD'!$B21+$B21</f>
        <v>1.1000000000000001</v>
      </c>
      <c r="I21" s="192">
        <f ca="1">'GAS DAILY VOL DOWNLOAD'!I21-'GAS DAILY VOL DOWNLOAD'!$B21+$B21</f>
        <v>1.05</v>
      </c>
      <c r="J21" s="192">
        <f ca="1">'GAS DAILY VOL DOWNLOAD'!J21-'GAS DAILY VOL DOWNLOAD'!$B21+$B21</f>
        <v>1.4</v>
      </c>
      <c r="K21" s="192">
        <f ca="1">'GAS DAILY VOL DOWNLOAD'!K21-'GAS DAILY VOL DOWNLOAD'!$B21+$B21</f>
        <v>1.05</v>
      </c>
      <c r="L21" s="192">
        <f ca="1">'GAS DAILY VOL DOWNLOAD'!L21-'GAS DAILY VOL DOWNLOAD'!$B21+$B21</f>
        <v>1.1499999999999999</v>
      </c>
      <c r="M21" s="192">
        <f ca="1">'GAS DAILY VOL DOWNLOAD'!M21-'GAS DAILY VOL DOWNLOAD'!$B21+$B21</f>
        <v>1.05</v>
      </c>
      <c r="N21" s="192">
        <f ca="1">'GAS DAILY VOL DOWNLOAD'!N21-'GAS DAILY VOL DOWNLOAD'!$B21+$B21</f>
        <v>2.1</v>
      </c>
      <c r="O21" s="192">
        <f ca="1">'GAS DAILY VOL DOWNLOAD'!O21-'GAS DAILY VOL DOWNLOAD'!$B21+$B21</f>
        <v>1.2</v>
      </c>
      <c r="P21" s="192">
        <f ca="1">'GAS DAILY VOL DOWNLOAD'!P21-'GAS DAILY VOL DOWNLOAD'!$B21+$B21</f>
        <v>1.1499999999999999</v>
      </c>
      <c r="Q21" s="192">
        <f ca="1">'GAS DAILY VOL DOWNLOAD'!Q21-'GAS DAILY VOL DOWNLOAD'!$B21+$B21</f>
        <v>1.05</v>
      </c>
    </row>
    <row r="22" spans="1:17" x14ac:dyDescent="0.2">
      <c r="A22" s="213">
        <v>37622</v>
      </c>
      <c r="B22" s="192">
        <f ca="1">STRADDLES!L44</f>
        <v>1.08</v>
      </c>
      <c r="C22" s="192">
        <f ca="1">'GAS DAILY VOL DOWNLOAD'!C22-'GAS DAILY VOL DOWNLOAD'!$B22+$B22</f>
        <v>1.1299999999999999</v>
      </c>
      <c r="D22" s="192">
        <f ca="1">'GAS DAILY VOL DOWNLOAD'!D22-'GAS DAILY VOL DOWNLOAD'!$B22+$B22</f>
        <v>1.08</v>
      </c>
      <c r="E22" s="192">
        <f ca="1">'GAS DAILY VOL DOWNLOAD'!E22-'GAS DAILY VOL DOWNLOAD'!$B22+$B22</f>
        <v>1.08</v>
      </c>
      <c r="F22" s="192">
        <f ca="1">'GAS DAILY VOL DOWNLOAD'!F22-'GAS DAILY VOL DOWNLOAD'!$B22+$B22</f>
        <v>1.23</v>
      </c>
      <c r="G22" s="192">
        <f ca="1">'GAS DAILY VOL DOWNLOAD'!G22-'GAS DAILY VOL DOWNLOAD'!$B22+$B22</f>
        <v>1.53</v>
      </c>
      <c r="H22" s="192">
        <f ca="1">'GAS DAILY VOL DOWNLOAD'!H22-'GAS DAILY VOL DOWNLOAD'!$B22+$B22</f>
        <v>1.1299999999999999</v>
      </c>
      <c r="I22" s="192">
        <f ca="1">'GAS DAILY VOL DOWNLOAD'!I22-'GAS DAILY VOL DOWNLOAD'!$B22+$B22</f>
        <v>1.08</v>
      </c>
      <c r="J22" s="192">
        <f ca="1">'GAS DAILY VOL DOWNLOAD'!J22-'GAS DAILY VOL DOWNLOAD'!$B22+$B22</f>
        <v>1.43</v>
      </c>
      <c r="K22" s="192">
        <f ca="1">'GAS DAILY VOL DOWNLOAD'!K22-'GAS DAILY VOL DOWNLOAD'!$B22+$B22</f>
        <v>1.08</v>
      </c>
      <c r="L22" s="192">
        <f ca="1">'GAS DAILY VOL DOWNLOAD'!L22-'GAS DAILY VOL DOWNLOAD'!$B22+$B22</f>
        <v>1.18</v>
      </c>
      <c r="M22" s="192">
        <f ca="1">'GAS DAILY VOL DOWNLOAD'!M22-'GAS DAILY VOL DOWNLOAD'!$B22+$B22</f>
        <v>1.08</v>
      </c>
      <c r="N22" s="192">
        <f ca="1">'GAS DAILY VOL DOWNLOAD'!N22-'GAS DAILY VOL DOWNLOAD'!$B22+$B22</f>
        <v>2.33</v>
      </c>
      <c r="O22" s="192">
        <f ca="1">'GAS DAILY VOL DOWNLOAD'!O22-'GAS DAILY VOL DOWNLOAD'!$B22+$B22</f>
        <v>1.23</v>
      </c>
      <c r="P22" s="192">
        <f ca="1">'GAS DAILY VOL DOWNLOAD'!P22-'GAS DAILY VOL DOWNLOAD'!$B22+$B22</f>
        <v>1.18</v>
      </c>
      <c r="Q22" s="192">
        <f ca="1">'GAS DAILY VOL DOWNLOAD'!Q22-'GAS DAILY VOL DOWNLOAD'!$B22+$B22</f>
        <v>1.08</v>
      </c>
    </row>
    <row r="23" spans="1:17" x14ac:dyDescent="0.2">
      <c r="A23" s="213">
        <v>37653</v>
      </c>
      <c r="B23" s="192">
        <f ca="1">STRADDLES!L45</f>
        <v>1.08</v>
      </c>
      <c r="C23" s="192">
        <f ca="1">'GAS DAILY VOL DOWNLOAD'!C23-'GAS DAILY VOL DOWNLOAD'!$B23+$B23</f>
        <v>1.1299999999999999</v>
      </c>
      <c r="D23" s="192">
        <f ca="1">'GAS DAILY VOL DOWNLOAD'!D23-'GAS DAILY VOL DOWNLOAD'!$B23+$B23</f>
        <v>1.08</v>
      </c>
      <c r="E23" s="192">
        <f ca="1">'GAS DAILY VOL DOWNLOAD'!E23-'GAS DAILY VOL DOWNLOAD'!$B23+$B23</f>
        <v>1.08</v>
      </c>
      <c r="F23" s="192">
        <f ca="1">'GAS DAILY VOL DOWNLOAD'!F23-'GAS DAILY VOL DOWNLOAD'!$B23+$B23</f>
        <v>1.23</v>
      </c>
      <c r="G23" s="192">
        <f ca="1">'GAS DAILY VOL DOWNLOAD'!G23-'GAS DAILY VOL DOWNLOAD'!$B23+$B23</f>
        <v>1.53</v>
      </c>
      <c r="H23" s="192">
        <f ca="1">'GAS DAILY VOL DOWNLOAD'!H23-'GAS DAILY VOL DOWNLOAD'!$B23+$B23</f>
        <v>1.1299999999999999</v>
      </c>
      <c r="I23" s="192">
        <f ca="1">'GAS DAILY VOL DOWNLOAD'!I23-'GAS DAILY VOL DOWNLOAD'!$B23+$B23</f>
        <v>1.08</v>
      </c>
      <c r="J23" s="192">
        <f ca="1">'GAS DAILY VOL DOWNLOAD'!J23-'GAS DAILY VOL DOWNLOAD'!$B23+$B23</f>
        <v>1.43</v>
      </c>
      <c r="K23" s="192">
        <f ca="1">'GAS DAILY VOL DOWNLOAD'!K23-'GAS DAILY VOL DOWNLOAD'!$B23+$B23</f>
        <v>1.08</v>
      </c>
      <c r="L23" s="192">
        <f ca="1">'GAS DAILY VOL DOWNLOAD'!L23-'GAS DAILY VOL DOWNLOAD'!$B23+$B23</f>
        <v>1.18</v>
      </c>
      <c r="M23" s="192">
        <f ca="1">'GAS DAILY VOL DOWNLOAD'!M23-'GAS DAILY VOL DOWNLOAD'!$B23+$B23</f>
        <v>1.08</v>
      </c>
      <c r="N23" s="192">
        <f ca="1">'GAS DAILY VOL DOWNLOAD'!N23-'GAS DAILY VOL DOWNLOAD'!$B23+$B23</f>
        <v>2.33</v>
      </c>
      <c r="O23" s="192">
        <f ca="1">'GAS DAILY VOL DOWNLOAD'!O23-'GAS DAILY VOL DOWNLOAD'!$B23+$B23</f>
        <v>1.23</v>
      </c>
      <c r="P23" s="192">
        <f ca="1">'GAS DAILY VOL DOWNLOAD'!P23-'GAS DAILY VOL DOWNLOAD'!$B23+$B23</f>
        <v>1.18</v>
      </c>
      <c r="Q23" s="192">
        <f ca="1">'GAS DAILY VOL DOWNLOAD'!Q23-'GAS DAILY VOL DOWNLOAD'!$B23+$B23</f>
        <v>1.08</v>
      </c>
    </row>
    <row r="24" spans="1:17" x14ac:dyDescent="0.2">
      <c r="A24" s="138">
        <v>37681</v>
      </c>
      <c r="B24" s="192">
        <f ca="1">STRADDLES!L46</f>
        <v>0.83</v>
      </c>
      <c r="C24" s="192">
        <f ca="1">'GAS DAILY VOL DOWNLOAD'!C24-'GAS DAILY VOL DOWNLOAD'!$B24+$B24</f>
        <v>0.88</v>
      </c>
      <c r="D24" s="192">
        <f ca="1">'GAS DAILY VOL DOWNLOAD'!D24-'GAS DAILY VOL DOWNLOAD'!$B24+$B24</f>
        <v>0.83</v>
      </c>
      <c r="E24" s="192">
        <f ca="1">'GAS DAILY VOL DOWNLOAD'!E24-'GAS DAILY VOL DOWNLOAD'!$B24+$B24</f>
        <v>0.83</v>
      </c>
      <c r="F24" s="192">
        <f ca="1">'GAS DAILY VOL DOWNLOAD'!F24-'GAS DAILY VOL DOWNLOAD'!$B24+$B24</f>
        <v>0.93</v>
      </c>
      <c r="G24" s="192">
        <f ca="1">'GAS DAILY VOL DOWNLOAD'!G24-'GAS DAILY VOL DOWNLOAD'!$B24+$B24</f>
        <v>1.08</v>
      </c>
      <c r="H24" s="192">
        <f ca="1">'GAS DAILY VOL DOWNLOAD'!H24-'GAS DAILY VOL DOWNLOAD'!$B24+$B24</f>
        <v>0.83</v>
      </c>
      <c r="I24" s="192">
        <f ca="1">'GAS DAILY VOL DOWNLOAD'!I24-'GAS DAILY VOL DOWNLOAD'!$B24+$B24</f>
        <v>0.83</v>
      </c>
      <c r="J24" s="192">
        <f ca="1">'GAS DAILY VOL DOWNLOAD'!J24-'GAS DAILY VOL DOWNLOAD'!$B24+$B24</f>
        <v>1.03</v>
      </c>
      <c r="K24" s="192">
        <f ca="1">'GAS DAILY VOL DOWNLOAD'!K24-'GAS DAILY VOL DOWNLOAD'!$B24+$B24</f>
        <v>0.83</v>
      </c>
      <c r="L24" s="192">
        <f ca="1">'GAS DAILY VOL DOWNLOAD'!L24-'GAS DAILY VOL DOWNLOAD'!$B24+$B24</f>
        <v>0.83</v>
      </c>
      <c r="M24" s="192">
        <f ca="1">'GAS DAILY VOL DOWNLOAD'!M24-'GAS DAILY VOL DOWNLOAD'!$B24+$B24</f>
        <v>0.83</v>
      </c>
      <c r="N24" s="192">
        <f ca="1">'GAS DAILY VOL DOWNLOAD'!N24-'GAS DAILY VOL DOWNLOAD'!$B24+$B24</f>
        <v>1.88</v>
      </c>
      <c r="O24" s="192">
        <f ca="1">'GAS DAILY VOL DOWNLOAD'!O24-'GAS DAILY VOL DOWNLOAD'!$B24+$B24</f>
        <v>0.98</v>
      </c>
      <c r="P24" s="192">
        <f ca="1">'GAS DAILY VOL DOWNLOAD'!P24-'GAS DAILY VOL DOWNLOAD'!$B24+$B24</f>
        <v>0.93</v>
      </c>
      <c r="Q24" s="192">
        <f ca="1">'GAS DAILY VOL DOWNLOAD'!Q24-'GAS DAILY VOL DOWNLOAD'!$B24+$B24</f>
        <v>0.83</v>
      </c>
    </row>
    <row r="25" spans="1:17" x14ac:dyDescent="0.2">
      <c r="A25" s="138">
        <v>37712</v>
      </c>
      <c r="B25" s="192">
        <f ca="1">STRADDLES!L47</f>
        <v>0.43</v>
      </c>
      <c r="C25" s="192">
        <f ca="1">'GAS DAILY VOL DOWNLOAD'!C25-'GAS DAILY VOL DOWNLOAD'!$B25+$B25</f>
        <v>0.48</v>
      </c>
      <c r="D25" s="192">
        <f ca="1">'GAS DAILY VOL DOWNLOAD'!D25-'GAS DAILY VOL DOWNLOAD'!$B25+$B25</f>
        <v>0.43</v>
      </c>
      <c r="E25" s="192">
        <f ca="1">'GAS DAILY VOL DOWNLOAD'!E25-'GAS DAILY VOL DOWNLOAD'!$B25+$B25</f>
        <v>0.48</v>
      </c>
      <c r="F25" s="192">
        <f ca="1">'GAS DAILY VOL DOWNLOAD'!F25-'GAS DAILY VOL DOWNLOAD'!$B25+$B25</f>
        <v>0.48</v>
      </c>
      <c r="G25" s="192">
        <f ca="1">'GAS DAILY VOL DOWNLOAD'!G25-'GAS DAILY VOL DOWNLOAD'!$B25+$B25</f>
        <v>0.48</v>
      </c>
      <c r="H25" s="192">
        <f ca="1">'GAS DAILY VOL DOWNLOAD'!H25-'GAS DAILY VOL DOWNLOAD'!$B25+$B25</f>
        <v>0.48</v>
      </c>
      <c r="I25" s="192">
        <f ca="1">'GAS DAILY VOL DOWNLOAD'!I25-'GAS DAILY VOL DOWNLOAD'!$B25+$B25</f>
        <v>0.48</v>
      </c>
      <c r="J25" s="192">
        <f ca="1">'GAS DAILY VOL DOWNLOAD'!J25-'GAS DAILY VOL DOWNLOAD'!$B25+$B25</f>
        <v>0.53</v>
      </c>
      <c r="K25" s="192">
        <f ca="1">'GAS DAILY VOL DOWNLOAD'!K25-'GAS DAILY VOL DOWNLOAD'!$B25+$B25</f>
        <v>0.43</v>
      </c>
      <c r="L25" s="192">
        <f ca="1">'GAS DAILY VOL DOWNLOAD'!L25-'GAS DAILY VOL DOWNLOAD'!$B25+$B25</f>
        <v>0.48</v>
      </c>
      <c r="M25" s="192">
        <f ca="1">'GAS DAILY VOL DOWNLOAD'!M25-'GAS DAILY VOL DOWNLOAD'!$B25+$B25</f>
        <v>0.43</v>
      </c>
      <c r="N25" s="192">
        <f ca="1">'GAS DAILY VOL DOWNLOAD'!N25-'GAS DAILY VOL DOWNLOAD'!$B25+$B25</f>
        <v>0.48</v>
      </c>
      <c r="O25" s="192">
        <f ca="1">'GAS DAILY VOL DOWNLOAD'!O25-'GAS DAILY VOL DOWNLOAD'!$B25+$B25</f>
        <v>0.57999999999999996</v>
      </c>
      <c r="P25" s="192">
        <f ca="1">'GAS DAILY VOL DOWNLOAD'!P25-'GAS DAILY VOL DOWNLOAD'!$B25+$B25</f>
        <v>0.57999999999999996</v>
      </c>
      <c r="Q25" s="192">
        <f ca="1">'GAS DAILY VOL DOWNLOAD'!Q25-'GAS DAILY VOL DOWNLOAD'!$B25+$B25</f>
        <v>0.43</v>
      </c>
    </row>
    <row r="26" spans="1:17" x14ac:dyDescent="0.2">
      <c r="A26" s="138">
        <v>37742</v>
      </c>
      <c r="B26" s="192">
        <f ca="1">STRADDLES!L48</f>
        <v>0.48</v>
      </c>
      <c r="C26" s="192">
        <f ca="1">'GAS DAILY VOL DOWNLOAD'!C26-'GAS DAILY VOL DOWNLOAD'!$B26+$B26</f>
        <v>0.53</v>
      </c>
      <c r="D26" s="192">
        <f ca="1">'GAS DAILY VOL DOWNLOAD'!D26-'GAS DAILY VOL DOWNLOAD'!$B26+$B26</f>
        <v>0.43</v>
      </c>
      <c r="E26" s="192">
        <f ca="1">'GAS DAILY VOL DOWNLOAD'!E26-'GAS DAILY VOL DOWNLOAD'!$B26+$B26</f>
        <v>0.43</v>
      </c>
      <c r="F26" s="192">
        <f ca="1">'GAS DAILY VOL DOWNLOAD'!F26-'GAS DAILY VOL DOWNLOAD'!$B26+$B26</f>
        <v>0.48</v>
      </c>
      <c r="G26" s="192">
        <f ca="1">'GAS DAILY VOL DOWNLOAD'!G26-'GAS DAILY VOL DOWNLOAD'!$B26+$B26</f>
        <v>0.53</v>
      </c>
      <c r="H26" s="192">
        <f ca="1">'GAS DAILY VOL DOWNLOAD'!H26-'GAS DAILY VOL DOWNLOAD'!$B26+$B26</f>
        <v>0.48</v>
      </c>
      <c r="I26" s="192">
        <f ca="1">'GAS DAILY VOL DOWNLOAD'!I26-'GAS DAILY VOL DOWNLOAD'!$B26+$B26</f>
        <v>0.43</v>
      </c>
      <c r="J26" s="192">
        <f ca="1">'GAS DAILY VOL DOWNLOAD'!J26-'GAS DAILY VOL DOWNLOAD'!$B26+$B26</f>
        <v>0.48</v>
      </c>
      <c r="K26" s="192">
        <f ca="1">'GAS DAILY VOL DOWNLOAD'!K26-'GAS DAILY VOL DOWNLOAD'!$B26+$B26</f>
        <v>0.48</v>
      </c>
      <c r="L26" s="192">
        <f ca="1">'GAS DAILY VOL DOWNLOAD'!L26-'GAS DAILY VOL DOWNLOAD'!$B26+$B26</f>
        <v>0.53</v>
      </c>
      <c r="M26" s="192">
        <f ca="1">'GAS DAILY VOL DOWNLOAD'!M26-'GAS DAILY VOL DOWNLOAD'!$B26+$B26</f>
        <v>0.48</v>
      </c>
      <c r="N26" s="192">
        <f ca="1">'GAS DAILY VOL DOWNLOAD'!N26-'GAS DAILY VOL DOWNLOAD'!$B26+$B26</f>
        <v>0.53</v>
      </c>
      <c r="O26" s="192">
        <f ca="1">'GAS DAILY VOL DOWNLOAD'!O26-'GAS DAILY VOL DOWNLOAD'!$B26+$B26</f>
        <v>0.63</v>
      </c>
      <c r="P26" s="192">
        <f ca="1">'GAS DAILY VOL DOWNLOAD'!P26-'GAS DAILY VOL DOWNLOAD'!$B26+$B26</f>
        <v>0.53</v>
      </c>
      <c r="Q26" s="192">
        <f ca="1">'GAS DAILY VOL DOWNLOAD'!Q26-'GAS DAILY VOL DOWNLOAD'!$B26+$B26</f>
        <v>0.48</v>
      </c>
    </row>
    <row r="27" spans="1:17" x14ac:dyDescent="0.2">
      <c r="A27" s="138">
        <v>37773</v>
      </c>
      <c r="B27" s="192">
        <f ca="1">STRADDLES!L49</f>
        <v>0.48</v>
      </c>
      <c r="C27" s="192">
        <f ca="1">'GAS DAILY VOL DOWNLOAD'!C27-'GAS DAILY VOL DOWNLOAD'!$B27+$B27</f>
        <v>0.53</v>
      </c>
      <c r="D27" s="192">
        <f ca="1">'GAS DAILY VOL DOWNLOAD'!D27-'GAS DAILY VOL DOWNLOAD'!$B27+$B27</f>
        <v>0.43</v>
      </c>
      <c r="E27" s="192">
        <f ca="1">'GAS DAILY VOL DOWNLOAD'!E27-'GAS DAILY VOL DOWNLOAD'!$B27+$B27</f>
        <v>0.53</v>
      </c>
      <c r="F27" s="192">
        <f ca="1">'GAS DAILY VOL DOWNLOAD'!F27-'GAS DAILY VOL DOWNLOAD'!$B27+$B27</f>
        <v>0.48</v>
      </c>
      <c r="G27" s="192">
        <f ca="1">'GAS DAILY VOL DOWNLOAD'!G27-'GAS DAILY VOL DOWNLOAD'!$B27+$B27</f>
        <v>0.53</v>
      </c>
      <c r="H27" s="192">
        <f ca="1">'GAS DAILY VOL DOWNLOAD'!H27-'GAS DAILY VOL DOWNLOAD'!$B27+$B27</f>
        <v>0.53</v>
      </c>
      <c r="I27" s="192">
        <f ca="1">'GAS DAILY VOL DOWNLOAD'!I27-'GAS DAILY VOL DOWNLOAD'!$B27+$B27</f>
        <v>0.53</v>
      </c>
      <c r="J27" s="192">
        <f ca="1">'GAS DAILY VOL DOWNLOAD'!J27-'GAS DAILY VOL DOWNLOAD'!$B27+$B27</f>
        <v>0.53</v>
      </c>
      <c r="K27" s="192">
        <f ca="1">'GAS DAILY VOL DOWNLOAD'!K27-'GAS DAILY VOL DOWNLOAD'!$B27+$B27</f>
        <v>0.48</v>
      </c>
      <c r="L27" s="192">
        <f ca="1">'GAS DAILY VOL DOWNLOAD'!L27-'GAS DAILY VOL DOWNLOAD'!$B27+$B27</f>
        <v>0.53</v>
      </c>
      <c r="M27" s="192">
        <f ca="1">'GAS DAILY VOL DOWNLOAD'!M27-'GAS DAILY VOL DOWNLOAD'!$B27+$B27</f>
        <v>0.48</v>
      </c>
      <c r="N27" s="192">
        <f ca="1">'GAS DAILY VOL DOWNLOAD'!N27-'GAS DAILY VOL DOWNLOAD'!$B27+$B27</f>
        <v>0.53</v>
      </c>
      <c r="O27" s="192">
        <f ca="1">'GAS DAILY VOL DOWNLOAD'!O27-'GAS DAILY VOL DOWNLOAD'!$B27+$B27</f>
        <v>0.63</v>
      </c>
      <c r="P27" s="192">
        <f ca="1">'GAS DAILY VOL DOWNLOAD'!P27-'GAS DAILY VOL DOWNLOAD'!$B27+$B27</f>
        <v>0.63</v>
      </c>
      <c r="Q27" s="192">
        <f ca="1">'GAS DAILY VOL DOWNLOAD'!Q27-'GAS DAILY VOL DOWNLOAD'!$B27+$B27</f>
        <v>0.48</v>
      </c>
    </row>
    <row r="28" spans="1:17" x14ac:dyDescent="0.2">
      <c r="A28" s="138">
        <v>37803</v>
      </c>
      <c r="B28" s="192">
        <f ca="1">STRADDLES!L50</f>
        <v>0.53</v>
      </c>
      <c r="C28" s="192">
        <f ca="1">'GAS DAILY VOL DOWNLOAD'!C28-'GAS DAILY VOL DOWNLOAD'!$B28+$B28</f>
        <v>0.53</v>
      </c>
      <c r="D28" s="192">
        <f ca="1">'GAS DAILY VOL DOWNLOAD'!D28-'GAS DAILY VOL DOWNLOAD'!$B28+$B28</f>
        <v>0.43</v>
      </c>
      <c r="E28" s="192">
        <f ca="1">'GAS DAILY VOL DOWNLOAD'!E28-'GAS DAILY VOL DOWNLOAD'!$B28+$B28</f>
        <v>0.53</v>
      </c>
      <c r="F28" s="192">
        <f ca="1">'GAS DAILY VOL DOWNLOAD'!F28-'GAS DAILY VOL DOWNLOAD'!$B28+$B28</f>
        <v>0.53</v>
      </c>
      <c r="G28" s="192">
        <f ca="1">'GAS DAILY VOL DOWNLOAD'!G28-'GAS DAILY VOL DOWNLOAD'!$B28+$B28</f>
        <v>0.53</v>
      </c>
      <c r="H28" s="192">
        <f ca="1">'GAS DAILY VOL DOWNLOAD'!H28-'GAS DAILY VOL DOWNLOAD'!$B28+$B28</f>
        <v>0.53</v>
      </c>
      <c r="I28" s="192">
        <f ca="1">'GAS DAILY VOL DOWNLOAD'!I28-'GAS DAILY VOL DOWNLOAD'!$B28+$B28</f>
        <v>0.53</v>
      </c>
      <c r="J28" s="192">
        <f ca="1">'GAS DAILY VOL DOWNLOAD'!J28-'GAS DAILY VOL DOWNLOAD'!$B28+$B28</f>
        <v>0.53</v>
      </c>
      <c r="K28" s="192">
        <f ca="1">'GAS DAILY VOL DOWNLOAD'!K28-'GAS DAILY VOL DOWNLOAD'!$B28+$B28</f>
        <v>0.53</v>
      </c>
      <c r="L28" s="192">
        <f ca="1">'GAS DAILY VOL DOWNLOAD'!L28-'GAS DAILY VOL DOWNLOAD'!$B28+$B28</f>
        <v>0.57999999999999996</v>
      </c>
      <c r="M28" s="192">
        <f ca="1">'GAS DAILY VOL DOWNLOAD'!M28-'GAS DAILY VOL DOWNLOAD'!$B28+$B28</f>
        <v>0.53</v>
      </c>
      <c r="N28" s="192">
        <f ca="1">'GAS DAILY VOL DOWNLOAD'!N28-'GAS DAILY VOL DOWNLOAD'!$B28+$B28</f>
        <v>0.53</v>
      </c>
      <c r="O28" s="192">
        <f ca="1">'GAS DAILY VOL DOWNLOAD'!O28-'GAS DAILY VOL DOWNLOAD'!$B28+$B28</f>
        <v>0.68</v>
      </c>
      <c r="P28" s="192">
        <f ca="1">'GAS DAILY VOL DOWNLOAD'!P28-'GAS DAILY VOL DOWNLOAD'!$B28+$B28</f>
        <v>0.63</v>
      </c>
      <c r="Q28" s="192">
        <f ca="1">'GAS DAILY VOL DOWNLOAD'!Q28-'GAS DAILY VOL DOWNLOAD'!$B28+$B28</f>
        <v>0.53</v>
      </c>
    </row>
    <row r="29" spans="1:17" x14ac:dyDescent="0.2">
      <c r="A29" s="138">
        <v>37834</v>
      </c>
      <c r="B29" s="192">
        <f ca="1">STRADDLES!L51</f>
        <v>0.57999999999999996</v>
      </c>
      <c r="C29" s="192">
        <f ca="1">'GAS DAILY VOL DOWNLOAD'!C29-'GAS DAILY VOL DOWNLOAD'!$B29+$B29</f>
        <v>0.57999999999999996</v>
      </c>
      <c r="D29" s="192">
        <f ca="1">'GAS DAILY VOL DOWNLOAD'!D29-'GAS DAILY VOL DOWNLOAD'!$B29+$B29</f>
        <v>0.53</v>
      </c>
      <c r="E29" s="192">
        <f ca="1">'GAS DAILY VOL DOWNLOAD'!E29-'GAS DAILY VOL DOWNLOAD'!$B29+$B29</f>
        <v>0.63</v>
      </c>
      <c r="F29" s="192">
        <f ca="1">'GAS DAILY VOL DOWNLOAD'!F29-'GAS DAILY VOL DOWNLOAD'!$B29+$B29</f>
        <v>0.57999999999999996</v>
      </c>
      <c r="G29" s="192">
        <f ca="1">'GAS DAILY VOL DOWNLOAD'!G29-'GAS DAILY VOL DOWNLOAD'!$B29+$B29</f>
        <v>0.63</v>
      </c>
      <c r="H29" s="192">
        <f ca="1">'GAS DAILY VOL DOWNLOAD'!H29-'GAS DAILY VOL DOWNLOAD'!$B29+$B29</f>
        <v>0.57999999999999996</v>
      </c>
      <c r="I29" s="192">
        <f ca="1">'GAS DAILY VOL DOWNLOAD'!I29-'GAS DAILY VOL DOWNLOAD'!$B29+$B29</f>
        <v>0.63</v>
      </c>
      <c r="J29" s="192">
        <f ca="1">'GAS DAILY VOL DOWNLOAD'!J29-'GAS DAILY VOL DOWNLOAD'!$B29+$B29</f>
        <v>0.48</v>
      </c>
      <c r="K29" s="192">
        <f ca="1">'GAS DAILY VOL DOWNLOAD'!K29-'GAS DAILY VOL DOWNLOAD'!$B29+$B29</f>
        <v>0.57999999999999996</v>
      </c>
      <c r="L29" s="192">
        <f ca="1">'GAS DAILY VOL DOWNLOAD'!L29-'GAS DAILY VOL DOWNLOAD'!$B29+$B29</f>
        <v>0.63</v>
      </c>
      <c r="M29" s="192">
        <f ca="1">'GAS DAILY VOL DOWNLOAD'!M29-'GAS DAILY VOL DOWNLOAD'!$B29+$B29</f>
        <v>0.57999999999999996</v>
      </c>
      <c r="N29" s="192">
        <f ca="1">'GAS DAILY VOL DOWNLOAD'!N29-'GAS DAILY VOL DOWNLOAD'!$B29+$B29</f>
        <v>0.63</v>
      </c>
      <c r="O29" s="192">
        <f ca="1">'GAS DAILY VOL DOWNLOAD'!O29-'GAS DAILY VOL DOWNLOAD'!$B29+$B29</f>
        <v>0.73</v>
      </c>
      <c r="P29" s="192">
        <f ca="1">'GAS DAILY VOL DOWNLOAD'!P29-'GAS DAILY VOL DOWNLOAD'!$B29+$B29</f>
        <v>0.73</v>
      </c>
      <c r="Q29" s="192">
        <f ca="1">'GAS DAILY VOL DOWNLOAD'!Q29-'GAS DAILY VOL DOWNLOAD'!$B29+$B29</f>
        <v>0.57999999999999996</v>
      </c>
    </row>
    <row r="30" spans="1:17" x14ac:dyDescent="0.2">
      <c r="A30" s="138">
        <v>37865</v>
      </c>
      <c r="B30" s="192">
        <f ca="1">STRADDLES!L52</f>
        <v>0.57999999999999996</v>
      </c>
      <c r="C30" s="192">
        <f ca="1">'GAS DAILY VOL DOWNLOAD'!C30-'GAS DAILY VOL DOWNLOAD'!$B30+$B30</f>
        <v>0.57999999999999996</v>
      </c>
      <c r="D30" s="192">
        <f ca="1">'GAS DAILY VOL DOWNLOAD'!D30-'GAS DAILY VOL DOWNLOAD'!$B30+$B30</f>
        <v>0.57999999999999996</v>
      </c>
      <c r="E30" s="192">
        <f ca="1">'GAS DAILY VOL DOWNLOAD'!E30-'GAS DAILY VOL DOWNLOAD'!$B30+$B30</f>
        <v>0.57999999999999996</v>
      </c>
      <c r="F30" s="192">
        <f ca="1">'GAS DAILY VOL DOWNLOAD'!F30-'GAS DAILY VOL DOWNLOAD'!$B30+$B30</f>
        <v>0.57999999999999996</v>
      </c>
      <c r="G30" s="192">
        <f ca="1">'GAS DAILY VOL DOWNLOAD'!G30-'GAS DAILY VOL DOWNLOAD'!$B30+$B30</f>
        <v>0.63</v>
      </c>
      <c r="H30" s="192">
        <f ca="1">'GAS DAILY VOL DOWNLOAD'!H30-'GAS DAILY VOL DOWNLOAD'!$B30+$B30</f>
        <v>0.63</v>
      </c>
      <c r="I30" s="192">
        <f ca="1">'GAS DAILY VOL DOWNLOAD'!I30-'GAS DAILY VOL DOWNLOAD'!$B30+$B30</f>
        <v>0.57999999999999996</v>
      </c>
      <c r="J30" s="192">
        <f ca="1">'GAS DAILY VOL DOWNLOAD'!J30-'GAS DAILY VOL DOWNLOAD'!$B30+$B30</f>
        <v>0.53</v>
      </c>
      <c r="K30" s="192">
        <f ca="1">'GAS DAILY VOL DOWNLOAD'!K30-'GAS DAILY VOL DOWNLOAD'!$B30+$B30</f>
        <v>0.57999999999999996</v>
      </c>
      <c r="L30" s="192">
        <f ca="1">'GAS DAILY VOL DOWNLOAD'!L30-'GAS DAILY VOL DOWNLOAD'!$B30+$B30</f>
        <v>0.63</v>
      </c>
      <c r="M30" s="192">
        <f ca="1">'GAS DAILY VOL DOWNLOAD'!M30-'GAS DAILY VOL DOWNLOAD'!$B30+$B30</f>
        <v>0.57999999999999996</v>
      </c>
      <c r="N30" s="192">
        <f ca="1">'GAS DAILY VOL DOWNLOAD'!N30-'GAS DAILY VOL DOWNLOAD'!$B30+$B30</f>
        <v>0.63</v>
      </c>
      <c r="O30" s="192">
        <f ca="1">'GAS DAILY VOL DOWNLOAD'!O30-'GAS DAILY VOL DOWNLOAD'!$B30+$B30</f>
        <v>0.73</v>
      </c>
      <c r="P30" s="192">
        <f ca="1">'GAS DAILY VOL DOWNLOAD'!P30-'GAS DAILY VOL DOWNLOAD'!$B30+$B30</f>
        <v>0.68</v>
      </c>
      <c r="Q30" s="192">
        <f ca="1">'GAS DAILY VOL DOWNLOAD'!Q30-'GAS DAILY VOL DOWNLOAD'!$B30+$B30</f>
        <v>0.57999999999999996</v>
      </c>
    </row>
    <row r="31" spans="1:17" x14ac:dyDescent="0.2">
      <c r="A31" s="138">
        <v>37895</v>
      </c>
      <c r="B31" s="192">
        <f ca="1">STRADDLES!L53</f>
        <v>0.63</v>
      </c>
      <c r="C31" s="192">
        <f ca="1">'GAS DAILY VOL DOWNLOAD'!C31-'GAS DAILY VOL DOWNLOAD'!$B31+$B31</f>
        <v>0.63</v>
      </c>
      <c r="D31" s="192">
        <f ca="1">'GAS DAILY VOL DOWNLOAD'!D31-'GAS DAILY VOL DOWNLOAD'!$B31+$B31</f>
        <v>0.57999999999999996</v>
      </c>
      <c r="E31" s="192">
        <f ca="1">'GAS DAILY VOL DOWNLOAD'!E31-'GAS DAILY VOL DOWNLOAD'!$B31+$B31</f>
        <v>0.63</v>
      </c>
      <c r="F31" s="192">
        <f ca="1">'GAS DAILY VOL DOWNLOAD'!F31-'GAS DAILY VOL DOWNLOAD'!$B31+$B31</f>
        <v>0.63</v>
      </c>
      <c r="G31" s="192">
        <f ca="1">'GAS DAILY VOL DOWNLOAD'!G31-'GAS DAILY VOL DOWNLOAD'!$B31+$B31</f>
        <v>0.68</v>
      </c>
      <c r="H31" s="192">
        <f ca="1">'GAS DAILY VOL DOWNLOAD'!H31-'GAS DAILY VOL DOWNLOAD'!$B31+$B31</f>
        <v>0.68</v>
      </c>
      <c r="I31" s="192">
        <f ca="1">'GAS DAILY VOL DOWNLOAD'!I31-'GAS DAILY VOL DOWNLOAD'!$B31+$B31</f>
        <v>0.63</v>
      </c>
      <c r="J31" s="192">
        <f ca="1">'GAS DAILY VOL DOWNLOAD'!J31-'GAS DAILY VOL DOWNLOAD'!$B31+$B31</f>
        <v>0.53</v>
      </c>
      <c r="K31" s="192">
        <f ca="1">'GAS DAILY VOL DOWNLOAD'!K31-'GAS DAILY VOL DOWNLOAD'!$B31+$B31</f>
        <v>0.63</v>
      </c>
      <c r="L31" s="192">
        <f ca="1">'GAS DAILY VOL DOWNLOAD'!L31-'GAS DAILY VOL DOWNLOAD'!$B31+$B31</f>
        <v>0.68</v>
      </c>
      <c r="M31" s="192">
        <f ca="1">'GAS DAILY VOL DOWNLOAD'!M31-'GAS DAILY VOL DOWNLOAD'!$B31+$B31</f>
        <v>0.63</v>
      </c>
      <c r="N31" s="192">
        <f ca="1">'GAS DAILY VOL DOWNLOAD'!N31-'GAS DAILY VOL DOWNLOAD'!$B31+$B31</f>
        <v>0.68</v>
      </c>
      <c r="O31" s="192">
        <f ca="1">'GAS DAILY VOL DOWNLOAD'!O31-'GAS DAILY VOL DOWNLOAD'!$B31+$B31</f>
        <v>0.78</v>
      </c>
      <c r="P31" s="192">
        <f ca="1">'GAS DAILY VOL DOWNLOAD'!P31-'GAS DAILY VOL DOWNLOAD'!$B31+$B31</f>
        <v>0.73</v>
      </c>
      <c r="Q31" s="192">
        <f ca="1">'GAS DAILY VOL DOWNLOAD'!Q31-'GAS DAILY VOL DOWNLOAD'!$B31+$B31</f>
        <v>0.63</v>
      </c>
    </row>
    <row r="32" spans="1:17" x14ac:dyDescent="0.2">
      <c r="A32" s="138">
        <v>37926</v>
      </c>
      <c r="B32" s="192">
        <f ca="1">STRADDLES!L54</f>
        <v>0.83</v>
      </c>
      <c r="C32" s="192">
        <f ca="1">'GAS DAILY VOL DOWNLOAD'!C32-'GAS DAILY VOL DOWNLOAD'!$B32+$B32</f>
        <v>0.88</v>
      </c>
      <c r="D32" s="192">
        <f ca="1">'GAS DAILY VOL DOWNLOAD'!D32-'GAS DAILY VOL DOWNLOAD'!$B32+$B32</f>
        <v>0.83</v>
      </c>
      <c r="E32" s="192">
        <f ca="1">'GAS DAILY VOL DOWNLOAD'!E32-'GAS DAILY VOL DOWNLOAD'!$B32+$B32</f>
        <v>0.83</v>
      </c>
      <c r="F32" s="192">
        <f ca="1">'GAS DAILY VOL DOWNLOAD'!F32-'GAS DAILY VOL DOWNLOAD'!$B32+$B32</f>
        <v>0.93</v>
      </c>
      <c r="G32" s="192">
        <f ca="1">'GAS DAILY VOL DOWNLOAD'!G32-'GAS DAILY VOL DOWNLOAD'!$B32+$B32</f>
        <v>0.98</v>
      </c>
      <c r="H32" s="192">
        <f ca="1">'GAS DAILY VOL DOWNLOAD'!H32-'GAS DAILY VOL DOWNLOAD'!$B32+$B32</f>
        <v>0.88</v>
      </c>
      <c r="I32" s="192">
        <f ca="1">'GAS DAILY VOL DOWNLOAD'!I32-'GAS DAILY VOL DOWNLOAD'!$B32+$B32</f>
        <v>0.83</v>
      </c>
      <c r="J32" s="192">
        <f ca="1">'GAS DAILY VOL DOWNLOAD'!J32-'GAS DAILY VOL DOWNLOAD'!$B32+$B32</f>
        <v>0.98</v>
      </c>
      <c r="K32" s="192">
        <f ca="1">'GAS DAILY VOL DOWNLOAD'!K32-'GAS DAILY VOL DOWNLOAD'!$B32+$B32</f>
        <v>0.83</v>
      </c>
      <c r="L32" s="192">
        <f ca="1">'GAS DAILY VOL DOWNLOAD'!L32-'GAS DAILY VOL DOWNLOAD'!$B32+$B32</f>
        <v>0.83</v>
      </c>
      <c r="M32" s="192">
        <f ca="1">'GAS DAILY VOL DOWNLOAD'!M32-'GAS DAILY VOL DOWNLOAD'!$B32+$B32</f>
        <v>0.83</v>
      </c>
      <c r="N32" s="192">
        <f ca="1">'GAS DAILY VOL DOWNLOAD'!N32-'GAS DAILY VOL DOWNLOAD'!$B32+$B32</f>
        <v>0.98</v>
      </c>
      <c r="O32" s="192">
        <f ca="1">'GAS DAILY VOL DOWNLOAD'!O32-'GAS DAILY VOL DOWNLOAD'!$B32+$B32</f>
        <v>0.98</v>
      </c>
      <c r="P32" s="192">
        <f ca="1">'GAS DAILY VOL DOWNLOAD'!P32-'GAS DAILY VOL DOWNLOAD'!$B32+$B32</f>
        <v>0.93</v>
      </c>
      <c r="Q32" s="192">
        <f ca="1">'GAS DAILY VOL DOWNLOAD'!Q32-'GAS DAILY VOL DOWNLOAD'!$B32+$B32</f>
        <v>0.83</v>
      </c>
    </row>
    <row r="33" spans="1:17" x14ac:dyDescent="0.2">
      <c r="A33" s="138">
        <v>37956</v>
      </c>
      <c r="B33" s="192">
        <f ca="1">STRADDLES!L55</f>
        <v>1.03</v>
      </c>
      <c r="C33" s="192">
        <f ca="1">'GAS DAILY VOL DOWNLOAD'!C33-'GAS DAILY VOL DOWNLOAD'!$B33+$B33</f>
        <v>1.08</v>
      </c>
      <c r="D33" s="192">
        <f ca="1">'GAS DAILY VOL DOWNLOAD'!D33-'GAS DAILY VOL DOWNLOAD'!$B33+$B33</f>
        <v>1.03</v>
      </c>
      <c r="E33" s="192">
        <f ca="1">'GAS DAILY VOL DOWNLOAD'!E33-'GAS DAILY VOL DOWNLOAD'!$B33+$B33</f>
        <v>1.03</v>
      </c>
      <c r="F33" s="192">
        <f ca="1">'GAS DAILY VOL DOWNLOAD'!F33-'GAS DAILY VOL DOWNLOAD'!$B33+$B33</f>
        <v>1.18</v>
      </c>
      <c r="G33" s="192">
        <f ca="1">'GAS DAILY VOL DOWNLOAD'!G33-'GAS DAILY VOL DOWNLOAD'!$B33+$B33</f>
        <v>1.28</v>
      </c>
      <c r="H33" s="192">
        <f ca="1">'GAS DAILY VOL DOWNLOAD'!H33-'GAS DAILY VOL DOWNLOAD'!$B33+$B33</f>
        <v>1.08</v>
      </c>
      <c r="I33" s="192">
        <f ca="1">'GAS DAILY VOL DOWNLOAD'!I33-'GAS DAILY VOL DOWNLOAD'!$B33+$B33</f>
        <v>1.03</v>
      </c>
      <c r="J33" s="192">
        <f ca="1">'GAS DAILY VOL DOWNLOAD'!J33-'GAS DAILY VOL DOWNLOAD'!$B33+$B33</f>
        <v>1.38</v>
      </c>
      <c r="K33" s="192">
        <f ca="1">'GAS DAILY VOL DOWNLOAD'!K33-'GAS DAILY VOL DOWNLOAD'!$B33+$B33</f>
        <v>1.03</v>
      </c>
      <c r="L33" s="192">
        <f ca="1">'GAS DAILY VOL DOWNLOAD'!L33-'GAS DAILY VOL DOWNLOAD'!$B33+$B33</f>
        <v>1.1299999999999999</v>
      </c>
      <c r="M33" s="192">
        <f ca="1">'GAS DAILY VOL DOWNLOAD'!M33-'GAS DAILY VOL DOWNLOAD'!$B33+$B33</f>
        <v>1.03</v>
      </c>
      <c r="N33" s="192">
        <f ca="1">'GAS DAILY VOL DOWNLOAD'!N33-'GAS DAILY VOL DOWNLOAD'!$B33+$B33</f>
        <v>1.28</v>
      </c>
      <c r="O33" s="192">
        <f ca="1">'GAS DAILY VOL DOWNLOAD'!O33-'GAS DAILY VOL DOWNLOAD'!$B33+$B33</f>
        <v>1.18</v>
      </c>
      <c r="P33" s="192">
        <f ca="1">'GAS DAILY VOL DOWNLOAD'!P33-'GAS DAILY VOL DOWNLOAD'!$B33+$B33</f>
        <v>1.1299999999999999</v>
      </c>
      <c r="Q33" s="192">
        <f ca="1">'GAS DAILY VOL DOWNLOAD'!Q33-'GAS DAILY VOL DOWNLOAD'!$B33+$B33</f>
        <v>1.03</v>
      </c>
    </row>
    <row r="34" spans="1:17" x14ac:dyDescent="0.2">
      <c r="A34" s="138">
        <v>37987</v>
      </c>
      <c r="B34" s="192">
        <f ca="1">STRADDLES!L56</f>
        <v>1</v>
      </c>
      <c r="C34" s="192">
        <f ca="1">'GAS DAILY VOL DOWNLOAD'!C34-'GAS DAILY VOL DOWNLOAD'!$B34+$B34</f>
        <v>1.05</v>
      </c>
      <c r="D34" s="192">
        <f ca="1">'GAS DAILY VOL DOWNLOAD'!D34-'GAS DAILY VOL DOWNLOAD'!$B34+$B34</f>
        <v>1</v>
      </c>
      <c r="E34" s="192">
        <f ca="1">'GAS DAILY VOL DOWNLOAD'!E34-'GAS DAILY VOL DOWNLOAD'!$B34+$B34</f>
        <v>1</v>
      </c>
      <c r="F34" s="192">
        <f ca="1">'GAS DAILY VOL DOWNLOAD'!F34-'GAS DAILY VOL DOWNLOAD'!$B34+$B34</f>
        <v>1.1499999999999999</v>
      </c>
      <c r="G34" s="192">
        <f ca="1">'GAS DAILY VOL DOWNLOAD'!G34-'GAS DAILY VOL DOWNLOAD'!$B34+$B34</f>
        <v>1.45</v>
      </c>
      <c r="H34" s="192">
        <f ca="1">'GAS DAILY VOL DOWNLOAD'!H34-'GAS DAILY VOL DOWNLOAD'!$B34+$B34</f>
        <v>1.05</v>
      </c>
      <c r="I34" s="192">
        <f ca="1">'GAS DAILY VOL DOWNLOAD'!I34-'GAS DAILY VOL DOWNLOAD'!$B34+$B34</f>
        <v>1</v>
      </c>
      <c r="J34" s="192">
        <f ca="1">'GAS DAILY VOL DOWNLOAD'!J34-'GAS DAILY VOL DOWNLOAD'!$B34+$B34</f>
        <v>1.35</v>
      </c>
      <c r="K34" s="192">
        <f ca="1">'GAS DAILY VOL DOWNLOAD'!K34-'GAS DAILY VOL DOWNLOAD'!$B34+$B34</f>
        <v>1</v>
      </c>
      <c r="L34" s="192">
        <f ca="1">'GAS DAILY VOL DOWNLOAD'!L34-'GAS DAILY VOL DOWNLOAD'!$B34+$B34</f>
        <v>1.1000000000000001</v>
      </c>
      <c r="M34" s="192">
        <f ca="1">'GAS DAILY VOL DOWNLOAD'!M34-'GAS DAILY VOL DOWNLOAD'!$B34+$B34</f>
        <v>1</v>
      </c>
      <c r="N34" s="192">
        <f ca="1">'GAS DAILY VOL DOWNLOAD'!N34-'GAS DAILY VOL DOWNLOAD'!$B34+$B34</f>
        <v>1.45</v>
      </c>
      <c r="O34" s="192">
        <f ca="1">'GAS DAILY VOL DOWNLOAD'!O34-'GAS DAILY VOL DOWNLOAD'!$B34+$B34</f>
        <v>1.1499999999999999</v>
      </c>
      <c r="P34" s="192">
        <f ca="1">'GAS DAILY VOL DOWNLOAD'!P34-'GAS DAILY VOL DOWNLOAD'!$B34+$B34</f>
        <v>1.1000000000000001</v>
      </c>
      <c r="Q34" s="192">
        <f ca="1">'GAS DAILY VOL DOWNLOAD'!Q34-'GAS DAILY VOL DOWNLOAD'!$B34+$B34</f>
        <v>1</v>
      </c>
    </row>
    <row r="35" spans="1:17" x14ac:dyDescent="0.2">
      <c r="A35" s="138">
        <v>38018</v>
      </c>
      <c r="B35" s="192">
        <f ca="1">STRADDLES!L57</f>
        <v>1</v>
      </c>
      <c r="C35" s="192">
        <f ca="1">'GAS DAILY VOL DOWNLOAD'!C35-'GAS DAILY VOL DOWNLOAD'!$B35+$B35</f>
        <v>1.05</v>
      </c>
      <c r="D35" s="192">
        <f ca="1">'GAS DAILY VOL DOWNLOAD'!D35-'GAS DAILY VOL DOWNLOAD'!$B35+$B35</f>
        <v>1</v>
      </c>
      <c r="E35" s="192">
        <f ca="1">'GAS DAILY VOL DOWNLOAD'!E35-'GAS DAILY VOL DOWNLOAD'!$B35+$B35</f>
        <v>1</v>
      </c>
      <c r="F35" s="192">
        <f ca="1">'GAS DAILY VOL DOWNLOAD'!F35-'GAS DAILY VOL DOWNLOAD'!$B35+$B35</f>
        <v>1.1499999999999999</v>
      </c>
      <c r="G35" s="192">
        <f ca="1">'GAS DAILY VOL DOWNLOAD'!G35-'GAS DAILY VOL DOWNLOAD'!$B35+$B35</f>
        <v>1.45</v>
      </c>
      <c r="H35" s="192">
        <f ca="1">'GAS DAILY VOL DOWNLOAD'!H35-'GAS DAILY VOL DOWNLOAD'!$B35+$B35</f>
        <v>1.05</v>
      </c>
      <c r="I35" s="192">
        <f ca="1">'GAS DAILY VOL DOWNLOAD'!I35-'GAS DAILY VOL DOWNLOAD'!$B35+$B35</f>
        <v>1</v>
      </c>
      <c r="J35" s="192">
        <f ca="1">'GAS DAILY VOL DOWNLOAD'!J35-'GAS DAILY VOL DOWNLOAD'!$B35+$B35</f>
        <v>1.35</v>
      </c>
      <c r="K35" s="192">
        <f ca="1">'GAS DAILY VOL DOWNLOAD'!K35-'GAS DAILY VOL DOWNLOAD'!$B35+$B35</f>
        <v>1</v>
      </c>
      <c r="L35" s="192">
        <f ca="1">'GAS DAILY VOL DOWNLOAD'!L35-'GAS DAILY VOL DOWNLOAD'!$B35+$B35</f>
        <v>1.1000000000000001</v>
      </c>
      <c r="M35" s="192">
        <f ca="1">'GAS DAILY VOL DOWNLOAD'!M35-'GAS DAILY VOL DOWNLOAD'!$B35+$B35</f>
        <v>1</v>
      </c>
      <c r="N35" s="192">
        <f ca="1">'GAS DAILY VOL DOWNLOAD'!N35-'GAS DAILY VOL DOWNLOAD'!$B35+$B35</f>
        <v>1.45</v>
      </c>
      <c r="O35" s="192">
        <f ca="1">'GAS DAILY VOL DOWNLOAD'!O35-'GAS DAILY VOL DOWNLOAD'!$B35+$B35</f>
        <v>1.1499999999999999</v>
      </c>
      <c r="P35" s="192">
        <f ca="1">'GAS DAILY VOL DOWNLOAD'!P35-'GAS DAILY VOL DOWNLOAD'!$B35+$B35</f>
        <v>1.1000000000000001</v>
      </c>
      <c r="Q35" s="192">
        <f ca="1">'GAS DAILY VOL DOWNLOAD'!Q35-'GAS DAILY VOL DOWNLOAD'!$B35+$B35</f>
        <v>1</v>
      </c>
    </row>
    <row r="36" spans="1:17" x14ac:dyDescent="0.2">
      <c r="A36" s="138">
        <v>38047</v>
      </c>
      <c r="B36" s="192">
        <f ca="1">STRADDLES!L58</f>
        <v>0.75</v>
      </c>
      <c r="C36" s="192">
        <f ca="1">'GAS DAILY VOL DOWNLOAD'!C36-'GAS DAILY VOL DOWNLOAD'!$B36+$B36</f>
        <v>0.8</v>
      </c>
      <c r="D36" s="192">
        <f ca="1">'GAS DAILY VOL DOWNLOAD'!D36-'GAS DAILY VOL DOWNLOAD'!$B36+$B36</f>
        <v>0.75</v>
      </c>
      <c r="E36" s="192">
        <f ca="1">'GAS DAILY VOL DOWNLOAD'!E36-'GAS DAILY VOL DOWNLOAD'!$B36+$B36</f>
        <v>0.75</v>
      </c>
      <c r="F36" s="192">
        <f ca="1">'GAS DAILY VOL DOWNLOAD'!F36-'GAS DAILY VOL DOWNLOAD'!$B36+$B36</f>
        <v>0.85</v>
      </c>
      <c r="G36" s="192">
        <f ca="1">'GAS DAILY VOL DOWNLOAD'!G36-'GAS DAILY VOL DOWNLOAD'!$B36+$B36</f>
        <v>1</v>
      </c>
      <c r="H36" s="192">
        <f ca="1">'GAS DAILY VOL DOWNLOAD'!H36-'GAS DAILY VOL DOWNLOAD'!$B36+$B36</f>
        <v>0.75</v>
      </c>
      <c r="I36" s="192">
        <f ca="1">'GAS DAILY VOL DOWNLOAD'!I36-'GAS DAILY VOL DOWNLOAD'!$B36+$B36</f>
        <v>0.75</v>
      </c>
      <c r="J36" s="192">
        <f ca="1">'GAS DAILY VOL DOWNLOAD'!J36-'GAS DAILY VOL DOWNLOAD'!$B36+$B36</f>
        <v>0.95</v>
      </c>
      <c r="K36" s="192">
        <f ca="1">'GAS DAILY VOL DOWNLOAD'!K36-'GAS DAILY VOL DOWNLOAD'!$B36+$B36</f>
        <v>0.75</v>
      </c>
      <c r="L36" s="192">
        <f ca="1">'GAS DAILY VOL DOWNLOAD'!L36-'GAS DAILY VOL DOWNLOAD'!$B36+$B36</f>
        <v>0.75</v>
      </c>
      <c r="M36" s="192">
        <f ca="1">'GAS DAILY VOL DOWNLOAD'!M36-'GAS DAILY VOL DOWNLOAD'!$B36+$B36</f>
        <v>0.75</v>
      </c>
      <c r="N36" s="192">
        <f ca="1">'GAS DAILY VOL DOWNLOAD'!N36-'GAS DAILY VOL DOWNLOAD'!$B36+$B36</f>
        <v>1</v>
      </c>
      <c r="O36" s="192">
        <f ca="1">'GAS DAILY VOL DOWNLOAD'!O36-'GAS DAILY VOL DOWNLOAD'!$B36+$B36</f>
        <v>0.9</v>
      </c>
      <c r="P36" s="192">
        <f ca="1">'GAS DAILY VOL DOWNLOAD'!P36-'GAS DAILY VOL DOWNLOAD'!$B36+$B36</f>
        <v>0.85</v>
      </c>
      <c r="Q36" s="192">
        <f ca="1">'GAS DAILY VOL DOWNLOAD'!Q36-'GAS DAILY VOL DOWNLOAD'!$B36+$B36</f>
        <v>0.75</v>
      </c>
    </row>
    <row r="37" spans="1:17" x14ac:dyDescent="0.2">
      <c r="A37" s="138">
        <v>38078</v>
      </c>
      <c r="B37" s="192">
        <f ca="1">STRADDLES!L59</f>
        <v>0.4</v>
      </c>
      <c r="C37" s="192">
        <f ca="1">'GAS DAILY VOL DOWNLOAD'!C37-'GAS DAILY VOL DOWNLOAD'!$B37+$B37</f>
        <v>0.45</v>
      </c>
      <c r="D37" s="192">
        <f ca="1">'GAS DAILY VOL DOWNLOAD'!D37-'GAS DAILY VOL DOWNLOAD'!$B37+$B37</f>
        <v>0.4</v>
      </c>
      <c r="E37" s="192">
        <f ca="1">'GAS DAILY VOL DOWNLOAD'!E37-'GAS DAILY VOL DOWNLOAD'!$B37+$B37</f>
        <v>0.45</v>
      </c>
      <c r="F37" s="192">
        <f ca="1">'GAS DAILY VOL DOWNLOAD'!F37-'GAS DAILY VOL DOWNLOAD'!$B37+$B37</f>
        <v>0.45</v>
      </c>
      <c r="G37" s="192">
        <f ca="1">'GAS DAILY VOL DOWNLOAD'!G37-'GAS DAILY VOL DOWNLOAD'!$B37+$B37</f>
        <v>0.45</v>
      </c>
      <c r="H37" s="192">
        <f ca="1">'GAS DAILY VOL DOWNLOAD'!H37-'GAS DAILY VOL DOWNLOAD'!$B37+$B37</f>
        <v>0.45</v>
      </c>
      <c r="I37" s="192">
        <f ca="1">'GAS DAILY VOL DOWNLOAD'!I37-'GAS DAILY VOL DOWNLOAD'!$B37+$B37</f>
        <v>0.45</v>
      </c>
      <c r="J37" s="192">
        <f ca="1">'GAS DAILY VOL DOWNLOAD'!J37-'GAS DAILY VOL DOWNLOAD'!$B37+$B37</f>
        <v>0.5</v>
      </c>
      <c r="K37" s="192">
        <f ca="1">'GAS DAILY VOL DOWNLOAD'!K37-'GAS DAILY VOL DOWNLOAD'!$B37+$B37</f>
        <v>0.4</v>
      </c>
      <c r="L37" s="192">
        <f ca="1">'GAS DAILY VOL DOWNLOAD'!L37-'GAS DAILY VOL DOWNLOAD'!$B37+$B37</f>
        <v>0.45</v>
      </c>
      <c r="M37" s="192">
        <f ca="1">'GAS DAILY VOL DOWNLOAD'!M37-'GAS DAILY VOL DOWNLOAD'!$B37+$B37</f>
        <v>0.4</v>
      </c>
      <c r="N37" s="192">
        <f ca="1">'GAS DAILY VOL DOWNLOAD'!N37-'GAS DAILY VOL DOWNLOAD'!$B37+$B37</f>
        <v>0.45</v>
      </c>
      <c r="O37" s="192">
        <f ca="1">'GAS DAILY VOL DOWNLOAD'!O37-'GAS DAILY VOL DOWNLOAD'!$B37+$B37</f>
        <v>0.55000000000000004</v>
      </c>
      <c r="P37" s="192">
        <f ca="1">'GAS DAILY VOL DOWNLOAD'!P37-'GAS DAILY VOL DOWNLOAD'!$B37+$B37</f>
        <v>0.55000000000000004</v>
      </c>
      <c r="Q37" s="192">
        <f ca="1">'GAS DAILY VOL DOWNLOAD'!Q37-'GAS DAILY VOL DOWNLOAD'!$B37+$B37</f>
        <v>0.4</v>
      </c>
    </row>
    <row r="38" spans="1:17" x14ac:dyDescent="0.2">
      <c r="A38" s="138">
        <v>38108</v>
      </c>
      <c r="B38" s="192">
        <f ca="1">STRADDLES!L60</f>
        <v>0.45</v>
      </c>
      <c r="C38" s="192">
        <f ca="1">'GAS DAILY VOL DOWNLOAD'!C38-'GAS DAILY VOL DOWNLOAD'!$B38+$B38</f>
        <v>0.5</v>
      </c>
      <c r="D38" s="192">
        <f ca="1">'GAS DAILY VOL DOWNLOAD'!D38-'GAS DAILY VOL DOWNLOAD'!$B38+$B38</f>
        <v>0.4</v>
      </c>
      <c r="E38" s="192">
        <f ca="1">'GAS DAILY VOL DOWNLOAD'!E38-'GAS DAILY VOL DOWNLOAD'!$B38+$B38</f>
        <v>0.4</v>
      </c>
      <c r="F38" s="192">
        <f ca="1">'GAS DAILY VOL DOWNLOAD'!F38-'GAS DAILY VOL DOWNLOAD'!$B38+$B38</f>
        <v>0.45</v>
      </c>
      <c r="G38" s="192">
        <f ca="1">'GAS DAILY VOL DOWNLOAD'!G38-'GAS DAILY VOL DOWNLOAD'!$B38+$B38</f>
        <v>0.5</v>
      </c>
      <c r="H38" s="192">
        <f ca="1">'GAS DAILY VOL DOWNLOAD'!H38-'GAS DAILY VOL DOWNLOAD'!$B38+$B38</f>
        <v>0.45</v>
      </c>
      <c r="I38" s="192">
        <f ca="1">'GAS DAILY VOL DOWNLOAD'!I38-'GAS DAILY VOL DOWNLOAD'!$B38+$B38</f>
        <v>0.4</v>
      </c>
      <c r="J38" s="192">
        <f ca="1">'GAS DAILY VOL DOWNLOAD'!J38-'GAS DAILY VOL DOWNLOAD'!$B38+$B38</f>
        <v>0.45</v>
      </c>
      <c r="K38" s="192">
        <f ca="1">'GAS DAILY VOL DOWNLOAD'!K38-'GAS DAILY VOL DOWNLOAD'!$B38+$B38</f>
        <v>0.45</v>
      </c>
      <c r="L38" s="192">
        <f ca="1">'GAS DAILY VOL DOWNLOAD'!L38-'GAS DAILY VOL DOWNLOAD'!$B38+$B38</f>
        <v>0.5</v>
      </c>
      <c r="M38" s="192">
        <f ca="1">'GAS DAILY VOL DOWNLOAD'!M38-'GAS DAILY VOL DOWNLOAD'!$B38+$B38</f>
        <v>0.45</v>
      </c>
      <c r="N38" s="192">
        <f ca="1">'GAS DAILY VOL DOWNLOAD'!N38-'GAS DAILY VOL DOWNLOAD'!$B38+$B38</f>
        <v>0.5</v>
      </c>
      <c r="O38" s="192">
        <f ca="1">'GAS DAILY VOL DOWNLOAD'!O38-'GAS DAILY VOL DOWNLOAD'!$B38+$B38</f>
        <v>0.6</v>
      </c>
      <c r="P38" s="192">
        <f ca="1">'GAS DAILY VOL DOWNLOAD'!P38-'GAS DAILY VOL DOWNLOAD'!$B38+$B38</f>
        <v>0.5</v>
      </c>
      <c r="Q38" s="192">
        <f ca="1">'GAS DAILY VOL DOWNLOAD'!Q38-'GAS DAILY VOL DOWNLOAD'!$B38+$B38</f>
        <v>0.45</v>
      </c>
    </row>
    <row r="39" spans="1:17" x14ac:dyDescent="0.2">
      <c r="A39" s="138">
        <v>38139</v>
      </c>
      <c r="B39" s="192">
        <f ca="1">STRADDLES!L61</f>
        <v>0.45</v>
      </c>
      <c r="C39" s="192">
        <f ca="1">'GAS DAILY VOL DOWNLOAD'!C39-'GAS DAILY VOL DOWNLOAD'!$B39+$B39</f>
        <v>0.5</v>
      </c>
      <c r="D39" s="192">
        <f ca="1">'GAS DAILY VOL DOWNLOAD'!D39-'GAS DAILY VOL DOWNLOAD'!$B39+$B39</f>
        <v>0.4</v>
      </c>
      <c r="E39" s="192">
        <f ca="1">'GAS DAILY VOL DOWNLOAD'!E39-'GAS DAILY VOL DOWNLOAD'!$B39+$B39</f>
        <v>0.5</v>
      </c>
      <c r="F39" s="192">
        <f ca="1">'GAS DAILY VOL DOWNLOAD'!F39-'GAS DAILY VOL DOWNLOAD'!$B39+$B39</f>
        <v>0.45</v>
      </c>
      <c r="G39" s="192">
        <f ca="1">'GAS DAILY VOL DOWNLOAD'!G39-'GAS DAILY VOL DOWNLOAD'!$B39+$B39</f>
        <v>0.5</v>
      </c>
      <c r="H39" s="192">
        <f ca="1">'GAS DAILY VOL DOWNLOAD'!H39-'GAS DAILY VOL DOWNLOAD'!$B39+$B39</f>
        <v>0.5</v>
      </c>
      <c r="I39" s="192">
        <f ca="1">'GAS DAILY VOL DOWNLOAD'!I39-'GAS DAILY VOL DOWNLOAD'!$B39+$B39</f>
        <v>0.5</v>
      </c>
      <c r="J39" s="192">
        <f ca="1">'GAS DAILY VOL DOWNLOAD'!J39-'GAS DAILY VOL DOWNLOAD'!$B39+$B39</f>
        <v>0.5</v>
      </c>
      <c r="K39" s="192">
        <f ca="1">'GAS DAILY VOL DOWNLOAD'!K39-'GAS DAILY VOL DOWNLOAD'!$B39+$B39</f>
        <v>0.45</v>
      </c>
      <c r="L39" s="192">
        <f ca="1">'GAS DAILY VOL DOWNLOAD'!L39-'GAS DAILY VOL DOWNLOAD'!$B39+$B39</f>
        <v>0.5</v>
      </c>
      <c r="M39" s="192">
        <f ca="1">'GAS DAILY VOL DOWNLOAD'!M39-'GAS DAILY VOL DOWNLOAD'!$B39+$B39</f>
        <v>0.45</v>
      </c>
      <c r="N39" s="192">
        <f ca="1">'GAS DAILY VOL DOWNLOAD'!N39-'GAS DAILY VOL DOWNLOAD'!$B39+$B39</f>
        <v>0.5</v>
      </c>
      <c r="O39" s="192">
        <f ca="1">'GAS DAILY VOL DOWNLOAD'!O39-'GAS DAILY VOL DOWNLOAD'!$B39+$B39</f>
        <v>0.6</v>
      </c>
      <c r="P39" s="192">
        <f ca="1">'GAS DAILY VOL DOWNLOAD'!P39-'GAS DAILY VOL DOWNLOAD'!$B39+$B39</f>
        <v>0.6</v>
      </c>
      <c r="Q39" s="192">
        <f ca="1">'GAS DAILY VOL DOWNLOAD'!Q39-'GAS DAILY VOL DOWNLOAD'!$B39+$B39</f>
        <v>0.45</v>
      </c>
    </row>
    <row r="40" spans="1:17" x14ac:dyDescent="0.2">
      <c r="A40" s="138">
        <v>38169</v>
      </c>
      <c r="B40" s="192">
        <f ca="1">STRADDLES!L62</f>
        <v>0.5</v>
      </c>
      <c r="C40" s="192">
        <f ca="1">'GAS DAILY VOL DOWNLOAD'!C40-'GAS DAILY VOL DOWNLOAD'!$B40+$B40</f>
        <v>0.5</v>
      </c>
      <c r="D40" s="192">
        <f ca="1">'GAS DAILY VOL DOWNLOAD'!D40-'GAS DAILY VOL DOWNLOAD'!$B40+$B40</f>
        <v>0.4</v>
      </c>
      <c r="E40" s="192">
        <f ca="1">'GAS DAILY VOL DOWNLOAD'!E40-'GAS DAILY VOL DOWNLOAD'!$B40+$B40</f>
        <v>0.5</v>
      </c>
      <c r="F40" s="192">
        <f ca="1">'GAS DAILY VOL DOWNLOAD'!F40-'GAS DAILY VOL DOWNLOAD'!$B40+$B40</f>
        <v>0.5</v>
      </c>
      <c r="G40" s="192">
        <f ca="1">'GAS DAILY VOL DOWNLOAD'!G40-'GAS DAILY VOL DOWNLOAD'!$B40+$B40</f>
        <v>0.5</v>
      </c>
      <c r="H40" s="192">
        <f ca="1">'GAS DAILY VOL DOWNLOAD'!H40-'GAS DAILY VOL DOWNLOAD'!$B40+$B40</f>
        <v>0.5</v>
      </c>
      <c r="I40" s="192">
        <f ca="1">'GAS DAILY VOL DOWNLOAD'!I40-'GAS DAILY VOL DOWNLOAD'!$B40+$B40</f>
        <v>0.5</v>
      </c>
      <c r="J40" s="192">
        <f ca="1">'GAS DAILY VOL DOWNLOAD'!J40-'GAS DAILY VOL DOWNLOAD'!$B40+$B40</f>
        <v>0.5</v>
      </c>
      <c r="K40" s="192">
        <f ca="1">'GAS DAILY VOL DOWNLOAD'!K40-'GAS DAILY VOL DOWNLOAD'!$B40+$B40</f>
        <v>0.5</v>
      </c>
      <c r="L40" s="192">
        <f ca="1">'GAS DAILY VOL DOWNLOAD'!L40-'GAS DAILY VOL DOWNLOAD'!$B40+$B40</f>
        <v>0.55000000000000004</v>
      </c>
      <c r="M40" s="192">
        <f ca="1">'GAS DAILY VOL DOWNLOAD'!M40-'GAS DAILY VOL DOWNLOAD'!$B40+$B40</f>
        <v>0.5</v>
      </c>
      <c r="N40" s="192">
        <f ca="1">'GAS DAILY VOL DOWNLOAD'!N40-'GAS DAILY VOL DOWNLOAD'!$B40+$B40</f>
        <v>0.5</v>
      </c>
      <c r="O40" s="192">
        <f ca="1">'GAS DAILY VOL DOWNLOAD'!O40-'GAS DAILY VOL DOWNLOAD'!$B40+$B40</f>
        <v>0.65</v>
      </c>
      <c r="P40" s="192">
        <f ca="1">'GAS DAILY VOL DOWNLOAD'!P40-'GAS DAILY VOL DOWNLOAD'!$B40+$B40</f>
        <v>0.6</v>
      </c>
      <c r="Q40" s="192">
        <f ca="1">'GAS DAILY VOL DOWNLOAD'!Q40-'GAS DAILY VOL DOWNLOAD'!$B40+$B40</f>
        <v>0.5</v>
      </c>
    </row>
    <row r="41" spans="1:17" x14ac:dyDescent="0.2">
      <c r="A41" s="138">
        <v>38200</v>
      </c>
      <c r="B41" s="192">
        <f ca="1">STRADDLES!L63</f>
        <v>0.55000000000000004</v>
      </c>
      <c r="C41" s="192">
        <f ca="1">'GAS DAILY VOL DOWNLOAD'!C41-'GAS DAILY VOL DOWNLOAD'!$B41+$B41</f>
        <v>0.55000000000000004</v>
      </c>
      <c r="D41" s="192">
        <f ca="1">'GAS DAILY VOL DOWNLOAD'!D41-'GAS DAILY VOL DOWNLOAD'!$B41+$B41</f>
        <v>0.5</v>
      </c>
      <c r="E41" s="192">
        <f ca="1">'GAS DAILY VOL DOWNLOAD'!E41-'GAS DAILY VOL DOWNLOAD'!$B41+$B41</f>
        <v>0.6</v>
      </c>
      <c r="F41" s="192">
        <f ca="1">'GAS DAILY VOL DOWNLOAD'!F41-'GAS DAILY VOL DOWNLOAD'!$B41+$B41</f>
        <v>0.55000000000000004</v>
      </c>
      <c r="G41" s="192">
        <f ca="1">'GAS DAILY VOL DOWNLOAD'!G41-'GAS DAILY VOL DOWNLOAD'!$B41+$B41</f>
        <v>0.6</v>
      </c>
      <c r="H41" s="192">
        <f ca="1">'GAS DAILY VOL DOWNLOAD'!H41-'GAS DAILY VOL DOWNLOAD'!$B41+$B41</f>
        <v>0.55000000000000004</v>
      </c>
      <c r="I41" s="192">
        <f ca="1">'GAS DAILY VOL DOWNLOAD'!I41-'GAS DAILY VOL DOWNLOAD'!$B41+$B41</f>
        <v>0.6</v>
      </c>
      <c r="J41" s="192">
        <f ca="1">'GAS DAILY VOL DOWNLOAD'!J41-'GAS DAILY VOL DOWNLOAD'!$B41+$B41</f>
        <v>0.45</v>
      </c>
      <c r="K41" s="192">
        <f ca="1">'GAS DAILY VOL DOWNLOAD'!K41-'GAS DAILY VOL DOWNLOAD'!$B41+$B41</f>
        <v>0.55000000000000004</v>
      </c>
      <c r="L41" s="192">
        <f ca="1">'GAS DAILY VOL DOWNLOAD'!L41-'GAS DAILY VOL DOWNLOAD'!$B41+$B41</f>
        <v>0.6</v>
      </c>
      <c r="M41" s="192">
        <f ca="1">'GAS DAILY VOL DOWNLOAD'!M41-'GAS DAILY VOL DOWNLOAD'!$B41+$B41</f>
        <v>0.55000000000000004</v>
      </c>
      <c r="N41" s="192">
        <f ca="1">'GAS DAILY VOL DOWNLOAD'!N41-'GAS DAILY VOL DOWNLOAD'!$B41+$B41</f>
        <v>0.6</v>
      </c>
      <c r="O41" s="192">
        <f ca="1">'GAS DAILY VOL DOWNLOAD'!O41-'GAS DAILY VOL DOWNLOAD'!$B41+$B41</f>
        <v>0.7</v>
      </c>
      <c r="P41" s="192">
        <f ca="1">'GAS DAILY VOL DOWNLOAD'!P41-'GAS DAILY VOL DOWNLOAD'!$B41+$B41</f>
        <v>0.7</v>
      </c>
      <c r="Q41" s="192">
        <f ca="1">'GAS DAILY VOL DOWNLOAD'!Q41-'GAS DAILY VOL DOWNLOAD'!$B41+$B41</f>
        <v>0.55000000000000004</v>
      </c>
    </row>
    <row r="42" spans="1:17" x14ac:dyDescent="0.2">
      <c r="A42" s="138">
        <v>38231</v>
      </c>
      <c r="B42" s="192">
        <f ca="1">STRADDLES!L64</f>
        <v>0.55000000000000004</v>
      </c>
      <c r="C42" s="192">
        <f ca="1">'GAS DAILY VOL DOWNLOAD'!C42-'GAS DAILY VOL DOWNLOAD'!$B42+$B42</f>
        <v>0.55000000000000004</v>
      </c>
      <c r="D42" s="192">
        <f ca="1">'GAS DAILY VOL DOWNLOAD'!D42-'GAS DAILY VOL DOWNLOAD'!$B42+$B42</f>
        <v>0.55000000000000004</v>
      </c>
      <c r="E42" s="192">
        <f ca="1">'GAS DAILY VOL DOWNLOAD'!E42-'GAS DAILY VOL DOWNLOAD'!$B42+$B42</f>
        <v>0.55000000000000004</v>
      </c>
      <c r="F42" s="192">
        <f ca="1">'GAS DAILY VOL DOWNLOAD'!F42-'GAS DAILY VOL DOWNLOAD'!$B42+$B42</f>
        <v>0.55000000000000004</v>
      </c>
      <c r="G42" s="192">
        <f ca="1">'GAS DAILY VOL DOWNLOAD'!G42-'GAS DAILY VOL DOWNLOAD'!$B42+$B42</f>
        <v>0.6</v>
      </c>
      <c r="H42" s="192">
        <f ca="1">'GAS DAILY VOL DOWNLOAD'!H42-'GAS DAILY VOL DOWNLOAD'!$B42+$B42</f>
        <v>0.6</v>
      </c>
      <c r="I42" s="192">
        <f ca="1">'GAS DAILY VOL DOWNLOAD'!I42-'GAS DAILY VOL DOWNLOAD'!$B42+$B42</f>
        <v>0.55000000000000004</v>
      </c>
      <c r="J42" s="192">
        <f ca="1">'GAS DAILY VOL DOWNLOAD'!J42-'GAS DAILY VOL DOWNLOAD'!$B42+$B42</f>
        <v>0.5</v>
      </c>
      <c r="K42" s="192">
        <f ca="1">'GAS DAILY VOL DOWNLOAD'!K42-'GAS DAILY VOL DOWNLOAD'!$B42+$B42</f>
        <v>0.55000000000000004</v>
      </c>
      <c r="L42" s="192">
        <f ca="1">'GAS DAILY VOL DOWNLOAD'!L42-'GAS DAILY VOL DOWNLOAD'!$B42+$B42</f>
        <v>0.6</v>
      </c>
      <c r="M42" s="192">
        <f ca="1">'GAS DAILY VOL DOWNLOAD'!M42-'GAS DAILY VOL DOWNLOAD'!$B42+$B42</f>
        <v>0.55000000000000004</v>
      </c>
      <c r="N42" s="192">
        <f ca="1">'GAS DAILY VOL DOWNLOAD'!N42-'GAS DAILY VOL DOWNLOAD'!$B42+$B42</f>
        <v>0.6</v>
      </c>
      <c r="O42" s="192">
        <f ca="1">'GAS DAILY VOL DOWNLOAD'!O42-'GAS DAILY VOL DOWNLOAD'!$B42+$B42</f>
        <v>0.7</v>
      </c>
      <c r="P42" s="192">
        <f ca="1">'GAS DAILY VOL DOWNLOAD'!P42-'GAS DAILY VOL DOWNLOAD'!$B42+$B42</f>
        <v>0.65</v>
      </c>
      <c r="Q42" s="192">
        <f ca="1">'GAS DAILY VOL DOWNLOAD'!Q42-'GAS DAILY VOL DOWNLOAD'!$B42+$B42</f>
        <v>0.55000000000000004</v>
      </c>
    </row>
    <row r="43" spans="1:17" x14ac:dyDescent="0.2">
      <c r="A43" s="138">
        <v>38261</v>
      </c>
      <c r="B43" s="192">
        <f ca="1">STRADDLES!L65</f>
        <v>0.6</v>
      </c>
      <c r="C43" s="192">
        <f ca="1">'GAS DAILY VOL DOWNLOAD'!C43-'GAS DAILY VOL DOWNLOAD'!$B43+$B43</f>
        <v>0.6</v>
      </c>
      <c r="D43" s="192">
        <f ca="1">'GAS DAILY VOL DOWNLOAD'!D43-'GAS DAILY VOL DOWNLOAD'!$B43+$B43</f>
        <v>0.55000000000000004</v>
      </c>
      <c r="E43" s="192">
        <f ca="1">'GAS DAILY VOL DOWNLOAD'!E43-'GAS DAILY VOL DOWNLOAD'!$B43+$B43</f>
        <v>0.6</v>
      </c>
      <c r="F43" s="192">
        <f ca="1">'GAS DAILY VOL DOWNLOAD'!F43-'GAS DAILY VOL DOWNLOAD'!$B43+$B43</f>
        <v>0.6</v>
      </c>
      <c r="G43" s="192">
        <f ca="1">'GAS DAILY VOL DOWNLOAD'!G43-'GAS DAILY VOL DOWNLOAD'!$B43+$B43</f>
        <v>0.65</v>
      </c>
      <c r="H43" s="192">
        <f ca="1">'GAS DAILY VOL DOWNLOAD'!H43-'GAS DAILY VOL DOWNLOAD'!$B43+$B43</f>
        <v>0.65</v>
      </c>
      <c r="I43" s="192">
        <f ca="1">'GAS DAILY VOL DOWNLOAD'!I43-'GAS DAILY VOL DOWNLOAD'!$B43+$B43</f>
        <v>0.6</v>
      </c>
      <c r="J43" s="192">
        <f ca="1">'GAS DAILY VOL DOWNLOAD'!J43-'GAS DAILY VOL DOWNLOAD'!$B43+$B43</f>
        <v>0.5</v>
      </c>
      <c r="K43" s="192">
        <f ca="1">'GAS DAILY VOL DOWNLOAD'!K43-'GAS DAILY VOL DOWNLOAD'!$B43+$B43</f>
        <v>0.6</v>
      </c>
      <c r="L43" s="192">
        <f ca="1">'GAS DAILY VOL DOWNLOAD'!L43-'GAS DAILY VOL DOWNLOAD'!$B43+$B43</f>
        <v>0.65</v>
      </c>
      <c r="M43" s="192">
        <f ca="1">'GAS DAILY VOL DOWNLOAD'!M43-'GAS DAILY VOL DOWNLOAD'!$B43+$B43</f>
        <v>0.6</v>
      </c>
      <c r="N43" s="192">
        <f ca="1">'GAS DAILY VOL DOWNLOAD'!N43-'GAS DAILY VOL DOWNLOAD'!$B43+$B43</f>
        <v>0.65</v>
      </c>
      <c r="O43" s="192">
        <f ca="1">'GAS DAILY VOL DOWNLOAD'!O43-'GAS DAILY VOL DOWNLOAD'!$B43+$B43</f>
        <v>0.75</v>
      </c>
      <c r="P43" s="192">
        <f ca="1">'GAS DAILY VOL DOWNLOAD'!P43-'GAS DAILY VOL DOWNLOAD'!$B43+$B43</f>
        <v>0.7</v>
      </c>
      <c r="Q43" s="192">
        <f ca="1">'GAS DAILY VOL DOWNLOAD'!Q43-'GAS DAILY VOL DOWNLOAD'!$B43+$B43</f>
        <v>0.6</v>
      </c>
    </row>
    <row r="44" spans="1:17" x14ac:dyDescent="0.2">
      <c r="A44" s="138">
        <v>38292</v>
      </c>
      <c r="B44" s="192">
        <f ca="1">STRADDLES!L66</f>
        <v>0.8</v>
      </c>
      <c r="C44" s="192">
        <f ca="1">'GAS DAILY VOL DOWNLOAD'!C44-'GAS DAILY VOL DOWNLOAD'!$B44+$B44</f>
        <v>0.85</v>
      </c>
      <c r="D44" s="192">
        <f ca="1">'GAS DAILY VOL DOWNLOAD'!D44-'GAS DAILY VOL DOWNLOAD'!$B44+$B44</f>
        <v>0.8</v>
      </c>
      <c r="E44" s="192">
        <f ca="1">'GAS DAILY VOL DOWNLOAD'!E44-'GAS DAILY VOL DOWNLOAD'!$B44+$B44</f>
        <v>0.8</v>
      </c>
      <c r="F44" s="192">
        <f ca="1">'GAS DAILY VOL DOWNLOAD'!F44-'GAS DAILY VOL DOWNLOAD'!$B44+$B44</f>
        <v>0.9</v>
      </c>
      <c r="G44" s="192">
        <f ca="1">'GAS DAILY VOL DOWNLOAD'!G44-'GAS DAILY VOL DOWNLOAD'!$B44+$B44</f>
        <v>0.95</v>
      </c>
      <c r="H44" s="192">
        <f ca="1">'GAS DAILY VOL DOWNLOAD'!H44-'GAS DAILY VOL DOWNLOAD'!$B44+$B44</f>
        <v>0.85</v>
      </c>
      <c r="I44" s="192">
        <f ca="1">'GAS DAILY VOL DOWNLOAD'!I44-'GAS DAILY VOL DOWNLOAD'!$B44+$B44</f>
        <v>0.8</v>
      </c>
      <c r="J44" s="192">
        <f ca="1">'GAS DAILY VOL DOWNLOAD'!J44-'GAS DAILY VOL DOWNLOAD'!$B44+$B44</f>
        <v>0.95</v>
      </c>
      <c r="K44" s="192">
        <f ca="1">'GAS DAILY VOL DOWNLOAD'!K44-'GAS DAILY VOL DOWNLOAD'!$B44+$B44</f>
        <v>0.8</v>
      </c>
      <c r="L44" s="192">
        <f ca="1">'GAS DAILY VOL DOWNLOAD'!L44-'GAS DAILY VOL DOWNLOAD'!$B44+$B44</f>
        <v>0.8</v>
      </c>
      <c r="M44" s="192">
        <f ca="1">'GAS DAILY VOL DOWNLOAD'!M44-'GAS DAILY VOL DOWNLOAD'!$B44+$B44</f>
        <v>0.8</v>
      </c>
      <c r="N44" s="192">
        <f ca="1">'GAS DAILY VOL DOWNLOAD'!N44-'GAS DAILY VOL DOWNLOAD'!$B44+$B44</f>
        <v>0.95</v>
      </c>
      <c r="O44" s="192">
        <f ca="1">'GAS DAILY VOL DOWNLOAD'!O44-'GAS DAILY VOL DOWNLOAD'!$B44+$B44</f>
        <v>0.95</v>
      </c>
      <c r="P44" s="192">
        <f ca="1">'GAS DAILY VOL DOWNLOAD'!P44-'GAS DAILY VOL DOWNLOAD'!$B44+$B44</f>
        <v>0.9</v>
      </c>
      <c r="Q44" s="192">
        <f ca="1">'GAS DAILY VOL DOWNLOAD'!Q44-'GAS DAILY VOL DOWNLOAD'!$B44+$B44</f>
        <v>0.8</v>
      </c>
    </row>
    <row r="45" spans="1:17" x14ac:dyDescent="0.2">
      <c r="A45" s="138">
        <v>38322</v>
      </c>
      <c r="B45" s="192">
        <f ca="1">STRADDLES!L67</f>
        <v>1</v>
      </c>
      <c r="C45" s="192">
        <f ca="1">'GAS DAILY VOL DOWNLOAD'!C45-'GAS DAILY VOL DOWNLOAD'!$B45+$B45</f>
        <v>1.05</v>
      </c>
      <c r="D45" s="192">
        <f ca="1">'GAS DAILY VOL DOWNLOAD'!D45-'GAS DAILY VOL DOWNLOAD'!$B45+$B45</f>
        <v>1</v>
      </c>
      <c r="E45" s="192">
        <f ca="1">'GAS DAILY VOL DOWNLOAD'!E45-'GAS DAILY VOL DOWNLOAD'!$B45+$B45</f>
        <v>1</v>
      </c>
      <c r="F45" s="192">
        <f ca="1">'GAS DAILY VOL DOWNLOAD'!F45-'GAS DAILY VOL DOWNLOAD'!$B45+$B45</f>
        <v>1.1499999999999999</v>
      </c>
      <c r="G45" s="192">
        <f ca="1">'GAS DAILY VOL DOWNLOAD'!G45-'GAS DAILY VOL DOWNLOAD'!$B45+$B45</f>
        <v>1.25</v>
      </c>
      <c r="H45" s="192">
        <f ca="1">'GAS DAILY VOL DOWNLOAD'!H45-'GAS DAILY VOL DOWNLOAD'!$B45+$B45</f>
        <v>1.05</v>
      </c>
      <c r="I45" s="192">
        <f ca="1">'GAS DAILY VOL DOWNLOAD'!I45-'GAS DAILY VOL DOWNLOAD'!$B45+$B45</f>
        <v>1</v>
      </c>
      <c r="J45" s="192">
        <f ca="1">'GAS DAILY VOL DOWNLOAD'!J45-'GAS DAILY VOL DOWNLOAD'!$B45+$B45</f>
        <v>1.35</v>
      </c>
      <c r="K45" s="192">
        <f ca="1">'GAS DAILY VOL DOWNLOAD'!K45-'GAS DAILY VOL DOWNLOAD'!$B45+$B45</f>
        <v>1</v>
      </c>
      <c r="L45" s="192">
        <f ca="1">'GAS DAILY VOL DOWNLOAD'!L45-'GAS DAILY VOL DOWNLOAD'!$B45+$B45</f>
        <v>1.1000000000000001</v>
      </c>
      <c r="M45" s="192">
        <f ca="1">'GAS DAILY VOL DOWNLOAD'!M45-'GAS DAILY VOL DOWNLOAD'!$B45+$B45</f>
        <v>1</v>
      </c>
      <c r="N45" s="192">
        <f ca="1">'GAS DAILY VOL DOWNLOAD'!N45-'GAS DAILY VOL DOWNLOAD'!$B45+$B45</f>
        <v>1.25</v>
      </c>
      <c r="O45" s="192">
        <f ca="1">'GAS DAILY VOL DOWNLOAD'!O45-'GAS DAILY VOL DOWNLOAD'!$B45+$B45</f>
        <v>1.1499999999999999</v>
      </c>
      <c r="P45" s="192">
        <f ca="1">'GAS DAILY VOL DOWNLOAD'!P45-'GAS DAILY VOL DOWNLOAD'!$B45+$B45</f>
        <v>1.1000000000000001</v>
      </c>
      <c r="Q45" s="192">
        <f ca="1">'GAS DAILY VOL DOWNLOAD'!Q45-'GAS DAILY VOL DOWNLOAD'!$B45+$B45</f>
        <v>1</v>
      </c>
    </row>
    <row r="46" spans="1:17" x14ac:dyDescent="0.2">
      <c r="A46" s="138">
        <v>38353</v>
      </c>
      <c r="B46" s="192">
        <f ca="1">STRADDLES!L68</f>
        <v>1</v>
      </c>
      <c r="C46" s="192">
        <f ca="1">'GAS DAILY VOL DOWNLOAD'!C46-'GAS DAILY VOL DOWNLOAD'!$B46+$B46</f>
        <v>1.05</v>
      </c>
      <c r="D46" s="192">
        <f ca="1">'GAS DAILY VOL DOWNLOAD'!D46-'GAS DAILY VOL DOWNLOAD'!$B46+$B46</f>
        <v>1</v>
      </c>
      <c r="E46" s="192">
        <f ca="1">'GAS DAILY VOL DOWNLOAD'!E46-'GAS DAILY VOL DOWNLOAD'!$B46+$B46</f>
        <v>1</v>
      </c>
      <c r="F46" s="192">
        <f ca="1">'GAS DAILY VOL DOWNLOAD'!F46-'GAS DAILY VOL DOWNLOAD'!$B46+$B46</f>
        <v>1.1499999999999999</v>
      </c>
      <c r="G46" s="192">
        <f ca="1">'GAS DAILY VOL DOWNLOAD'!G46-'GAS DAILY VOL DOWNLOAD'!$B46+$B46</f>
        <v>1.45</v>
      </c>
      <c r="H46" s="192">
        <f ca="1">'GAS DAILY VOL DOWNLOAD'!H46-'GAS DAILY VOL DOWNLOAD'!$B46+$B46</f>
        <v>1.05</v>
      </c>
      <c r="I46" s="192">
        <f ca="1">'GAS DAILY VOL DOWNLOAD'!I46-'GAS DAILY VOL DOWNLOAD'!$B46+$B46</f>
        <v>1</v>
      </c>
      <c r="J46" s="192">
        <f ca="1">'GAS DAILY VOL DOWNLOAD'!J46-'GAS DAILY VOL DOWNLOAD'!$B46+$B46</f>
        <v>1.35</v>
      </c>
      <c r="K46" s="192">
        <f ca="1">'GAS DAILY VOL DOWNLOAD'!K46-'GAS DAILY VOL DOWNLOAD'!$B46+$B46</f>
        <v>1</v>
      </c>
      <c r="L46" s="192">
        <f ca="1">'GAS DAILY VOL DOWNLOAD'!L46-'GAS DAILY VOL DOWNLOAD'!$B46+$B46</f>
        <v>1.1000000000000001</v>
      </c>
      <c r="M46" s="192">
        <f ca="1">'GAS DAILY VOL DOWNLOAD'!M46-'GAS DAILY VOL DOWNLOAD'!$B46+$B46</f>
        <v>1</v>
      </c>
      <c r="N46" s="192">
        <f ca="1">'GAS DAILY VOL DOWNLOAD'!N46-'GAS DAILY VOL DOWNLOAD'!$B46+$B46</f>
        <v>1.45</v>
      </c>
      <c r="O46" s="192">
        <f ca="1">'GAS DAILY VOL DOWNLOAD'!O46-'GAS DAILY VOL DOWNLOAD'!$B46+$B46</f>
        <v>1.1499999999999999</v>
      </c>
      <c r="P46" s="192">
        <f ca="1">'GAS DAILY VOL DOWNLOAD'!P46-'GAS DAILY VOL DOWNLOAD'!$B46+$B46</f>
        <v>1.1000000000000001</v>
      </c>
      <c r="Q46" s="192">
        <f ca="1">'GAS DAILY VOL DOWNLOAD'!Q46-'GAS DAILY VOL DOWNLOAD'!$B46+$B46</f>
        <v>1</v>
      </c>
    </row>
    <row r="47" spans="1:17" x14ac:dyDescent="0.2">
      <c r="A47" s="138">
        <v>38384</v>
      </c>
      <c r="B47" s="192">
        <f ca="1">STRADDLES!L69</f>
        <v>1</v>
      </c>
      <c r="C47" s="192">
        <f ca="1">'GAS DAILY VOL DOWNLOAD'!C47-'GAS DAILY VOL DOWNLOAD'!$B47+$B47</f>
        <v>1.05</v>
      </c>
      <c r="D47" s="192">
        <f ca="1">'GAS DAILY VOL DOWNLOAD'!D47-'GAS DAILY VOL DOWNLOAD'!$B47+$B47</f>
        <v>1</v>
      </c>
      <c r="E47" s="192">
        <f ca="1">'GAS DAILY VOL DOWNLOAD'!E47-'GAS DAILY VOL DOWNLOAD'!$B47+$B47</f>
        <v>1</v>
      </c>
      <c r="F47" s="192">
        <f ca="1">'GAS DAILY VOL DOWNLOAD'!F47-'GAS DAILY VOL DOWNLOAD'!$B47+$B47</f>
        <v>1.1499999999999999</v>
      </c>
      <c r="G47" s="192">
        <f ca="1">'GAS DAILY VOL DOWNLOAD'!G47-'GAS DAILY VOL DOWNLOAD'!$B47+$B47</f>
        <v>1.45</v>
      </c>
      <c r="H47" s="192">
        <f ca="1">'GAS DAILY VOL DOWNLOAD'!H47-'GAS DAILY VOL DOWNLOAD'!$B47+$B47</f>
        <v>1.05</v>
      </c>
      <c r="I47" s="192">
        <f ca="1">'GAS DAILY VOL DOWNLOAD'!I47-'GAS DAILY VOL DOWNLOAD'!$B47+$B47</f>
        <v>1</v>
      </c>
      <c r="J47" s="192">
        <f ca="1">'GAS DAILY VOL DOWNLOAD'!J47-'GAS DAILY VOL DOWNLOAD'!$B47+$B47</f>
        <v>1.35</v>
      </c>
      <c r="K47" s="192">
        <f ca="1">'GAS DAILY VOL DOWNLOAD'!K47-'GAS DAILY VOL DOWNLOAD'!$B47+$B47</f>
        <v>1</v>
      </c>
      <c r="L47" s="192">
        <f ca="1">'GAS DAILY VOL DOWNLOAD'!L47-'GAS DAILY VOL DOWNLOAD'!$B47+$B47</f>
        <v>1.1000000000000001</v>
      </c>
      <c r="M47" s="192">
        <f ca="1">'GAS DAILY VOL DOWNLOAD'!M47-'GAS DAILY VOL DOWNLOAD'!$B47+$B47</f>
        <v>1</v>
      </c>
      <c r="N47" s="192">
        <f ca="1">'GAS DAILY VOL DOWNLOAD'!N47-'GAS DAILY VOL DOWNLOAD'!$B47+$B47</f>
        <v>1.45</v>
      </c>
      <c r="O47" s="192">
        <f ca="1">'GAS DAILY VOL DOWNLOAD'!O47-'GAS DAILY VOL DOWNLOAD'!$B47+$B47</f>
        <v>1.1499999999999999</v>
      </c>
      <c r="P47" s="192">
        <f ca="1">'GAS DAILY VOL DOWNLOAD'!P47-'GAS DAILY VOL DOWNLOAD'!$B47+$B47</f>
        <v>1.1000000000000001</v>
      </c>
      <c r="Q47" s="192">
        <f ca="1">'GAS DAILY VOL DOWNLOAD'!Q47-'GAS DAILY VOL DOWNLOAD'!$B47+$B47</f>
        <v>1</v>
      </c>
    </row>
    <row r="48" spans="1:17" x14ac:dyDescent="0.2">
      <c r="A48" s="138">
        <v>38412</v>
      </c>
      <c r="B48" s="192">
        <f ca="1">STRADDLES!L70</f>
        <v>0.75</v>
      </c>
      <c r="C48" s="192">
        <f ca="1">'GAS DAILY VOL DOWNLOAD'!C48-'GAS DAILY VOL DOWNLOAD'!$B48+$B48</f>
        <v>0.8</v>
      </c>
      <c r="D48" s="192">
        <f ca="1">'GAS DAILY VOL DOWNLOAD'!D48-'GAS DAILY VOL DOWNLOAD'!$B48+$B48</f>
        <v>0.75</v>
      </c>
      <c r="E48" s="192">
        <f ca="1">'GAS DAILY VOL DOWNLOAD'!E48-'GAS DAILY VOL DOWNLOAD'!$B48+$B48</f>
        <v>0.75</v>
      </c>
      <c r="F48" s="192">
        <f ca="1">'GAS DAILY VOL DOWNLOAD'!F48-'GAS DAILY VOL DOWNLOAD'!$B48+$B48</f>
        <v>0.85</v>
      </c>
      <c r="G48" s="192">
        <f ca="1">'GAS DAILY VOL DOWNLOAD'!G48-'GAS DAILY VOL DOWNLOAD'!$B48+$B48</f>
        <v>1</v>
      </c>
      <c r="H48" s="192">
        <f ca="1">'GAS DAILY VOL DOWNLOAD'!H48-'GAS DAILY VOL DOWNLOAD'!$B48+$B48</f>
        <v>0.75</v>
      </c>
      <c r="I48" s="192">
        <f ca="1">'GAS DAILY VOL DOWNLOAD'!I48-'GAS DAILY VOL DOWNLOAD'!$B48+$B48</f>
        <v>0.75</v>
      </c>
      <c r="J48" s="192">
        <f ca="1">'GAS DAILY VOL DOWNLOAD'!J48-'GAS DAILY VOL DOWNLOAD'!$B48+$B48</f>
        <v>0.95</v>
      </c>
      <c r="K48" s="192">
        <f ca="1">'GAS DAILY VOL DOWNLOAD'!K48-'GAS DAILY VOL DOWNLOAD'!$B48+$B48</f>
        <v>0.75</v>
      </c>
      <c r="L48" s="192">
        <f ca="1">'GAS DAILY VOL DOWNLOAD'!L48-'GAS DAILY VOL DOWNLOAD'!$B48+$B48</f>
        <v>0.75</v>
      </c>
      <c r="M48" s="192">
        <f ca="1">'GAS DAILY VOL DOWNLOAD'!M48-'GAS DAILY VOL DOWNLOAD'!$B48+$B48</f>
        <v>0.75</v>
      </c>
      <c r="N48" s="192">
        <f ca="1">'GAS DAILY VOL DOWNLOAD'!N48-'GAS DAILY VOL DOWNLOAD'!$B48+$B48</f>
        <v>1</v>
      </c>
      <c r="O48" s="192">
        <f ca="1">'GAS DAILY VOL DOWNLOAD'!O48-'GAS DAILY VOL DOWNLOAD'!$B48+$B48</f>
        <v>0.9</v>
      </c>
      <c r="P48" s="192">
        <f ca="1">'GAS DAILY VOL DOWNLOAD'!P48-'GAS DAILY VOL DOWNLOAD'!$B48+$B48</f>
        <v>0.85</v>
      </c>
      <c r="Q48" s="192">
        <f ca="1">'GAS DAILY VOL DOWNLOAD'!Q48-'GAS DAILY VOL DOWNLOAD'!$B48+$B48</f>
        <v>0.75</v>
      </c>
    </row>
    <row r="49" spans="1:17" x14ac:dyDescent="0.2">
      <c r="A49" s="138">
        <v>38443</v>
      </c>
      <c r="B49" s="192">
        <f ca="1">STRADDLES!L71</f>
        <v>0.4</v>
      </c>
      <c r="C49" s="192">
        <f ca="1">'GAS DAILY VOL DOWNLOAD'!C49-'GAS DAILY VOL DOWNLOAD'!$B49+$B49</f>
        <v>0.45</v>
      </c>
      <c r="D49" s="192">
        <f ca="1">'GAS DAILY VOL DOWNLOAD'!D49-'GAS DAILY VOL DOWNLOAD'!$B49+$B49</f>
        <v>0.4</v>
      </c>
      <c r="E49" s="192">
        <f ca="1">'GAS DAILY VOL DOWNLOAD'!E49-'GAS DAILY VOL DOWNLOAD'!$B49+$B49</f>
        <v>0.45</v>
      </c>
      <c r="F49" s="192">
        <f ca="1">'GAS DAILY VOL DOWNLOAD'!F49-'GAS DAILY VOL DOWNLOAD'!$B49+$B49</f>
        <v>0.45</v>
      </c>
      <c r="G49" s="192">
        <f ca="1">'GAS DAILY VOL DOWNLOAD'!G49-'GAS DAILY VOL DOWNLOAD'!$B49+$B49</f>
        <v>0.45</v>
      </c>
      <c r="H49" s="192">
        <f ca="1">'GAS DAILY VOL DOWNLOAD'!H49-'GAS DAILY VOL DOWNLOAD'!$B49+$B49</f>
        <v>0.45</v>
      </c>
      <c r="I49" s="192">
        <f ca="1">'GAS DAILY VOL DOWNLOAD'!I49-'GAS DAILY VOL DOWNLOAD'!$B49+$B49</f>
        <v>0.45</v>
      </c>
      <c r="J49" s="192">
        <f ca="1">'GAS DAILY VOL DOWNLOAD'!J49-'GAS DAILY VOL DOWNLOAD'!$B49+$B49</f>
        <v>0.5</v>
      </c>
      <c r="K49" s="192">
        <f ca="1">'GAS DAILY VOL DOWNLOAD'!K49-'GAS DAILY VOL DOWNLOAD'!$B49+$B49</f>
        <v>0.4</v>
      </c>
      <c r="L49" s="192">
        <f ca="1">'GAS DAILY VOL DOWNLOAD'!L49-'GAS DAILY VOL DOWNLOAD'!$B49+$B49</f>
        <v>0.45</v>
      </c>
      <c r="M49" s="192">
        <f ca="1">'GAS DAILY VOL DOWNLOAD'!M49-'GAS DAILY VOL DOWNLOAD'!$B49+$B49</f>
        <v>0.4</v>
      </c>
      <c r="N49" s="192">
        <f ca="1">'GAS DAILY VOL DOWNLOAD'!N49-'GAS DAILY VOL DOWNLOAD'!$B49+$B49</f>
        <v>0.45</v>
      </c>
      <c r="O49" s="192">
        <f ca="1">'GAS DAILY VOL DOWNLOAD'!O49-'GAS DAILY VOL DOWNLOAD'!$B49+$B49</f>
        <v>0.55000000000000004</v>
      </c>
      <c r="P49" s="192">
        <f ca="1">'GAS DAILY VOL DOWNLOAD'!P49-'GAS DAILY VOL DOWNLOAD'!$B49+$B49</f>
        <v>0.55000000000000004</v>
      </c>
      <c r="Q49" s="192">
        <f ca="1">'GAS DAILY VOL DOWNLOAD'!Q49-'GAS DAILY VOL DOWNLOAD'!$B49+$B49</f>
        <v>0.4</v>
      </c>
    </row>
    <row r="50" spans="1:17" x14ac:dyDescent="0.2">
      <c r="A50" s="138">
        <v>38473</v>
      </c>
      <c r="B50" s="192">
        <f ca="1">STRADDLES!L72</f>
        <v>0.45</v>
      </c>
      <c r="C50" s="192">
        <f ca="1">'GAS DAILY VOL DOWNLOAD'!C50-'GAS DAILY VOL DOWNLOAD'!$B50+$B50</f>
        <v>0.5</v>
      </c>
      <c r="D50" s="192">
        <f ca="1">'GAS DAILY VOL DOWNLOAD'!D50-'GAS DAILY VOL DOWNLOAD'!$B50+$B50</f>
        <v>0.4</v>
      </c>
      <c r="E50" s="192">
        <f ca="1">'GAS DAILY VOL DOWNLOAD'!E50-'GAS DAILY VOL DOWNLOAD'!$B50+$B50</f>
        <v>0.4</v>
      </c>
      <c r="F50" s="192">
        <f ca="1">'GAS DAILY VOL DOWNLOAD'!F50-'GAS DAILY VOL DOWNLOAD'!$B50+$B50</f>
        <v>0.45</v>
      </c>
      <c r="G50" s="192">
        <f ca="1">'GAS DAILY VOL DOWNLOAD'!G50-'GAS DAILY VOL DOWNLOAD'!$B50+$B50</f>
        <v>0.5</v>
      </c>
      <c r="H50" s="192">
        <f ca="1">'GAS DAILY VOL DOWNLOAD'!H50-'GAS DAILY VOL DOWNLOAD'!$B50+$B50</f>
        <v>0.45</v>
      </c>
      <c r="I50" s="192">
        <f ca="1">'GAS DAILY VOL DOWNLOAD'!I50-'GAS DAILY VOL DOWNLOAD'!$B50+$B50</f>
        <v>0.4</v>
      </c>
      <c r="J50" s="192">
        <f ca="1">'GAS DAILY VOL DOWNLOAD'!J50-'GAS DAILY VOL DOWNLOAD'!$B50+$B50</f>
        <v>0.45</v>
      </c>
      <c r="K50" s="192">
        <f ca="1">'GAS DAILY VOL DOWNLOAD'!K50-'GAS DAILY VOL DOWNLOAD'!$B50+$B50</f>
        <v>0.45</v>
      </c>
      <c r="L50" s="192">
        <f ca="1">'GAS DAILY VOL DOWNLOAD'!L50-'GAS DAILY VOL DOWNLOAD'!$B50+$B50</f>
        <v>0.5</v>
      </c>
      <c r="M50" s="192">
        <f ca="1">'GAS DAILY VOL DOWNLOAD'!M50-'GAS DAILY VOL DOWNLOAD'!$B50+$B50</f>
        <v>0.45</v>
      </c>
      <c r="N50" s="192">
        <f ca="1">'GAS DAILY VOL DOWNLOAD'!N50-'GAS DAILY VOL DOWNLOAD'!$B50+$B50</f>
        <v>0.5</v>
      </c>
      <c r="O50" s="192">
        <f ca="1">'GAS DAILY VOL DOWNLOAD'!O50-'GAS DAILY VOL DOWNLOAD'!$B50+$B50</f>
        <v>0.6</v>
      </c>
      <c r="P50" s="192">
        <f ca="1">'GAS DAILY VOL DOWNLOAD'!P50-'GAS DAILY VOL DOWNLOAD'!$B50+$B50</f>
        <v>0.5</v>
      </c>
      <c r="Q50" s="192">
        <f ca="1">'GAS DAILY VOL DOWNLOAD'!Q50-'GAS DAILY VOL DOWNLOAD'!$B50+$B50</f>
        <v>0.45</v>
      </c>
    </row>
    <row r="51" spans="1:17" x14ac:dyDescent="0.2">
      <c r="A51" s="138">
        <v>38504</v>
      </c>
      <c r="B51" s="192">
        <f ca="1">STRADDLES!L73</f>
        <v>0.45</v>
      </c>
      <c r="C51" s="192">
        <f ca="1">'GAS DAILY VOL DOWNLOAD'!C51-'GAS DAILY VOL DOWNLOAD'!$B51+$B51</f>
        <v>0.5</v>
      </c>
      <c r="D51" s="192">
        <f ca="1">'GAS DAILY VOL DOWNLOAD'!D51-'GAS DAILY VOL DOWNLOAD'!$B51+$B51</f>
        <v>0.4</v>
      </c>
      <c r="E51" s="192">
        <f ca="1">'GAS DAILY VOL DOWNLOAD'!E51-'GAS DAILY VOL DOWNLOAD'!$B51+$B51</f>
        <v>0.5</v>
      </c>
      <c r="F51" s="192">
        <f ca="1">'GAS DAILY VOL DOWNLOAD'!F51-'GAS DAILY VOL DOWNLOAD'!$B51+$B51</f>
        <v>0.45</v>
      </c>
      <c r="G51" s="192">
        <f ca="1">'GAS DAILY VOL DOWNLOAD'!G51-'GAS DAILY VOL DOWNLOAD'!$B51+$B51</f>
        <v>0.5</v>
      </c>
      <c r="H51" s="192">
        <f ca="1">'GAS DAILY VOL DOWNLOAD'!H51-'GAS DAILY VOL DOWNLOAD'!$B51+$B51</f>
        <v>0.5</v>
      </c>
      <c r="I51" s="192">
        <f ca="1">'GAS DAILY VOL DOWNLOAD'!I51-'GAS DAILY VOL DOWNLOAD'!$B51+$B51</f>
        <v>0.5</v>
      </c>
      <c r="J51" s="192">
        <f ca="1">'GAS DAILY VOL DOWNLOAD'!J51-'GAS DAILY VOL DOWNLOAD'!$B51+$B51</f>
        <v>0.5</v>
      </c>
      <c r="K51" s="192">
        <f ca="1">'GAS DAILY VOL DOWNLOAD'!K51-'GAS DAILY VOL DOWNLOAD'!$B51+$B51</f>
        <v>0.45</v>
      </c>
      <c r="L51" s="192">
        <f ca="1">'GAS DAILY VOL DOWNLOAD'!L51-'GAS DAILY VOL DOWNLOAD'!$B51+$B51</f>
        <v>0.5</v>
      </c>
      <c r="M51" s="192">
        <f ca="1">'GAS DAILY VOL DOWNLOAD'!M51-'GAS DAILY VOL DOWNLOAD'!$B51+$B51</f>
        <v>0.45</v>
      </c>
      <c r="N51" s="192">
        <f ca="1">'GAS DAILY VOL DOWNLOAD'!N51-'GAS DAILY VOL DOWNLOAD'!$B51+$B51</f>
        <v>0.5</v>
      </c>
      <c r="O51" s="192">
        <f ca="1">'GAS DAILY VOL DOWNLOAD'!O51-'GAS DAILY VOL DOWNLOAD'!$B51+$B51</f>
        <v>0.6</v>
      </c>
      <c r="P51" s="192">
        <f ca="1">'GAS DAILY VOL DOWNLOAD'!P51-'GAS DAILY VOL DOWNLOAD'!$B51+$B51</f>
        <v>0.6</v>
      </c>
      <c r="Q51" s="192">
        <f ca="1">'GAS DAILY VOL DOWNLOAD'!Q51-'GAS DAILY VOL DOWNLOAD'!$B51+$B51</f>
        <v>0.45</v>
      </c>
    </row>
    <row r="52" spans="1:17" x14ac:dyDescent="0.2">
      <c r="A52" s="138">
        <v>38534</v>
      </c>
      <c r="B52" s="192">
        <f ca="1">STRADDLES!L74</f>
        <v>0.5</v>
      </c>
      <c r="C52" s="192">
        <f ca="1">'GAS DAILY VOL DOWNLOAD'!C52-'GAS DAILY VOL DOWNLOAD'!$B52+$B52</f>
        <v>0.5</v>
      </c>
      <c r="D52" s="192">
        <f ca="1">'GAS DAILY VOL DOWNLOAD'!D52-'GAS DAILY VOL DOWNLOAD'!$B52+$B52</f>
        <v>0.4</v>
      </c>
      <c r="E52" s="192">
        <f ca="1">'GAS DAILY VOL DOWNLOAD'!E52-'GAS DAILY VOL DOWNLOAD'!$B52+$B52</f>
        <v>0.5</v>
      </c>
      <c r="F52" s="192">
        <f ca="1">'GAS DAILY VOL DOWNLOAD'!F52-'GAS DAILY VOL DOWNLOAD'!$B52+$B52</f>
        <v>0.5</v>
      </c>
      <c r="G52" s="192">
        <f ca="1">'GAS DAILY VOL DOWNLOAD'!G52-'GAS DAILY VOL DOWNLOAD'!$B52+$B52</f>
        <v>0.5</v>
      </c>
      <c r="H52" s="192">
        <f ca="1">'GAS DAILY VOL DOWNLOAD'!H52-'GAS DAILY VOL DOWNLOAD'!$B52+$B52</f>
        <v>0.5</v>
      </c>
      <c r="I52" s="192">
        <f ca="1">'GAS DAILY VOL DOWNLOAD'!I52-'GAS DAILY VOL DOWNLOAD'!$B52+$B52</f>
        <v>0.5</v>
      </c>
      <c r="J52" s="192">
        <f ca="1">'GAS DAILY VOL DOWNLOAD'!J52-'GAS DAILY VOL DOWNLOAD'!$B52+$B52</f>
        <v>0.5</v>
      </c>
      <c r="K52" s="192">
        <f ca="1">'GAS DAILY VOL DOWNLOAD'!K52-'GAS DAILY VOL DOWNLOAD'!$B52+$B52</f>
        <v>0.5</v>
      </c>
      <c r="L52" s="192">
        <f ca="1">'GAS DAILY VOL DOWNLOAD'!L52-'GAS DAILY VOL DOWNLOAD'!$B52+$B52</f>
        <v>0.55000000000000004</v>
      </c>
      <c r="M52" s="192">
        <f ca="1">'GAS DAILY VOL DOWNLOAD'!M52-'GAS DAILY VOL DOWNLOAD'!$B52+$B52</f>
        <v>0.5</v>
      </c>
      <c r="N52" s="192">
        <f ca="1">'GAS DAILY VOL DOWNLOAD'!N52-'GAS DAILY VOL DOWNLOAD'!$B52+$B52</f>
        <v>0.5</v>
      </c>
      <c r="O52" s="192">
        <f ca="1">'GAS DAILY VOL DOWNLOAD'!O52-'GAS DAILY VOL DOWNLOAD'!$B52+$B52</f>
        <v>0.65</v>
      </c>
      <c r="P52" s="192">
        <f ca="1">'GAS DAILY VOL DOWNLOAD'!P52-'GAS DAILY VOL DOWNLOAD'!$B52+$B52</f>
        <v>0.6</v>
      </c>
      <c r="Q52" s="192">
        <f ca="1">'GAS DAILY VOL DOWNLOAD'!Q52-'GAS DAILY VOL DOWNLOAD'!$B52+$B52</f>
        <v>0.5</v>
      </c>
    </row>
    <row r="53" spans="1:17" x14ac:dyDescent="0.2">
      <c r="A53" s="138">
        <v>38565</v>
      </c>
      <c r="B53" s="192">
        <f ca="1">STRADDLES!L75</f>
        <v>0.55000000000000004</v>
      </c>
      <c r="C53" s="192">
        <f ca="1">'GAS DAILY VOL DOWNLOAD'!C53-'GAS DAILY VOL DOWNLOAD'!$B53+$B53</f>
        <v>0.55000000000000004</v>
      </c>
      <c r="D53" s="192">
        <f ca="1">'GAS DAILY VOL DOWNLOAD'!D53-'GAS DAILY VOL DOWNLOAD'!$B53+$B53</f>
        <v>0.5</v>
      </c>
      <c r="E53" s="192">
        <f ca="1">'GAS DAILY VOL DOWNLOAD'!E53-'GAS DAILY VOL DOWNLOAD'!$B53+$B53</f>
        <v>0.6</v>
      </c>
      <c r="F53" s="192">
        <f ca="1">'GAS DAILY VOL DOWNLOAD'!F53-'GAS DAILY VOL DOWNLOAD'!$B53+$B53</f>
        <v>0.55000000000000004</v>
      </c>
      <c r="G53" s="192">
        <f ca="1">'GAS DAILY VOL DOWNLOAD'!G53-'GAS DAILY VOL DOWNLOAD'!$B53+$B53</f>
        <v>0.6</v>
      </c>
      <c r="H53" s="192">
        <f ca="1">'GAS DAILY VOL DOWNLOAD'!H53-'GAS DAILY VOL DOWNLOAD'!$B53+$B53</f>
        <v>0.55000000000000004</v>
      </c>
      <c r="I53" s="192">
        <f ca="1">'GAS DAILY VOL DOWNLOAD'!I53-'GAS DAILY VOL DOWNLOAD'!$B53+$B53</f>
        <v>0.6</v>
      </c>
      <c r="J53" s="192">
        <f ca="1">'GAS DAILY VOL DOWNLOAD'!J53-'GAS DAILY VOL DOWNLOAD'!$B53+$B53</f>
        <v>0.45</v>
      </c>
      <c r="K53" s="192">
        <f ca="1">'GAS DAILY VOL DOWNLOAD'!K53-'GAS DAILY VOL DOWNLOAD'!$B53+$B53</f>
        <v>0.55000000000000004</v>
      </c>
      <c r="L53" s="192">
        <f ca="1">'GAS DAILY VOL DOWNLOAD'!L53-'GAS DAILY VOL DOWNLOAD'!$B53+$B53</f>
        <v>0.6</v>
      </c>
      <c r="M53" s="192">
        <f ca="1">'GAS DAILY VOL DOWNLOAD'!M53-'GAS DAILY VOL DOWNLOAD'!$B53+$B53</f>
        <v>0.55000000000000004</v>
      </c>
      <c r="N53" s="192">
        <f ca="1">'GAS DAILY VOL DOWNLOAD'!N53-'GAS DAILY VOL DOWNLOAD'!$B53+$B53</f>
        <v>0.6</v>
      </c>
      <c r="O53" s="192">
        <f ca="1">'GAS DAILY VOL DOWNLOAD'!O53-'GAS DAILY VOL DOWNLOAD'!$B53+$B53</f>
        <v>0.7</v>
      </c>
      <c r="P53" s="192">
        <f ca="1">'GAS DAILY VOL DOWNLOAD'!P53-'GAS DAILY VOL DOWNLOAD'!$B53+$B53</f>
        <v>0.7</v>
      </c>
      <c r="Q53" s="192">
        <f ca="1">'GAS DAILY VOL DOWNLOAD'!Q53-'GAS DAILY VOL DOWNLOAD'!$B53+$B53</f>
        <v>0.55000000000000004</v>
      </c>
    </row>
    <row r="54" spans="1:17" x14ac:dyDescent="0.2">
      <c r="A54" s="138">
        <v>38596</v>
      </c>
      <c r="B54" s="192">
        <f ca="1">STRADDLES!L76</f>
        <v>0.55000000000000004</v>
      </c>
      <c r="C54" s="192">
        <f ca="1">'GAS DAILY VOL DOWNLOAD'!C54-'GAS DAILY VOL DOWNLOAD'!$B54+$B54</f>
        <v>0.55000000000000004</v>
      </c>
      <c r="D54" s="192">
        <f ca="1">'GAS DAILY VOL DOWNLOAD'!D54-'GAS DAILY VOL DOWNLOAD'!$B54+$B54</f>
        <v>0.55000000000000004</v>
      </c>
      <c r="E54" s="192">
        <f ca="1">'GAS DAILY VOL DOWNLOAD'!E54-'GAS DAILY VOL DOWNLOAD'!$B54+$B54</f>
        <v>0.55000000000000004</v>
      </c>
      <c r="F54" s="192">
        <f ca="1">'GAS DAILY VOL DOWNLOAD'!F54-'GAS DAILY VOL DOWNLOAD'!$B54+$B54</f>
        <v>0.55000000000000004</v>
      </c>
      <c r="G54" s="192">
        <f ca="1">'GAS DAILY VOL DOWNLOAD'!G54-'GAS DAILY VOL DOWNLOAD'!$B54+$B54</f>
        <v>0.6</v>
      </c>
      <c r="H54" s="192">
        <f ca="1">'GAS DAILY VOL DOWNLOAD'!H54-'GAS DAILY VOL DOWNLOAD'!$B54+$B54</f>
        <v>0.6</v>
      </c>
      <c r="I54" s="192">
        <f ca="1">'GAS DAILY VOL DOWNLOAD'!I54-'GAS DAILY VOL DOWNLOAD'!$B54+$B54</f>
        <v>0.55000000000000004</v>
      </c>
      <c r="J54" s="192">
        <f ca="1">'GAS DAILY VOL DOWNLOAD'!J54-'GAS DAILY VOL DOWNLOAD'!$B54+$B54</f>
        <v>0.5</v>
      </c>
      <c r="K54" s="192">
        <f ca="1">'GAS DAILY VOL DOWNLOAD'!K54-'GAS DAILY VOL DOWNLOAD'!$B54+$B54</f>
        <v>0.55000000000000004</v>
      </c>
      <c r="L54" s="192">
        <f ca="1">'GAS DAILY VOL DOWNLOAD'!L54-'GAS DAILY VOL DOWNLOAD'!$B54+$B54</f>
        <v>0.6</v>
      </c>
      <c r="M54" s="192">
        <f ca="1">'GAS DAILY VOL DOWNLOAD'!M54-'GAS DAILY VOL DOWNLOAD'!$B54+$B54</f>
        <v>0.55000000000000004</v>
      </c>
      <c r="N54" s="192">
        <f ca="1">'GAS DAILY VOL DOWNLOAD'!N54-'GAS DAILY VOL DOWNLOAD'!$B54+$B54</f>
        <v>0.6</v>
      </c>
      <c r="O54" s="192">
        <f ca="1">'GAS DAILY VOL DOWNLOAD'!O54-'GAS DAILY VOL DOWNLOAD'!$B54+$B54</f>
        <v>0.7</v>
      </c>
      <c r="P54" s="192">
        <f ca="1">'GAS DAILY VOL DOWNLOAD'!P54-'GAS DAILY VOL DOWNLOAD'!$B54+$B54</f>
        <v>0.65</v>
      </c>
      <c r="Q54" s="192">
        <f ca="1">'GAS DAILY VOL DOWNLOAD'!Q54-'GAS DAILY VOL DOWNLOAD'!$B54+$B54</f>
        <v>0.55000000000000004</v>
      </c>
    </row>
    <row r="55" spans="1:17" x14ac:dyDescent="0.2">
      <c r="A55" s="138">
        <v>38626</v>
      </c>
      <c r="B55" s="192">
        <f ca="1">STRADDLES!L77</f>
        <v>0.6</v>
      </c>
      <c r="C55" s="192">
        <f ca="1">'GAS DAILY VOL DOWNLOAD'!C55-'GAS DAILY VOL DOWNLOAD'!$B55+$B55</f>
        <v>0.6</v>
      </c>
      <c r="D55" s="192">
        <f ca="1">'GAS DAILY VOL DOWNLOAD'!D55-'GAS DAILY VOL DOWNLOAD'!$B55+$B55</f>
        <v>0.55000000000000004</v>
      </c>
      <c r="E55" s="192">
        <f ca="1">'GAS DAILY VOL DOWNLOAD'!E55-'GAS DAILY VOL DOWNLOAD'!$B55+$B55</f>
        <v>0.6</v>
      </c>
      <c r="F55" s="192">
        <f ca="1">'GAS DAILY VOL DOWNLOAD'!F55-'GAS DAILY VOL DOWNLOAD'!$B55+$B55</f>
        <v>0.6</v>
      </c>
      <c r="G55" s="192">
        <f ca="1">'GAS DAILY VOL DOWNLOAD'!G55-'GAS DAILY VOL DOWNLOAD'!$B55+$B55</f>
        <v>0.65</v>
      </c>
      <c r="H55" s="192">
        <f ca="1">'GAS DAILY VOL DOWNLOAD'!H55-'GAS DAILY VOL DOWNLOAD'!$B55+$B55</f>
        <v>0.65</v>
      </c>
      <c r="I55" s="192">
        <f ca="1">'GAS DAILY VOL DOWNLOAD'!I55-'GAS DAILY VOL DOWNLOAD'!$B55+$B55</f>
        <v>0.6</v>
      </c>
      <c r="J55" s="192">
        <f ca="1">'GAS DAILY VOL DOWNLOAD'!J55-'GAS DAILY VOL DOWNLOAD'!$B55+$B55</f>
        <v>0.5</v>
      </c>
      <c r="K55" s="192">
        <f ca="1">'GAS DAILY VOL DOWNLOAD'!K55-'GAS DAILY VOL DOWNLOAD'!$B55+$B55</f>
        <v>0.6</v>
      </c>
      <c r="L55" s="192">
        <f ca="1">'GAS DAILY VOL DOWNLOAD'!L55-'GAS DAILY VOL DOWNLOAD'!$B55+$B55</f>
        <v>0.65</v>
      </c>
      <c r="M55" s="192">
        <f ca="1">'GAS DAILY VOL DOWNLOAD'!M55-'GAS DAILY VOL DOWNLOAD'!$B55+$B55</f>
        <v>0.6</v>
      </c>
      <c r="N55" s="192">
        <f ca="1">'GAS DAILY VOL DOWNLOAD'!N55-'GAS DAILY VOL DOWNLOAD'!$B55+$B55</f>
        <v>0.65</v>
      </c>
      <c r="O55" s="192">
        <f ca="1">'GAS DAILY VOL DOWNLOAD'!O55-'GAS DAILY VOL DOWNLOAD'!$B55+$B55</f>
        <v>0.75</v>
      </c>
      <c r="P55" s="192">
        <f ca="1">'GAS DAILY VOL DOWNLOAD'!P55-'GAS DAILY VOL DOWNLOAD'!$B55+$B55</f>
        <v>0.7</v>
      </c>
      <c r="Q55" s="192">
        <f ca="1">'GAS DAILY VOL DOWNLOAD'!Q55-'GAS DAILY VOL DOWNLOAD'!$B55+$B55</f>
        <v>0.6</v>
      </c>
    </row>
    <row r="56" spans="1:17" x14ac:dyDescent="0.2">
      <c r="A56" s="138">
        <v>38657</v>
      </c>
      <c r="B56" s="192">
        <f ca="1">STRADDLES!L78</f>
        <v>0.8</v>
      </c>
      <c r="C56" s="192">
        <f ca="1">'GAS DAILY VOL DOWNLOAD'!C56-'GAS DAILY VOL DOWNLOAD'!$B56+$B56</f>
        <v>0.85</v>
      </c>
      <c r="D56" s="192">
        <f ca="1">'GAS DAILY VOL DOWNLOAD'!D56-'GAS DAILY VOL DOWNLOAD'!$B56+$B56</f>
        <v>0.8</v>
      </c>
      <c r="E56" s="192">
        <f ca="1">'GAS DAILY VOL DOWNLOAD'!E56-'GAS DAILY VOL DOWNLOAD'!$B56+$B56</f>
        <v>0.8</v>
      </c>
      <c r="F56" s="192">
        <f ca="1">'GAS DAILY VOL DOWNLOAD'!F56-'GAS DAILY VOL DOWNLOAD'!$B56+$B56</f>
        <v>0.9</v>
      </c>
      <c r="G56" s="192">
        <f ca="1">'GAS DAILY VOL DOWNLOAD'!G56-'GAS DAILY VOL DOWNLOAD'!$B56+$B56</f>
        <v>0.95</v>
      </c>
      <c r="H56" s="192">
        <f ca="1">'GAS DAILY VOL DOWNLOAD'!H56-'GAS DAILY VOL DOWNLOAD'!$B56+$B56</f>
        <v>0.85</v>
      </c>
      <c r="I56" s="192">
        <f ca="1">'GAS DAILY VOL DOWNLOAD'!I56-'GAS DAILY VOL DOWNLOAD'!$B56+$B56</f>
        <v>0.8</v>
      </c>
      <c r="J56" s="192">
        <f ca="1">'GAS DAILY VOL DOWNLOAD'!J56-'GAS DAILY VOL DOWNLOAD'!$B56+$B56</f>
        <v>0.95</v>
      </c>
      <c r="K56" s="192">
        <f ca="1">'GAS DAILY VOL DOWNLOAD'!K56-'GAS DAILY VOL DOWNLOAD'!$B56+$B56</f>
        <v>0.8</v>
      </c>
      <c r="L56" s="192">
        <f ca="1">'GAS DAILY VOL DOWNLOAD'!L56-'GAS DAILY VOL DOWNLOAD'!$B56+$B56</f>
        <v>0.8</v>
      </c>
      <c r="M56" s="192">
        <f ca="1">'GAS DAILY VOL DOWNLOAD'!M56-'GAS DAILY VOL DOWNLOAD'!$B56+$B56</f>
        <v>0.8</v>
      </c>
      <c r="N56" s="192">
        <f ca="1">'GAS DAILY VOL DOWNLOAD'!N56-'GAS DAILY VOL DOWNLOAD'!$B56+$B56</f>
        <v>0.95</v>
      </c>
      <c r="O56" s="192">
        <f ca="1">'GAS DAILY VOL DOWNLOAD'!O56-'GAS DAILY VOL DOWNLOAD'!$B56+$B56</f>
        <v>0.95</v>
      </c>
      <c r="P56" s="192">
        <f ca="1">'GAS DAILY VOL DOWNLOAD'!P56-'GAS DAILY VOL DOWNLOAD'!$B56+$B56</f>
        <v>0.9</v>
      </c>
      <c r="Q56" s="192">
        <f ca="1">'GAS DAILY VOL DOWNLOAD'!Q56-'GAS DAILY VOL DOWNLOAD'!$B56+$B56</f>
        <v>0.8</v>
      </c>
    </row>
    <row r="57" spans="1:17" x14ac:dyDescent="0.2">
      <c r="A57" s="138">
        <v>38687</v>
      </c>
      <c r="B57" s="192">
        <f ca="1">STRADDLES!L79</f>
        <v>1</v>
      </c>
      <c r="C57" s="192">
        <f ca="1">'GAS DAILY VOL DOWNLOAD'!C57-'GAS DAILY VOL DOWNLOAD'!$B57+$B57</f>
        <v>1.05</v>
      </c>
      <c r="D57" s="192">
        <f ca="1">'GAS DAILY VOL DOWNLOAD'!D57-'GAS DAILY VOL DOWNLOAD'!$B57+$B57</f>
        <v>1</v>
      </c>
      <c r="E57" s="192">
        <f ca="1">'GAS DAILY VOL DOWNLOAD'!E57-'GAS DAILY VOL DOWNLOAD'!$B57+$B57</f>
        <v>1</v>
      </c>
      <c r="F57" s="192">
        <f ca="1">'GAS DAILY VOL DOWNLOAD'!F57-'GAS DAILY VOL DOWNLOAD'!$B57+$B57</f>
        <v>1.1499999999999999</v>
      </c>
      <c r="G57" s="192">
        <f ca="1">'GAS DAILY VOL DOWNLOAD'!G57-'GAS DAILY VOL DOWNLOAD'!$B57+$B57</f>
        <v>1.25</v>
      </c>
      <c r="H57" s="192">
        <f ca="1">'GAS DAILY VOL DOWNLOAD'!H57-'GAS DAILY VOL DOWNLOAD'!$B57+$B57</f>
        <v>1.05</v>
      </c>
      <c r="I57" s="192">
        <f ca="1">'GAS DAILY VOL DOWNLOAD'!I57-'GAS DAILY VOL DOWNLOAD'!$B57+$B57</f>
        <v>1</v>
      </c>
      <c r="J57" s="192">
        <f ca="1">'GAS DAILY VOL DOWNLOAD'!J57-'GAS DAILY VOL DOWNLOAD'!$B57+$B57</f>
        <v>1.35</v>
      </c>
      <c r="K57" s="192">
        <f ca="1">'GAS DAILY VOL DOWNLOAD'!K57-'GAS DAILY VOL DOWNLOAD'!$B57+$B57</f>
        <v>1</v>
      </c>
      <c r="L57" s="192">
        <f ca="1">'GAS DAILY VOL DOWNLOAD'!L57-'GAS DAILY VOL DOWNLOAD'!$B57+$B57</f>
        <v>1.1000000000000001</v>
      </c>
      <c r="M57" s="192">
        <f ca="1">'GAS DAILY VOL DOWNLOAD'!M57-'GAS DAILY VOL DOWNLOAD'!$B57+$B57</f>
        <v>1</v>
      </c>
      <c r="N57" s="192">
        <f ca="1">'GAS DAILY VOL DOWNLOAD'!N57-'GAS DAILY VOL DOWNLOAD'!$B57+$B57</f>
        <v>1.25</v>
      </c>
      <c r="O57" s="192">
        <f ca="1">'GAS DAILY VOL DOWNLOAD'!O57-'GAS DAILY VOL DOWNLOAD'!$B57+$B57</f>
        <v>1.1499999999999999</v>
      </c>
      <c r="P57" s="192">
        <f ca="1">'GAS DAILY VOL DOWNLOAD'!P57-'GAS DAILY VOL DOWNLOAD'!$B57+$B57</f>
        <v>1.1000000000000001</v>
      </c>
      <c r="Q57" s="192">
        <f ca="1">'GAS DAILY VOL DOWNLOAD'!Q57-'GAS DAILY VOL DOWNLOAD'!$B57+$B57</f>
        <v>1</v>
      </c>
    </row>
    <row r="58" spans="1:17" x14ac:dyDescent="0.2">
      <c r="A58" s="138">
        <v>38718</v>
      </c>
      <c r="B58" s="192">
        <f ca="1">STRADDLES!L80</f>
        <v>1</v>
      </c>
      <c r="C58" s="192">
        <f ca="1">'GAS DAILY VOL DOWNLOAD'!C58-'GAS DAILY VOL DOWNLOAD'!$B58+$B58</f>
        <v>1.05</v>
      </c>
      <c r="D58" s="192">
        <f ca="1">'GAS DAILY VOL DOWNLOAD'!D58-'GAS DAILY VOL DOWNLOAD'!$B58+$B58</f>
        <v>1</v>
      </c>
      <c r="E58" s="192">
        <f ca="1">'GAS DAILY VOL DOWNLOAD'!E58-'GAS DAILY VOL DOWNLOAD'!$B58+$B58</f>
        <v>1</v>
      </c>
      <c r="F58" s="192">
        <f ca="1">'GAS DAILY VOL DOWNLOAD'!F58-'GAS DAILY VOL DOWNLOAD'!$B58+$B58</f>
        <v>1.1499999999999999</v>
      </c>
      <c r="G58" s="192">
        <f ca="1">'GAS DAILY VOL DOWNLOAD'!G58-'GAS DAILY VOL DOWNLOAD'!$B58+$B58</f>
        <v>1.45</v>
      </c>
      <c r="H58" s="192">
        <f ca="1">'GAS DAILY VOL DOWNLOAD'!H58-'GAS DAILY VOL DOWNLOAD'!$B58+$B58</f>
        <v>1.05</v>
      </c>
      <c r="I58" s="192">
        <f ca="1">'GAS DAILY VOL DOWNLOAD'!I58-'GAS DAILY VOL DOWNLOAD'!$B58+$B58</f>
        <v>1</v>
      </c>
      <c r="J58" s="192">
        <f ca="1">'GAS DAILY VOL DOWNLOAD'!J58-'GAS DAILY VOL DOWNLOAD'!$B58+$B58</f>
        <v>1.35</v>
      </c>
      <c r="K58" s="192">
        <f ca="1">'GAS DAILY VOL DOWNLOAD'!K58-'GAS DAILY VOL DOWNLOAD'!$B58+$B58</f>
        <v>1</v>
      </c>
      <c r="L58" s="192">
        <f ca="1">'GAS DAILY VOL DOWNLOAD'!L58-'GAS DAILY VOL DOWNLOAD'!$B58+$B58</f>
        <v>1.1000000000000001</v>
      </c>
      <c r="M58" s="192">
        <f ca="1">'GAS DAILY VOL DOWNLOAD'!M58-'GAS DAILY VOL DOWNLOAD'!$B58+$B58</f>
        <v>1</v>
      </c>
      <c r="N58" s="192">
        <f ca="1">'GAS DAILY VOL DOWNLOAD'!N58-'GAS DAILY VOL DOWNLOAD'!$B58+$B58</f>
        <v>1.45</v>
      </c>
      <c r="O58" s="192">
        <f ca="1">'GAS DAILY VOL DOWNLOAD'!O58-'GAS DAILY VOL DOWNLOAD'!$B58+$B58</f>
        <v>1.1499999999999999</v>
      </c>
      <c r="P58" s="192">
        <f ca="1">'GAS DAILY VOL DOWNLOAD'!P58-'GAS DAILY VOL DOWNLOAD'!$B58+$B58</f>
        <v>1.1000000000000001</v>
      </c>
      <c r="Q58" s="192">
        <f ca="1">'GAS DAILY VOL DOWNLOAD'!Q58-'GAS DAILY VOL DOWNLOAD'!$B58+$B58</f>
        <v>1</v>
      </c>
    </row>
    <row r="59" spans="1:17" x14ac:dyDescent="0.2">
      <c r="A59" s="138">
        <v>38749</v>
      </c>
      <c r="B59" s="192">
        <f ca="1">STRADDLES!L81</f>
        <v>1</v>
      </c>
      <c r="C59" s="192">
        <f ca="1">'GAS DAILY VOL DOWNLOAD'!C59-'GAS DAILY VOL DOWNLOAD'!$B59+$B59</f>
        <v>1.05</v>
      </c>
      <c r="D59" s="192">
        <f ca="1">'GAS DAILY VOL DOWNLOAD'!D59-'GAS DAILY VOL DOWNLOAD'!$B59+$B59</f>
        <v>1</v>
      </c>
      <c r="E59" s="192">
        <f ca="1">'GAS DAILY VOL DOWNLOAD'!E59-'GAS DAILY VOL DOWNLOAD'!$B59+$B59</f>
        <v>1</v>
      </c>
      <c r="F59" s="192">
        <f ca="1">'GAS DAILY VOL DOWNLOAD'!F59-'GAS DAILY VOL DOWNLOAD'!$B59+$B59</f>
        <v>1.1499999999999999</v>
      </c>
      <c r="G59" s="192">
        <f ca="1">'GAS DAILY VOL DOWNLOAD'!G59-'GAS DAILY VOL DOWNLOAD'!$B59+$B59</f>
        <v>1.45</v>
      </c>
      <c r="H59" s="192">
        <f ca="1">'GAS DAILY VOL DOWNLOAD'!H59-'GAS DAILY VOL DOWNLOAD'!$B59+$B59</f>
        <v>1.05</v>
      </c>
      <c r="I59" s="192">
        <f ca="1">'GAS DAILY VOL DOWNLOAD'!I59-'GAS DAILY VOL DOWNLOAD'!$B59+$B59</f>
        <v>1</v>
      </c>
      <c r="J59" s="192">
        <f ca="1">'GAS DAILY VOL DOWNLOAD'!J59-'GAS DAILY VOL DOWNLOAD'!$B59+$B59</f>
        <v>1.35</v>
      </c>
      <c r="K59" s="192">
        <f ca="1">'GAS DAILY VOL DOWNLOAD'!K59-'GAS DAILY VOL DOWNLOAD'!$B59+$B59</f>
        <v>1</v>
      </c>
      <c r="L59" s="192">
        <f ca="1">'GAS DAILY VOL DOWNLOAD'!L59-'GAS DAILY VOL DOWNLOAD'!$B59+$B59</f>
        <v>1.1000000000000001</v>
      </c>
      <c r="M59" s="192">
        <f ca="1">'GAS DAILY VOL DOWNLOAD'!M59-'GAS DAILY VOL DOWNLOAD'!$B59+$B59</f>
        <v>1</v>
      </c>
      <c r="N59" s="192">
        <f ca="1">'GAS DAILY VOL DOWNLOAD'!N59-'GAS DAILY VOL DOWNLOAD'!$B59+$B59</f>
        <v>1.45</v>
      </c>
      <c r="O59" s="192">
        <f ca="1">'GAS DAILY VOL DOWNLOAD'!O59-'GAS DAILY VOL DOWNLOAD'!$B59+$B59</f>
        <v>1.1499999999999999</v>
      </c>
      <c r="P59" s="192">
        <f ca="1">'GAS DAILY VOL DOWNLOAD'!P59-'GAS DAILY VOL DOWNLOAD'!$B59+$B59</f>
        <v>1.1000000000000001</v>
      </c>
      <c r="Q59" s="192">
        <f ca="1">'GAS DAILY VOL DOWNLOAD'!Q59-'GAS DAILY VOL DOWNLOAD'!$B59+$B59</f>
        <v>1</v>
      </c>
    </row>
    <row r="60" spans="1:17" x14ac:dyDescent="0.2">
      <c r="A60" s="138">
        <v>38777</v>
      </c>
      <c r="B60" s="192">
        <f ca="1">STRADDLES!L82</f>
        <v>0.75</v>
      </c>
      <c r="C60" s="192">
        <f ca="1">'GAS DAILY VOL DOWNLOAD'!C60-'GAS DAILY VOL DOWNLOAD'!$B60+$B60</f>
        <v>0.8</v>
      </c>
      <c r="D60" s="192">
        <f ca="1">'GAS DAILY VOL DOWNLOAD'!D60-'GAS DAILY VOL DOWNLOAD'!$B60+$B60</f>
        <v>0.75</v>
      </c>
      <c r="E60" s="192">
        <f ca="1">'GAS DAILY VOL DOWNLOAD'!E60-'GAS DAILY VOL DOWNLOAD'!$B60+$B60</f>
        <v>0.75</v>
      </c>
      <c r="F60" s="192">
        <f ca="1">'GAS DAILY VOL DOWNLOAD'!F60-'GAS DAILY VOL DOWNLOAD'!$B60+$B60</f>
        <v>0.85</v>
      </c>
      <c r="G60" s="192">
        <f ca="1">'GAS DAILY VOL DOWNLOAD'!G60-'GAS DAILY VOL DOWNLOAD'!$B60+$B60</f>
        <v>1</v>
      </c>
      <c r="H60" s="192">
        <f ca="1">'GAS DAILY VOL DOWNLOAD'!H60-'GAS DAILY VOL DOWNLOAD'!$B60+$B60</f>
        <v>0.75</v>
      </c>
      <c r="I60" s="192">
        <f ca="1">'GAS DAILY VOL DOWNLOAD'!I60-'GAS DAILY VOL DOWNLOAD'!$B60+$B60</f>
        <v>0.75</v>
      </c>
      <c r="J60" s="192">
        <f ca="1">'GAS DAILY VOL DOWNLOAD'!J60-'GAS DAILY VOL DOWNLOAD'!$B60+$B60</f>
        <v>0.95</v>
      </c>
      <c r="K60" s="192">
        <f ca="1">'GAS DAILY VOL DOWNLOAD'!K60-'GAS DAILY VOL DOWNLOAD'!$B60+$B60</f>
        <v>0.75</v>
      </c>
      <c r="L60" s="192">
        <f ca="1">'GAS DAILY VOL DOWNLOAD'!L60-'GAS DAILY VOL DOWNLOAD'!$B60+$B60</f>
        <v>0.75</v>
      </c>
      <c r="M60" s="192">
        <f ca="1">'GAS DAILY VOL DOWNLOAD'!M60-'GAS DAILY VOL DOWNLOAD'!$B60+$B60</f>
        <v>0.75</v>
      </c>
      <c r="N60" s="192">
        <f ca="1">'GAS DAILY VOL DOWNLOAD'!N60-'GAS DAILY VOL DOWNLOAD'!$B60+$B60</f>
        <v>1</v>
      </c>
      <c r="O60" s="192">
        <f ca="1">'GAS DAILY VOL DOWNLOAD'!O60-'GAS DAILY VOL DOWNLOAD'!$B60+$B60</f>
        <v>0.9</v>
      </c>
      <c r="P60" s="192">
        <f ca="1">'GAS DAILY VOL DOWNLOAD'!P60-'GAS DAILY VOL DOWNLOAD'!$B60+$B60</f>
        <v>0.85</v>
      </c>
      <c r="Q60" s="192">
        <f ca="1">'GAS DAILY VOL DOWNLOAD'!Q60-'GAS DAILY VOL DOWNLOAD'!$B60+$B60</f>
        <v>0.75</v>
      </c>
    </row>
    <row r="61" spans="1:17" x14ac:dyDescent="0.2">
      <c r="A61" s="138">
        <v>38808</v>
      </c>
      <c r="B61" s="192">
        <f ca="1">STRADDLES!L83</f>
        <v>0.4</v>
      </c>
      <c r="C61" s="192">
        <f ca="1">'GAS DAILY VOL DOWNLOAD'!C61-'GAS DAILY VOL DOWNLOAD'!$B61+$B61</f>
        <v>0.45</v>
      </c>
      <c r="D61" s="192">
        <f ca="1">'GAS DAILY VOL DOWNLOAD'!D61-'GAS DAILY VOL DOWNLOAD'!$B61+$B61</f>
        <v>0.4</v>
      </c>
      <c r="E61" s="192">
        <f ca="1">'GAS DAILY VOL DOWNLOAD'!E61-'GAS DAILY VOL DOWNLOAD'!$B61+$B61</f>
        <v>0.45</v>
      </c>
      <c r="F61" s="192">
        <f ca="1">'GAS DAILY VOL DOWNLOAD'!F61-'GAS DAILY VOL DOWNLOAD'!$B61+$B61</f>
        <v>0.45</v>
      </c>
      <c r="G61" s="192">
        <f ca="1">'GAS DAILY VOL DOWNLOAD'!G61-'GAS DAILY VOL DOWNLOAD'!$B61+$B61</f>
        <v>0.45</v>
      </c>
      <c r="H61" s="192">
        <f ca="1">'GAS DAILY VOL DOWNLOAD'!H61-'GAS DAILY VOL DOWNLOAD'!$B61+$B61</f>
        <v>0.45</v>
      </c>
      <c r="I61" s="192">
        <f ca="1">'GAS DAILY VOL DOWNLOAD'!I61-'GAS DAILY VOL DOWNLOAD'!$B61+$B61</f>
        <v>0.45</v>
      </c>
      <c r="J61" s="192">
        <f ca="1">'GAS DAILY VOL DOWNLOAD'!J61-'GAS DAILY VOL DOWNLOAD'!$B61+$B61</f>
        <v>0.5</v>
      </c>
      <c r="K61" s="192">
        <f ca="1">'GAS DAILY VOL DOWNLOAD'!K61-'GAS DAILY VOL DOWNLOAD'!$B61+$B61</f>
        <v>0.4</v>
      </c>
      <c r="L61" s="192">
        <f ca="1">'GAS DAILY VOL DOWNLOAD'!L61-'GAS DAILY VOL DOWNLOAD'!$B61+$B61</f>
        <v>0.45</v>
      </c>
      <c r="M61" s="192">
        <f ca="1">'GAS DAILY VOL DOWNLOAD'!M61-'GAS DAILY VOL DOWNLOAD'!$B61+$B61</f>
        <v>0.4</v>
      </c>
      <c r="N61" s="192">
        <f ca="1">'GAS DAILY VOL DOWNLOAD'!N61-'GAS DAILY VOL DOWNLOAD'!$B61+$B61</f>
        <v>0.45</v>
      </c>
      <c r="O61" s="192">
        <f ca="1">'GAS DAILY VOL DOWNLOAD'!O61-'GAS DAILY VOL DOWNLOAD'!$B61+$B61</f>
        <v>0.55000000000000004</v>
      </c>
      <c r="P61" s="192">
        <f ca="1">'GAS DAILY VOL DOWNLOAD'!P61-'GAS DAILY VOL DOWNLOAD'!$B61+$B61</f>
        <v>0.55000000000000004</v>
      </c>
      <c r="Q61" s="192">
        <f ca="1">'GAS DAILY VOL DOWNLOAD'!Q61-'GAS DAILY VOL DOWNLOAD'!$B61+$B61</f>
        <v>0.4</v>
      </c>
    </row>
    <row r="62" spans="1:17" x14ac:dyDescent="0.2">
      <c r="A62" s="138">
        <v>38838</v>
      </c>
      <c r="B62" s="192">
        <f ca="1">STRADDLES!L84</f>
        <v>0.45</v>
      </c>
      <c r="C62" s="192">
        <f ca="1">'GAS DAILY VOL DOWNLOAD'!C62-'GAS DAILY VOL DOWNLOAD'!$B62+$B62</f>
        <v>0.5</v>
      </c>
      <c r="D62" s="192">
        <f ca="1">'GAS DAILY VOL DOWNLOAD'!D62-'GAS DAILY VOL DOWNLOAD'!$B62+$B62</f>
        <v>0.4</v>
      </c>
      <c r="E62" s="192">
        <f ca="1">'GAS DAILY VOL DOWNLOAD'!E62-'GAS DAILY VOL DOWNLOAD'!$B62+$B62</f>
        <v>0.4</v>
      </c>
      <c r="F62" s="192">
        <f ca="1">'GAS DAILY VOL DOWNLOAD'!F62-'GAS DAILY VOL DOWNLOAD'!$B62+$B62</f>
        <v>0.45</v>
      </c>
      <c r="G62" s="192">
        <f ca="1">'GAS DAILY VOL DOWNLOAD'!G62-'GAS DAILY VOL DOWNLOAD'!$B62+$B62</f>
        <v>0.5</v>
      </c>
      <c r="H62" s="192">
        <f ca="1">'GAS DAILY VOL DOWNLOAD'!H62-'GAS DAILY VOL DOWNLOAD'!$B62+$B62</f>
        <v>0.45</v>
      </c>
      <c r="I62" s="192">
        <f ca="1">'GAS DAILY VOL DOWNLOAD'!I62-'GAS DAILY VOL DOWNLOAD'!$B62+$B62</f>
        <v>0.4</v>
      </c>
      <c r="J62" s="192">
        <f ca="1">'GAS DAILY VOL DOWNLOAD'!J62-'GAS DAILY VOL DOWNLOAD'!$B62+$B62</f>
        <v>0.45</v>
      </c>
      <c r="K62" s="192">
        <f ca="1">'GAS DAILY VOL DOWNLOAD'!K62-'GAS DAILY VOL DOWNLOAD'!$B62+$B62</f>
        <v>0.45</v>
      </c>
      <c r="L62" s="192">
        <f ca="1">'GAS DAILY VOL DOWNLOAD'!L62-'GAS DAILY VOL DOWNLOAD'!$B62+$B62</f>
        <v>0.5</v>
      </c>
      <c r="M62" s="192">
        <f ca="1">'GAS DAILY VOL DOWNLOAD'!M62-'GAS DAILY VOL DOWNLOAD'!$B62+$B62</f>
        <v>0.45</v>
      </c>
      <c r="N62" s="192">
        <f ca="1">'GAS DAILY VOL DOWNLOAD'!N62-'GAS DAILY VOL DOWNLOAD'!$B62+$B62</f>
        <v>0.5</v>
      </c>
      <c r="O62" s="192">
        <f ca="1">'GAS DAILY VOL DOWNLOAD'!O62-'GAS DAILY VOL DOWNLOAD'!$B62+$B62</f>
        <v>0.6</v>
      </c>
      <c r="P62" s="192">
        <f ca="1">'GAS DAILY VOL DOWNLOAD'!P62-'GAS DAILY VOL DOWNLOAD'!$B62+$B62</f>
        <v>0.5</v>
      </c>
      <c r="Q62" s="192">
        <f ca="1">'GAS DAILY VOL DOWNLOAD'!Q62-'GAS DAILY VOL DOWNLOAD'!$B62+$B62</f>
        <v>0.45</v>
      </c>
    </row>
    <row r="63" spans="1:17" x14ac:dyDescent="0.2">
      <c r="A63" s="138">
        <v>38869</v>
      </c>
      <c r="B63" s="192">
        <f ca="1">STRADDLES!L85</f>
        <v>0.45</v>
      </c>
      <c r="C63" s="192">
        <f ca="1">'GAS DAILY VOL DOWNLOAD'!C63-'GAS DAILY VOL DOWNLOAD'!$B63+$B63</f>
        <v>0.5</v>
      </c>
      <c r="D63" s="192">
        <f ca="1">'GAS DAILY VOL DOWNLOAD'!D63-'GAS DAILY VOL DOWNLOAD'!$B63+$B63</f>
        <v>0.4</v>
      </c>
      <c r="E63" s="192">
        <f ca="1">'GAS DAILY VOL DOWNLOAD'!E63-'GAS DAILY VOL DOWNLOAD'!$B63+$B63</f>
        <v>0.5</v>
      </c>
      <c r="F63" s="192">
        <f ca="1">'GAS DAILY VOL DOWNLOAD'!F63-'GAS DAILY VOL DOWNLOAD'!$B63+$B63</f>
        <v>0.45</v>
      </c>
      <c r="G63" s="192">
        <f ca="1">'GAS DAILY VOL DOWNLOAD'!G63-'GAS DAILY VOL DOWNLOAD'!$B63+$B63</f>
        <v>0.5</v>
      </c>
      <c r="H63" s="192">
        <f ca="1">'GAS DAILY VOL DOWNLOAD'!H63-'GAS DAILY VOL DOWNLOAD'!$B63+$B63</f>
        <v>0.5</v>
      </c>
      <c r="I63" s="192">
        <f ca="1">'GAS DAILY VOL DOWNLOAD'!I63-'GAS DAILY VOL DOWNLOAD'!$B63+$B63</f>
        <v>0.5</v>
      </c>
      <c r="J63" s="192">
        <f ca="1">'GAS DAILY VOL DOWNLOAD'!J63-'GAS DAILY VOL DOWNLOAD'!$B63+$B63</f>
        <v>0.5</v>
      </c>
      <c r="K63" s="192">
        <f ca="1">'GAS DAILY VOL DOWNLOAD'!K63-'GAS DAILY VOL DOWNLOAD'!$B63+$B63</f>
        <v>0.45</v>
      </c>
      <c r="L63" s="192">
        <f ca="1">'GAS DAILY VOL DOWNLOAD'!L63-'GAS DAILY VOL DOWNLOAD'!$B63+$B63</f>
        <v>0.5</v>
      </c>
      <c r="M63" s="192">
        <f ca="1">'GAS DAILY VOL DOWNLOAD'!M63-'GAS DAILY VOL DOWNLOAD'!$B63+$B63</f>
        <v>0.45</v>
      </c>
      <c r="N63" s="192">
        <f ca="1">'GAS DAILY VOL DOWNLOAD'!N63-'GAS DAILY VOL DOWNLOAD'!$B63+$B63</f>
        <v>0.5</v>
      </c>
      <c r="O63" s="192">
        <f ca="1">'GAS DAILY VOL DOWNLOAD'!O63-'GAS DAILY VOL DOWNLOAD'!$B63+$B63</f>
        <v>0.6</v>
      </c>
      <c r="P63" s="192">
        <f ca="1">'GAS DAILY VOL DOWNLOAD'!P63-'GAS DAILY VOL DOWNLOAD'!$B63+$B63</f>
        <v>0.6</v>
      </c>
      <c r="Q63" s="192">
        <f ca="1">'GAS DAILY VOL DOWNLOAD'!Q63-'GAS DAILY VOL DOWNLOAD'!$B63+$B63</f>
        <v>0.45</v>
      </c>
    </row>
    <row r="64" spans="1:17" x14ac:dyDescent="0.2">
      <c r="A64" s="138">
        <v>38899</v>
      </c>
      <c r="B64" s="192">
        <f ca="1">STRADDLES!L86</f>
        <v>0.5</v>
      </c>
      <c r="C64" s="192">
        <f ca="1">'GAS DAILY VOL DOWNLOAD'!C64-'GAS DAILY VOL DOWNLOAD'!$B64+$B64</f>
        <v>0.5</v>
      </c>
      <c r="D64" s="192">
        <f ca="1">'GAS DAILY VOL DOWNLOAD'!D64-'GAS DAILY VOL DOWNLOAD'!$B64+$B64</f>
        <v>0.4</v>
      </c>
      <c r="E64" s="192">
        <f ca="1">'GAS DAILY VOL DOWNLOAD'!E64-'GAS DAILY VOL DOWNLOAD'!$B64+$B64</f>
        <v>0.5</v>
      </c>
      <c r="F64" s="192">
        <f ca="1">'GAS DAILY VOL DOWNLOAD'!F64-'GAS DAILY VOL DOWNLOAD'!$B64+$B64</f>
        <v>0.5</v>
      </c>
      <c r="G64" s="192">
        <f ca="1">'GAS DAILY VOL DOWNLOAD'!G64-'GAS DAILY VOL DOWNLOAD'!$B64+$B64</f>
        <v>0.5</v>
      </c>
      <c r="H64" s="192">
        <f ca="1">'GAS DAILY VOL DOWNLOAD'!H64-'GAS DAILY VOL DOWNLOAD'!$B64+$B64</f>
        <v>0.5</v>
      </c>
      <c r="I64" s="192">
        <f ca="1">'GAS DAILY VOL DOWNLOAD'!I64-'GAS DAILY VOL DOWNLOAD'!$B64+$B64</f>
        <v>0.5</v>
      </c>
      <c r="J64" s="192">
        <f ca="1">'GAS DAILY VOL DOWNLOAD'!J64-'GAS DAILY VOL DOWNLOAD'!$B64+$B64</f>
        <v>0.5</v>
      </c>
      <c r="K64" s="192">
        <f ca="1">'GAS DAILY VOL DOWNLOAD'!K64-'GAS DAILY VOL DOWNLOAD'!$B64+$B64</f>
        <v>0.5</v>
      </c>
      <c r="L64" s="192">
        <f ca="1">'GAS DAILY VOL DOWNLOAD'!L64-'GAS DAILY VOL DOWNLOAD'!$B64+$B64</f>
        <v>0.55000000000000004</v>
      </c>
      <c r="M64" s="192">
        <f ca="1">'GAS DAILY VOL DOWNLOAD'!M64-'GAS DAILY VOL DOWNLOAD'!$B64+$B64</f>
        <v>0.5</v>
      </c>
      <c r="N64" s="192">
        <f ca="1">'GAS DAILY VOL DOWNLOAD'!N64-'GAS DAILY VOL DOWNLOAD'!$B64+$B64</f>
        <v>0.5</v>
      </c>
      <c r="O64" s="192">
        <f ca="1">'GAS DAILY VOL DOWNLOAD'!O64-'GAS DAILY VOL DOWNLOAD'!$B64+$B64</f>
        <v>0.65</v>
      </c>
      <c r="P64" s="192">
        <f ca="1">'GAS DAILY VOL DOWNLOAD'!P64-'GAS DAILY VOL DOWNLOAD'!$B64+$B64</f>
        <v>0.6</v>
      </c>
      <c r="Q64" s="192">
        <f ca="1">'GAS DAILY VOL DOWNLOAD'!Q64-'GAS DAILY VOL DOWNLOAD'!$B64+$B64</f>
        <v>0.5</v>
      </c>
    </row>
    <row r="65" spans="1:17" x14ac:dyDescent="0.2">
      <c r="A65" s="138">
        <v>38930</v>
      </c>
      <c r="B65" s="192">
        <f ca="1">STRADDLES!L87</f>
        <v>0.55000000000000004</v>
      </c>
      <c r="C65" s="192">
        <f ca="1">'GAS DAILY VOL DOWNLOAD'!C65-'GAS DAILY VOL DOWNLOAD'!$B65+$B65</f>
        <v>0.55000000000000004</v>
      </c>
      <c r="D65" s="192">
        <f ca="1">'GAS DAILY VOL DOWNLOAD'!D65-'GAS DAILY VOL DOWNLOAD'!$B65+$B65</f>
        <v>0.5</v>
      </c>
      <c r="E65" s="192">
        <f ca="1">'GAS DAILY VOL DOWNLOAD'!E65-'GAS DAILY VOL DOWNLOAD'!$B65+$B65</f>
        <v>0.6</v>
      </c>
      <c r="F65" s="192">
        <f ca="1">'GAS DAILY VOL DOWNLOAD'!F65-'GAS DAILY VOL DOWNLOAD'!$B65+$B65</f>
        <v>0.55000000000000004</v>
      </c>
      <c r="G65" s="192">
        <f ca="1">'GAS DAILY VOL DOWNLOAD'!G65-'GAS DAILY VOL DOWNLOAD'!$B65+$B65</f>
        <v>0.6</v>
      </c>
      <c r="H65" s="192">
        <f ca="1">'GAS DAILY VOL DOWNLOAD'!H65-'GAS DAILY VOL DOWNLOAD'!$B65+$B65</f>
        <v>0.55000000000000004</v>
      </c>
      <c r="I65" s="192">
        <f ca="1">'GAS DAILY VOL DOWNLOAD'!I65-'GAS DAILY VOL DOWNLOAD'!$B65+$B65</f>
        <v>0.6</v>
      </c>
      <c r="J65" s="192">
        <f ca="1">'GAS DAILY VOL DOWNLOAD'!J65-'GAS DAILY VOL DOWNLOAD'!$B65+$B65</f>
        <v>0.45</v>
      </c>
      <c r="K65" s="192">
        <f ca="1">'GAS DAILY VOL DOWNLOAD'!K65-'GAS DAILY VOL DOWNLOAD'!$B65+$B65</f>
        <v>0.55000000000000004</v>
      </c>
      <c r="L65" s="192">
        <f ca="1">'GAS DAILY VOL DOWNLOAD'!L65-'GAS DAILY VOL DOWNLOAD'!$B65+$B65</f>
        <v>0.6</v>
      </c>
      <c r="M65" s="192">
        <f ca="1">'GAS DAILY VOL DOWNLOAD'!M65-'GAS DAILY VOL DOWNLOAD'!$B65+$B65</f>
        <v>0.55000000000000004</v>
      </c>
      <c r="N65" s="192">
        <f ca="1">'GAS DAILY VOL DOWNLOAD'!N65-'GAS DAILY VOL DOWNLOAD'!$B65+$B65</f>
        <v>0.6</v>
      </c>
      <c r="O65" s="192">
        <f ca="1">'GAS DAILY VOL DOWNLOAD'!O65-'GAS DAILY VOL DOWNLOAD'!$B65+$B65</f>
        <v>0.7</v>
      </c>
      <c r="P65" s="192">
        <f ca="1">'GAS DAILY VOL DOWNLOAD'!P65-'GAS DAILY VOL DOWNLOAD'!$B65+$B65</f>
        <v>0.7</v>
      </c>
      <c r="Q65" s="192">
        <f ca="1">'GAS DAILY VOL DOWNLOAD'!Q65-'GAS DAILY VOL DOWNLOAD'!$B65+$B65</f>
        <v>0.55000000000000004</v>
      </c>
    </row>
    <row r="66" spans="1:17" x14ac:dyDescent="0.2">
      <c r="A66" s="138">
        <v>38961</v>
      </c>
      <c r="B66" s="192">
        <f ca="1">STRADDLES!L88</f>
        <v>0.55000000000000004</v>
      </c>
      <c r="C66" s="192">
        <f ca="1">'GAS DAILY VOL DOWNLOAD'!C66-'GAS DAILY VOL DOWNLOAD'!$B66+$B66</f>
        <v>0.55000000000000004</v>
      </c>
      <c r="D66" s="192">
        <f ca="1">'GAS DAILY VOL DOWNLOAD'!D66-'GAS DAILY VOL DOWNLOAD'!$B66+$B66</f>
        <v>0.55000000000000004</v>
      </c>
      <c r="E66" s="192">
        <f ca="1">'GAS DAILY VOL DOWNLOAD'!E66-'GAS DAILY VOL DOWNLOAD'!$B66+$B66</f>
        <v>0.55000000000000004</v>
      </c>
      <c r="F66" s="192">
        <f ca="1">'GAS DAILY VOL DOWNLOAD'!F66-'GAS DAILY VOL DOWNLOAD'!$B66+$B66</f>
        <v>0.55000000000000004</v>
      </c>
      <c r="G66" s="192">
        <f ca="1">'GAS DAILY VOL DOWNLOAD'!G66-'GAS DAILY VOL DOWNLOAD'!$B66+$B66</f>
        <v>0.6</v>
      </c>
      <c r="H66" s="192">
        <f ca="1">'GAS DAILY VOL DOWNLOAD'!H66-'GAS DAILY VOL DOWNLOAD'!$B66+$B66</f>
        <v>0.6</v>
      </c>
      <c r="I66" s="192">
        <f ca="1">'GAS DAILY VOL DOWNLOAD'!I66-'GAS DAILY VOL DOWNLOAD'!$B66+$B66</f>
        <v>0.55000000000000004</v>
      </c>
      <c r="J66" s="192">
        <f ca="1">'GAS DAILY VOL DOWNLOAD'!J66-'GAS DAILY VOL DOWNLOAD'!$B66+$B66</f>
        <v>0.5</v>
      </c>
      <c r="K66" s="192">
        <f ca="1">'GAS DAILY VOL DOWNLOAD'!K66-'GAS DAILY VOL DOWNLOAD'!$B66+$B66</f>
        <v>0.55000000000000004</v>
      </c>
      <c r="L66" s="192">
        <f ca="1">'GAS DAILY VOL DOWNLOAD'!L66-'GAS DAILY VOL DOWNLOAD'!$B66+$B66</f>
        <v>0.6</v>
      </c>
      <c r="M66" s="192">
        <f ca="1">'GAS DAILY VOL DOWNLOAD'!M66-'GAS DAILY VOL DOWNLOAD'!$B66+$B66</f>
        <v>0.55000000000000004</v>
      </c>
      <c r="N66" s="192">
        <f ca="1">'GAS DAILY VOL DOWNLOAD'!N66-'GAS DAILY VOL DOWNLOAD'!$B66+$B66</f>
        <v>0.6</v>
      </c>
      <c r="O66" s="192">
        <f ca="1">'GAS DAILY VOL DOWNLOAD'!O66-'GAS DAILY VOL DOWNLOAD'!$B66+$B66</f>
        <v>0.7</v>
      </c>
      <c r="P66" s="192">
        <f ca="1">'GAS DAILY VOL DOWNLOAD'!P66-'GAS DAILY VOL DOWNLOAD'!$B66+$B66</f>
        <v>0.65</v>
      </c>
      <c r="Q66" s="192">
        <f ca="1">'GAS DAILY VOL DOWNLOAD'!Q66-'GAS DAILY VOL DOWNLOAD'!$B66+$B66</f>
        <v>0.55000000000000004</v>
      </c>
    </row>
    <row r="67" spans="1:17" x14ac:dyDescent="0.2">
      <c r="A67" s="138">
        <v>38991</v>
      </c>
      <c r="B67" s="192">
        <f ca="1">STRADDLES!L89</f>
        <v>0.6</v>
      </c>
      <c r="C67" s="192">
        <f ca="1">'GAS DAILY VOL DOWNLOAD'!C67-'GAS DAILY VOL DOWNLOAD'!$B67+$B67</f>
        <v>0.6</v>
      </c>
      <c r="D67" s="192">
        <f ca="1">'GAS DAILY VOL DOWNLOAD'!D67-'GAS DAILY VOL DOWNLOAD'!$B67+$B67</f>
        <v>0.55000000000000004</v>
      </c>
      <c r="E67" s="192">
        <f ca="1">'GAS DAILY VOL DOWNLOAD'!E67-'GAS DAILY VOL DOWNLOAD'!$B67+$B67</f>
        <v>0.6</v>
      </c>
      <c r="F67" s="192">
        <f ca="1">'GAS DAILY VOL DOWNLOAD'!F67-'GAS DAILY VOL DOWNLOAD'!$B67+$B67</f>
        <v>0.6</v>
      </c>
      <c r="G67" s="192">
        <f ca="1">'GAS DAILY VOL DOWNLOAD'!G67-'GAS DAILY VOL DOWNLOAD'!$B67+$B67</f>
        <v>0.65</v>
      </c>
      <c r="H67" s="192">
        <f ca="1">'GAS DAILY VOL DOWNLOAD'!H67-'GAS DAILY VOL DOWNLOAD'!$B67+$B67</f>
        <v>0.65</v>
      </c>
      <c r="I67" s="192">
        <f ca="1">'GAS DAILY VOL DOWNLOAD'!I67-'GAS DAILY VOL DOWNLOAD'!$B67+$B67</f>
        <v>0.6</v>
      </c>
      <c r="J67" s="192">
        <f ca="1">'GAS DAILY VOL DOWNLOAD'!J67-'GAS DAILY VOL DOWNLOAD'!$B67+$B67</f>
        <v>0.5</v>
      </c>
      <c r="K67" s="192">
        <f ca="1">'GAS DAILY VOL DOWNLOAD'!K67-'GAS DAILY VOL DOWNLOAD'!$B67+$B67</f>
        <v>0.6</v>
      </c>
      <c r="L67" s="192">
        <f ca="1">'GAS DAILY VOL DOWNLOAD'!L67-'GAS DAILY VOL DOWNLOAD'!$B67+$B67</f>
        <v>0.65</v>
      </c>
      <c r="M67" s="192">
        <f ca="1">'GAS DAILY VOL DOWNLOAD'!M67-'GAS DAILY VOL DOWNLOAD'!$B67+$B67</f>
        <v>0.6</v>
      </c>
      <c r="N67" s="192">
        <f ca="1">'GAS DAILY VOL DOWNLOAD'!N67-'GAS DAILY VOL DOWNLOAD'!$B67+$B67</f>
        <v>0.65</v>
      </c>
      <c r="O67" s="192">
        <f ca="1">'GAS DAILY VOL DOWNLOAD'!O67-'GAS DAILY VOL DOWNLOAD'!$B67+$B67</f>
        <v>0.75</v>
      </c>
      <c r="P67" s="192">
        <f ca="1">'GAS DAILY VOL DOWNLOAD'!P67-'GAS DAILY VOL DOWNLOAD'!$B67+$B67</f>
        <v>0.7</v>
      </c>
      <c r="Q67" s="192">
        <f ca="1">'GAS DAILY VOL DOWNLOAD'!Q67-'GAS DAILY VOL DOWNLOAD'!$B67+$B67</f>
        <v>0.6</v>
      </c>
    </row>
    <row r="68" spans="1:17" x14ac:dyDescent="0.2">
      <c r="A68" s="138">
        <v>39022</v>
      </c>
      <c r="B68" s="192">
        <f ca="1">STRADDLES!L90</f>
        <v>0.8</v>
      </c>
      <c r="C68" s="192">
        <f ca="1">'GAS DAILY VOL DOWNLOAD'!C68-'GAS DAILY VOL DOWNLOAD'!$B68+$B68</f>
        <v>0.85</v>
      </c>
      <c r="D68" s="192">
        <f ca="1">'GAS DAILY VOL DOWNLOAD'!D68-'GAS DAILY VOL DOWNLOAD'!$B68+$B68</f>
        <v>0.8</v>
      </c>
      <c r="E68" s="192">
        <f ca="1">'GAS DAILY VOL DOWNLOAD'!E68-'GAS DAILY VOL DOWNLOAD'!$B68+$B68</f>
        <v>0.8</v>
      </c>
      <c r="F68" s="192">
        <f ca="1">'GAS DAILY VOL DOWNLOAD'!F68-'GAS DAILY VOL DOWNLOAD'!$B68+$B68</f>
        <v>0.9</v>
      </c>
      <c r="G68" s="192">
        <f ca="1">'GAS DAILY VOL DOWNLOAD'!G68-'GAS DAILY VOL DOWNLOAD'!$B68+$B68</f>
        <v>0.95</v>
      </c>
      <c r="H68" s="192">
        <f ca="1">'GAS DAILY VOL DOWNLOAD'!H68-'GAS DAILY VOL DOWNLOAD'!$B68+$B68</f>
        <v>0.85</v>
      </c>
      <c r="I68" s="192">
        <f ca="1">'GAS DAILY VOL DOWNLOAD'!I68-'GAS DAILY VOL DOWNLOAD'!$B68+$B68</f>
        <v>0.8</v>
      </c>
      <c r="J68" s="192">
        <f ca="1">'GAS DAILY VOL DOWNLOAD'!J68-'GAS DAILY VOL DOWNLOAD'!$B68+$B68</f>
        <v>0.95</v>
      </c>
      <c r="K68" s="192">
        <f ca="1">'GAS DAILY VOL DOWNLOAD'!K68-'GAS DAILY VOL DOWNLOAD'!$B68+$B68</f>
        <v>0.8</v>
      </c>
      <c r="L68" s="192">
        <f ca="1">'GAS DAILY VOL DOWNLOAD'!L68-'GAS DAILY VOL DOWNLOAD'!$B68+$B68</f>
        <v>0.8</v>
      </c>
      <c r="M68" s="192">
        <f ca="1">'GAS DAILY VOL DOWNLOAD'!M68-'GAS DAILY VOL DOWNLOAD'!$B68+$B68</f>
        <v>0.8</v>
      </c>
      <c r="N68" s="192">
        <f ca="1">'GAS DAILY VOL DOWNLOAD'!N68-'GAS DAILY VOL DOWNLOAD'!$B68+$B68</f>
        <v>0.95</v>
      </c>
      <c r="O68" s="192">
        <f ca="1">'GAS DAILY VOL DOWNLOAD'!O68-'GAS DAILY VOL DOWNLOAD'!$B68+$B68</f>
        <v>0.95</v>
      </c>
      <c r="P68" s="192">
        <f ca="1">'GAS DAILY VOL DOWNLOAD'!P68-'GAS DAILY VOL DOWNLOAD'!$B68+$B68</f>
        <v>0.9</v>
      </c>
      <c r="Q68" s="192">
        <f ca="1">'GAS DAILY VOL DOWNLOAD'!Q68-'GAS DAILY VOL DOWNLOAD'!$B68+$B68</f>
        <v>0.8</v>
      </c>
    </row>
    <row r="69" spans="1:17" x14ac:dyDescent="0.2">
      <c r="A69" s="138">
        <v>39052</v>
      </c>
      <c r="B69" s="192">
        <f ca="1">STRADDLES!L91</f>
        <v>1</v>
      </c>
      <c r="C69" s="192">
        <f ca="1">'GAS DAILY VOL DOWNLOAD'!C69-'GAS DAILY VOL DOWNLOAD'!$B69+$B69</f>
        <v>1.05</v>
      </c>
      <c r="D69" s="192">
        <f ca="1">'GAS DAILY VOL DOWNLOAD'!D69-'GAS DAILY VOL DOWNLOAD'!$B69+$B69</f>
        <v>1</v>
      </c>
      <c r="E69" s="192">
        <f ca="1">'GAS DAILY VOL DOWNLOAD'!E69-'GAS DAILY VOL DOWNLOAD'!$B69+$B69</f>
        <v>1</v>
      </c>
      <c r="F69" s="192">
        <f ca="1">'GAS DAILY VOL DOWNLOAD'!F69-'GAS DAILY VOL DOWNLOAD'!$B69+$B69</f>
        <v>1.1499999999999999</v>
      </c>
      <c r="G69" s="192">
        <f ca="1">'GAS DAILY VOL DOWNLOAD'!G69-'GAS DAILY VOL DOWNLOAD'!$B69+$B69</f>
        <v>1.25</v>
      </c>
      <c r="H69" s="192">
        <f ca="1">'GAS DAILY VOL DOWNLOAD'!H69-'GAS DAILY VOL DOWNLOAD'!$B69+$B69</f>
        <v>1.05</v>
      </c>
      <c r="I69" s="192">
        <f ca="1">'GAS DAILY VOL DOWNLOAD'!I69-'GAS DAILY VOL DOWNLOAD'!$B69+$B69</f>
        <v>1</v>
      </c>
      <c r="J69" s="192">
        <f ca="1">'GAS DAILY VOL DOWNLOAD'!J69-'GAS DAILY VOL DOWNLOAD'!$B69+$B69</f>
        <v>1.35</v>
      </c>
      <c r="K69" s="192">
        <f ca="1">'GAS DAILY VOL DOWNLOAD'!K69-'GAS DAILY VOL DOWNLOAD'!$B69+$B69</f>
        <v>1</v>
      </c>
      <c r="L69" s="192">
        <f ca="1">'GAS DAILY VOL DOWNLOAD'!L69-'GAS DAILY VOL DOWNLOAD'!$B69+$B69</f>
        <v>1.1000000000000001</v>
      </c>
      <c r="M69" s="192">
        <f ca="1">'GAS DAILY VOL DOWNLOAD'!M69-'GAS DAILY VOL DOWNLOAD'!$B69+$B69</f>
        <v>1</v>
      </c>
      <c r="N69" s="192">
        <f ca="1">'GAS DAILY VOL DOWNLOAD'!N69-'GAS DAILY VOL DOWNLOAD'!$B69+$B69</f>
        <v>1.25</v>
      </c>
      <c r="O69" s="192">
        <f ca="1">'GAS DAILY VOL DOWNLOAD'!O69-'GAS DAILY VOL DOWNLOAD'!$B69+$B69</f>
        <v>1.1499999999999999</v>
      </c>
      <c r="P69" s="192">
        <f ca="1">'GAS DAILY VOL DOWNLOAD'!P69-'GAS DAILY VOL DOWNLOAD'!$B69+$B69</f>
        <v>1.1000000000000001</v>
      </c>
      <c r="Q69" s="192">
        <f ca="1">'GAS DAILY VOL DOWNLOAD'!Q69-'GAS DAILY VOL DOWNLOAD'!$B69+$B69</f>
        <v>1</v>
      </c>
    </row>
    <row r="70" spans="1:17" x14ac:dyDescent="0.2">
      <c r="A70" s="138">
        <v>39083</v>
      </c>
      <c r="B70" s="192">
        <f ca="1">STRADDLES!L92</f>
        <v>1</v>
      </c>
      <c r="C70" s="192">
        <f ca="1">'GAS DAILY VOL DOWNLOAD'!C70-'GAS DAILY VOL DOWNLOAD'!$B70+$B70</f>
        <v>1.05</v>
      </c>
      <c r="D70" s="192">
        <f ca="1">'GAS DAILY VOL DOWNLOAD'!D70-'GAS DAILY VOL DOWNLOAD'!$B70+$B70</f>
        <v>1</v>
      </c>
      <c r="E70" s="192">
        <f ca="1">'GAS DAILY VOL DOWNLOAD'!E70-'GAS DAILY VOL DOWNLOAD'!$B70+$B70</f>
        <v>1</v>
      </c>
      <c r="F70" s="192">
        <f ca="1">'GAS DAILY VOL DOWNLOAD'!F70-'GAS DAILY VOL DOWNLOAD'!$B70+$B70</f>
        <v>1.1499999999999999</v>
      </c>
      <c r="G70" s="192">
        <f ca="1">'GAS DAILY VOL DOWNLOAD'!G70-'GAS DAILY VOL DOWNLOAD'!$B70+$B70</f>
        <v>1.45</v>
      </c>
      <c r="H70" s="192">
        <f ca="1">'GAS DAILY VOL DOWNLOAD'!H70-'GAS DAILY VOL DOWNLOAD'!$B70+$B70</f>
        <v>1.05</v>
      </c>
      <c r="I70" s="192">
        <f ca="1">'GAS DAILY VOL DOWNLOAD'!I70-'GAS DAILY VOL DOWNLOAD'!$B70+$B70</f>
        <v>1</v>
      </c>
      <c r="J70" s="192">
        <f ca="1">'GAS DAILY VOL DOWNLOAD'!J70-'GAS DAILY VOL DOWNLOAD'!$B70+$B70</f>
        <v>1.35</v>
      </c>
      <c r="K70" s="192">
        <f ca="1">'GAS DAILY VOL DOWNLOAD'!K70-'GAS DAILY VOL DOWNLOAD'!$B70+$B70</f>
        <v>1</v>
      </c>
      <c r="L70" s="192">
        <f ca="1">'GAS DAILY VOL DOWNLOAD'!L70-'GAS DAILY VOL DOWNLOAD'!$B70+$B70</f>
        <v>1.1000000000000001</v>
      </c>
      <c r="M70" s="192">
        <f ca="1">'GAS DAILY VOL DOWNLOAD'!M70-'GAS DAILY VOL DOWNLOAD'!$B70+$B70</f>
        <v>1</v>
      </c>
      <c r="N70" s="192">
        <f ca="1">'GAS DAILY VOL DOWNLOAD'!N70-'GAS DAILY VOL DOWNLOAD'!$B70+$B70</f>
        <v>1.45</v>
      </c>
      <c r="O70" s="192">
        <f ca="1">'GAS DAILY VOL DOWNLOAD'!O70-'GAS DAILY VOL DOWNLOAD'!$B70+$B70</f>
        <v>1.1499999999999999</v>
      </c>
      <c r="P70" s="192">
        <f ca="1">'GAS DAILY VOL DOWNLOAD'!P70-'GAS DAILY VOL DOWNLOAD'!$B70+$B70</f>
        <v>1.1000000000000001</v>
      </c>
      <c r="Q70" s="192">
        <f ca="1">'GAS DAILY VOL DOWNLOAD'!Q70-'GAS DAILY VOL DOWNLOAD'!$B70+$B70</f>
        <v>1</v>
      </c>
    </row>
    <row r="71" spans="1:17" x14ac:dyDescent="0.2">
      <c r="A71" s="138">
        <v>39114</v>
      </c>
      <c r="B71" s="192">
        <f ca="1">STRADDLES!L93</f>
        <v>1</v>
      </c>
      <c r="C71" s="192">
        <f ca="1">'GAS DAILY VOL DOWNLOAD'!C71-'GAS DAILY VOL DOWNLOAD'!$B71+$B71</f>
        <v>1.05</v>
      </c>
      <c r="D71" s="192">
        <f ca="1">'GAS DAILY VOL DOWNLOAD'!D71-'GAS DAILY VOL DOWNLOAD'!$B71+$B71</f>
        <v>1</v>
      </c>
      <c r="E71" s="192">
        <f ca="1">'GAS DAILY VOL DOWNLOAD'!E71-'GAS DAILY VOL DOWNLOAD'!$B71+$B71</f>
        <v>1</v>
      </c>
      <c r="F71" s="192">
        <f ca="1">'GAS DAILY VOL DOWNLOAD'!F71-'GAS DAILY VOL DOWNLOAD'!$B71+$B71</f>
        <v>1.1499999999999999</v>
      </c>
      <c r="G71" s="192">
        <f ca="1">'GAS DAILY VOL DOWNLOAD'!G71-'GAS DAILY VOL DOWNLOAD'!$B71+$B71</f>
        <v>1.45</v>
      </c>
      <c r="H71" s="192">
        <f ca="1">'GAS DAILY VOL DOWNLOAD'!H71-'GAS DAILY VOL DOWNLOAD'!$B71+$B71</f>
        <v>1.05</v>
      </c>
      <c r="I71" s="192">
        <f ca="1">'GAS DAILY VOL DOWNLOAD'!I71-'GAS DAILY VOL DOWNLOAD'!$B71+$B71</f>
        <v>1</v>
      </c>
      <c r="J71" s="192">
        <f ca="1">'GAS DAILY VOL DOWNLOAD'!J71-'GAS DAILY VOL DOWNLOAD'!$B71+$B71</f>
        <v>1.35</v>
      </c>
      <c r="K71" s="192">
        <f ca="1">'GAS DAILY VOL DOWNLOAD'!K71-'GAS DAILY VOL DOWNLOAD'!$B71+$B71</f>
        <v>1</v>
      </c>
      <c r="L71" s="192">
        <f ca="1">'GAS DAILY VOL DOWNLOAD'!L71-'GAS DAILY VOL DOWNLOAD'!$B71+$B71</f>
        <v>1.1000000000000001</v>
      </c>
      <c r="M71" s="192">
        <f ca="1">'GAS DAILY VOL DOWNLOAD'!M71-'GAS DAILY VOL DOWNLOAD'!$B71+$B71</f>
        <v>1</v>
      </c>
      <c r="N71" s="192">
        <f ca="1">'GAS DAILY VOL DOWNLOAD'!N71-'GAS DAILY VOL DOWNLOAD'!$B71+$B71</f>
        <v>1.45</v>
      </c>
      <c r="O71" s="192">
        <f ca="1">'GAS DAILY VOL DOWNLOAD'!O71-'GAS DAILY VOL DOWNLOAD'!$B71+$B71</f>
        <v>1.1499999999999999</v>
      </c>
      <c r="P71" s="192">
        <f ca="1">'GAS DAILY VOL DOWNLOAD'!P71-'GAS DAILY VOL DOWNLOAD'!$B71+$B71</f>
        <v>1.1000000000000001</v>
      </c>
      <c r="Q71" s="192">
        <f ca="1">'GAS DAILY VOL DOWNLOAD'!Q71-'GAS DAILY VOL DOWNLOAD'!$B71+$B71</f>
        <v>1</v>
      </c>
    </row>
    <row r="72" spans="1:17" x14ac:dyDescent="0.2">
      <c r="A72" s="138">
        <v>39142</v>
      </c>
      <c r="B72" s="192">
        <f ca="1">STRADDLES!L94</f>
        <v>0.75</v>
      </c>
      <c r="C72" s="192">
        <f ca="1">'GAS DAILY VOL DOWNLOAD'!C72-'GAS DAILY VOL DOWNLOAD'!$B72+$B72</f>
        <v>0.8</v>
      </c>
      <c r="D72" s="192">
        <f ca="1">'GAS DAILY VOL DOWNLOAD'!D72-'GAS DAILY VOL DOWNLOAD'!$B72+$B72</f>
        <v>0.75</v>
      </c>
      <c r="E72" s="192">
        <f ca="1">'GAS DAILY VOL DOWNLOAD'!E72-'GAS DAILY VOL DOWNLOAD'!$B72+$B72</f>
        <v>0.75</v>
      </c>
      <c r="F72" s="192">
        <f ca="1">'GAS DAILY VOL DOWNLOAD'!F72-'GAS DAILY VOL DOWNLOAD'!$B72+$B72</f>
        <v>0.85</v>
      </c>
      <c r="G72" s="192">
        <f ca="1">'GAS DAILY VOL DOWNLOAD'!G72-'GAS DAILY VOL DOWNLOAD'!$B72+$B72</f>
        <v>1</v>
      </c>
      <c r="H72" s="192">
        <f ca="1">'GAS DAILY VOL DOWNLOAD'!H72-'GAS DAILY VOL DOWNLOAD'!$B72+$B72</f>
        <v>0.75</v>
      </c>
      <c r="I72" s="192">
        <f ca="1">'GAS DAILY VOL DOWNLOAD'!I72-'GAS DAILY VOL DOWNLOAD'!$B72+$B72</f>
        <v>0.75</v>
      </c>
      <c r="J72" s="192">
        <f ca="1">'GAS DAILY VOL DOWNLOAD'!J72-'GAS DAILY VOL DOWNLOAD'!$B72+$B72</f>
        <v>0.95</v>
      </c>
      <c r="K72" s="192">
        <f ca="1">'GAS DAILY VOL DOWNLOAD'!K72-'GAS DAILY VOL DOWNLOAD'!$B72+$B72</f>
        <v>0.75</v>
      </c>
      <c r="L72" s="192">
        <f ca="1">'GAS DAILY VOL DOWNLOAD'!L72-'GAS DAILY VOL DOWNLOAD'!$B72+$B72</f>
        <v>0.75</v>
      </c>
      <c r="M72" s="192">
        <f ca="1">'GAS DAILY VOL DOWNLOAD'!M72-'GAS DAILY VOL DOWNLOAD'!$B72+$B72</f>
        <v>0.75</v>
      </c>
      <c r="N72" s="192">
        <f ca="1">'GAS DAILY VOL DOWNLOAD'!N72-'GAS DAILY VOL DOWNLOAD'!$B72+$B72</f>
        <v>1</v>
      </c>
      <c r="O72" s="192">
        <f ca="1">'GAS DAILY VOL DOWNLOAD'!O72-'GAS DAILY VOL DOWNLOAD'!$B72+$B72</f>
        <v>0.9</v>
      </c>
      <c r="P72" s="192">
        <f ca="1">'GAS DAILY VOL DOWNLOAD'!P72-'GAS DAILY VOL DOWNLOAD'!$B72+$B72</f>
        <v>0.85</v>
      </c>
      <c r="Q72" s="192">
        <f ca="1">'GAS DAILY VOL DOWNLOAD'!Q72-'GAS DAILY VOL DOWNLOAD'!$B72+$B72</f>
        <v>0.75</v>
      </c>
    </row>
    <row r="73" spans="1:17" x14ac:dyDescent="0.2">
      <c r="A73" s="138">
        <v>39173</v>
      </c>
      <c r="B73" s="192">
        <f ca="1">STRADDLES!L95</f>
        <v>0.4</v>
      </c>
      <c r="C73" s="192">
        <f ca="1">'GAS DAILY VOL DOWNLOAD'!C73-'GAS DAILY VOL DOWNLOAD'!$B73+$B73</f>
        <v>0.45</v>
      </c>
      <c r="D73" s="192">
        <f ca="1">'GAS DAILY VOL DOWNLOAD'!D73-'GAS DAILY VOL DOWNLOAD'!$B73+$B73</f>
        <v>0.4</v>
      </c>
      <c r="E73" s="192">
        <f ca="1">'GAS DAILY VOL DOWNLOAD'!E73-'GAS DAILY VOL DOWNLOAD'!$B73+$B73</f>
        <v>0.45</v>
      </c>
      <c r="F73" s="192">
        <f ca="1">'GAS DAILY VOL DOWNLOAD'!F73-'GAS DAILY VOL DOWNLOAD'!$B73+$B73</f>
        <v>0.45</v>
      </c>
      <c r="G73" s="192">
        <f ca="1">'GAS DAILY VOL DOWNLOAD'!G73-'GAS DAILY VOL DOWNLOAD'!$B73+$B73</f>
        <v>0.45</v>
      </c>
      <c r="H73" s="192">
        <f ca="1">'GAS DAILY VOL DOWNLOAD'!H73-'GAS DAILY VOL DOWNLOAD'!$B73+$B73</f>
        <v>0.45</v>
      </c>
      <c r="I73" s="192">
        <f ca="1">'GAS DAILY VOL DOWNLOAD'!I73-'GAS DAILY VOL DOWNLOAD'!$B73+$B73</f>
        <v>0.45</v>
      </c>
      <c r="J73" s="192">
        <f ca="1">'GAS DAILY VOL DOWNLOAD'!J73-'GAS DAILY VOL DOWNLOAD'!$B73+$B73</f>
        <v>0.5</v>
      </c>
      <c r="K73" s="192">
        <f ca="1">'GAS DAILY VOL DOWNLOAD'!K73-'GAS DAILY VOL DOWNLOAD'!$B73+$B73</f>
        <v>0.4</v>
      </c>
      <c r="L73" s="192">
        <f ca="1">'GAS DAILY VOL DOWNLOAD'!L73-'GAS DAILY VOL DOWNLOAD'!$B73+$B73</f>
        <v>0.45</v>
      </c>
      <c r="M73" s="192">
        <f ca="1">'GAS DAILY VOL DOWNLOAD'!M73-'GAS DAILY VOL DOWNLOAD'!$B73+$B73</f>
        <v>0.4</v>
      </c>
      <c r="N73" s="192">
        <f ca="1">'GAS DAILY VOL DOWNLOAD'!N73-'GAS DAILY VOL DOWNLOAD'!$B73+$B73</f>
        <v>0.45</v>
      </c>
      <c r="O73" s="192">
        <f ca="1">'GAS DAILY VOL DOWNLOAD'!O73-'GAS DAILY VOL DOWNLOAD'!$B73+$B73</f>
        <v>0.55000000000000004</v>
      </c>
      <c r="P73" s="192">
        <f ca="1">'GAS DAILY VOL DOWNLOAD'!P73-'GAS DAILY VOL DOWNLOAD'!$B73+$B73</f>
        <v>0.55000000000000004</v>
      </c>
      <c r="Q73" s="192">
        <f ca="1">'GAS DAILY VOL DOWNLOAD'!Q73-'GAS DAILY VOL DOWNLOAD'!$B73+$B73</f>
        <v>0.4</v>
      </c>
    </row>
    <row r="74" spans="1:17" x14ac:dyDescent="0.2">
      <c r="A74" s="138">
        <v>39203</v>
      </c>
      <c r="B74" s="192">
        <f ca="1">STRADDLES!L96</f>
        <v>0.45</v>
      </c>
      <c r="C74" s="192">
        <f ca="1">'GAS DAILY VOL DOWNLOAD'!C74-'GAS DAILY VOL DOWNLOAD'!$B74+$B74</f>
        <v>0.5</v>
      </c>
      <c r="D74" s="192">
        <f ca="1">'GAS DAILY VOL DOWNLOAD'!D74-'GAS DAILY VOL DOWNLOAD'!$B74+$B74</f>
        <v>0.4</v>
      </c>
      <c r="E74" s="192">
        <f ca="1">'GAS DAILY VOL DOWNLOAD'!E74-'GAS DAILY VOL DOWNLOAD'!$B74+$B74</f>
        <v>0.4</v>
      </c>
      <c r="F74" s="192">
        <f ca="1">'GAS DAILY VOL DOWNLOAD'!F74-'GAS DAILY VOL DOWNLOAD'!$B74+$B74</f>
        <v>0.45</v>
      </c>
      <c r="G74" s="192">
        <f ca="1">'GAS DAILY VOL DOWNLOAD'!G74-'GAS DAILY VOL DOWNLOAD'!$B74+$B74</f>
        <v>0.5</v>
      </c>
      <c r="H74" s="192">
        <f ca="1">'GAS DAILY VOL DOWNLOAD'!H74-'GAS DAILY VOL DOWNLOAD'!$B74+$B74</f>
        <v>0.45</v>
      </c>
      <c r="I74" s="192">
        <f ca="1">'GAS DAILY VOL DOWNLOAD'!I74-'GAS DAILY VOL DOWNLOAD'!$B74+$B74</f>
        <v>0.4</v>
      </c>
      <c r="J74" s="192">
        <f ca="1">'GAS DAILY VOL DOWNLOAD'!J74-'GAS DAILY VOL DOWNLOAD'!$B74+$B74</f>
        <v>0.45</v>
      </c>
      <c r="K74" s="192">
        <f ca="1">'GAS DAILY VOL DOWNLOAD'!K74-'GAS DAILY VOL DOWNLOAD'!$B74+$B74</f>
        <v>0.45</v>
      </c>
      <c r="L74" s="192">
        <f ca="1">'GAS DAILY VOL DOWNLOAD'!L74-'GAS DAILY VOL DOWNLOAD'!$B74+$B74</f>
        <v>0.5</v>
      </c>
      <c r="M74" s="192">
        <f ca="1">'GAS DAILY VOL DOWNLOAD'!M74-'GAS DAILY VOL DOWNLOAD'!$B74+$B74</f>
        <v>0.45</v>
      </c>
      <c r="N74" s="192">
        <f ca="1">'GAS DAILY VOL DOWNLOAD'!N74-'GAS DAILY VOL DOWNLOAD'!$B74+$B74</f>
        <v>0.5</v>
      </c>
      <c r="O74" s="192">
        <f ca="1">'GAS DAILY VOL DOWNLOAD'!O74-'GAS DAILY VOL DOWNLOAD'!$B74+$B74</f>
        <v>0.6</v>
      </c>
      <c r="P74" s="192">
        <f ca="1">'GAS DAILY VOL DOWNLOAD'!P74-'GAS DAILY VOL DOWNLOAD'!$B74+$B74</f>
        <v>0.5</v>
      </c>
      <c r="Q74" s="192">
        <f ca="1">'GAS DAILY VOL DOWNLOAD'!Q74-'GAS DAILY VOL DOWNLOAD'!$B74+$B74</f>
        <v>0.45</v>
      </c>
    </row>
    <row r="75" spans="1:17" x14ac:dyDescent="0.2">
      <c r="A75" s="138">
        <v>39234</v>
      </c>
      <c r="B75" s="192">
        <f ca="1">STRADDLES!L97</f>
        <v>0.45</v>
      </c>
      <c r="C75" s="192">
        <f ca="1">'GAS DAILY VOL DOWNLOAD'!C75-'GAS DAILY VOL DOWNLOAD'!$B75+$B75</f>
        <v>0.5</v>
      </c>
      <c r="D75" s="192">
        <f ca="1">'GAS DAILY VOL DOWNLOAD'!D75-'GAS DAILY VOL DOWNLOAD'!$B75+$B75</f>
        <v>0.4</v>
      </c>
      <c r="E75" s="192">
        <f ca="1">'GAS DAILY VOL DOWNLOAD'!E75-'GAS DAILY VOL DOWNLOAD'!$B75+$B75</f>
        <v>0.5</v>
      </c>
      <c r="F75" s="192">
        <f ca="1">'GAS DAILY VOL DOWNLOAD'!F75-'GAS DAILY VOL DOWNLOAD'!$B75+$B75</f>
        <v>0.45</v>
      </c>
      <c r="G75" s="192">
        <f ca="1">'GAS DAILY VOL DOWNLOAD'!G75-'GAS DAILY VOL DOWNLOAD'!$B75+$B75</f>
        <v>0.5</v>
      </c>
      <c r="H75" s="192">
        <f ca="1">'GAS DAILY VOL DOWNLOAD'!H75-'GAS DAILY VOL DOWNLOAD'!$B75+$B75</f>
        <v>0.5</v>
      </c>
      <c r="I75" s="192">
        <f ca="1">'GAS DAILY VOL DOWNLOAD'!I75-'GAS DAILY VOL DOWNLOAD'!$B75+$B75</f>
        <v>0.5</v>
      </c>
      <c r="J75" s="192">
        <f ca="1">'GAS DAILY VOL DOWNLOAD'!J75-'GAS DAILY VOL DOWNLOAD'!$B75+$B75</f>
        <v>0.5</v>
      </c>
      <c r="K75" s="192">
        <f ca="1">'GAS DAILY VOL DOWNLOAD'!K75-'GAS DAILY VOL DOWNLOAD'!$B75+$B75</f>
        <v>0.45</v>
      </c>
      <c r="L75" s="192">
        <f ca="1">'GAS DAILY VOL DOWNLOAD'!L75-'GAS DAILY VOL DOWNLOAD'!$B75+$B75</f>
        <v>0.5</v>
      </c>
      <c r="M75" s="192">
        <f ca="1">'GAS DAILY VOL DOWNLOAD'!M75-'GAS DAILY VOL DOWNLOAD'!$B75+$B75</f>
        <v>0.45</v>
      </c>
      <c r="N75" s="192">
        <f ca="1">'GAS DAILY VOL DOWNLOAD'!N75-'GAS DAILY VOL DOWNLOAD'!$B75+$B75</f>
        <v>0.5</v>
      </c>
      <c r="O75" s="192">
        <f ca="1">'GAS DAILY VOL DOWNLOAD'!O75-'GAS DAILY VOL DOWNLOAD'!$B75+$B75</f>
        <v>0.6</v>
      </c>
      <c r="P75" s="192">
        <f ca="1">'GAS DAILY VOL DOWNLOAD'!P75-'GAS DAILY VOL DOWNLOAD'!$B75+$B75</f>
        <v>0.6</v>
      </c>
      <c r="Q75" s="192">
        <f ca="1">'GAS DAILY VOL DOWNLOAD'!Q75-'GAS DAILY VOL DOWNLOAD'!$B75+$B75</f>
        <v>0.45</v>
      </c>
    </row>
    <row r="76" spans="1:17" x14ac:dyDescent="0.2">
      <c r="A76" s="138">
        <v>39264</v>
      </c>
      <c r="B76" s="192">
        <f ca="1">STRADDLES!L98</f>
        <v>0.5</v>
      </c>
      <c r="C76" s="192">
        <f ca="1">'GAS DAILY VOL DOWNLOAD'!C76-'GAS DAILY VOL DOWNLOAD'!$B76+$B76</f>
        <v>0.5</v>
      </c>
      <c r="D76" s="192">
        <f ca="1">'GAS DAILY VOL DOWNLOAD'!D76-'GAS DAILY VOL DOWNLOAD'!$B76+$B76</f>
        <v>0.4</v>
      </c>
      <c r="E76" s="192">
        <f ca="1">'GAS DAILY VOL DOWNLOAD'!E76-'GAS DAILY VOL DOWNLOAD'!$B76+$B76</f>
        <v>0.5</v>
      </c>
      <c r="F76" s="192">
        <f ca="1">'GAS DAILY VOL DOWNLOAD'!F76-'GAS DAILY VOL DOWNLOAD'!$B76+$B76</f>
        <v>0.5</v>
      </c>
      <c r="G76" s="192">
        <f ca="1">'GAS DAILY VOL DOWNLOAD'!G76-'GAS DAILY VOL DOWNLOAD'!$B76+$B76</f>
        <v>0.5</v>
      </c>
      <c r="H76" s="192">
        <f ca="1">'GAS DAILY VOL DOWNLOAD'!H76-'GAS DAILY VOL DOWNLOAD'!$B76+$B76</f>
        <v>0.5</v>
      </c>
      <c r="I76" s="192">
        <f ca="1">'GAS DAILY VOL DOWNLOAD'!I76-'GAS DAILY VOL DOWNLOAD'!$B76+$B76</f>
        <v>0.5</v>
      </c>
      <c r="J76" s="192">
        <f ca="1">'GAS DAILY VOL DOWNLOAD'!J76-'GAS DAILY VOL DOWNLOAD'!$B76+$B76</f>
        <v>0.5</v>
      </c>
      <c r="K76" s="192">
        <f ca="1">'GAS DAILY VOL DOWNLOAD'!K76-'GAS DAILY VOL DOWNLOAD'!$B76+$B76</f>
        <v>0.5</v>
      </c>
      <c r="L76" s="192">
        <f ca="1">'GAS DAILY VOL DOWNLOAD'!L76-'GAS DAILY VOL DOWNLOAD'!$B76+$B76</f>
        <v>0.55000000000000004</v>
      </c>
      <c r="M76" s="192">
        <f ca="1">'GAS DAILY VOL DOWNLOAD'!M76-'GAS DAILY VOL DOWNLOAD'!$B76+$B76</f>
        <v>0.5</v>
      </c>
      <c r="N76" s="192">
        <f ca="1">'GAS DAILY VOL DOWNLOAD'!N76-'GAS DAILY VOL DOWNLOAD'!$B76+$B76</f>
        <v>0.5</v>
      </c>
      <c r="O76" s="192">
        <f ca="1">'GAS DAILY VOL DOWNLOAD'!O76-'GAS DAILY VOL DOWNLOAD'!$B76+$B76</f>
        <v>0.65</v>
      </c>
      <c r="P76" s="192">
        <f ca="1">'GAS DAILY VOL DOWNLOAD'!P76-'GAS DAILY VOL DOWNLOAD'!$B76+$B76</f>
        <v>0.6</v>
      </c>
      <c r="Q76" s="192">
        <f ca="1">'GAS DAILY VOL DOWNLOAD'!Q76-'GAS DAILY VOL DOWNLOAD'!$B76+$B76</f>
        <v>0.5</v>
      </c>
    </row>
    <row r="77" spans="1:17" x14ac:dyDescent="0.2">
      <c r="A77" s="138">
        <v>39295</v>
      </c>
      <c r="B77" s="192">
        <f ca="1">STRADDLES!L99</f>
        <v>0.55000000000000004</v>
      </c>
      <c r="C77" s="192">
        <f ca="1">'GAS DAILY VOL DOWNLOAD'!C77-'GAS DAILY VOL DOWNLOAD'!$B77+$B77</f>
        <v>0.55000000000000004</v>
      </c>
      <c r="D77" s="192">
        <f ca="1">'GAS DAILY VOL DOWNLOAD'!D77-'GAS DAILY VOL DOWNLOAD'!$B77+$B77</f>
        <v>0.5</v>
      </c>
      <c r="E77" s="192">
        <f ca="1">'GAS DAILY VOL DOWNLOAD'!E77-'GAS DAILY VOL DOWNLOAD'!$B77+$B77</f>
        <v>0.6</v>
      </c>
      <c r="F77" s="192">
        <f ca="1">'GAS DAILY VOL DOWNLOAD'!F77-'GAS DAILY VOL DOWNLOAD'!$B77+$B77</f>
        <v>0.55000000000000004</v>
      </c>
      <c r="G77" s="192">
        <f ca="1">'GAS DAILY VOL DOWNLOAD'!G77-'GAS DAILY VOL DOWNLOAD'!$B77+$B77</f>
        <v>0.6</v>
      </c>
      <c r="H77" s="192">
        <f ca="1">'GAS DAILY VOL DOWNLOAD'!H77-'GAS DAILY VOL DOWNLOAD'!$B77+$B77</f>
        <v>0.55000000000000004</v>
      </c>
      <c r="I77" s="192">
        <f ca="1">'GAS DAILY VOL DOWNLOAD'!I77-'GAS DAILY VOL DOWNLOAD'!$B77+$B77</f>
        <v>0.6</v>
      </c>
      <c r="J77" s="192">
        <f ca="1">'GAS DAILY VOL DOWNLOAD'!J77-'GAS DAILY VOL DOWNLOAD'!$B77+$B77</f>
        <v>0.45</v>
      </c>
      <c r="K77" s="192">
        <f ca="1">'GAS DAILY VOL DOWNLOAD'!K77-'GAS DAILY VOL DOWNLOAD'!$B77+$B77</f>
        <v>0.55000000000000004</v>
      </c>
      <c r="L77" s="192">
        <f ca="1">'GAS DAILY VOL DOWNLOAD'!L77-'GAS DAILY VOL DOWNLOAD'!$B77+$B77</f>
        <v>0.6</v>
      </c>
      <c r="M77" s="192">
        <f ca="1">'GAS DAILY VOL DOWNLOAD'!M77-'GAS DAILY VOL DOWNLOAD'!$B77+$B77</f>
        <v>0.55000000000000004</v>
      </c>
      <c r="N77" s="192">
        <f ca="1">'GAS DAILY VOL DOWNLOAD'!N77-'GAS DAILY VOL DOWNLOAD'!$B77+$B77</f>
        <v>0.6</v>
      </c>
      <c r="O77" s="192">
        <f ca="1">'GAS DAILY VOL DOWNLOAD'!O77-'GAS DAILY VOL DOWNLOAD'!$B77+$B77</f>
        <v>0.7</v>
      </c>
      <c r="P77" s="192">
        <f ca="1">'GAS DAILY VOL DOWNLOAD'!P77-'GAS DAILY VOL DOWNLOAD'!$B77+$B77</f>
        <v>0.7</v>
      </c>
      <c r="Q77" s="192">
        <f ca="1">'GAS DAILY VOL DOWNLOAD'!Q77-'GAS DAILY VOL DOWNLOAD'!$B77+$B77</f>
        <v>0.55000000000000004</v>
      </c>
    </row>
    <row r="78" spans="1:17" x14ac:dyDescent="0.2">
      <c r="A78" s="138">
        <v>39326</v>
      </c>
      <c r="B78" s="192">
        <f ca="1">STRADDLES!L100</f>
        <v>0.55000000000000004</v>
      </c>
      <c r="C78" s="192">
        <f ca="1">'GAS DAILY VOL DOWNLOAD'!C78-'GAS DAILY VOL DOWNLOAD'!$B78+$B78</f>
        <v>0.55000000000000004</v>
      </c>
      <c r="D78" s="192">
        <f ca="1">'GAS DAILY VOL DOWNLOAD'!D78-'GAS DAILY VOL DOWNLOAD'!$B78+$B78</f>
        <v>0.55000000000000004</v>
      </c>
      <c r="E78" s="192">
        <f ca="1">'GAS DAILY VOL DOWNLOAD'!E78-'GAS DAILY VOL DOWNLOAD'!$B78+$B78</f>
        <v>0.55000000000000004</v>
      </c>
      <c r="F78" s="192">
        <f ca="1">'GAS DAILY VOL DOWNLOAD'!F78-'GAS DAILY VOL DOWNLOAD'!$B78+$B78</f>
        <v>0.55000000000000004</v>
      </c>
      <c r="G78" s="192">
        <f ca="1">'GAS DAILY VOL DOWNLOAD'!G78-'GAS DAILY VOL DOWNLOAD'!$B78+$B78</f>
        <v>0.6</v>
      </c>
      <c r="H78" s="192">
        <f ca="1">'GAS DAILY VOL DOWNLOAD'!H78-'GAS DAILY VOL DOWNLOAD'!$B78+$B78</f>
        <v>0.6</v>
      </c>
      <c r="I78" s="192">
        <f ca="1">'GAS DAILY VOL DOWNLOAD'!I78-'GAS DAILY VOL DOWNLOAD'!$B78+$B78</f>
        <v>0.55000000000000004</v>
      </c>
      <c r="J78" s="192">
        <f ca="1">'GAS DAILY VOL DOWNLOAD'!J78-'GAS DAILY VOL DOWNLOAD'!$B78+$B78</f>
        <v>0.5</v>
      </c>
      <c r="K78" s="192">
        <f ca="1">'GAS DAILY VOL DOWNLOAD'!K78-'GAS DAILY VOL DOWNLOAD'!$B78+$B78</f>
        <v>0.55000000000000004</v>
      </c>
      <c r="L78" s="192">
        <f ca="1">'GAS DAILY VOL DOWNLOAD'!L78-'GAS DAILY VOL DOWNLOAD'!$B78+$B78</f>
        <v>0.6</v>
      </c>
      <c r="M78" s="192">
        <f ca="1">'GAS DAILY VOL DOWNLOAD'!M78-'GAS DAILY VOL DOWNLOAD'!$B78+$B78</f>
        <v>0.55000000000000004</v>
      </c>
      <c r="N78" s="192">
        <f ca="1">'GAS DAILY VOL DOWNLOAD'!N78-'GAS DAILY VOL DOWNLOAD'!$B78+$B78</f>
        <v>0.6</v>
      </c>
      <c r="O78" s="192">
        <f ca="1">'GAS DAILY VOL DOWNLOAD'!O78-'GAS DAILY VOL DOWNLOAD'!$B78+$B78</f>
        <v>0.7</v>
      </c>
      <c r="P78" s="192">
        <f ca="1">'GAS DAILY VOL DOWNLOAD'!P78-'GAS DAILY VOL DOWNLOAD'!$B78+$B78</f>
        <v>0.65</v>
      </c>
      <c r="Q78" s="192">
        <f ca="1">'GAS DAILY VOL DOWNLOAD'!Q78-'GAS DAILY VOL DOWNLOAD'!$B78+$B78</f>
        <v>0.55000000000000004</v>
      </c>
    </row>
    <row r="79" spans="1:17" x14ac:dyDescent="0.2">
      <c r="A79" s="138">
        <v>39356</v>
      </c>
      <c r="B79" s="192">
        <f ca="1">STRADDLES!L101</f>
        <v>0.6</v>
      </c>
      <c r="C79" s="192">
        <f ca="1">'GAS DAILY VOL DOWNLOAD'!C79-'GAS DAILY VOL DOWNLOAD'!$B79+$B79</f>
        <v>0.6</v>
      </c>
      <c r="D79" s="192">
        <f ca="1">'GAS DAILY VOL DOWNLOAD'!D79-'GAS DAILY VOL DOWNLOAD'!$B79+$B79</f>
        <v>0.55000000000000004</v>
      </c>
      <c r="E79" s="192">
        <f ca="1">'GAS DAILY VOL DOWNLOAD'!E79-'GAS DAILY VOL DOWNLOAD'!$B79+$B79</f>
        <v>0.6</v>
      </c>
      <c r="F79" s="192">
        <f ca="1">'GAS DAILY VOL DOWNLOAD'!F79-'GAS DAILY VOL DOWNLOAD'!$B79+$B79</f>
        <v>0.6</v>
      </c>
      <c r="G79" s="192">
        <f ca="1">'GAS DAILY VOL DOWNLOAD'!G79-'GAS DAILY VOL DOWNLOAD'!$B79+$B79</f>
        <v>0.65</v>
      </c>
      <c r="H79" s="192">
        <f ca="1">'GAS DAILY VOL DOWNLOAD'!H79-'GAS DAILY VOL DOWNLOAD'!$B79+$B79</f>
        <v>0.65</v>
      </c>
      <c r="I79" s="192">
        <f ca="1">'GAS DAILY VOL DOWNLOAD'!I79-'GAS DAILY VOL DOWNLOAD'!$B79+$B79</f>
        <v>0.6</v>
      </c>
      <c r="J79" s="192">
        <f ca="1">'GAS DAILY VOL DOWNLOAD'!J79-'GAS DAILY VOL DOWNLOAD'!$B79+$B79</f>
        <v>0.5</v>
      </c>
      <c r="K79" s="192">
        <f ca="1">'GAS DAILY VOL DOWNLOAD'!K79-'GAS DAILY VOL DOWNLOAD'!$B79+$B79</f>
        <v>0.6</v>
      </c>
      <c r="L79" s="192">
        <f ca="1">'GAS DAILY VOL DOWNLOAD'!L79-'GAS DAILY VOL DOWNLOAD'!$B79+$B79</f>
        <v>0.65</v>
      </c>
      <c r="M79" s="192">
        <f ca="1">'GAS DAILY VOL DOWNLOAD'!M79-'GAS DAILY VOL DOWNLOAD'!$B79+$B79</f>
        <v>0.6</v>
      </c>
      <c r="N79" s="192">
        <f ca="1">'GAS DAILY VOL DOWNLOAD'!N79-'GAS DAILY VOL DOWNLOAD'!$B79+$B79</f>
        <v>0.65</v>
      </c>
      <c r="O79" s="192">
        <f ca="1">'GAS DAILY VOL DOWNLOAD'!O79-'GAS DAILY VOL DOWNLOAD'!$B79+$B79</f>
        <v>0.75</v>
      </c>
      <c r="P79" s="192">
        <f ca="1">'GAS DAILY VOL DOWNLOAD'!P79-'GAS DAILY VOL DOWNLOAD'!$B79+$B79</f>
        <v>0.7</v>
      </c>
      <c r="Q79" s="192">
        <f ca="1">'GAS DAILY VOL DOWNLOAD'!Q79-'GAS DAILY VOL DOWNLOAD'!$B79+$B79</f>
        <v>0.6</v>
      </c>
    </row>
    <row r="80" spans="1:17" x14ac:dyDescent="0.2">
      <c r="A80" s="138">
        <v>39387</v>
      </c>
      <c r="B80" s="192">
        <f ca="1">STRADDLES!L102</f>
        <v>0.8</v>
      </c>
      <c r="C80" s="192">
        <f ca="1">'GAS DAILY VOL DOWNLOAD'!C80-'GAS DAILY VOL DOWNLOAD'!$B80+$B80</f>
        <v>0.85</v>
      </c>
      <c r="D80" s="192">
        <f ca="1">'GAS DAILY VOL DOWNLOAD'!D80-'GAS DAILY VOL DOWNLOAD'!$B80+$B80</f>
        <v>0.8</v>
      </c>
      <c r="E80" s="192">
        <f ca="1">'GAS DAILY VOL DOWNLOAD'!E80-'GAS DAILY VOL DOWNLOAD'!$B80+$B80</f>
        <v>0.8</v>
      </c>
      <c r="F80" s="192">
        <f ca="1">'GAS DAILY VOL DOWNLOAD'!F80-'GAS DAILY VOL DOWNLOAD'!$B80+$B80</f>
        <v>0.9</v>
      </c>
      <c r="G80" s="192">
        <f ca="1">'GAS DAILY VOL DOWNLOAD'!G80-'GAS DAILY VOL DOWNLOAD'!$B80+$B80</f>
        <v>0.95</v>
      </c>
      <c r="H80" s="192">
        <f ca="1">'GAS DAILY VOL DOWNLOAD'!H80-'GAS DAILY VOL DOWNLOAD'!$B80+$B80</f>
        <v>0.85</v>
      </c>
      <c r="I80" s="192">
        <f ca="1">'GAS DAILY VOL DOWNLOAD'!I80-'GAS DAILY VOL DOWNLOAD'!$B80+$B80</f>
        <v>0.8</v>
      </c>
      <c r="J80" s="192">
        <f ca="1">'GAS DAILY VOL DOWNLOAD'!J80-'GAS DAILY VOL DOWNLOAD'!$B80+$B80</f>
        <v>0.95</v>
      </c>
      <c r="K80" s="192">
        <f ca="1">'GAS DAILY VOL DOWNLOAD'!K80-'GAS DAILY VOL DOWNLOAD'!$B80+$B80</f>
        <v>0.8</v>
      </c>
      <c r="L80" s="192">
        <f ca="1">'GAS DAILY VOL DOWNLOAD'!L80-'GAS DAILY VOL DOWNLOAD'!$B80+$B80</f>
        <v>0.8</v>
      </c>
      <c r="M80" s="192">
        <f ca="1">'GAS DAILY VOL DOWNLOAD'!M80-'GAS DAILY VOL DOWNLOAD'!$B80+$B80</f>
        <v>0.8</v>
      </c>
      <c r="N80" s="192">
        <f ca="1">'GAS DAILY VOL DOWNLOAD'!N80-'GAS DAILY VOL DOWNLOAD'!$B80+$B80</f>
        <v>0.95</v>
      </c>
      <c r="O80" s="192">
        <f ca="1">'GAS DAILY VOL DOWNLOAD'!O80-'GAS DAILY VOL DOWNLOAD'!$B80+$B80</f>
        <v>0.95</v>
      </c>
      <c r="P80" s="192">
        <f ca="1">'GAS DAILY VOL DOWNLOAD'!P80-'GAS DAILY VOL DOWNLOAD'!$B80+$B80</f>
        <v>0.9</v>
      </c>
      <c r="Q80" s="192">
        <f ca="1">'GAS DAILY VOL DOWNLOAD'!Q80-'GAS DAILY VOL DOWNLOAD'!$B80+$B80</f>
        <v>0.8</v>
      </c>
    </row>
    <row r="81" spans="1:17" x14ac:dyDescent="0.2">
      <c r="A81" s="138">
        <v>39417</v>
      </c>
      <c r="B81" s="192">
        <f ca="1">STRADDLES!L103</f>
        <v>1</v>
      </c>
      <c r="C81" s="192">
        <f ca="1">'GAS DAILY VOL DOWNLOAD'!C81-'GAS DAILY VOL DOWNLOAD'!$B81+$B81</f>
        <v>1.05</v>
      </c>
      <c r="D81" s="192">
        <f ca="1">'GAS DAILY VOL DOWNLOAD'!D81-'GAS DAILY VOL DOWNLOAD'!$B81+$B81</f>
        <v>1</v>
      </c>
      <c r="E81" s="192">
        <f ca="1">'GAS DAILY VOL DOWNLOAD'!E81-'GAS DAILY VOL DOWNLOAD'!$B81+$B81</f>
        <v>1</v>
      </c>
      <c r="F81" s="192">
        <f ca="1">'GAS DAILY VOL DOWNLOAD'!F81-'GAS DAILY VOL DOWNLOAD'!$B81+$B81</f>
        <v>1.1499999999999999</v>
      </c>
      <c r="G81" s="192">
        <f ca="1">'GAS DAILY VOL DOWNLOAD'!G81-'GAS DAILY VOL DOWNLOAD'!$B81+$B81</f>
        <v>1.25</v>
      </c>
      <c r="H81" s="192">
        <f ca="1">'GAS DAILY VOL DOWNLOAD'!H81-'GAS DAILY VOL DOWNLOAD'!$B81+$B81</f>
        <v>1.05</v>
      </c>
      <c r="I81" s="192">
        <f ca="1">'GAS DAILY VOL DOWNLOAD'!I81-'GAS DAILY VOL DOWNLOAD'!$B81+$B81</f>
        <v>1</v>
      </c>
      <c r="J81" s="192">
        <f ca="1">'GAS DAILY VOL DOWNLOAD'!J81-'GAS DAILY VOL DOWNLOAD'!$B81+$B81</f>
        <v>1.35</v>
      </c>
      <c r="K81" s="192">
        <f ca="1">'GAS DAILY VOL DOWNLOAD'!K81-'GAS DAILY VOL DOWNLOAD'!$B81+$B81</f>
        <v>1</v>
      </c>
      <c r="L81" s="192">
        <f ca="1">'GAS DAILY VOL DOWNLOAD'!L81-'GAS DAILY VOL DOWNLOAD'!$B81+$B81</f>
        <v>1.1000000000000001</v>
      </c>
      <c r="M81" s="192">
        <f ca="1">'GAS DAILY VOL DOWNLOAD'!M81-'GAS DAILY VOL DOWNLOAD'!$B81+$B81</f>
        <v>1</v>
      </c>
      <c r="N81" s="192">
        <f ca="1">'GAS DAILY VOL DOWNLOAD'!N81-'GAS DAILY VOL DOWNLOAD'!$B81+$B81</f>
        <v>1.25</v>
      </c>
      <c r="O81" s="192">
        <f ca="1">'GAS DAILY VOL DOWNLOAD'!O81-'GAS DAILY VOL DOWNLOAD'!$B81+$B81</f>
        <v>1.1499999999999999</v>
      </c>
      <c r="P81" s="192">
        <f ca="1">'GAS DAILY VOL DOWNLOAD'!P81-'GAS DAILY VOL DOWNLOAD'!$B81+$B81</f>
        <v>1.1000000000000001</v>
      </c>
      <c r="Q81" s="192">
        <f ca="1">'GAS DAILY VOL DOWNLOAD'!Q81-'GAS DAILY VOL DOWNLOAD'!$B81+$B81</f>
        <v>1</v>
      </c>
    </row>
    <row r="82" spans="1:17" x14ac:dyDescent="0.2">
      <c r="A82" s="138">
        <v>39448</v>
      </c>
      <c r="B82" s="192">
        <f ca="1">STRADDLES!L104</f>
        <v>1</v>
      </c>
      <c r="C82" s="192">
        <f ca="1">'GAS DAILY VOL DOWNLOAD'!C82-'GAS DAILY VOL DOWNLOAD'!$B82+$B82</f>
        <v>1.05</v>
      </c>
      <c r="D82" s="192">
        <f ca="1">'GAS DAILY VOL DOWNLOAD'!D82-'GAS DAILY VOL DOWNLOAD'!$B82+$B82</f>
        <v>1</v>
      </c>
      <c r="E82" s="192">
        <f ca="1">'GAS DAILY VOL DOWNLOAD'!E82-'GAS DAILY VOL DOWNLOAD'!$B82+$B82</f>
        <v>1</v>
      </c>
      <c r="F82" s="192">
        <f ca="1">'GAS DAILY VOL DOWNLOAD'!F82-'GAS DAILY VOL DOWNLOAD'!$B82+$B82</f>
        <v>1.1499999999999999</v>
      </c>
      <c r="G82" s="192">
        <f ca="1">'GAS DAILY VOL DOWNLOAD'!G82-'GAS DAILY VOL DOWNLOAD'!$B82+$B82</f>
        <v>1.45</v>
      </c>
      <c r="H82" s="192">
        <f ca="1">'GAS DAILY VOL DOWNLOAD'!H82-'GAS DAILY VOL DOWNLOAD'!$B82+$B82</f>
        <v>1.05</v>
      </c>
      <c r="I82" s="192">
        <f ca="1">'GAS DAILY VOL DOWNLOAD'!I82-'GAS DAILY VOL DOWNLOAD'!$B82+$B82</f>
        <v>1</v>
      </c>
      <c r="J82" s="192">
        <f ca="1">'GAS DAILY VOL DOWNLOAD'!J82-'GAS DAILY VOL DOWNLOAD'!$B82+$B82</f>
        <v>1.35</v>
      </c>
      <c r="K82" s="192">
        <f ca="1">'GAS DAILY VOL DOWNLOAD'!K82-'GAS DAILY VOL DOWNLOAD'!$B82+$B82</f>
        <v>1</v>
      </c>
      <c r="L82" s="192">
        <f ca="1">'GAS DAILY VOL DOWNLOAD'!L82-'GAS DAILY VOL DOWNLOAD'!$B82+$B82</f>
        <v>1.1000000000000001</v>
      </c>
      <c r="M82" s="192">
        <f ca="1">'GAS DAILY VOL DOWNLOAD'!M82-'GAS DAILY VOL DOWNLOAD'!$B82+$B82</f>
        <v>1</v>
      </c>
      <c r="N82" s="192">
        <f ca="1">'GAS DAILY VOL DOWNLOAD'!N82-'GAS DAILY VOL DOWNLOAD'!$B82+$B82</f>
        <v>1.45</v>
      </c>
      <c r="O82" s="192">
        <f ca="1">'GAS DAILY VOL DOWNLOAD'!O82-'GAS DAILY VOL DOWNLOAD'!$B82+$B82</f>
        <v>1.1499999999999999</v>
      </c>
      <c r="P82" s="192">
        <f ca="1">'GAS DAILY VOL DOWNLOAD'!P82-'GAS DAILY VOL DOWNLOAD'!$B82+$B82</f>
        <v>1.1000000000000001</v>
      </c>
      <c r="Q82" s="192">
        <f ca="1">'GAS DAILY VOL DOWNLOAD'!Q82-'GAS DAILY VOL DOWNLOAD'!$B82+$B82</f>
        <v>1</v>
      </c>
    </row>
    <row r="83" spans="1:17" x14ac:dyDescent="0.2">
      <c r="A83" s="138">
        <v>39479</v>
      </c>
      <c r="B83" s="192">
        <f ca="1">STRADDLES!L105</f>
        <v>1</v>
      </c>
      <c r="C83" s="192">
        <f ca="1">'GAS DAILY VOL DOWNLOAD'!C83-'GAS DAILY VOL DOWNLOAD'!$B83+$B83</f>
        <v>1.05</v>
      </c>
      <c r="D83" s="192">
        <f ca="1">'GAS DAILY VOL DOWNLOAD'!D83-'GAS DAILY VOL DOWNLOAD'!$B83+$B83</f>
        <v>1</v>
      </c>
      <c r="E83" s="192">
        <f ca="1">'GAS DAILY VOL DOWNLOAD'!E83-'GAS DAILY VOL DOWNLOAD'!$B83+$B83</f>
        <v>1</v>
      </c>
      <c r="F83" s="192">
        <f ca="1">'GAS DAILY VOL DOWNLOAD'!F83-'GAS DAILY VOL DOWNLOAD'!$B83+$B83</f>
        <v>1.1499999999999999</v>
      </c>
      <c r="G83" s="192">
        <f ca="1">'GAS DAILY VOL DOWNLOAD'!G83-'GAS DAILY VOL DOWNLOAD'!$B83+$B83</f>
        <v>1.45</v>
      </c>
      <c r="H83" s="192">
        <f ca="1">'GAS DAILY VOL DOWNLOAD'!H83-'GAS DAILY VOL DOWNLOAD'!$B83+$B83</f>
        <v>1.05</v>
      </c>
      <c r="I83" s="192">
        <f ca="1">'GAS DAILY VOL DOWNLOAD'!I83-'GAS DAILY VOL DOWNLOAD'!$B83+$B83</f>
        <v>1</v>
      </c>
      <c r="J83" s="192">
        <f ca="1">'GAS DAILY VOL DOWNLOAD'!J83-'GAS DAILY VOL DOWNLOAD'!$B83+$B83</f>
        <v>1.35</v>
      </c>
      <c r="K83" s="192">
        <f ca="1">'GAS DAILY VOL DOWNLOAD'!K83-'GAS DAILY VOL DOWNLOAD'!$B83+$B83</f>
        <v>1</v>
      </c>
      <c r="L83" s="192">
        <f ca="1">'GAS DAILY VOL DOWNLOAD'!L83-'GAS DAILY VOL DOWNLOAD'!$B83+$B83</f>
        <v>1.1000000000000001</v>
      </c>
      <c r="M83" s="192">
        <f ca="1">'GAS DAILY VOL DOWNLOAD'!M83-'GAS DAILY VOL DOWNLOAD'!$B83+$B83</f>
        <v>1</v>
      </c>
      <c r="N83" s="192">
        <f ca="1">'GAS DAILY VOL DOWNLOAD'!N83-'GAS DAILY VOL DOWNLOAD'!$B83+$B83</f>
        <v>1.45</v>
      </c>
      <c r="O83" s="192">
        <f ca="1">'GAS DAILY VOL DOWNLOAD'!O83-'GAS DAILY VOL DOWNLOAD'!$B83+$B83</f>
        <v>1.1499999999999999</v>
      </c>
      <c r="P83" s="192">
        <f ca="1">'GAS DAILY VOL DOWNLOAD'!P83-'GAS DAILY VOL DOWNLOAD'!$B83+$B83</f>
        <v>1.1000000000000001</v>
      </c>
      <c r="Q83" s="192">
        <f ca="1">'GAS DAILY VOL DOWNLOAD'!Q83-'GAS DAILY VOL DOWNLOAD'!$B83+$B83</f>
        <v>1</v>
      </c>
    </row>
    <row r="84" spans="1:17" x14ac:dyDescent="0.2">
      <c r="A84" s="138">
        <v>39508</v>
      </c>
      <c r="B84" s="192">
        <f ca="1">STRADDLES!L106</f>
        <v>0.75</v>
      </c>
      <c r="C84" s="192">
        <f ca="1">'GAS DAILY VOL DOWNLOAD'!C84-'GAS DAILY VOL DOWNLOAD'!$B84+$B84</f>
        <v>0.8</v>
      </c>
      <c r="D84" s="192">
        <f ca="1">'GAS DAILY VOL DOWNLOAD'!D84-'GAS DAILY VOL DOWNLOAD'!$B84+$B84</f>
        <v>0.75</v>
      </c>
      <c r="E84" s="192">
        <f ca="1">'GAS DAILY VOL DOWNLOAD'!E84-'GAS DAILY VOL DOWNLOAD'!$B84+$B84</f>
        <v>0.75</v>
      </c>
      <c r="F84" s="192">
        <f ca="1">'GAS DAILY VOL DOWNLOAD'!F84-'GAS DAILY VOL DOWNLOAD'!$B84+$B84</f>
        <v>0.85</v>
      </c>
      <c r="G84" s="192">
        <f ca="1">'GAS DAILY VOL DOWNLOAD'!G84-'GAS DAILY VOL DOWNLOAD'!$B84+$B84</f>
        <v>1</v>
      </c>
      <c r="H84" s="192">
        <f ca="1">'GAS DAILY VOL DOWNLOAD'!H84-'GAS DAILY VOL DOWNLOAD'!$B84+$B84</f>
        <v>0.75</v>
      </c>
      <c r="I84" s="192">
        <f ca="1">'GAS DAILY VOL DOWNLOAD'!I84-'GAS DAILY VOL DOWNLOAD'!$B84+$B84</f>
        <v>0.75</v>
      </c>
      <c r="J84" s="192">
        <f ca="1">'GAS DAILY VOL DOWNLOAD'!J84-'GAS DAILY VOL DOWNLOAD'!$B84+$B84</f>
        <v>0.95</v>
      </c>
      <c r="K84" s="192">
        <f ca="1">'GAS DAILY VOL DOWNLOAD'!K84-'GAS DAILY VOL DOWNLOAD'!$B84+$B84</f>
        <v>0.75</v>
      </c>
      <c r="L84" s="192">
        <f ca="1">'GAS DAILY VOL DOWNLOAD'!L84-'GAS DAILY VOL DOWNLOAD'!$B84+$B84</f>
        <v>0.75</v>
      </c>
      <c r="M84" s="192">
        <f ca="1">'GAS DAILY VOL DOWNLOAD'!M84-'GAS DAILY VOL DOWNLOAD'!$B84+$B84</f>
        <v>0.75</v>
      </c>
      <c r="N84" s="192">
        <f ca="1">'GAS DAILY VOL DOWNLOAD'!N84-'GAS DAILY VOL DOWNLOAD'!$B84+$B84</f>
        <v>1</v>
      </c>
      <c r="O84" s="192">
        <f ca="1">'GAS DAILY VOL DOWNLOAD'!O84-'GAS DAILY VOL DOWNLOAD'!$B84+$B84</f>
        <v>0.9</v>
      </c>
      <c r="P84" s="192">
        <f ca="1">'GAS DAILY VOL DOWNLOAD'!P84-'GAS DAILY VOL DOWNLOAD'!$B84+$B84</f>
        <v>0.85</v>
      </c>
      <c r="Q84" s="192">
        <f ca="1">'GAS DAILY VOL DOWNLOAD'!Q84-'GAS DAILY VOL DOWNLOAD'!$B84+$B84</f>
        <v>0.75</v>
      </c>
    </row>
    <row r="85" spans="1:17" x14ac:dyDescent="0.2">
      <c r="A85" s="138">
        <v>39539</v>
      </c>
      <c r="B85" s="192">
        <f ca="1">STRADDLES!L107</f>
        <v>0.4</v>
      </c>
      <c r="C85" s="192">
        <f ca="1">'GAS DAILY VOL DOWNLOAD'!C85-'GAS DAILY VOL DOWNLOAD'!$B85+$B85</f>
        <v>0.45</v>
      </c>
      <c r="D85" s="192">
        <f ca="1">'GAS DAILY VOL DOWNLOAD'!D85-'GAS DAILY VOL DOWNLOAD'!$B85+$B85</f>
        <v>0.4</v>
      </c>
      <c r="E85" s="192">
        <f ca="1">'GAS DAILY VOL DOWNLOAD'!E85-'GAS DAILY VOL DOWNLOAD'!$B85+$B85</f>
        <v>0.45</v>
      </c>
      <c r="F85" s="192">
        <f ca="1">'GAS DAILY VOL DOWNLOAD'!F85-'GAS DAILY VOL DOWNLOAD'!$B85+$B85</f>
        <v>0.45</v>
      </c>
      <c r="G85" s="192">
        <f ca="1">'GAS DAILY VOL DOWNLOAD'!G85-'GAS DAILY VOL DOWNLOAD'!$B85+$B85</f>
        <v>0.45</v>
      </c>
      <c r="H85" s="192">
        <f ca="1">'GAS DAILY VOL DOWNLOAD'!H85-'GAS DAILY VOL DOWNLOAD'!$B85+$B85</f>
        <v>0.45</v>
      </c>
      <c r="I85" s="192">
        <f ca="1">'GAS DAILY VOL DOWNLOAD'!I85-'GAS DAILY VOL DOWNLOAD'!$B85+$B85</f>
        <v>0.45</v>
      </c>
      <c r="J85" s="192">
        <f ca="1">'GAS DAILY VOL DOWNLOAD'!J85-'GAS DAILY VOL DOWNLOAD'!$B85+$B85</f>
        <v>0.5</v>
      </c>
      <c r="K85" s="192">
        <f ca="1">'GAS DAILY VOL DOWNLOAD'!K85-'GAS DAILY VOL DOWNLOAD'!$B85+$B85</f>
        <v>0.4</v>
      </c>
      <c r="L85" s="192">
        <f ca="1">'GAS DAILY VOL DOWNLOAD'!L85-'GAS DAILY VOL DOWNLOAD'!$B85+$B85</f>
        <v>0.45</v>
      </c>
      <c r="M85" s="192">
        <f ca="1">'GAS DAILY VOL DOWNLOAD'!M85-'GAS DAILY VOL DOWNLOAD'!$B85+$B85</f>
        <v>0.4</v>
      </c>
      <c r="N85" s="192">
        <f ca="1">'GAS DAILY VOL DOWNLOAD'!N85-'GAS DAILY VOL DOWNLOAD'!$B85+$B85</f>
        <v>0.45</v>
      </c>
      <c r="O85" s="192">
        <f ca="1">'GAS DAILY VOL DOWNLOAD'!O85-'GAS DAILY VOL DOWNLOAD'!$B85+$B85</f>
        <v>0.55000000000000004</v>
      </c>
      <c r="P85" s="192">
        <f ca="1">'GAS DAILY VOL DOWNLOAD'!P85-'GAS DAILY VOL DOWNLOAD'!$B85+$B85</f>
        <v>0.55000000000000004</v>
      </c>
      <c r="Q85" s="192">
        <f ca="1">'GAS DAILY VOL DOWNLOAD'!Q85-'GAS DAILY VOL DOWNLOAD'!$B85+$B85</f>
        <v>0.4</v>
      </c>
    </row>
    <row r="86" spans="1:17" x14ac:dyDescent="0.2">
      <c r="A86" s="138">
        <v>39569</v>
      </c>
      <c r="B86" s="192">
        <f ca="1">STRADDLES!L108</f>
        <v>0.45</v>
      </c>
      <c r="C86" s="192">
        <f ca="1">'GAS DAILY VOL DOWNLOAD'!C86-'GAS DAILY VOL DOWNLOAD'!$B86+$B86</f>
        <v>0.5</v>
      </c>
      <c r="D86" s="192">
        <f ca="1">'GAS DAILY VOL DOWNLOAD'!D86-'GAS DAILY VOL DOWNLOAD'!$B86+$B86</f>
        <v>0.4</v>
      </c>
      <c r="E86" s="192">
        <f ca="1">'GAS DAILY VOL DOWNLOAD'!E86-'GAS DAILY VOL DOWNLOAD'!$B86+$B86</f>
        <v>0.4</v>
      </c>
      <c r="F86" s="192">
        <f ca="1">'GAS DAILY VOL DOWNLOAD'!F86-'GAS DAILY VOL DOWNLOAD'!$B86+$B86</f>
        <v>0.45</v>
      </c>
      <c r="G86" s="192">
        <f ca="1">'GAS DAILY VOL DOWNLOAD'!G86-'GAS DAILY VOL DOWNLOAD'!$B86+$B86</f>
        <v>0.5</v>
      </c>
      <c r="H86" s="192">
        <f ca="1">'GAS DAILY VOL DOWNLOAD'!H86-'GAS DAILY VOL DOWNLOAD'!$B86+$B86</f>
        <v>0.45</v>
      </c>
      <c r="I86" s="192">
        <f ca="1">'GAS DAILY VOL DOWNLOAD'!I86-'GAS DAILY VOL DOWNLOAD'!$B86+$B86</f>
        <v>0.4</v>
      </c>
      <c r="J86" s="192">
        <f ca="1">'GAS DAILY VOL DOWNLOAD'!J86-'GAS DAILY VOL DOWNLOAD'!$B86+$B86</f>
        <v>0.45</v>
      </c>
      <c r="K86" s="192">
        <f ca="1">'GAS DAILY VOL DOWNLOAD'!K86-'GAS DAILY VOL DOWNLOAD'!$B86+$B86</f>
        <v>0.45</v>
      </c>
      <c r="L86" s="192">
        <f ca="1">'GAS DAILY VOL DOWNLOAD'!L86-'GAS DAILY VOL DOWNLOAD'!$B86+$B86</f>
        <v>0.5</v>
      </c>
      <c r="M86" s="192">
        <f ca="1">'GAS DAILY VOL DOWNLOAD'!M86-'GAS DAILY VOL DOWNLOAD'!$B86+$B86</f>
        <v>0.45</v>
      </c>
      <c r="N86" s="192">
        <f ca="1">'GAS DAILY VOL DOWNLOAD'!N86-'GAS DAILY VOL DOWNLOAD'!$B86+$B86</f>
        <v>0.5</v>
      </c>
      <c r="O86" s="192">
        <f ca="1">'GAS DAILY VOL DOWNLOAD'!O86-'GAS DAILY VOL DOWNLOAD'!$B86+$B86</f>
        <v>0.6</v>
      </c>
      <c r="P86" s="192">
        <f ca="1">'GAS DAILY VOL DOWNLOAD'!P86-'GAS DAILY VOL DOWNLOAD'!$B86+$B86</f>
        <v>0.5</v>
      </c>
      <c r="Q86" s="192">
        <f ca="1">'GAS DAILY VOL DOWNLOAD'!Q86-'GAS DAILY VOL DOWNLOAD'!$B86+$B86</f>
        <v>0.45</v>
      </c>
    </row>
    <row r="87" spans="1:17" x14ac:dyDescent="0.2">
      <c r="A87" s="138">
        <v>39600</v>
      </c>
      <c r="B87" s="192">
        <f ca="1">STRADDLES!L109</f>
        <v>0.45</v>
      </c>
      <c r="C87" s="192">
        <f ca="1">'GAS DAILY VOL DOWNLOAD'!C87-'GAS DAILY VOL DOWNLOAD'!$B87+$B87</f>
        <v>0.5</v>
      </c>
      <c r="D87" s="192">
        <f ca="1">'GAS DAILY VOL DOWNLOAD'!D87-'GAS DAILY VOL DOWNLOAD'!$B87+$B87</f>
        <v>0.4</v>
      </c>
      <c r="E87" s="192">
        <f ca="1">'GAS DAILY VOL DOWNLOAD'!E87-'GAS DAILY VOL DOWNLOAD'!$B87+$B87</f>
        <v>0.5</v>
      </c>
      <c r="F87" s="192">
        <f ca="1">'GAS DAILY VOL DOWNLOAD'!F87-'GAS DAILY VOL DOWNLOAD'!$B87+$B87</f>
        <v>0.45</v>
      </c>
      <c r="G87" s="192">
        <f ca="1">'GAS DAILY VOL DOWNLOAD'!G87-'GAS DAILY VOL DOWNLOAD'!$B87+$B87</f>
        <v>0.5</v>
      </c>
      <c r="H87" s="192">
        <f ca="1">'GAS DAILY VOL DOWNLOAD'!H87-'GAS DAILY VOL DOWNLOAD'!$B87+$B87</f>
        <v>0.5</v>
      </c>
      <c r="I87" s="192">
        <f ca="1">'GAS DAILY VOL DOWNLOAD'!I87-'GAS DAILY VOL DOWNLOAD'!$B87+$B87</f>
        <v>0.5</v>
      </c>
      <c r="J87" s="192">
        <f ca="1">'GAS DAILY VOL DOWNLOAD'!J87-'GAS DAILY VOL DOWNLOAD'!$B87+$B87</f>
        <v>0.5</v>
      </c>
      <c r="K87" s="192">
        <f ca="1">'GAS DAILY VOL DOWNLOAD'!K87-'GAS DAILY VOL DOWNLOAD'!$B87+$B87</f>
        <v>0.45</v>
      </c>
      <c r="L87" s="192">
        <f ca="1">'GAS DAILY VOL DOWNLOAD'!L87-'GAS DAILY VOL DOWNLOAD'!$B87+$B87</f>
        <v>0.5</v>
      </c>
      <c r="M87" s="192">
        <f ca="1">'GAS DAILY VOL DOWNLOAD'!M87-'GAS DAILY VOL DOWNLOAD'!$B87+$B87</f>
        <v>0.45</v>
      </c>
      <c r="N87" s="192">
        <f ca="1">'GAS DAILY VOL DOWNLOAD'!N87-'GAS DAILY VOL DOWNLOAD'!$B87+$B87</f>
        <v>0.5</v>
      </c>
      <c r="O87" s="192">
        <f ca="1">'GAS DAILY VOL DOWNLOAD'!O87-'GAS DAILY VOL DOWNLOAD'!$B87+$B87</f>
        <v>0.6</v>
      </c>
      <c r="P87" s="192">
        <f ca="1">'GAS DAILY VOL DOWNLOAD'!P87-'GAS DAILY VOL DOWNLOAD'!$B87+$B87</f>
        <v>0.6</v>
      </c>
      <c r="Q87" s="192">
        <f ca="1">'GAS DAILY VOL DOWNLOAD'!Q87-'GAS DAILY VOL DOWNLOAD'!$B87+$B87</f>
        <v>0.45</v>
      </c>
    </row>
    <row r="88" spans="1:17" x14ac:dyDescent="0.2">
      <c r="A88" s="138">
        <v>39630</v>
      </c>
      <c r="B88" s="192">
        <f ca="1">STRADDLES!L110</f>
        <v>0.5</v>
      </c>
      <c r="C88" s="192">
        <f ca="1">'GAS DAILY VOL DOWNLOAD'!C88-'GAS DAILY VOL DOWNLOAD'!$B88+$B88</f>
        <v>0.5</v>
      </c>
      <c r="D88" s="192">
        <f ca="1">'GAS DAILY VOL DOWNLOAD'!D88-'GAS DAILY VOL DOWNLOAD'!$B88+$B88</f>
        <v>0.4</v>
      </c>
      <c r="E88" s="192">
        <f ca="1">'GAS DAILY VOL DOWNLOAD'!E88-'GAS DAILY VOL DOWNLOAD'!$B88+$B88</f>
        <v>0.5</v>
      </c>
      <c r="F88" s="192">
        <f ca="1">'GAS DAILY VOL DOWNLOAD'!F88-'GAS DAILY VOL DOWNLOAD'!$B88+$B88</f>
        <v>0.5</v>
      </c>
      <c r="G88" s="192">
        <f ca="1">'GAS DAILY VOL DOWNLOAD'!G88-'GAS DAILY VOL DOWNLOAD'!$B88+$B88</f>
        <v>0.5</v>
      </c>
      <c r="H88" s="192">
        <f ca="1">'GAS DAILY VOL DOWNLOAD'!H88-'GAS DAILY VOL DOWNLOAD'!$B88+$B88</f>
        <v>0.5</v>
      </c>
      <c r="I88" s="192">
        <f ca="1">'GAS DAILY VOL DOWNLOAD'!I88-'GAS DAILY VOL DOWNLOAD'!$B88+$B88</f>
        <v>0.5</v>
      </c>
      <c r="J88" s="192">
        <f ca="1">'GAS DAILY VOL DOWNLOAD'!J88-'GAS DAILY VOL DOWNLOAD'!$B88+$B88</f>
        <v>0.5</v>
      </c>
      <c r="K88" s="192">
        <f ca="1">'GAS DAILY VOL DOWNLOAD'!K88-'GAS DAILY VOL DOWNLOAD'!$B88+$B88</f>
        <v>0.5</v>
      </c>
      <c r="L88" s="192">
        <f ca="1">'GAS DAILY VOL DOWNLOAD'!L88-'GAS DAILY VOL DOWNLOAD'!$B88+$B88</f>
        <v>0.55000000000000004</v>
      </c>
      <c r="M88" s="192">
        <f ca="1">'GAS DAILY VOL DOWNLOAD'!M88-'GAS DAILY VOL DOWNLOAD'!$B88+$B88</f>
        <v>0.5</v>
      </c>
      <c r="N88" s="192">
        <f ca="1">'GAS DAILY VOL DOWNLOAD'!N88-'GAS DAILY VOL DOWNLOAD'!$B88+$B88</f>
        <v>0.5</v>
      </c>
      <c r="O88" s="192">
        <f ca="1">'GAS DAILY VOL DOWNLOAD'!O88-'GAS DAILY VOL DOWNLOAD'!$B88+$B88</f>
        <v>0.65</v>
      </c>
      <c r="P88" s="192">
        <f ca="1">'GAS DAILY VOL DOWNLOAD'!P88-'GAS DAILY VOL DOWNLOAD'!$B88+$B88</f>
        <v>0.6</v>
      </c>
      <c r="Q88" s="192">
        <f ca="1">'GAS DAILY VOL DOWNLOAD'!Q88-'GAS DAILY VOL DOWNLOAD'!$B88+$B88</f>
        <v>0.5</v>
      </c>
    </row>
    <row r="89" spans="1:17" x14ac:dyDescent="0.2">
      <c r="A89" s="138">
        <v>39661</v>
      </c>
      <c r="B89" s="192">
        <f ca="1">STRADDLES!L111</f>
        <v>0.55000000000000004</v>
      </c>
      <c r="C89" s="192">
        <f ca="1">'GAS DAILY VOL DOWNLOAD'!C89-'GAS DAILY VOL DOWNLOAD'!$B89+$B89</f>
        <v>0.55000000000000004</v>
      </c>
      <c r="D89" s="192">
        <f ca="1">'GAS DAILY VOL DOWNLOAD'!D89-'GAS DAILY VOL DOWNLOAD'!$B89+$B89</f>
        <v>0.5</v>
      </c>
      <c r="E89" s="192">
        <f ca="1">'GAS DAILY VOL DOWNLOAD'!E89-'GAS DAILY VOL DOWNLOAD'!$B89+$B89</f>
        <v>0.6</v>
      </c>
      <c r="F89" s="192">
        <f ca="1">'GAS DAILY VOL DOWNLOAD'!F89-'GAS DAILY VOL DOWNLOAD'!$B89+$B89</f>
        <v>0.55000000000000004</v>
      </c>
      <c r="G89" s="192">
        <f ca="1">'GAS DAILY VOL DOWNLOAD'!G89-'GAS DAILY VOL DOWNLOAD'!$B89+$B89</f>
        <v>0.6</v>
      </c>
      <c r="H89" s="192">
        <f ca="1">'GAS DAILY VOL DOWNLOAD'!H89-'GAS DAILY VOL DOWNLOAD'!$B89+$B89</f>
        <v>0.55000000000000004</v>
      </c>
      <c r="I89" s="192">
        <f ca="1">'GAS DAILY VOL DOWNLOAD'!I89-'GAS DAILY VOL DOWNLOAD'!$B89+$B89</f>
        <v>0.6</v>
      </c>
      <c r="J89" s="192">
        <f ca="1">'GAS DAILY VOL DOWNLOAD'!J89-'GAS DAILY VOL DOWNLOAD'!$B89+$B89</f>
        <v>0.45</v>
      </c>
      <c r="K89" s="192">
        <f ca="1">'GAS DAILY VOL DOWNLOAD'!K89-'GAS DAILY VOL DOWNLOAD'!$B89+$B89</f>
        <v>0.55000000000000004</v>
      </c>
      <c r="L89" s="192">
        <f ca="1">'GAS DAILY VOL DOWNLOAD'!L89-'GAS DAILY VOL DOWNLOAD'!$B89+$B89</f>
        <v>0.6</v>
      </c>
      <c r="M89" s="192">
        <f ca="1">'GAS DAILY VOL DOWNLOAD'!M89-'GAS DAILY VOL DOWNLOAD'!$B89+$B89</f>
        <v>0.55000000000000004</v>
      </c>
      <c r="N89" s="192">
        <f ca="1">'GAS DAILY VOL DOWNLOAD'!N89-'GAS DAILY VOL DOWNLOAD'!$B89+$B89</f>
        <v>0.6</v>
      </c>
      <c r="O89" s="192">
        <f ca="1">'GAS DAILY VOL DOWNLOAD'!O89-'GAS DAILY VOL DOWNLOAD'!$B89+$B89</f>
        <v>0.7</v>
      </c>
      <c r="P89" s="192">
        <f ca="1">'GAS DAILY VOL DOWNLOAD'!P89-'GAS DAILY VOL DOWNLOAD'!$B89+$B89</f>
        <v>0.7</v>
      </c>
      <c r="Q89" s="192">
        <f ca="1">'GAS DAILY VOL DOWNLOAD'!Q89-'GAS DAILY VOL DOWNLOAD'!$B89+$B89</f>
        <v>0.55000000000000004</v>
      </c>
    </row>
    <row r="90" spans="1:17" x14ac:dyDescent="0.2">
      <c r="A90" s="138">
        <v>39692</v>
      </c>
      <c r="B90" s="192">
        <f ca="1">STRADDLES!L112</f>
        <v>0.55000000000000004</v>
      </c>
      <c r="C90" s="192">
        <f ca="1">'GAS DAILY VOL DOWNLOAD'!C90-'GAS DAILY VOL DOWNLOAD'!$B90+$B90</f>
        <v>0.55000000000000004</v>
      </c>
      <c r="D90" s="192">
        <f ca="1">'GAS DAILY VOL DOWNLOAD'!D90-'GAS DAILY VOL DOWNLOAD'!$B90+$B90</f>
        <v>0.55000000000000004</v>
      </c>
      <c r="E90" s="192">
        <f ca="1">'GAS DAILY VOL DOWNLOAD'!E90-'GAS DAILY VOL DOWNLOAD'!$B90+$B90</f>
        <v>0.55000000000000004</v>
      </c>
      <c r="F90" s="192">
        <f ca="1">'GAS DAILY VOL DOWNLOAD'!F90-'GAS DAILY VOL DOWNLOAD'!$B90+$B90</f>
        <v>0.55000000000000004</v>
      </c>
      <c r="G90" s="192">
        <f ca="1">'GAS DAILY VOL DOWNLOAD'!G90-'GAS DAILY VOL DOWNLOAD'!$B90+$B90</f>
        <v>0.6</v>
      </c>
      <c r="H90" s="192">
        <f ca="1">'GAS DAILY VOL DOWNLOAD'!H90-'GAS DAILY VOL DOWNLOAD'!$B90+$B90</f>
        <v>0.6</v>
      </c>
      <c r="I90" s="192">
        <f ca="1">'GAS DAILY VOL DOWNLOAD'!I90-'GAS DAILY VOL DOWNLOAD'!$B90+$B90</f>
        <v>0.55000000000000004</v>
      </c>
      <c r="J90" s="192">
        <f ca="1">'GAS DAILY VOL DOWNLOAD'!J90-'GAS DAILY VOL DOWNLOAD'!$B90+$B90</f>
        <v>0.5</v>
      </c>
      <c r="K90" s="192">
        <f ca="1">'GAS DAILY VOL DOWNLOAD'!K90-'GAS DAILY VOL DOWNLOAD'!$B90+$B90</f>
        <v>0.55000000000000004</v>
      </c>
      <c r="L90" s="192">
        <f ca="1">'GAS DAILY VOL DOWNLOAD'!L90-'GAS DAILY VOL DOWNLOAD'!$B90+$B90</f>
        <v>0.6</v>
      </c>
      <c r="M90" s="192">
        <f ca="1">'GAS DAILY VOL DOWNLOAD'!M90-'GAS DAILY VOL DOWNLOAD'!$B90+$B90</f>
        <v>0.55000000000000004</v>
      </c>
      <c r="N90" s="192">
        <f ca="1">'GAS DAILY VOL DOWNLOAD'!N90-'GAS DAILY VOL DOWNLOAD'!$B90+$B90</f>
        <v>0.6</v>
      </c>
      <c r="O90" s="192">
        <f ca="1">'GAS DAILY VOL DOWNLOAD'!O90-'GAS DAILY VOL DOWNLOAD'!$B90+$B90</f>
        <v>0.7</v>
      </c>
      <c r="P90" s="192">
        <f ca="1">'GAS DAILY VOL DOWNLOAD'!P90-'GAS DAILY VOL DOWNLOAD'!$B90+$B90</f>
        <v>0.65</v>
      </c>
      <c r="Q90" s="192">
        <f ca="1">'GAS DAILY VOL DOWNLOAD'!Q90-'GAS DAILY VOL DOWNLOAD'!$B90+$B90</f>
        <v>0.55000000000000004</v>
      </c>
    </row>
    <row r="91" spans="1:17" x14ac:dyDescent="0.2">
      <c r="A91" s="138">
        <v>39722</v>
      </c>
      <c r="B91" s="192">
        <f ca="1">STRADDLES!L113</f>
        <v>0.6</v>
      </c>
      <c r="C91" s="192">
        <f ca="1">'GAS DAILY VOL DOWNLOAD'!C91-'GAS DAILY VOL DOWNLOAD'!$B91+$B91</f>
        <v>0.6</v>
      </c>
      <c r="D91" s="192">
        <f ca="1">'GAS DAILY VOL DOWNLOAD'!D91-'GAS DAILY VOL DOWNLOAD'!$B91+$B91</f>
        <v>0.55000000000000004</v>
      </c>
      <c r="E91" s="192">
        <f ca="1">'GAS DAILY VOL DOWNLOAD'!E91-'GAS DAILY VOL DOWNLOAD'!$B91+$B91</f>
        <v>0.6</v>
      </c>
      <c r="F91" s="192">
        <f ca="1">'GAS DAILY VOL DOWNLOAD'!F91-'GAS DAILY VOL DOWNLOAD'!$B91+$B91</f>
        <v>0.6</v>
      </c>
      <c r="G91" s="192">
        <f ca="1">'GAS DAILY VOL DOWNLOAD'!G91-'GAS DAILY VOL DOWNLOAD'!$B91+$B91</f>
        <v>0.65</v>
      </c>
      <c r="H91" s="192">
        <f ca="1">'GAS DAILY VOL DOWNLOAD'!H91-'GAS DAILY VOL DOWNLOAD'!$B91+$B91</f>
        <v>0.65</v>
      </c>
      <c r="I91" s="192">
        <f ca="1">'GAS DAILY VOL DOWNLOAD'!I91-'GAS DAILY VOL DOWNLOAD'!$B91+$B91</f>
        <v>0.6</v>
      </c>
      <c r="J91" s="192">
        <f ca="1">'GAS DAILY VOL DOWNLOAD'!J91-'GAS DAILY VOL DOWNLOAD'!$B91+$B91</f>
        <v>0.5</v>
      </c>
      <c r="K91" s="192">
        <f ca="1">'GAS DAILY VOL DOWNLOAD'!K91-'GAS DAILY VOL DOWNLOAD'!$B91+$B91</f>
        <v>0.6</v>
      </c>
      <c r="L91" s="192">
        <f ca="1">'GAS DAILY VOL DOWNLOAD'!L91-'GAS DAILY VOL DOWNLOAD'!$B91+$B91</f>
        <v>0.65</v>
      </c>
      <c r="M91" s="192">
        <f ca="1">'GAS DAILY VOL DOWNLOAD'!M91-'GAS DAILY VOL DOWNLOAD'!$B91+$B91</f>
        <v>0.6</v>
      </c>
      <c r="N91" s="192">
        <f ca="1">'GAS DAILY VOL DOWNLOAD'!N91-'GAS DAILY VOL DOWNLOAD'!$B91+$B91</f>
        <v>0.65</v>
      </c>
      <c r="O91" s="192">
        <f ca="1">'GAS DAILY VOL DOWNLOAD'!O91-'GAS DAILY VOL DOWNLOAD'!$B91+$B91</f>
        <v>0.75</v>
      </c>
      <c r="P91" s="192">
        <f ca="1">'GAS DAILY VOL DOWNLOAD'!P91-'GAS DAILY VOL DOWNLOAD'!$B91+$B91</f>
        <v>0.7</v>
      </c>
      <c r="Q91" s="192">
        <f ca="1">'GAS DAILY VOL DOWNLOAD'!Q91-'GAS DAILY VOL DOWNLOAD'!$B91+$B91</f>
        <v>0.6</v>
      </c>
    </row>
    <row r="92" spans="1:17" x14ac:dyDescent="0.2">
      <c r="A92" s="138">
        <v>39753</v>
      </c>
      <c r="B92" s="192">
        <f ca="1">STRADDLES!L114</f>
        <v>0.8</v>
      </c>
      <c r="C92" s="192">
        <f ca="1">'GAS DAILY VOL DOWNLOAD'!C92-'GAS DAILY VOL DOWNLOAD'!$B92+$B92</f>
        <v>0.85</v>
      </c>
      <c r="D92" s="192">
        <f ca="1">'GAS DAILY VOL DOWNLOAD'!D92-'GAS DAILY VOL DOWNLOAD'!$B92+$B92</f>
        <v>0.8</v>
      </c>
      <c r="E92" s="192">
        <f ca="1">'GAS DAILY VOL DOWNLOAD'!E92-'GAS DAILY VOL DOWNLOAD'!$B92+$B92</f>
        <v>0.8</v>
      </c>
      <c r="F92" s="192">
        <f ca="1">'GAS DAILY VOL DOWNLOAD'!F92-'GAS DAILY VOL DOWNLOAD'!$B92+$B92</f>
        <v>0.9</v>
      </c>
      <c r="G92" s="192">
        <f ca="1">'GAS DAILY VOL DOWNLOAD'!G92-'GAS DAILY VOL DOWNLOAD'!$B92+$B92</f>
        <v>0.95</v>
      </c>
      <c r="H92" s="192">
        <f ca="1">'GAS DAILY VOL DOWNLOAD'!H92-'GAS DAILY VOL DOWNLOAD'!$B92+$B92</f>
        <v>0.85</v>
      </c>
      <c r="I92" s="192">
        <f ca="1">'GAS DAILY VOL DOWNLOAD'!I92-'GAS DAILY VOL DOWNLOAD'!$B92+$B92</f>
        <v>0.8</v>
      </c>
      <c r="J92" s="192">
        <f ca="1">'GAS DAILY VOL DOWNLOAD'!J92-'GAS DAILY VOL DOWNLOAD'!$B92+$B92</f>
        <v>0.95</v>
      </c>
      <c r="K92" s="192">
        <f ca="1">'GAS DAILY VOL DOWNLOAD'!K92-'GAS DAILY VOL DOWNLOAD'!$B92+$B92</f>
        <v>0.8</v>
      </c>
      <c r="L92" s="192">
        <f ca="1">'GAS DAILY VOL DOWNLOAD'!L92-'GAS DAILY VOL DOWNLOAD'!$B92+$B92</f>
        <v>0.8</v>
      </c>
      <c r="M92" s="192">
        <f ca="1">'GAS DAILY VOL DOWNLOAD'!M92-'GAS DAILY VOL DOWNLOAD'!$B92+$B92</f>
        <v>0.8</v>
      </c>
      <c r="N92" s="192">
        <f ca="1">'GAS DAILY VOL DOWNLOAD'!N92-'GAS DAILY VOL DOWNLOAD'!$B92+$B92</f>
        <v>0.95</v>
      </c>
      <c r="O92" s="192">
        <f ca="1">'GAS DAILY VOL DOWNLOAD'!O92-'GAS DAILY VOL DOWNLOAD'!$B92+$B92</f>
        <v>0.95</v>
      </c>
      <c r="P92" s="192">
        <f ca="1">'GAS DAILY VOL DOWNLOAD'!P92-'GAS DAILY VOL DOWNLOAD'!$B92+$B92</f>
        <v>0.9</v>
      </c>
      <c r="Q92" s="192">
        <f ca="1">'GAS DAILY VOL DOWNLOAD'!Q92-'GAS DAILY VOL DOWNLOAD'!$B92+$B92</f>
        <v>0.8</v>
      </c>
    </row>
    <row r="93" spans="1:17" x14ac:dyDescent="0.2">
      <c r="A93" s="138">
        <v>39783</v>
      </c>
      <c r="B93" s="192">
        <f ca="1">STRADDLES!L115</f>
        <v>1</v>
      </c>
      <c r="C93" s="192">
        <f ca="1">'GAS DAILY VOL DOWNLOAD'!C93-'GAS DAILY VOL DOWNLOAD'!$B93+$B93</f>
        <v>1.05</v>
      </c>
      <c r="D93" s="192">
        <f ca="1">'GAS DAILY VOL DOWNLOAD'!D93-'GAS DAILY VOL DOWNLOAD'!$B93+$B93</f>
        <v>1</v>
      </c>
      <c r="E93" s="192">
        <f ca="1">'GAS DAILY VOL DOWNLOAD'!E93-'GAS DAILY VOL DOWNLOAD'!$B93+$B93</f>
        <v>1</v>
      </c>
      <c r="F93" s="192">
        <f ca="1">'GAS DAILY VOL DOWNLOAD'!F93-'GAS DAILY VOL DOWNLOAD'!$B93+$B93</f>
        <v>1.1499999999999999</v>
      </c>
      <c r="G93" s="192">
        <f ca="1">'GAS DAILY VOL DOWNLOAD'!G93-'GAS DAILY VOL DOWNLOAD'!$B93+$B93</f>
        <v>1.25</v>
      </c>
      <c r="H93" s="192">
        <f ca="1">'GAS DAILY VOL DOWNLOAD'!H93-'GAS DAILY VOL DOWNLOAD'!$B93+$B93</f>
        <v>1.05</v>
      </c>
      <c r="I93" s="192">
        <f ca="1">'GAS DAILY VOL DOWNLOAD'!I93-'GAS DAILY VOL DOWNLOAD'!$B93+$B93</f>
        <v>1</v>
      </c>
      <c r="J93" s="192">
        <f ca="1">'GAS DAILY VOL DOWNLOAD'!J93-'GAS DAILY VOL DOWNLOAD'!$B93+$B93</f>
        <v>1.35</v>
      </c>
      <c r="K93" s="192">
        <f ca="1">'GAS DAILY VOL DOWNLOAD'!K93-'GAS DAILY VOL DOWNLOAD'!$B93+$B93</f>
        <v>1</v>
      </c>
      <c r="L93" s="192">
        <f ca="1">'GAS DAILY VOL DOWNLOAD'!L93-'GAS DAILY VOL DOWNLOAD'!$B93+$B93</f>
        <v>1.1000000000000001</v>
      </c>
      <c r="M93" s="192">
        <f ca="1">'GAS DAILY VOL DOWNLOAD'!M93-'GAS DAILY VOL DOWNLOAD'!$B93+$B93</f>
        <v>1</v>
      </c>
      <c r="N93" s="192">
        <f ca="1">'GAS DAILY VOL DOWNLOAD'!N93-'GAS DAILY VOL DOWNLOAD'!$B93+$B93</f>
        <v>1.25</v>
      </c>
      <c r="O93" s="192">
        <f ca="1">'GAS DAILY VOL DOWNLOAD'!O93-'GAS DAILY VOL DOWNLOAD'!$B93+$B93</f>
        <v>1.1499999999999999</v>
      </c>
      <c r="P93" s="192">
        <f ca="1">'GAS DAILY VOL DOWNLOAD'!P93-'GAS DAILY VOL DOWNLOAD'!$B93+$B93</f>
        <v>1.1000000000000001</v>
      </c>
      <c r="Q93" s="192">
        <f ca="1">'GAS DAILY VOL DOWNLOAD'!Q93-'GAS DAILY VOL DOWNLOAD'!$B93+$B93</f>
        <v>1</v>
      </c>
    </row>
    <row r="94" spans="1:17" x14ac:dyDescent="0.2">
      <c r="A94" s="138">
        <v>39814</v>
      </c>
      <c r="B94" s="192">
        <f ca="1">STRADDLES!L116</f>
        <v>1</v>
      </c>
      <c r="C94" s="192">
        <f ca="1">'GAS DAILY VOL DOWNLOAD'!C94-'GAS DAILY VOL DOWNLOAD'!$B94+$B94</f>
        <v>1.05</v>
      </c>
      <c r="D94" s="192">
        <f ca="1">'GAS DAILY VOL DOWNLOAD'!D94-'GAS DAILY VOL DOWNLOAD'!$B94+$B94</f>
        <v>1</v>
      </c>
      <c r="E94" s="192">
        <f ca="1">'GAS DAILY VOL DOWNLOAD'!E94-'GAS DAILY VOL DOWNLOAD'!$B94+$B94</f>
        <v>1</v>
      </c>
      <c r="F94" s="192">
        <f ca="1">'GAS DAILY VOL DOWNLOAD'!F94-'GAS DAILY VOL DOWNLOAD'!$B94+$B94</f>
        <v>1.1499999999999999</v>
      </c>
      <c r="G94" s="192">
        <f ca="1">'GAS DAILY VOL DOWNLOAD'!G94-'GAS DAILY VOL DOWNLOAD'!$B94+$B94</f>
        <v>1.45</v>
      </c>
      <c r="H94" s="192">
        <f ca="1">'GAS DAILY VOL DOWNLOAD'!H94-'GAS DAILY VOL DOWNLOAD'!$B94+$B94</f>
        <v>1.05</v>
      </c>
      <c r="I94" s="192">
        <f ca="1">'GAS DAILY VOL DOWNLOAD'!I94-'GAS DAILY VOL DOWNLOAD'!$B94+$B94</f>
        <v>1</v>
      </c>
      <c r="J94" s="192">
        <f ca="1">'GAS DAILY VOL DOWNLOAD'!J94-'GAS DAILY VOL DOWNLOAD'!$B94+$B94</f>
        <v>1.35</v>
      </c>
      <c r="K94" s="192">
        <f ca="1">'GAS DAILY VOL DOWNLOAD'!K94-'GAS DAILY VOL DOWNLOAD'!$B94+$B94</f>
        <v>1</v>
      </c>
      <c r="L94" s="192">
        <f ca="1">'GAS DAILY VOL DOWNLOAD'!L94-'GAS DAILY VOL DOWNLOAD'!$B94+$B94</f>
        <v>1.1000000000000001</v>
      </c>
      <c r="M94" s="192">
        <f ca="1">'GAS DAILY VOL DOWNLOAD'!M94-'GAS DAILY VOL DOWNLOAD'!$B94+$B94</f>
        <v>1</v>
      </c>
      <c r="N94" s="192">
        <f ca="1">'GAS DAILY VOL DOWNLOAD'!N94-'GAS DAILY VOL DOWNLOAD'!$B94+$B94</f>
        <v>1.45</v>
      </c>
      <c r="O94" s="192">
        <f ca="1">'GAS DAILY VOL DOWNLOAD'!O94-'GAS DAILY VOL DOWNLOAD'!$B94+$B94</f>
        <v>1.1499999999999999</v>
      </c>
      <c r="P94" s="192">
        <f ca="1">'GAS DAILY VOL DOWNLOAD'!P94-'GAS DAILY VOL DOWNLOAD'!$B94+$B94</f>
        <v>1.1000000000000001</v>
      </c>
      <c r="Q94" s="192">
        <f ca="1">'GAS DAILY VOL DOWNLOAD'!Q94-'GAS DAILY VOL DOWNLOAD'!$B94+$B94</f>
        <v>1</v>
      </c>
    </row>
    <row r="95" spans="1:17" x14ac:dyDescent="0.2">
      <c r="A95" s="138">
        <v>39845</v>
      </c>
      <c r="B95" s="192">
        <f ca="1">STRADDLES!L117</f>
        <v>1</v>
      </c>
      <c r="C95" s="192">
        <f ca="1">'GAS DAILY VOL DOWNLOAD'!C95-'GAS DAILY VOL DOWNLOAD'!$B95+$B95</f>
        <v>1.05</v>
      </c>
      <c r="D95" s="192">
        <f ca="1">'GAS DAILY VOL DOWNLOAD'!D95-'GAS DAILY VOL DOWNLOAD'!$B95+$B95</f>
        <v>1</v>
      </c>
      <c r="E95" s="192">
        <f ca="1">'GAS DAILY VOL DOWNLOAD'!E95-'GAS DAILY VOL DOWNLOAD'!$B95+$B95</f>
        <v>1</v>
      </c>
      <c r="F95" s="192">
        <f ca="1">'GAS DAILY VOL DOWNLOAD'!F95-'GAS DAILY VOL DOWNLOAD'!$B95+$B95</f>
        <v>1.1499999999999999</v>
      </c>
      <c r="G95" s="192">
        <f ca="1">'GAS DAILY VOL DOWNLOAD'!G95-'GAS DAILY VOL DOWNLOAD'!$B95+$B95</f>
        <v>1.45</v>
      </c>
      <c r="H95" s="192">
        <f ca="1">'GAS DAILY VOL DOWNLOAD'!H95-'GAS DAILY VOL DOWNLOAD'!$B95+$B95</f>
        <v>1.05</v>
      </c>
      <c r="I95" s="192">
        <f ca="1">'GAS DAILY VOL DOWNLOAD'!I95-'GAS DAILY VOL DOWNLOAD'!$B95+$B95</f>
        <v>1</v>
      </c>
      <c r="J95" s="192">
        <f ca="1">'GAS DAILY VOL DOWNLOAD'!J95-'GAS DAILY VOL DOWNLOAD'!$B95+$B95</f>
        <v>1.35</v>
      </c>
      <c r="K95" s="192">
        <f ca="1">'GAS DAILY VOL DOWNLOAD'!K95-'GAS DAILY VOL DOWNLOAD'!$B95+$B95</f>
        <v>1</v>
      </c>
      <c r="L95" s="192">
        <f ca="1">'GAS DAILY VOL DOWNLOAD'!L95-'GAS DAILY VOL DOWNLOAD'!$B95+$B95</f>
        <v>1.1000000000000001</v>
      </c>
      <c r="M95" s="192">
        <f ca="1">'GAS DAILY VOL DOWNLOAD'!M95-'GAS DAILY VOL DOWNLOAD'!$B95+$B95</f>
        <v>1</v>
      </c>
      <c r="N95" s="192">
        <f ca="1">'GAS DAILY VOL DOWNLOAD'!N95-'GAS DAILY VOL DOWNLOAD'!$B95+$B95</f>
        <v>1.45</v>
      </c>
      <c r="O95" s="192">
        <f ca="1">'GAS DAILY VOL DOWNLOAD'!O95-'GAS DAILY VOL DOWNLOAD'!$B95+$B95</f>
        <v>1.1499999999999999</v>
      </c>
      <c r="P95" s="192">
        <f ca="1">'GAS DAILY VOL DOWNLOAD'!P95-'GAS DAILY VOL DOWNLOAD'!$B95+$B95</f>
        <v>1.1000000000000001</v>
      </c>
      <c r="Q95" s="192">
        <f ca="1">'GAS DAILY VOL DOWNLOAD'!Q95-'GAS DAILY VOL DOWNLOAD'!$B95+$B95</f>
        <v>1</v>
      </c>
    </row>
    <row r="96" spans="1:17" x14ac:dyDescent="0.2">
      <c r="A96" s="138">
        <v>39873</v>
      </c>
      <c r="B96" s="192">
        <f ca="1">STRADDLES!L118</f>
        <v>0.75</v>
      </c>
      <c r="C96" s="192">
        <f ca="1">'GAS DAILY VOL DOWNLOAD'!C96-'GAS DAILY VOL DOWNLOAD'!$B96+$B96</f>
        <v>0.8</v>
      </c>
      <c r="D96" s="192">
        <f ca="1">'GAS DAILY VOL DOWNLOAD'!D96-'GAS DAILY VOL DOWNLOAD'!$B96+$B96</f>
        <v>0.75</v>
      </c>
      <c r="E96" s="192">
        <f ca="1">'GAS DAILY VOL DOWNLOAD'!E96-'GAS DAILY VOL DOWNLOAD'!$B96+$B96</f>
        <v>0.75</v>
      </c>
      <c r="F96" s="192">
        <f ca="1">'GAS DAILY VOL DOWNLOAD'!F96-'GAS DAILY VOL DOWNLOAD'!$B96+$B96</f>
        <v>0.85</v>
      </c>
      <c r="G96" s="192">
        <f ca="1">'GAS DAILY VOL DOWNLOAD'!G96-'GAS DAILY VOL DOWNLOAD'!$B96+$B96</f>
        <v>1</v>
      </c>
      <c r="H96" s="192">
        <f ca="1">'GAS DAILY VOL DOWNLOAD'!H96-'GAS DAILY VOL DOWNLOAD'!$B96+$B96</f>
        <v>0.75</v>
      </c>
      <c r="I96" s="192">
        <f ca="1">'GAS DAILY VOL DOWNLOAD'!I96-'GAS DAILY VOL DOWNLOAD'!$B96+$B96</f>
        <v>0.75</v>
      </c>
      <c r="J96" s="192">
        <f ca="1">'GAS DAILY VOL DOWNLOAD'!J96-'GAS DAILY VOL DOWNLOAD'!$B96+$B96</f>
        <v>0.95</v>
      </c>
      <c r="K96" s="192">
        <f ca="1">'GAS DAILY VOL DOWNLOAD'!K96-'GAS DAILY VOL DOWNLOAD'!$B96+$B96</f>
        <v>0.75</v>
      </c>
      <c r="L96" s="192">
        <f ca="1">'GAS DAILY VOL DOWNLOAD'!L96-'GAS DAILY VOL DOWNLOAD'!$B96+$B96</f>
        <v>0.75</v>
      </c>
      <c r="M96" s="192">
        <f ca="1">'GAS DAILY VOL DOWNLOAD'!M96-'GAS DAILY VOL DOWNLOAD'!$B96+$B96</f>
        <v>0.75</v>
      </c>
      <c r="N96" s="192">
        <f ca="1">'GAS DAILY VOL DOWNLOAD'!N96-'GAS DAILY VOL DOWNLOAD'!$B96+$B96</f>
        <v>1</v>
      </c>
      <c r="O96" s="192">
        <f ca="1">'GAS DAILY VOL DOWNLOAD'!O96-'GAS DAILY VOL DOWNLOAD'!$B96+$B96</f>
        <v>0.9</v>
      </c>
      <c r="P96" s="192">
        <f ca="1">'GAS DAILY VOL DOWNLOAD'!P96-'GAS DAILY VOL DOWNLOAD'!$B96+$B96</f>
        <v>0.85</v>
      </c>
      <c r="Q96" s="192">
        <f ca="1">'GAS DAILY VOL DOWNLOAD'!Q96-'GAS DAILY VOL DOWNLOAD'!$B96+$B96</f>
        <v>0.75</v>
      </c>
    </row>
    <row r="97" spans="1:17" x14ac:dyDescent="0.2">
      <c r="A97" s="138">
        <v>39904</v>
      </c>
      <c r="B97" s="192">
        <f ca="1">STRADDLES!L119</f>
        <v>0.4</v>
      </c>
      <c r="C97" s="192">
        <f ca="1">'GAS DAILY VOL DOWNLOAD'!C97-'GAS DAILY VOL DOWNLOAD'!$B97+$B97</f>
        <v>0.45</v>
      </c>
      <c r="D97" s="192">
        <f ca="1">'GAS DAILY VOL DOWNLOAD'!D97-'GAS DAILY VOL DOWNLOAD'!$B97+$B97</f>
        <v>0.4</v>
      </c>
      <c r="E97" s="192">
        <f ca="1">'GAS DAILY VOL DOWNLOAD'!E97-'GAS DAILY VOL DOWNLOAD'!$B97+$B97</f>
        <v>0.45</v>
      </c>
      <c r="F97" s="192">
        <f ca="1">'GAS DAILY VOL DOWNLOAD'!F97-'GAS DAILY VOL DOWNLOAD'!$B97+$B97</f>
        <v>0.45</v>
      </c>
      <c r="G97" s="192">
        <f ca="1">'GAS DAILY VOL DOWNLOAD'!G97-'GAS DAILY VOL DOWNLOAD'!$B97+$B97</f>
        <v>0.45</v>
      </c>
      <c r="H97" s="192">
        <f ca="1">'GAS DAILY VOL DOWNLOAD'!H97-'GAS DAILY VOL DOWNLOAD'!$B97+$B97</f>
        <v>0.45</v>
      </c>
      <c r="I97" s="192">
        <f ca="1">'GAS DAILY VOL DOWNLOAD'!I97-'GAS DAILY VOL DOWNLOAD'!$B97+$B97</f>
        <v>0.45</v>
      </c>
      <c r="J97" s="192">
        <f ca="1">'GAS DAILY VOL DOWNLOAD'!J97-'GAS DAILY VOL DOWNLOAD'!$B97+$B97</f>
        <v>0.5</v>
      </c>
      <c r="K97" s="192">
        <f ca="1">'GAS DAILY VOL DOWNLOAD'!K97-'GAS DAILY VOL DOWNLOAD'!$B97+$B97</f>
        <v>0.4</v>
      </c>
      <c r="L97" s="192">
        <f ca="1">'GAS DAILY VOL DOWNLOAD'!L97-'GAS DAILY VOL DOWNLOAD'!$B97+$B97</f>
        <v>0.45</v>
      </c>
      <c r="M97" s="192">
        <f ca="1">'GAS DAILY VOL DOWNLOAD'!M97-'GAS DAILY VOL DOWNLOAD'!$B97+$B97</f>
        <v>0.4</v>
      </c>
      <c r="N97" s="192">
        <f ca="1">'GAS DAILY VOL DOWNLOAD'!N97-'GAS DAILY VOL DOWNLOAD'!$B97+$B97</f>
        <v>0.45</v>
      </c>
      <c r="O97" s="192">
        <f ca="1">'GAS DAILY VOL DOWNLOAD'!O97-'GAS DAILY VOL DOWNLOAD'!$B97+$B97</f>
        <v>0.55000000000000004</v>
      </c>
      <c r="P97" s="192">
        <f ca="1">'GAS DAILY VOL DOWNLOAD'!P97-'GAS DAILY VOL DOWNLOAD'!$B97+$B97</f>
        <v>0.55000000000000004</v>
      </c>
      <c r="Q97" s="192">
        <f ca="1">'GAS DAILY VOL DOWNLOAD'!Q97-'GAS DAILY VOL DOWNLOAD'!$B97+$B97</f>
        <v>0.4</v>
      </c>
    </row>
    <row r="98" spans="1:17" x14ac:dyDescent="0.2">
      <c r="A98" s="138">
        <v>39934</v>
      </c>
      <c r="B98" s="192">
        <f ca="1">STRADDLES!L120</f>
        <v>0.45</v>
      </c>
      <c r="C98" s="192">
        <f ca="1">'GAS DAILY VOL DOWNLOAD'!C98-'GAS DAILY VOL DOWNLOAD'!$B98+$B98</f>
        <v>0.5</v>
      </c>
      <c r="D98" s="192">
        <f ca="1">'GAS DAILY VOL DOWNLOAD'!D98-'GAS DAILY VOL DOWNLOAD'!$B98+$B98</f>
        <v>0.4</v>
      </c>
      <c r="E98" s="192">
        <f ca="1">'GAS DAILY VOL DOWNLOAD'!E98-'GAS DAILY VOL DOWNLOAD'!$B98+$B98</f>
        <v>0.4</v>
      </c>
      <c r="F98" s="192">
        <f ca="1">'GAS DAILY VOL DOWNLOAD'!F98-'GAS DAILY VOL DOWNLOAD'!$B98+$B98</f>
        <v>0.45</v>
      </c>
      <c r="G98" s="192">
        <f ca="1">'GAS DAILY VOL DOWNLOAD'!G98-'GAS DAILY VOL DOWNLOAD'!$B98+$B98</f>
        <v>0.5</v>
      </c>
      <c r="H98" s="192">
        <f ca="1">'GAS DAILY VOL DOWNLOAD'!H98-'GAS DAILY VOL DOWNLOAD'!$B98+$B98</f>
        <v>0.45</v>
      </c>
      <c r="I98" s="192">
        <f ca="1">'GAS DAILY VOL DOWNLOAD'!I98-'GAS DAILY VOL DOWNLOAD'!$B98+$B98</f>
        <v>0.4</v>
      </c>
      <c r="J98" s="192">
        <f ca="1">'GAS DAILY VOL DOWNLOAD'!J98-'GAS DAILY VOL DOWNLOAD'!$B98+$B98</f>
        <v>0.45</v>
      </c>
      <c r="K98" s="192">
        <f ca="1">'GAS DAILY VOL DOWNLOAD'!K98-'GAS DAILY VOL DOWNLOAD'!$B98+$B98</f>
        <v>0.45</v>
      </c>
      <c r="L98" s="192">
        <f ca="1">'GAS DAILY VOL DOWNLOAD'!L98-'GAS DAILY VOL DOWNLOAD'!$B98+$B98</f>
        <v>0.5</v>
      </c>
      <c r="M98" s="192">
        <f ca="1">'GAS DAILY VOL DOWNLOAD'!M98-'GAS DAILY VOL DOWNLOAD'!$B98+$B98</f>
        <v>0.45</v>
      </c>
      <c r="N98" s="192">
        <f ca="1">'GAS DAILY VOL DOWNLOAD'!N98-'GAS DAILY VOL DOWNLOAD'!$B98+$B98</f>
        <v>0.5</v>
      </c>
      <c r="O98" s="192">
        <f ca="1">'GAS DAILY VOL DOWNLOAD'!O98-'GAS DAILY VOL DOWNLOAD'!$B98+$B98</f>
        <v>0.6</v>
      </c>
      <c r="P98" s="192">
        <f ca="1">'GAS DAILY VOL DOWNLOAD'!P98-'GAS DAILY VOL DOWNLOAD'!$B98+$B98</f>
        <v>0.5</v>
      </c>
      <c r="Q98" s="192">
        <f ca="1">'GAS DAILY VOL DOWNLOAD'!Q98-'GAS DAILY VOL DOWNLOAD'!$B98+$B98</f>
        <v>0.45</v>
      </c>
    </row>
    <row r="99" spans="1:17" x14ac:dyDescent="0.2">
      <c r="A99" s="138">
        <v>39965</v>
      </c>
      <c r="B99" s="192">
        <f ca="1">STRADDLES!L121</f>
        <v>0.45</v>
      </c>
      <c r="C99" s="192">
        <f ca="1">'GAS DAILY VOL DOWNLOAD'!C99-'GAS DAILY VOL DOWNLOAD'!$B99+$B99</f>
        <v>0.5</v>
      </c>
      <c r="D99" s="192">
        <f ca="1">'GAS DAILY VOL DOWNLOAD'!D99-'GAS DAILY VOL DOWNLOAD'!$B99+$B99</f>
        <v>0.4</v>
      </c>
      <c r="E99" s="192">
        <f ca="1">'GAS DAILY VOL DOWNLOAD'!E99-'GAS DAILY VOL DOWNLOAD'!$B99+$B99</f>
        <v>0.5</v>
      </c>
      <c r="F99" s="192">
        <f ca="1">'GAS DAILY VOL DOWNLOAD'!F99-'GAS DAILY VOL DOWNLOAD'!$B99+$B99</f>
        <v>0.45</v>
      </c>
      <c r="G99" s="192">
        <f ca="1">'GAS DAILY VOL DOWNLOAD'!G99-'GAS DAILY VOL DOWNLOAD'!$B99+$B99</f>
        <v>0.5</v>
      </c>
      <c r="H99" s="192">
        <f ca="1">'GAS DAILY VOL DOWNLOAD'!H99-'GAS DAILY VOL DOWNLOAD'!$B99+$B99</f>
        <v>0.5</v>
      </c>
      <c r="I99" s="192">
        <f ca="1">'GAS DAILY VOL DOWNLOAD'!I99-'GAS DAILY VOL DOWNLOAD'!$B99+$B99</f>
        <v>0.5</v>
      </c>
      <c r="J99" s="192">
        <f ca="1">'GAS DAILY VOL DOWNLOAD'!J99-'GAS DAILY VOL DOWNLOAD'!$B99+$B99</f>
        <v>0.5</v>
      </c>
      <c r="K99" s="192">
        <f ca="1">'GAS DAILY VOL DOWNLOAD'!K99-'GAS DAILY VOL DOWNLOAD'!$B99+$B99</f>
        <v>0.45</v>
      </c>
      <c r="L99" s="192">
        <f ca="1">'GAS DAILY VOL DOWNLOAD'!L99-'GAS DAILY VOL DOWNLOAD'!$B99+$B99</f>
        <v>0.5</v>
      </c>
      <c r="M99" s="192">
        <f ca="1">'GAS DAILY VOL DOWNLOAD'!M99-'GAS DAILY VOL DOWNLOAD'!$B99+$B99</f>
        <v>0.45</v>
      </c>
      <c r="N99" s="192">
        <f ca="1">'GAS DAILY VOL DOWNLOAD'!N99-'GAS DAILY VOL DOWNLOAD'!$B99+$B99</f>
        <v>0.5</v>
      </c>
      <c r="O99" s="192">
        <f ca="1">'GAS DAILY VOL DOWNLOAD'!O99-'GAS DAILY VOL DOWNLOAD'!$B99+$B99</f>
        <v>0.6</v>
      </c>
      <c r="P99" s="192">
        <f ca="1">'GAS DAILY VOL DOWNLOAD'!P99-'GAS DAILY VOL DOWNLOAD'!$B99+$B99</f>
        <v>0.6</v>
      </c>
      <c r="Q99" s="192">
        <f ca="1">'GAS DAILY VOL DOWNLOAD'!Q99-'GAS DAILY VOL DOWNLOAD'!$B99+$B99</f>
        <v>0.45</v>
      </c>
    </row>
    <row r="100" spans="1:17" x14ac:dyDescent="0.2">
      <c r="A100" s="138">
        <v>39995</v>
      </c>
      <c r="B100" s="192">
        <f ca="1">STRADDLES!L122</f>
        <v>0.5</v>
      </c>
      <c r="C100" s="192">
        <f ca="1">'GAS DAILY VOL DOWNLOAD'!C100-'GAS DAILY VOL DOWNLOAD'!$B100+$B100</f>
        <v>0.5</v>
      </c>
      <c r="D100" s="192">
        <f ca="1">'GAS DAILY VOL DOWNLOAD'!D100-'GAS DAILY VOL DOWNLOAD'!$B100+$B100</f>
        <v>0.4</v>
      </c>
      <c r="E100" s="192">
        <f ca="1">'GAS DAILY VOL DOWNLOAD'!E100-'GAS DAILY VOL DOWNLOAD'!$B100+$B100</f>
        <v>0.5</v>
      </c>
      <c r="F100" s="192">
        <f ca="1">'GAS DAILY VOL DOWNLOAD'!F100-'GAS DAILY VOL DOWNLOAD'!$B100+$B100</f>
        <v>0.5</v>
      </c>
      <c r="G100" s="192">
        <f ca="1">'GAS DAILY VOL DOWNLOAD'!G100-'GAS DAILY VOL DOWNLOAD'!$B100+$B100</f>
        <v>0.5</v>
      </c>
      <c r="H100" s="192">
        <f ca="1">'GAS DAILY VOL DOWNLOAD'!H100-'GAS DAILY VOL DOWNLOAD'!$B100+$B100</f>
        <v>0.5</v>
      </c>
      <c r="I100" s="192">
        <f ca="1">'GAS DAILY VOL DOWNLOAD'!I100-'GAS DAILY VOL DOWNLOAD'!$B100+$B100</f>
        <v>0.5</v>
      </c>
      <c r="J100" s="192">
        <f ca="1">'GAS DAILY VOL DOWNLOAD'!J100-'GAS DAILY VOL DOWNLOAD'!$B100+$B100</f>
        <v>0.5</v>
      </c>
      <c r="K100" s="192">
        <f ca="1">'GAS DAILY VOL DOWNLOAD'!K100-'GAS DAILY VOL DOWNLOAD'!$B100+$B100</f>
        <v>0.5</v>
      </c>
      <c r="L100" s="192">
        <f ca="1">'GAS DAILY VOL DOWNLOAD'!L100-'GAS DAILY VOL DOWNLOAD'!$B100+$B100</f>
        <v>0.55000000000000004</v>
      </c>
      <c r="M100" s="192">
        <f ca="1">'GAS DAILY VOL DOWNLOAD'!M100-'GAS DAILY VOL DOWNLOAD'!$B100+$B100</f>
        <v>0.5</v>
      </c>
      <c r="N100" s="192">
        <f ca="1">'GAS DAILY VOL DOWNLOAD'!N100-'GAS DAILY VOL DOWNLOAD'!$B100+$B100</f>
        <v>0.5</v>
      </c>
      <c r="O100" s="192">
        <f ca="1">'GAS DAILY VOL DOWNLOAD'!O100-'GAS DAILY VOL DOWNLOAD'!$B100+$B100</f>
        <v>0.65</v>
      </c>
      <c r="P100" s="192">
        <f ca="1">'GAS DAILY VOL DOWNLOAD'!P100-'GAS DAILY VOL DOWNLOAD'!$B100+$B100</f>
        <v>0.6</v>
      </c>
      <c r="Q100" s="192">
        <f ca="1">'GAS DAILY VOL DOWNLOAD'!Q100-'GAS DAILY VOL DOWNLOAD'!$B100+$B100</f>
        <v>0.5</v>
      </c>
    </row>
    <row r="101" spans="1:17" x14ac:dyDescent="0.2">
      <c r="A101" s="138">
        <v>40026</v>
      </c>
      <c r="B101" s="192">
        <f ca="1">STRADDLES!L123</f>
        <v>0.55000000000000004</v>
      </c>
      <c r="C101" s="192">
        <f ca="1">'GAS DAILY VOL DOWNLOAD'!C101-'GAS DAILY VOL DOWNLOAD'!$B101+$B101</f>
        <v>0.55000000000000004</v>
      </c>
      <c r="D101" s="192">
        <f ca="1">'GAS DAILY VOL DOWNLOAD'!D101-'GAS DAILY VOL DOWNLOAD'!$B101+$B101</f>
        <v>0.5</v>
      </c>
      <c r="E101" s="192">
        <f ca="1">'GAS DAILY VOL DOWNLOAD'!E101-'GAS DAILY VOL DOWNLOAD'!$B101+$B101</f>
        <v>0.6</v>
      </c>
      <c r="F101" s="192">
        <f ca="1">'GAS DAILY VOL DOWNLOAD'!F101-'GAS DAILY VOL DOWNLOAD'!$B101+$B101</f>
        <v>0.55000000000000004</v>
      </c>
      <c r="G101" s="192">
        <f ca="1">'GAS DAILY VOL DOWNLOAD'!G101-'GAS DAILY VOL DOWNLOAD'!$B101+$B101</f>
        <v>0.6</v>
      </c>
      <c r="H101" s="192">
        <f ca="1">'GAS DAILY VOL DOWNLOAD'!H101-'GAS DAILY VOL DOWNLOAD'!$B101+$B101</f>
        <v>0.55000000000000004</v>
      </c>
      <c r="I101" s="192">
        <f ca="1">'GAS DAILY VOL DOWNLOAD'!I101-'GAS DAILY VOL DOWNLOAD'!$B101+$B101</f>
        <v>0.6</v>
      </c>
      <c r="J101" s="192">
        <f ca="1">'GAS DAILY VOL DOWNLOAD'!J101-'GAS DAILY VOL DOWNLOAD'!$B101+$B101</f>
        <v>0.45</v>
      </c>
      <c r="K101" s="192">
        <f ca="1">'GAS DAILY VOL DOWNLOAD'!K101-'GAS DAILY VOL DOWNLOAD'!$B101+$B101</f>
        <v>0.55000000000000004</v>
      </c>
      <c r="L101" s="192">
        <f ca="1">'GAS DAILY VOL DOWNLOAD'!L101-'GAS DAILY VOL DOWNLOAD'!$B101+$B101</f>
        <v>0.6</v>
      </c>
      <c r="M101" s="192">
        <f ca="1">'GAS DAILY VOL DOWNLOAD'!M101-'GAS DAILY VOL DOWNLOAD'!$B101+$B101</f>
        <v>0.55000000000000004</v>
      </c>
      <c r="N101" s="192">
        <f ca="1">'GAS DAILY VOL DOWNLOAD'!N101-'GAS DAILY VOL DOWNLOAD'!$B101+$B101</f>
        <v>0.6</v>
      </c>
      <c r="O101" s="192">
        <f ca="1">'GAS DAILY VOL DOWNLOAD'!O101-'GAS DAILY VOL DOWNLOAD'!$B101+$B101</f>
        <v>0.7</v>
      </c>
      <c r="P101" s="192">
        <f ca="1">'GAS DAILY VOL DOWNLOAD'!P101-'GAS DAILY VOL DOWNLOAD'!$B101+$B101</f>
        <v>0.7</v>
      </c>
      <c r="Q101" s="192">
        <f ca="1">'GAS DAILY VOL DOWNLOAD'!Q101-'GAS DAILY VOL DOWNLOAD'!$B101+$B101</f>
        <v>0.55000000000000004</v>
      </c>
    </row>
    <row r="102" spans="1:17" x14ac:dyDescent="0.2">
      <c r="A102" s="138">
        <v>40057</v>
      </c>
      <c r="B102" s="192">
        <f ca="1">STRADDLES!L124</f>
        <v>0.55000000000000004</v>
      </c>
      <c r="C102" s="192">
        <f ca="1">'GAS DAILY VOL DOWNLOAD'!C102-'GAS DAILY VOL DOWNLOAD'!$B102+$B102</f>
        <v>0.55000000000000004</v>
      </c>
      <c r="D102" s="192">
        <f ca="1">'GAS DAILY VOL DOWNLOAD'!D102-'GAS DAILY VOL DOWNLOAD'!$B102+$B102</f>
        <v>0.55000000000000004</v>
      </c>
      <c r="E102" s="192">
        <f ca="1">'GAS DAILY VOL DOWNLOAD'!E102-'GAS DAILY VOL DOWNLOAD'!$B102+$B102</f>
        <v>0.55000000000000004</v>
      </c>
      <c r="F102" s="192">
        <f ca="1">'GAS DAILY VOL DOWNLOAD'!F102-'GAS DAILY VOL DOWNLOAD'!$B102+$B102</f>
        <v>0.55000000000000004</v>
      </c>
      <c r="G102" s="192">
        <f ca="1">'GAS DAILY VOL DOWNLOAD'!G102-'GAS DAILY VOL DOWNLOAD'!$B102+$B102</f>
        <v>0.6</v>
      </c>
      <c r="H102" s="192">
        <f ca="1">'GAS DAILY VOL DOWNLOAD'!H102-'GAS DAILY VOL DOWNLOAD'!$B102+$B102</f>
        <v>0.6</v>
      </c>
      <c r="I102" s="192">
        <f ca="1">'GAS DAILY VOL DOWNLOAD'!I102-'GAS DAILY VOL DOWNLOAD'!$B102+$B102</f>
        <v>0.55000000000000004</v>
      </c>
      <c r="J102" s="192">
        <f ca="1">'GAS DAILY VOL DOWNLOAD'!J102-'GAS DAILY VOL DOWNLOAD'!$B102+$B102</f>
        <v>0.5</v>
      </c>
      <c r="K102" s="192">
        <f ca="1">'GAS DAILY VOL DOWNLOAD'!K102-'GAS DAILY VOL DOWNLOAD'!$B102+$B102</f>
        <v>0.55000000000000004</v>
      </c>
      <c r="L102" s="192">
        <f ca="1">'GAS DAILY VOL DOWNLOAD'!L102-'GAS DAILY VOL DOWNLOAD'!$B102+$B102</f>
        <v>0.6</v>
      </c>
      <c r="M102" s="192">
        <f ca="1">'GAS DAILY VOL DOWNLOAD'!M102-'GAS DAILY VOL DOWNLOAD'!$B102+$B102</f>
        <v>0.55000000000000004</v>
      </c>
      <c r="N102" s="192">
        <f ca="1">'GAS DAILY VOL DOWNLOAD'!N102-'GAS DAILY VOL DOWNLOAD'!$B102+$B102</f>
        <v>0.6</v>
      </c>
      <c r="O102" s="192">
        <f ca="1">'GAS DAILY VOL DOWNLOAD'!O102-'GAS DAILY VOL DOWNLOAD'!$B102+$B102</f>
        <v>0.7</v>
      </c>
      <c r="P102" s="192">
        <f ca="1">'GAS DAILY VOL DOWNLOAD'!P102-'GAS DAILY VOL DOWNLOAD'!$B102+$B102</f>
        <v>0.65</v>
      </c>
      <c r="Q102" s="192">
        <f ca="1">'GAS DAILY VOL DOWNLOAD'!Q102-'GAS DAILY VOL DOWNLOAD'!$B102+$B102</f>
        <v>0.55000000000000004</v>
      </c>
    </row>
    <row r="103" spans="1:17" x14ac:dyDescent="0.2">
      <c r="A103" s="138">
        <v>40087</v>
      </c>
      <c r="B103" s="192">
        <f ca="1">STRADDLES!L125</f>
        <v>0.6</v>
      </c>
      <c r="C103" s="192">
        <f ca="1">'GAS DAILY VOL DOWNLOAD'!C103-'GAS DAILY VOL DOWNLOAD'!$B103+$B103</f>
        <v>0.6</v>
      </c>
      <c r="D103" s="192">
        <f ca="1">'GAS DAILY VOL DOWNLOAD'!D103-'GAS DAILY VOL DOWNLOAD'!$B103+$B103</f>
        <v>0.55000000000000004</v>
      </c>
      <c r="E103" s="192">
        <f ca="1">'GAS DAILY VOL DOWNLOAD'!E103-'GAS DAILY VOL DOWNLOAD'!$B103+$B103</f>
        <v>0.6</v>
      </c>
      <c r="F103" s="192">
        <f ca="1">'GAS DAILY VOL DOWNLOAD'!F103-'GAS DAILY VOL DOWNLOAD'!$B103+$B103</f>
        <v>0.6</v>
      </c>
      <c r="G103" s="192">
        <f ca="1">'GAS DAILY VOL DOWNLOAD'!G103-'GAS DAILY VOL DOWNLOAD'!$B103+$B103</f>
        <v>0.65</v>
      </c>
      <c r="H103" s="192">
        <f ca="1">'GAS DAILY VOL DOWNLOAD'!H103-'GAS DAILY VOL DOWNLOAD'!$B103+$B103</f>
        <v>0.65</v>
      </c>
      <c r="I103" s="192">
        <f ca="1">'GAS DAILY VOL DOWNLOAD'!I103-'GAS DAILY VOL DOWNLOAD'!$B103+$B103</f>
        <v>0.6</v>
      </c>
      <c r="J103" s="192">
        <f ca="1">'GAS DAILY VOL DOWNLOAD'!J103-'GAS DAILY VOL DOWNLOAD'!$B103+$B103</f>
        <v>0.5</v>
      </c>
      <c r="K103" s="192">
        <f ca="1">'GAS DAILY VOL DOWNLOAD'!K103-'GAS DAILY VOL DOWNLOAD'!$B103+$B103</f>
        <v>0.6</v>
      </c>
      <c r="L103" s="192">
        <f ca="1">'GAS DAILY VOL DOWNLOAD'!L103-'GAS DAILY VOL DOWNLOAD'!$B103+$B103</f>
        <v>0.65</v>
      </c>
      <c r="M103" s="192">
        <f ca="1">'GAS DAILY VOL DOWNLOAD'!M103-'GAS DAILY VOL DOWNLOAD'!$B103+$B103</f>
        <v>0.6</v>
      </c>
      <c r="N103" s="192">
        <f ca="1">'GAS DAILY VOL DOWNLOAD'!N103-'GAS DAILY VOL DOWNLOAD'!$B103+$B103</f>
        <v>0.65</v>
      </c>
      <c r="O103" s="192">
        <f ca="1">'GAS DAILY VOL DOWNLOAD'!O103-'GAS DAILY VOL DOWNLOAD'!$B103+$B103</f>
        <v>0.75</v>
      </c>
      <c r="P103" s="192">
        <f ca="1">'GAS DAILY VOL DOWNLOAD'!P103-'GAS DAILY VOL DOWNLOAD'!$B103+$B103</f>
        <v>0.7</v>
      </c>
      <c r="Q103" s="192">
        <f ca="1">'GAS DAILY VOL DOWNLOAD'!Q103-'GAS DAILY VOL DOWNLOAD'!$B103+$B103</f>
        <v>0.6</v>
      </c>
    </row>
    <row r="104" spans="1:17" x14ac:dyDescent="0.2">
      <c r="A104" s="138">
        <v>40118</v>
      </c>
      <c r="B104" s="192">
        <f ca="1">STRADDLES!L126</f>
        <v>0.8</v>
      </c>
      <c r="C104" s="192">
        <f ca="1">'GAS DAILY VOL DOWNLOAD'!C104-'GAS DAILY VOL DOWNLOAD'!$B104+$B104</f>
        <v>0.85</v>
      </c>
      <c r="D104" s="192">
        <f ca="1">'GAS DAILY VOL DOWNLOAD'!D104-'GAS DAILY VOL DOWNLOAD'!$B104+$B104</f>
        <v>0.8</v>
      </c>
      <c r="E104" s="192">
        <f ca="1">'GAS DAILY VOL DOWNLOAD'!E104-'GAS DAILY VOL DOWNLOAD'!$B104+$B104</f>
        <v>0.8</v>
      </c>
      <c r="F104" s="192">
        <f ca="1">'GAS DAILY VOL DOWNLOAD'!F104-'GAS DAILY VOL DOWNLOAD'!$B104+$B104</f>
        <v>0.9</v>
      </c>
      <c r="G104" s="192">
        <f ca="1">'GAS DAILY VOL DOWNLOAD'!G104-'GAS DAILY VOL DOWNLOAD'!$B104+$B104</f>
        <v>0.95</v>
      </c>
      <c r="H104" s="192">
        <f ca="1">'GAS DAILY VOL DOWNLOAD'!H104-'GAS DAILY VOL DOWNLOAD'!$B104+$B104</f>
        <v>0.85</v>
      </c>
      <c r="I104" s="192">
        <f ca="1">'GAS DAILY VOL DOWNLOAD'!I104-'GAS DAILY VOL DOWNLOAD'!$B104+$B104</f>
        <v>0.8</v>
      </c>
      <c r="J104" s="192">
        <f ca="1">'GAS DAILY VOL DOWNLOAD'!J104-'GAS DAILY VOL DOWNLOAD'!$B104+$B104</f>
        <v>0.95</v>
      </c>
      <c r="K104" s="192">
        <f ca="1">'GAS DAILY VOL DOWNLOAD'!K104-'GAS DAILY VOL DOWNLOAD'!$B104+$B104</f>
        <v>0.8</v>
      </c>
      <c r="L104" s="192">
        <f ca="1">'GAS DAILY VOL DOWNLOAD'!L104-'GAS DAILY VOL DOWNLOAD'!$B104+$B104</f>
        <v>0.8</v>
      </c>
      <c r="M104" s="192">
        <f ca="1">'GAS DAILY VOL DOWNLOAD'!M104-'GAS DAILY VOL DOWNLOAD'!$B104+$B104</f>
        <v>0.8</v>
      </c>
      <c r="N104" s="192">
        <f ca="1">'GAS DAILY VOL DOWNLOAD'!N104-'GAS DAILY VOL DOWNLOAD'!$B104+$B104</f>
        <v>0.95</v>
      </c>
      <c r="O104" s="192">
        <f ca="1">'GAS DAILY VOL DOWNLOAD'!O104-'GAS DAILY VOL DOWNLOAD'!$B104+$B104</f>
        <v>0.95</v>
      </c>
      <c r="P104" s="192">
        <f ca="1">'GAS DAILY VOL DOWNLOAD'!P104-'GAS DAILY VOL DOWNLOAD'!$B104+$B104</f>
        <v>0.9</v>
      </c>
      <c r="Q104" s="192">
        <f ca="1">'GAS DAILY VOL DOWNLOAD'!Q104-'GAS DAILY VOL DOWNLOAD'!$B104+$B104</f>
        <v>0.8</v>
      </c>
    </row>
    <row r="105" spans="1:17" x14ac:dyDescent="0.2">
      <c r="A105" s="138">
        <v>40148</v>
      </c>
      <c r="B105" s="192">
        <f ca="1">STRADDLES!L127</f>
        <v>1</v>
      </c>
      <c r="C105" s="192">
        <f ca="1">'GAS DAILY VOL DOWNLOAD'!C105-'GAS DAILY VOL DOWNLOAD'!$B105+$B105</f>
        <v>1.05</v>
      </c>
      <c r="D105" s="192">
        <f ca="1">'GAS DAILY VOL DOWNLOAD'!D105-'GAS DAILY VOL DOWNLOAD'!$B105+$B105</f>
        <v>1</v>
      </c>
      <c r="E105" s="192">
        <f ca="1">'GAS DAILY VOL DOWNLOAD'!E105-'GAS DAILY VOL DOWNLOAD'!$B105+$B105</f>
        <v>1</v>
      </c>
      <c r="F105" s="192">
        <f ca="1">'GAS DAILY VOL DOWNLOAD'!F105-'GAS DAILY VOL DOWNLOAD'!$B105+$B105</f>
        <v>1.1499999999999999</v>
      </c>
      <c r="G105" s="192">
        <f ca="1">'GAS DAILY VOL DOWNLOAD'!G105-'GAS DAILY VOL DOWNLOAD'!$B105+$B105</f>
        <v>1.25</v>
      </c>
      <c r="H105" s="192">
        <f ca="1">'GAS DAILY VOL DOWNLOAD'!H105-'GAS DAILY VOL DOWNLOAD'!$B105+$B105</f>
        <v>1.05</v>
      </c>
      <c r="I105" s="192">
        <f ca="1">'GAS DAILY VOL DOWNLOAD'!I105-'GAS DAILY VOL DOWNLOAD'!$B105+$B105</f>
        <v>1</v>
      </c>
      <c r="J105" s="192">
        <f ca="1">'GAS DAILY VOL DOWNLOAD'!J105-'GAS DAILY VOL DOWNLOAD'!$B105+$B105</f>
        <v>1.35</v>
      </c>
      <c r="K105" s="192">
        <f ca="1">'GAS DAILY VOL DOWNLOAD'!K105-'GAS DAILY VOL DOWNLOAD'!$B105+$B105</f>
        <v>1</v>
      </c>
      <c r="L105" s="192">
        <f ca="1">'GAS DAILY VOL DOWNLOAD'!L105-'GAS DAILY VOL DOWNLOAD'!$B105+$B105</f>
        <v>1.1000000000000001</v>
      </c>
      <c r="M105" s="192">
        <f ca="1">'GAS DAILY VOL DOWNLOAD'!M105-'GAS DAILY VOL DOWNLOAD'!$B105+$B105</f>
        <v>1</v>
      </c>
      <c r="N105" s="192">
        <f ca="1">'GAS DAILY VOL DOWNLOAD'!N105-'GAS DAILY VOL DOWNLOAD'!$B105+$B105</f>
        <v>1.25</v>
      </c>
      <c r="O105" s="192">
        <f ca="1">'GAS DAILY VOL DOWNLOAD'!O105-'GAS DAILY VOL DOWNLOAD'!$B105+$B105</f>
        <v>1.1499999999999999</v>
      </c>
      <c r="P105" s="192">
        <f ca="1">'GAS DAILY VOL DOWNLOAD'!P105-'GAS DAILY VOL DOWNLOAD'!$B105+$B105</f>
        <v>1.1000000000000001</v>
      </c>
      <c r="Q105" s="192">
        <f ca="1">'GAS DAILY VOL DOWNLOAD'!Q105-'GAS DAILY VOL DOWNLOAD'!$B105+$B105</f>
        <v>1</v>
      </c>
    </row>
    <row r="106" spans="1:17" x14ac:dyDescent="0.2">
      <c r="A106" s="138">
        <v>40179</v>
      </c>
      <c r="B106" s="192">
        <f ca="1">STRADDLES!L128</f>
        <v>1</v>
      </c>
      <c r="C106" s="192">
        <f ca="1">'GAS DAILY VOL DOWNLOAD'!C106-'GAS DAILY VOL DOWNLOAD'!$B106+$B106</f>
        <v>1.05</v>
      </c>
      <c r="D106" s="192">
        <f ca="1">'GAS DAILY VOL DOWNLOAD'!D106-'GAS DAILY VOL DOWNLOAD'!$B106+$B106</f>
        <v>1</v>
      </c>
      <c r="E106" s="192">
        <f ca="1">'GAS DAILY VOL DOWNLOAD'!E106-'GAS DAILY VOL DOWNLOAD'!$B106+$B106</f>
        <v>1</v>
      </c>
      <c r="F106" s="192">
        <f ca="1">'GAS DAILY VOL DOWNLOAD'!F106-'GAS DAILY VOL DOWNLOAD'!$B106+$B106</f>
        <v>1.1499999999999999</v>
      </c>
      <c r="G106" s="192">
        <f ca="1">'GAS DAILY VOL DOWNLOAD'!G106-'GAS DAILY VOL DOWNLOAD'!$B106+$B106</f>
        <v>1.45</v>
      </c>
      <c r="H106" s="192">
        <f ca="1">'GAS DAILY VOL DOWNLOAD'!H106-'GAS DAILY VOL DOWNLOAD'!$B106+$B106</f>
        <v>1.05</v>
      </c>
      <c r="I106" s="192">
        <f ca="1">'GAS DAILY VOL DOWNLOAD'!I106-'GAS DAILY VOL DOWNLOAD'!$B106+$B106</f>
        <v>1</v>
      </c>
      <c r="J106" s="192">
        <f ca="1">'GAS DAILY VOL DOWNLOAD'!J106-'GAS DAILY VOL DOWNLOAD'!$B106+$B106</f>
        <v>1.35</v>
      </c>
      <c r="K106" s="192">
        <f ca="1">'GAS DAILY VOL DOWNLOAD'!K106-'GAS DAILY VOL DOWNLOAD'!$B106+$B106</f>
        <v>1</v>
      </c>
      <c r="L106" s="192">
        <f ca="1">'GAS DAILY VOL DOWNLOAD'!L106-'GAS DAILY VOL DOWNLOAD'!$B106+$B106</f>
        <v>1.1000000000000001</v>
      </c>
      <c r="M106" s="192">
        <f ca="1">'GAS DAILY VOL DOWNLOAD'!M106-'GAS DAILY VOL DOWNLOAD'!$B106+$B106</f>
        <v>1</v>
      </c>
      <c r="N106" s="192">
        <f ca="1">'GAS DAILY VOL DOWNLOAD'!N106-'GAS DAILY VOL DOWNLOAD'!$B106+$B106</f>
        <v>1.45</v>
      </c>
      <c r="O106" s="192">
        <f ca="1">'GAS DAILY VOL DOWNLOAD'!O106-'GAS DAILY VOL DOWNLOAD'!$B106+$B106</f>
        <v>1.1499999999999999</v>
      </c>
      <c r="P106" s="192">
        <f ca="1">'GAS DAILY VOL DOWNLOAD'!P106-'GAS DAILY VOL DOWNLOAD'!$B106+$B106</f>
        <v>1.1000000000000001</v>
      </c>
      <c r="Q106" s="192">
        <f ca="1">'GAS DAILY VOL DOWNLOAD'!Q106-'GAS DAILY VOL DOWNLOAD'!$B106+$B106</f>
        <v>1</v>
      </c>
    </row>
    <row r="107" spans="1:17" x14ac:dyDescent="0.2">
      <c r="A107" s="138">
        <v>40210</v>
      </c>
      <c r="B107" s="192">
        <f ca="1">STRADDLES!L129</f>
        <v>1</v>
      </c>
      <c r="C107" s="192">
        <f ca="1">'GAS DAILY VOL DOWNLOAD'!C107-'GAS DAILY VOL DOWNLOAD'!$B107+$B107</f>
        <v>1.05</v>
      </c>
      <c r="D107" s="192">
        <f ca="1">'GAS DAILY VOL DOWNLOAD'!D107-'GAS DAILY VOL DOWNLOAD'!$B107+$B107</f>
        <v>1</v>
      </c>
      <c r="E107" s="192">
        <f ca="1">'GAS DAILY VOL DOWNLOAD'!E107-'GAS DAILY VOL DOWNLOAD'!$B107+$B107</f>
        <v>1</v>
      </c>
      <c r="F107" s="192">
        <f ca="1">'GAS DAILY VOL DOWNLOAD'!F107-'GAS DAILY VOL DOWNLOAD'!$B107+$B107</f>
        <v>1.1499999999999999</v>
      </c>
      <c r="G107" s="192">
        <f ca="1">'GAS DAILY VOL DOWNLOAD'!G107-'GAS DAILY VOL DOWNLOAD'!$B107+$B107</f>
        <v>1.45</v>
      </c>
      <c r="H107" s="192">
        <f ca="1">'GAS DAILY VOL DOWNLOAD'!H107-'GAS DAILY VOL DOWNLOAD'!$B107+$B107</f>
        <v>1.05</v>
      </c>
      <c r="I107" s="192">
        <f ca="1">'GAS DAILY VOL DOWNLOAD'!I107-'GAS DAILY VOL DOWNLOAD'!$B107+$B107</f>
        <v>1</v>
      </c>
      <c r="J107" s="192">
        <f ca="1">'GAS DAILY VOL DOWNLOAD'!J107-'GAS DAILY VOL DOWNLOAD'!$B107+$B107</f>
        <v>1.35</v>
      </c>
      <c r="K107" s="192">
        <f ca="1">'GAS DAILY VOL DOWNLOAD'!K107-'GAS DAILY VOL DOWNLOAD'!$B107+$B107</f>
        <v>1</v>
      </c>
      <c r="L107" s="192">
        <f ca="1">'GAS DAILY VOL DOWNLOAD'!L107-'GAS DAILY VOL DOWNLOAD'!$B107+$B107</f>
        <v>1.1000000000000001</v>
      </c>
      <c r="M107" s="192">
        <f ca="1">'GAS DAILY VOL DOWNLOAD'!M107-'GAS DAILY VOL DOWNLOAD'!$B107+$B107</f>
        <v>1</v>
      </c>
      <c r="N107" s="192">
        <f ca="1">'GAS DAILY VOL DOWNLOAD'!N107-'GAS DAILY VOL DOWNLOAD'!$B107+$B107</f>
        <v>1.45</v>
      </c>
      <c r="O107" s="192">
        <f ca="1">'GAS DAILY VOL DOWNLOAD'!O107-'GAS DAILY VOL DOWNLOAD'!$B107+$B107</f>
        <v>1.1499999999999999</v>
      </c>
      <c r="P107" s="192">
        <f ca="1">'GAS DAILY VOL DOWNLOAD'!P107-'GAS DAILY VOL DOWNLOAD'!$B107+$B107</f>
        <v>1.1000000000000001</v>
      </c>
      <c r="Q107" s="192">
        <f ca="1">'GAS DAILY VOL DOWNLOAD'!Q107-'GAS DAILY VOL DOWNLOAD'!$B107+$B107</f>
        <v>1</v>
      </c>
    </row>
    <row r="108" spans="1:17" x14ac:dyDescent="0.2">
      <c r="A108" s="138">
        <v>40238</v>
      </c>
      <c r="B108" s="192">
        <f ca="1">STRADDLES!L130</f>
        <v>0.75</v>
      </c>
      <c r="C108" s="192">
        <f ca="1">'GAS DAILY VOL DOWNLOAD'!C108-'GAS DAILY VOL DOWNLOAD'!$B108+$B108</f>
        <v>0.8</v>
      </c>
      <c r="D108" s="192">
        <f ca="1">'GAS DAILY VOL DOWNLOAD'!D108-'GAS DAILY VOL DOWNLOAD'!$B108+$B108</f>
        <v>0.75</v>
      </c>
      <c r="E108" s="192">
        <f ca="1">'GAS DAILY VOL DOWNLOAD'!E108-'GAS DAILY VOL DOWNLOAD'!$B108+$B108</f>
        <v>0.75</v>
      </c>
      <c r="F108" s="192">
        <f ca="1">'GAS DAILY VOL DOWNLOAD'!F108-'GAS DAILY VOL DOWNLOAD'!$B108+$B108</f>
        <v>0.85</v>
      </c>
      <c r="G108" s="192">
        <f ca="1">'GAS DAILY VOL DOWNLOAD'!G108-'GAS DAILY VOL DOWNLOAD'!$B108+$B108</f>
        <v>1</v>
      </c>
      <c r="H108" s="192">
        <f ca="1">'GAS DAILY VOL DOWNLOAD'!H108-'GAS DAILY VOL DOWNLOAD'!$B108+$B108</f>
        <v>0.75</v>
      </c>
      <c r="I108" s="192">
        <f ca="1">'GAS DAILY VOL DOWNLOAD'!I108-'GAS DAILY VOL DOWNLOAD'!$B108+$B108</f>
        <v>0.75</v>
      </c>
      <c r="J108" s="192">
        <f ca="1">'GAS DAILY VOL DOWNLOAD'!J108-'GAS DAILY VOL DOWNLOAD'!$B108+$B108</f>
        <v>0.95</v>
      </c>
      <c r="K108" s="192">
        <f ca="1">'GAS DAILY VOL DOWNLOAD'!K108-'GAS DAILY VOL DOWNLOAD'!$B108+$B108</f>
        <v>0.75</v>
      </c>
      <c r="L108" s="192">
        <f ca="1">'GAS DAILY VOL DOWNLOAD'!L108-'GAS DAILY VOL DOWNLOAD'!$B108+$B108</f>
        <v>0.75</v>
      </c>
      <c r="M108" s="192">
        <f ca="1">'GAS DAILY VOL DOWNLOAD'!M108-'GAS DAILY VOL DOWNLOAD'!$B108+$B108</f>
        <v>0.75</v>
      </c>
      <c r="N108" s="192">
        <f ca="1">'GAS DAILY VOL DOWNLOAD'!N108-'GAS DAILY VOL DOWNLOAD'!$B108+$B108</f>
        <v>1</v>
      </c>
      <c r="O108" s="192">
        <f ca="1">'GAS DAILY VOL DOWNLOAD'!O108-'GAS DAILY VOL DOWNLOAD'!$B108+$B108</f>
        <v>0.9</v>
      </c>
      <c r="P108" s="192">
        <f ca="1">'GAS DAILY VOL DOWNLOAD'!P108-'GAS DAILY VOL DOWNLOAD'!$B108+$B108</f>
        <v>0.85</v>
      </c>
      <c r="Q108" s="192">
        <f ca="1">'GAS DAILY VOL DOWNLOAD'!Q108-'GAS DAILY VOL DOWNLOAD'!$B108+$B108</f>
        <v>0.75</v>
      </c>
    </row>
    <row r="109" spans="1:17" x14ac:dyDescent="0.2">
      <c r="A109" s="138">
        <v>40269</v>
      </c>
      <c r="B109" s="192">
        <f ca="1">STRADDLES!L131</f>
        <v>0.4</v>
      </c>
      <c r="C109" s="192">
        <f ca="1">'GAS DAILY VOL DOWNLOAD'!C109-'GAS DAILY VOL DOWNLOAD'!$B109+$B109</f>
        <v>0.45</v>
      </c>
      <c r="D109" s="192">
        <f ca="1">'GAS DAILY VOL DOWNLOAD'!D109-'GAS DAILY VOL DOWNLOAD'!$B109+$B109</f>
        <v>0.4</v>
      </c>
      <c r="E109" s="192">
        <f ca="1">'GAS DAILY VOL DOWNLOAD'!E109-'GAS DAILY VOL DOWNLOAD'!$B109+$B109</f>
        <v>0.45</v>
      </c>
      <c r="F109" s="192">
        <f ca="1">'GAS DAILY VOL DOWNLOAD'!F109-'GAS DAILY VOL DOWNLOAD'!$B109+$B109</f>
        <v>0.45</v>
      </c>
      <c r="G109" s="192">
        <f ca="1">'GAS DAILY VOL DOWNLOAD'!G109-'GAS DAILY VOL DOWNLOAD'!$B109+$B109</f>
        <v>0.45</v>
      </c>
      <c r="H109" s="192">
        <f ca="1">'GAS DAILY VOL DOWNLOAD'!H109-'GAS DAILY VOL DOWNLOAD'!$B109+$B109</f>
        <v>0.45</v>
      </c>
      <c r="I109" s="192">
        <f ca="1">'GAS DAILY VOL DOWNLOAD'!I109-'GAS DAILY VOL DOWNLOAD'!$B109+$B109</f>
        <v>0.45</v>
      </c>
      <c r="J109" s="192">
        <f ca="1">'GAS DAILY VOL DOWNLOAD'!J109-'GAS DAILY VOL DOWNLOAD'!$B109+$B109</f>
        <v>0.5</v>
      </c>
      <c r="K109" s="192">
        <f ca="1">'GAS DAILY VOL DOWNLOAD'!K109-'GAS DAILY VOL DOWNLOAD'!$B109+$B109</f>
        <v>0.4</v>
      </c>
      <c r="L109" s="192">
        <f ca="1">'GAS DAILY VOL DOWNLOAD'!L109-'GAS DAILY VOL DOWNLOAD'!$B109+$B109</f>
        <v>0.45</v>
      </c>
      <c r="M109" s="192">
        <f ca="1">'GAS DAILY VOL DOWNLOAD'!M109-'GAS DAILY VOL DOWNLOAD'!$B109+$B109</f>
        <v>0.4</v>
      </c>
      <c r="N109" s="192">
        <f ca="1">'GAS DAILY VOL DOWNLOAD'!N109-'GAS DAILY VOL DOWNLOAD'!$B109+$B109</f>
        <v>0.45</v>
      </c>
      <c r="O109" s="192">
        <f ca="1">'GAS DAILY VOL DOWNLOAD'!O109-'GAS DAILY VOL DOWNLOAD'!$B109+$B109</f>
        <v>0.55000000000000004</v>
      </c>
      <c r="P109" s="192">
        <f ca="1">'GAS DAILY VOL DOWNLOAD'!P109-'GAS DAILY VOL DOWNLOAD'!$B109+$B109</f>
        <v>0.55000000000000004</v>
      </c>
      <c r="Q109" s="192">
        <f ca="1">'GAS DAILY VOL DOWNLOAD'!Q109-'GAS DAILY VOL DOWNLOAD'!$B109+$B109</f>
        <v>0.4</v>
      </c>
    </row>
    <row r="110" spans="1:17" x14ac:dyDescent="0.2">
      <c r="A110" s="138">
        <v>40299</v>
      </c>
      <c r="B110" s="192">
        <f ca="1">STRADDLES!L132</f>
        <v>0.45</v>
      </c>
      <c r="C110" s="192">
        <f ca="1">'GAS DAILY VOL DOWNLOAD'!C110-'GAS DAILY VOL DOWNLOAD'!$B110+$B110</f>
        <v>0.5</v>
      </c>
      <c r="D110" s="192">
        <f ca="1">'GAS DAILY VOL DOWNLOAD'!D110-'GAS DAILY VOL DOWNLOAD'!$B110+$B110</f>
        <v>0.4</v>
      </c>
      <c r="E110" s="192">
        <f ca="1">'GAS DAILY VOL DOWNLOAD'!E110-'GAS DAILY VOL DOWNLOAD'!$B110+$B110</f>
        <v>0.4</v>
      </c>
      <c r="F110" s="192">
        <f ca="1">'GAS DAILY VOL DOWNLOAD'!F110-'GAS DAILY VOL DOWNLOAD'!$B110+$B110</f>
        <v>0.45</v>
      </c>
      <c r="G110" s="192">
        <f ca="1">'GAS DAILY VOL DOWNLOAD'!G110-'GAS DAILY VOL DOWNLOAD'!$B110+$B110</f>
        <v>0.5</v>
      </c>
      <c r="H110" s="192">
        <f ca="1">'GAS DAILY VOL DOWNLOAD'!H110-'GAS DAILY VOL DOWNLOAD'!$B110+$B110</f>
        <v>0.45</v>
      </c>
      <c r="I110" s="192">
        <f ca="1">'GAS DAILY VOL DOWNLOAD'!I110-'GAS DAILY VOL DOWNLOAD'!$B110+$B110</f>
        <v>0.4</v>
      </c>
      <c r="J110" s="192">
        <f ca="1">'GAS DAILY VOL DOWNLOAD'!J110-'GAS DAILY VOL DOWNLOAD'!$B110+$B110</f>
        <v>0.45</v>
      </c>
      <c r="K110" s="192">
        <f ca="1">'GAS DAILY VOL DOWNLOAD'!K110-'GAS DAILY VOL DOWNLOAD'!$B110+$B110</f>
        <v>0.45</v>
      </c>
      <c r="L110" s="192">
        <f ca="1">'GAS DAILY VOL DOWNLOAD'!L110-'GAS DAILY VOL DOWNLOAD'!$B110+$B110</f>
        <v>0.5</v>
      </c>
      <c r="M110" s="192">
        <f ca="1">'GAS DAILY VOL DOWNLOAD'!M110-'GAS DAILY VOL DOWNLOAD'!$B110+$B110</f>
        <v>0.45</v>
      </c>
      <c r="N110" s="192">
        <f ca="1">'GAS DAILY VOL DOWNLOAD'!N110-'GAS DAILY VOL DOWNLOAD'!$B110+$B110</f>
        <v>0.5</v>
      </c>
      <c r="O110" s="192">
        <f ca="1">'GAS DAILY VOL DOWNLOAD'!O110-'GAS DAILY VOL DOWNLOAD'!$B110+$B110</f>
        <v>0.6</v>
      </c>
      <c r="P110" s="192">
        <f ca="1">'GAS DAILY VOL DOWNLOAD'!P110-'GAS DAILY VOL DOWNLOAD'!$B110+$B110</f>
        <v>0.5</v>
      </c>
      <c r="Q110" s="192">
        <f ca="1">'GAS DAILY VOL DOWNLOAD'!Q110-'GAS DAILY VOL DOWNLOAD'!$B110+$B110</f>
        <v>0.45</v>
      </c>
    </row>
    <row r="111" spans="1:17" x14ac:dyDescent="0.2">
      <c r="A111" s="138">
        <v>40330</v>
      </c>
      <c r="B111" s="192">
        <f ca="1">STRADDLES!L133</f>
        <v>0.45</v>
      </c>
      <c r="C111" s="192">
        <f ca="1">'GAS DAILY VOL DOWNLOAD'!C111-'GAS DAILY VOL DOWNLOAD'!$B111+$B111</f>
        <v>0.5</v>
      </c>
      <c r="D111" s="192">
        <f ca="1">'GAS DAILY VOL DOWNLOAD'!D111-'GAS DAILY VOL DOWNLOAD'!$B111+$B111</f>
        <v>0.4</v>
      </c>
      <c r="E111" s="192">
        <f ca="1">'GAS DAILY VOL DOWNLOAD'!E111-'GAS DAILY VOL DOWNLOAD'!$B111+$B111</f>
        <v>0.5</v>
      </c>
      <c r="F111" s="192">
        <f ca="1">'GAS DAILY VOL DOWNLOAD'!F111-'GAS DAILY VOL DOWNLOAD'!$B111+$B111</f>
        <v>0.45</v>
      </c>
      <c r="G111" s="192">
        <f ca="1">'GAS DAILY VOL DOWNLOAD'!G111-'GAS DAILY VOL DOWNLOAD'!$B111+$B111</f>
        <v>0.5</v>
      </c>
      <c r="H111" s="192">
        <f ca="1">'GAS DAILY VOL DOWNLOAD'!H111-'GAS DAILY VOL DOWNLOAD'!$B111+$B111</f>
        <v>0.5</v>
      </c>
      <c r="I111" s="192">
        <f ca="1">'GAS DAILY VOL DOWNLOAD'!I111-'GAS DAILY VOL DOWNLOAD'!$B111+$B111</f>
        <v>0.5</v>
      </c>
      <c r="J111" s="192">
        <f ca="1">'GAS DAILY VOL DOWNLOAD'!J111-'GAS DAILY VOL DOWNLOAD'!$B111+$B111</f>
        <v>0.5</v>
      </c>
      <c r="K111" s="192">
        <f ca="1">'GAS DAILY VOL DOWNLOAD'!K111-'GAS DAILY VOL DOWNLOAD'!$B111+$B111</f>
        <v>0.45</v>
      </c>
      <c r="L111" s="192">
        <f ca="1">'GAS DAILY VOL DOWNLOAD'!L111-'GAS DAILY VOL DOWNLOAD'!$B111+$B111</f>
        <v>0.5</v>
      </c>
      <c r="M111" s="192">
        <f ca="1">'GAS DAILY VOL DOWNLOAD'!M111-'GAS DAILY VOL DOWNLOAD'!$B111+$B111</f>
        <v>0.45</v>
      </c>
      <c r="N111" s="192">
        <f ca="1">'GAS DAILY VOL DOWNLOAD'!N111-'GAS DAILY VOL DOWNLOAD'!$B111+$B111</f>
        <v>0.5</v>
      </c>
      <c r="O111" s="192">
        <f ca="1">'GAS DAILY VOL DOWNLOAD'!O111-'GAS DAILY VOL DOWNLOAD'!$B111+$B111</f>
        <v>0.6</v>
      </c>
      <c r="P111" s="192">
        <f ca="1">'GAS DAILY VOL DOWNLOAD'!P111-'GAS DAILY VOL DOWNLOAD'!$B111+$B111</f>
        <v>0.6</v>
      </c>
      <c r="Q111" s="192">
        <f ca="1">'GAS DAILY VOL DOWNLOAD'!Q111-'GAS DAILY VOL DOWNLOAD'!$B111+$B111</f>
        <v>0.45</v>
      </c>
    </row>
    <row r="112" spans="1:17" x14ac:dyDescent="0.2">
      <c r="A112" s="138">
        <v>40360</v>
      </c>
      <c r="B112" s="192">
        <f ca="1">STRADDLES!L134</f>
        <v>0.5</v>
      </c>
      <c r="C112" s="192">
        <f ca="1">'GAS DAILY VOL DOWNLOAD'!C112-'GAS DAILY VOL DOWNLOAD'!$B112+$B112</f>
        <v>0.5</v>
      </c>
      <c r="D112" s="192">
        <f ca="1">'GAS DAILY VOL DOWNLOAD'!D112-'GAS DAILY VOL DOWNLOAD'!$B112+$B112</f>
        <v>0.4</v>
      </c>
      <c r="E112" s="192">
        <f ca="1">'GAS DAILY VOL DOWNLOAD'!E112-'GAS DAILY VOL DOWNLOAD'!$B112+$B112</f>
        <v>0.5</v>
      </c>
      <c r="F112" s="192">
        <f ca="1">'GAS DAILY VOL DOWNLOAD'!F112-'GAS DAILY VOL DOWNLOAD'!$B112+$B112</f>
        <v>0.5</v>
      </c>
      <c r="G112" s="192">
        <f ca="1">'GAS DAILY VOL DOWNLOAD'!G112-'GAS DAILY VOL DOWNLOAD'!$B112+$B112</f>
        <v>0.5</v>
      </c>
      <c r="H112" s="192">
        <f ca="1">'GAS DAILY VOL DOWNLOAD'!H112-'GAS DAILY VOL DOWNLOAD'!$B112+$B112</f>
        <v>0.5</v>
      </c>
      <c r="I112" s="192">
        <f ca="1">'GAS DAILY VOL DOWNLOAD'!I112-'GAS DAILY VOL DOWNLOAD'!$B112+$B112</f>
        <v>0.5</v>
      </c>
      <c r="J112" s="192">
        <f ca="1">'GAS DAILY VOL DOWNLOAD'!J112-'GAS DAILY VOL DOWNLOAD'!$B112+$B112</f>
        <v>0.5</v>
      </c>
      <c r="K112" s="192">
        <f ca="1">'GAS DAILY VOL DOWNLOAD'!K112-'GAS DAILY VOL DOWNLOAD'!$B112+$B112</f>
        <v>0.5</v>
      </c>
      <c r="L112" s="192">
        <f ca="1">'GAS DAILY VOL DOWNLOAD'!L112-'GAS DAILY VOL DOWNLOAD'!$B112+$B112</f>
        <v>0.55000000000000004</v>
      </c>
      <c r="M112" s="192">
        <f ca="1">'GAS DAILY VOL DOWNLOAD'!M112-'GAS DAILY VOL DOWNLOAD'!$B112+$B112</f>
        <v>0.5</v>
      </c>
      <c r="N112" s="192">
        <f ca="1">'GAS DAILY VOL DOWNLOAD'!N112-'GAS DAILY VOL DOWNLOAD'!$B112+$B112</f>
        <v>0.5</v>
      </c>
      <c r="O112" s="192">
        <f ca="1">'GAS DAILY VOL DOWNLOAD'!O112-'GAS DAILY VOL DOWNLOAD'!$B112+$B112</f>
        <v>0.65</v>
      </c>
      <c r="P112" s="192">
        <f ca="1">'GAS DAILY VOL DOWNLOAD'!P112-'GAS DAILY VOL DOWNLOAD'!$B112+$B112</f>
        <v>0.6</v>
      </c>
      <c r="Q112" s="192">
        <f ca="1">'GAS DAILY VOL DOWNLOAD'!Q112-'GAS DAILY VOL DOWNLOAD'!$B112+$B112</f>
        <v>0.5</v>
      </c>
    </row>
    <row r="113" spans="1:17" x14ac:dyDescent="0.2">
      <c r="A113" s="138">
        <v>40391</v>
      </c>
      <c r="B113" s="192">
        <f ca="1">STRADDLES!L135</f>
        <v>0.55000000000000004</v>
      </c>
      <c r="C113" s="192">
        <f ca="1">'GAS DAILY VOL DOWNLOAD'!C113-'GAS DAILY VOL DOWNLOAD'!$B113+$B113</f>
        <v>0.55000000000000004</v>
      </c>
      <c r="D113" s="192">
        <f ca="1">'GAS DAILY VOL DOWNLOAD'!D113-'GAS DAILY VOL DOWNLOAD'!$B113+$B113</f>
        <v>0.5</v>
      </c>
      <c r="E113" s="192">
        <f ca="1">'GAS DAILY VOL DOWNLOAD'!E113-'GAS DAILY VOL DOWNLOAD'!$B113+$B113</f>
        <v>0.6</v>
      </c>
      <c r="F113" s="192">
        <f ca="1">'GAS DAILY VOL DOWNLOAD'!F113-'GAS DAILY VOL DOWNLOAD'!$B113+$B113</f>
        <v>0.55000000000000004</v>
      </c>
      <c r="G113" s="192">
        <f ca="1">'GAS DAILY VOL DOWNLOAD'!G113-'GAS DAILY VOL DOWNLOAD'!$B113+$B113</f>
        <v>0.6</v>
      </c>
      <c r="H113" s="192">
        <f ca="1">'GAS DAILY VOL DOWNLOAD'!H113-'GAS DAILY VOL DOWNLOAD'!$B113+$B113</f>
        <v>0.55000000000000004</v>
      </c>
      <c r="I113" s="192">
        <f ca="1">'GAS DAILY VOL DOWNLOAD'!I113-'GAS DAILY VOL DOWNLOAD'!$B113+$B113</f>
        <v>0.6</v>
      </c>
      <c r="J113" s="192">
        <f ca="1">'GAS DAILY VOL DOWNLOAD'!J113-'GAS DAILY VOL DOWNLOAD'!$B113+$B113</f>
        <v>0.45</v>
      </c>
      <c r="K113" s="192">
        <f ca="1">'GAS DAILY VOL DOWNLOAD'!K113-'GAS DAILY VOL DOWNLOAD'!$B113+$B113</f>
        <v>0.55000000000000004</v>
      </c>
      <c r="L113" s="192">
        <f ca="1">'GAS DAILY VOL DOWNLOAD'!L113-'GAS DAILY VOL DOWNLOAD'!$B113+$B113</f>
        <v>0.6</v>
      </c>
      <c r="M113" s="192">
        <f ca="1">'GAS DAILY VOL DOWNLOAD'!M113-'GAS DAILY VOL DOWNLOAD'!$B113+$B113</f>
        <v>0.55000000000000004</v>
      </c>
      <c r="N113" s="192">
        <f ca="1">'GAS DAILY VOL DOWNLOAD'!N113-'GAS DAILY VOL DOWNLOAD'!$B113+$B113</f>
        <v>0.6</v>
      </c>
      <c r="O113" s="192">
        <f ca="1">'GAS DAILY VOL DOWNLOAD'!O113-'GAS DAILY VOL DOWNLOAD'!$B113+$B113</f>
        <v>0.7</v>
      </c>
      <c r="P113" s="192">
        <f ca="1">'GAS DAILY VOL DOWNLOAD'!P113-'GAS DAILY VOL DOWNLOAD'!$B113+$B113</f>
        <v>0.7</v>
      </c>
      <c r="Q113" s="192">
        <f ca="1">'GAS DAILY VOL DOWNLOAD'!Q113-'GAS DAILY VOL DOWNLOAD'!$B113+$B113</f>
        <v>0.55000000000000004</v>
      </c>
    </row>
    <row r="114" spans="1:17" x14ac:dyDescent="0.2">
      <c r="A114" s="138">
        <v>40422</v>
      </c>
      <c r="B114" s="192">
        <f ca="1">STRADDLES!L136</f>
        <v>0.55000000000000004</v>
      </c>
      <c r="C114" s="192">
        <f ca="1">'GAS DAILY VOL DOWNLOAD'!C114-'GAS DAILY VOL DOWNLOAD'!$B114+$B114</f>
        <v>0.55000000000000004</v>
      </c>
      <c r="D114" s="192">
        <f ca="1">'GAS DAILY VOL DOWNLOAD'!D114-'GAS DAILY VOL DOWNLOAD'!$B114+$B114</f>
        <v>0.55000000000000004</v>
      </c>
      <c r="E114" s="192">
        <f ca="1">'GAS DAILY VOL DOWNLOAD'!E114-'GAS DAILY VOL DOWNLOAD'!$B114+$B114</f>
        <v>0.55000000000000004</v>
      </c>
      <c r="F114" s="192">
        <f ca="1">'GAS DAILY VOL DOWNLOAD'!F114-'GAS DAILY VOL DOWNLOAD'!$B114+$B114</f>
        <v>0.55000000000000004</v>
      </c>
      <c r="G114" s="192">
        <f ca="1">'GAS DAILY VOL DOWNLOAD'!G114-'GAS DAILY VOL DOWNLOAD'!$B114+$B114</f>
        <v>0.6</v>
      </c>
      <c r="H114" s="192">
        <f ca="1">'GAS DAILY VOL DOWNLOAD'!H114-'GAS DAILY VOL DOWNLOAD'!$B114+$B114</f>
        <v>0.6</v>
      </c>
      <c r="I114" s="192">
        <f ca="1">'GAS DAILY VOL DOWNLOAD'!I114-'GAS DAILY VOL DOWNLOAD'!$B114+$B114</f>
        <v>0.55000000000000004</v>
      </c>
      <c r="J114" s="192">
        <f ca="1">'GAS DAILY VOL DOWNLOAD'!J114-'GAS DAILY VOL DOWNLOAD'!$B114+$B114</f>
        <v>0.5</v>
      </c>
      <c r="K114" s="192">
        <f ca="1">'GAS DAILY VOL DOWNLOAD'!K114-'GAS DAILY VOL DOWNLOAD'!$B114+$B114</f>
        <v>0.55000000000000004</v>
      </c>
      <c r="L114" s="192">
        <f ca="1">'GAS DAILY VOL DOWNLOAD'!L114-'GAS DAILY VOL DOWNLOAD'!$B114+$B114</f>
        <v>0.6</v>
      </c>
      <c r="M114" s="192">
        <f ca="1">'GAS DAILY VOL DOWNLOAD'!M114-'GAS DAILY VOL DOWNLOAD'!$B114+$B114</f>
        <v>0.55000000000000004</v>
      </c>
      <c r="N114" s="192">
        <f ca="1">'GAS DAILY VOL DOWNLOAD'!N114-'GAS DAILY VOL DOWNLOAD'!$B114+$B114</f>
        <v>0.6</v>
      </c>
      <c r="O114" s="192">
        <f ca="1">'GAS DAILY VOL DOWNLOAD'!O114-'GAS DAILY VOL DOWNLOAD'!$B114+$B114</f>
        <v>0.7</v>
      </c>
      <c r="P114" s="192">
        <f ca="1">'GAS DAILY VOL DOWNLOAD'!P114-'GAS DAILY VOL DOWNLOAD'!$B114+$B114</f>
        <v>0.65</v>
      </c>
      <c r="Q114" s="192">
        <f ca="1">'GAS DAILY VOL DOWNLOAD'!Q114-'GAS DAILY VOL DOWNLOAD'!$B114+$B114</f>
        <v>0.55000000000000004</v>
      </c>
    </row>
    <row r="115" spans="1:17" x14ac:dyDescent="0.2">
      <c r="A115" s="138">
        <v>40452</v>
      </c>
      <c r="B115" s="192">
        <f ca="1">STRADDLES!L137</f>
        <v>0.6</v>
      </c>
      <c r="C115" s="192">
        <f ca="1">'GAS DAILY VOL DOWNLOAD'!C115-'GAS DAILY VOL DOWNLOAD'!$B115+$B115</f>
        <v>0.6</v>
      </c>
      <c r="D115" s="192">
        <f ca="1">'GAS DAILY VOL DOWNLOAD'!D115-'GAS DAILY VOL DOWNLOAD'!$B115+$B115</f>
        <v>0.55000000000000004</v>
      </c>
      <c r="E115" s="192">
        <f ca="1">'GAS DAILY VOL DOWNLOAD'!E115-'GAS DAILY VOL DOWNLOAD'!$B115+$B115</f>
        <v>0.6</v>
      </c>
      <c r="F115" s="192">
        <f ca="1">'GAS DAILY VOL DOWNLOAD'!F115-'GAS DAILY VOL DOWNLOAD'!$B115+$B115</f>
        <v>0.6</v>
      </c>
      <c r="G115" s="192">
        <f ca="1">'GAS DAILY VOL DOWNLOAD'!G115-'GAS DAILY VOL DOWNLOAD'!$B115+$B115</f>
        <v>0.65</v>
      </c>
      <c r="H115" s="192">
        <f ca="1">'GAS DAILY VOL DOWNLOAD'!H115-'GAS DAILY VOL DOWNLOAD'!$B115+$B115</f>
        <v>0.65</v>
      </c>
      <c r="I115" s="192">
        <f ca="1">'GAS DAILY VOL DOWNLOAD'!I115-'GAS DAILY VOL DOWNLOAD'!$B115+$B115</f>
        <v>0.6</v>
      </c>
      <c r="J115" s="192">
        <f ca="1">'GAS DAILY VOL DOWNLOAD'!J115-'GAS DAILY VOL DOWNLOAD'!$B115+$B115</f>
        <v>0.5</v>
      </c>
      <c r="K115" s="192">
        <f ca="1">'GAS DAILY VOL DOWNLOAD'!K115-'GAS DAILY VOL DOWNLOAD'!$B115+$B115</f>
        <v>0.6</v>
      </c>
      <c r="L115" s="192">
        <f ca="1">'GAS DAILY VOL DOWNLOAD'!L115-'GAS DAILY VOL DOWNLOAD'!$B115+$B115</f>
        <v>0.65</v>
      </c>
      <c r="M115" s="192">
        <f ca="1">'GAS DAILY VOL DOWNLOAD'!M115-'GAS DAILY VOL DOWNLOAD'!$B115+$B115</f>
        <v>0.6</v>
      </c>
      <c r="N115" s="192">
        <f ca="1">'GAS DAILY VOL DOWNLOAD'!N115-'GAS DAILY VOL DOWNLOAD'!$B115+$B115</f>
        <v>0.65</v>
      </c>
      <c r="O115" s="192">
        <f ca="1">'GAS DAILY VOL DOWNLOAD'!O115-'GAS DAILY VOL DOWNLOAD'!$B115+$B115</f>
        <v>0.75</v>
      </c>
      <c r="P115" s="192">
        <f ca="1">'GAS DAILY VOL DOWNLOAD'!P115-'GAS DAILY VOL DOWNLOAD'!$B115+$B115</f>
        <v>0.7</v>
      </c>
      <c r="Q115" s="192">
        <f ca="1">'GAS DAILY VOL DOWNLOAD'!Q115-'GAS DAILY VOL DOWNLOAD'!$B115+$B115</f>
        <v>0.6</v>
      </c>
    </row>
    <row r="116" spans="1:17" x14ac:dyDescent="0.2">
      <c r="A116" s="138">
        <v>40483</v>
      </c>
      <c r="B116" s="192">
        <f ca="1">STRADDLES!L138</f>
        <v>0.8</v>
      </c>
      <c r="C116" s="192">
        <f ca="1">'GAS DAILY VOL DOWNLOAD'!C116-'GAS DAILY VOL DOWNLOAD'!$B116+$B116</f>
        <v>0.85</v>
      </c>
      <c r="D116" s="192">
        <f ca="1">'GAS DAILY VOL DOWNLOAD'!D116-'GAS DAILY VOL DOWNLOAD'!$B116+$B116</f>
        <v>0.8</v>
      </c>
      <c r="E116" s="192">
        <f ca="1">'GAS DAILY VOL DOWNLOAD'!E116-'GAS DAILY VOL DOWNLOAD'!$B116+$B116</f>
        <v>0.8</v>
      </c>
      <c r="F116" s="192">
        <f ca="1">'GAS DAILY VOL DOWNLOAD'!F116-'GAS DAILY VOL DOWNLOAD'!$B116+$B116</f>
        <v>0.9</v>
      </c>
      <c r="G116" s="192">
        <f ca="1">'GAS DAILY VOL DOWNLOAD'!G116-'GAS DAILY VOL DOWNLOAD'!$B116+$B116</f>
        <v>0.95</v>
      </c>
      <c r="H116" s="192">
        <f ca="1">'GAS DAILY VOL DOWNLOAD'!H116-'GAS DAILY VOL DOWNLOAD'!$B116+$B116</f>
        <v>0.85</v>
      </c>
      <c r="I116" s="192">
        <f ca="1">'GAS DAILY VOL DOWNLOAD'!I116-'GAS DAILY VOL DOWNLOAD'!$B116+$B116</f>
        <v>0.8</v>
      </c>
      <c r="J116" s="192">
        <f ca="1">'GAS DAILY VOL DOWNLOAD'!J116-'GAS DAILY VOL DOWNLOAD'!$B116+$B116</f>
        <v>0.95</v>
      </c>
      <c r="K116" s="192">
        <f ca="1">'GAS DAILY VOL DOWNLOAD'!K116-'GAS DAILY VOL DOWNLOAD'!$B116+$B116</f>
        <v>0.8</v>
      </c>
      <c r="L116" s="192">
        <f ca="1">'GAS DAILY VOL DOWNLOAD'!L116-'GAS DAILY VOL DOWNLOAD'!$B116+$B116</f>
        <v>0.8</v>
      </c>
      <c r="M116" s="192">
        <f ca="1">'GAS DAILY VOL DOWNLOAD'!M116-'GAS DAILY VOL DOWNLOAD'!$B116+$B116</f>
        <v>0.8</v>
      </c>
      <c r="N116" s="192">
        <f ca="1">'GAS DAILY VOL DOWNLOAD'!N116-'GAS DAILY VOL DOWNLOAD'!$B116+$B116</f>
        <v>0.95</v>
      </c>
      <c r="O116" s="192">
        <f ca="1">'GAS DAILY VOL DOWNLOAD'!O116-'GAS DAILY VOL DOWNLOAD'!$B116+$B116</f>
        <v>0.95</v>
      </c>
      <c r="P116" s="192">
        <f ca="1">'GAS DAILY VOL DOWNLOAD'!P116-'GAS DAILY VOL DOWNLOAD'!$B116+$B116</f>
        <v>0.9</v>
      </c>
      <c r="Q116" s="192">
        <f ca="1">'GAS DAILY VOL DOWNLOAD'!Q116-'GAS DAILY VOL DOWNLOAD'!$B116+$B116</f>
        <v>0.8</v>
      </c>
    </row>
    <row r="117" spans="1:17" x14ac:dyDescent="0.2">
      <c r="A117" s="138">
        <v>40513</v>
      </c>
      <c r="B117" s="192">
        <f ca="1">STRADDLES!L139</f>
        <v>1</v>
      </c>
      <c r="C117" s="192">
        <f ca="1">'GAS DAILY VOL DOWNLOAD'!C117-'GAS DAILY VOL DOWNLOAD'!$B117+$B117</f>
        <v>1.05</v>
      </c>
      <c r="D117" s="192">
        <f ca="1">'GAS DAILY VOL DOWNLOAD'!D117-'GAS DAILY VOL DOWNLOAD'!$B117+$B117</f>
        <v>1</v>
      </c>
      <c r="E117" s="192">
        <f ca="1">'GAS DAILY VOL DOWNLOAD'!E117-'GAS DAILY VOL DOWNLOAD'!$B117+$B117</f>
        <v>1</v>
      </c>
      <c r="F117" s="192">
        <f ca="1">'GAS DAILY VOL DOWNLOAD'!F117-'GAS DAILY VOL DOWNLOAD'!$B117+$B117</f>
        <v>1.1499999999999999</v>
      </c>
      <c r="G117" s="192">
        <f ca="1">'GAS DAILY VOL DOWNLOAD'!G117-'GAS DAILY VOL DOWNLOAD'!$B117+$B117</f>
        <v>1.25</v>
      </c>
      <c r="H117" s="192">
        <f ca="1">'GAS DAILY VOL DOWNLOAD'!H117-'GAS DAILY VOL DOWNLOAD'!$B117+$B117</f>
        <v>1.05</v>
      </c>
      <c r="I117" s="192">
        <f ca="1">'GAS DAILY VOL DOWNLOAD'!I117-'GAS DAILY VOL DOWNLOAD'!$B117+$B117</f>
        <v>1</v>
      </c>
      <c r="J117" s="192">
        <f ca="1">'GAS DAILY VOL DOWNLOAD'!J117-'GAS DAILY VOL DOWNLOAD'!$B117+$B117</f>
        <v>1.35</v>
      </c>
      <c r="K117" s="192">
        <f ca="1">'GAS DAILY VOL DOWNLOAD'!K117-'GAS DAILY VOL DOWNLOAD'!$B117+$B117</f>
        <v>1</v>
      </c>
      <c r="L117" s="192">
        <f ca="1">'GAS DAILY VOL DOWNLOAD'!L117-'GAS DAILY VOL DOWNLOAD'!$B117+$B117</f>
        <v>1.1000000000000001</v>
      </c>
      <c r="M117" s="192">
        <f ca="1">'GAS DAILY VOL DOWNLOAD'!M117-'GAS DAILY VOL DOWNLOAD'!$B117+$B117</f>
        <v>1</v>
      </c>
      <c r="N117" s="192">
        <f ca="1">'GAS DAILY VOL DOWNLOAD'!N117-'GAS DAILY VOL DOWNLOAD'!$B117+$B117</f>
        <v>1.25</v>
      </c>
      <c r="O117" s="192">
        <f ca="1">'GAS DAILY VOL DOWNLOAD'!O117-'GAS DAILY VOL DOWNLOAD'!$B117+$B117</f>
        <v>1.1499999999999999</v>
      </c>
      <c r="P117" s="192">
        <f ca="1">'GAS DAILY VOL DOWNLOAD'!P117-'GAS DAILY VOL DOWNLOAD'!$B117+$B117</f>
        <v>1.1000000000000001</v>
      </c>
      <c r="Q117" s="192">
        <f ca="1">'GAS DAILY VOL DOWNLOAD'!Q117-'GAS DAILY VOL DOWNLOAD'!$B117+$B117</f>
        <v>1</v>
      </c>
    </row>
    <row r="118" spans="1:17" x14ac:dyDescent="0.2">
      <c r="A118" s="138">
        <v>40544</v>
      </c>
      <c r="B118" s="192">
        <f ca="1">STRADDLES!L140</f>
        <v>1</v>
      </c>
      <c r="C118" s="192">
        <f ca="1">'GAS DAILY VOL DOWNLOAD'!C118-'GAS DAILY VOL DOWNLOAD'!$B118+$B118</f>
        <v>1.05</v>
      </c>
      <c r="D118" s="192">
        <f ca="1">'GAS DAILY VOL DOWNLOAD'!D118-'GAS DAILY VOL DOWNLOAD'!$B118+$B118</f>
        <v>1</v>
      </c>
      <c r="E118" s="192">
        <f ca="1">'GAS DAILY VOL DOWNLOAD'!E118-'GAS DAILY VOL DOWNLOAD'!$B118+$B118</f>
        <v>1</v>
      </c>
      <c r="F118" s="192">
        <f ca="1">'GAS DAILY VOL DOWNLOAD'!F118-'GAS DAILY VOL DOWNLOAD'!$B118+$B118</f>
        <v>1.1499999999999999</v>
      </c>
      <c r="G118" s="192">
        <f ca="1">'GAS DAILY VOL DOWNLOAD'!G118-'GAS DAILY VOL DOWNLOAD'!$B118+$B118</f>
        <v>1.45</v>
      </c>
      <c r="H118" s="192">
        <f ca="1">'GAS DAILY VOL DOWNLOAD'!H118-'GAS DAILY VOL DOWNLOAD'!$B118+$B118</f>
        <v>1.05</v>
      </c>
      <c r="I118" s="192">
        <f ca="1">'GAS DAILY VOL DOWNLOAD'!I118-'GAS DAILY VOL DOWNLOAD'!$B118+$B118</f>
        <v>1</v>
      </c>
      <c r="J118" s="192">
        <f ca="1">'GAS DAILY VOL DOWNLOAD'!J118-'GAS DAILY VOL DOWNLOAD'!$B118+$B118</f>
        <v>1.35</v>
      </c>
      <c r="K118" s="192">
        <f ca="1">'GAS DAILY VOL DOWNLOAD'!K118-'GAS DAILY VOL DOWNLOAD'!$B118+$B118</f>
        <v>1</v>
      </c>
      <c r="L118" s="192">
        <f ca="1">'GAS DAILY VOL DOWNLOAD'!L118-'GAS DAILY VOL DOWNLOAD'!$B118+$B118</f>
        <v>1.1000000000000001</v>
      </c>
      <c r="M118" s="192">
        <f ca="1">'GAS DAILY VOL DOWNLOAD'!M118-'GAS DAILY VOL DOWNLOAD'!$B118+$B118</f>
        <v>1</v>
      </c>
      <c r="N118" s="192">
        <f ca="1">'GAS DAILY VOL DOWNLOAD'!N118-'GAS DAILY VOL DOWNLOAD'!$B118+$B118</f>
        <v>1.45</v>
      </c>
      <c r="O118" s="192">
        <f ca="1">'GAS DAILY VOL DOWNLOAD'!O118-'GAS DAILY VOL DOWNLOAD'!$B118+$B118</f>
        <v>1.1499999999999999</v>
      </c>
      <c r="P118" s="192">
        <f ca="1">'GAS DAILY VOL DOWNLOAD'!P118-'GAS DAILY VOL DOWNLOAD'!$B118+$B118</f>
        <v>1.1000000000000001</v>
      </c>
      <c r="Q118" s="192">
        <f ca="1">'GAS DAILY VOL DOWNLOAD'!Q118-'GAS DAILY VOL DOWNLOAD'!$B118+$B118</f>
        <v>1</v>
      </c>
    </row>
    <row r="119" spans="1:17" x14ac:dyDescent="0.2">
      <c r="A119" s="138">
        <v>40575</v>
      </c>
      <c r="B119" s="192">
        <f ca="1">STRADDLES!L141</f>
        <v>1</v>
      </c>
      <c r="C119" s="192">
        <f ca="1">'GAS DAILY VOL DOWNLOAD'!C119-'GAS DAILY VOL DOWNLOAD'!$B119+$B119</f>
        <v>1.05</v>
      </c>
      <c r="D119" s="192">
        <f ca="1">'GAS DAILY VOL DOWNLOAD'!D119-'GAS DAILY VOL DOWNLOAD'!$B119+$B119</f>
        <v>1</v>
      </c>
      <c r="E119" s="192">
        <f ca="1">'GAS DAILY VOL DOWNLOAD'!E119-'GAS DAILY VOL DOWNLOAD'!$B119+$B119</f>
        <v>1</v>
      </c>
      <c r="F119" s="192">
        <f ca="1">'GAS DAILY VOL DOWNLOAD'!F119-'GAS DAILY VOL DOWNLOAD'!$B119+$B119</f>
        <v>1.1499999999999999</v>
      </c>
      <c r="G119" s="192">
        <f ca="1">'GAS DAILY VOL DOWNLOAD'!G119-'GAS DAILY VOL DOWNLOAD'!$B119+$B119</f>
        <v>1.45</v>
      </c>
      <c r="H119" s="192">
        <f ca="1">'GAS DAILY VOL DOWNLOAD'!H119-'GAS DAILY VOL DOWNLOAD'!$B119+$B119</f>
        <v>1.05</v>
      </c>
      <c r="I119" s="192">
        <f ca="1">'GAS DAILY VOL DOWNLOAD'!I119-'GAS DAILY VOL DOWNLOAD'!$B119+$B119</f>
        <v>1</v>
      </c>
      <c r="J119" s="192">
        <f ca="1">'GAS DAILY VOL DOWNLOAD'!J119-'GAS DAILY VOL DOWNLOAD'!$B119+$B119</f>
        <v>1.35</v>
      </c>
      <c r="K119" s="192">
        <f ca="1">'GAS DAILY VOL DOWNLOAD'!K119-'GAS DAILY VOL DOWNLOAD'!$B119+$B119</f>
        <v>1</v>
      </c>
      <c r="L119" s="192">
        <f ca="1">'GAS DAILY VOL DOWNLOAD'!L119-'GAS DAILY VOL DOWNLOAD'!$B119+$B119</f>
        <v>1.1000000000000001</v>
      </c>
      <c r="M119" s="192">
        <f ca="1">'GAS DAILY VOL DOWNLOAD'!M119-'GAS DAILY VOL DOWNLOAD'!$B119+$B119</f>
        <v>1</v>
      </c>
      <c r="N119" s="192">
        <f ca="1">'GAS DAILY VOL DOWNLOAD'!N119-'GAS DAILY VOL DOWNLOAD'!$B119+$B119</f>
        <v>1.45</v>
      </c>
      <c r="O119" s="192">
        <f ca="1">'GAS DAILY VOL DOWNLOAD'!O119-'GAS DAILY VOL DOWNLOAD'!$B119+$B119</f>
        <v>1.1499999999999999</v>
      </c>
      <c r="P119" s="192">
        <f ca="1">'GAS DAILY VOL DOWNLOAD'!P119-'GAS DAILY VOL DOWNLOAD'!$B119+$B119</f>
        <v>1.1000000000000001</v>
      </c>
      <c r="Q119" s="192">
        <f ca="1">'GAS DAILY VOL DOWNLOAD'!Q119-'GAS DAILY VOL DOWNLOAD'!$B119+$B119</f>
        <v>1</v>
      </c>
    </row>
    <row r="120" spans="1:17" x14ac:dyDescent="0.2">
      <c r="A120" s="138">
        <v>40603</v>
      </c>
      <c r="B120" s="192">
        <f ca="1">STRADDLES!L142</f>
        <v>0.75</v>
      </c>
      <c r="C120" s="192">
        <f ca="1">'GAS DAILY VOL DOWNLOAD'!C120-'GAS DAILY VOL DOWNLOAD'!$B120+$B120</f>
        <v>0.8</v>
      </c>
      <c r="D120" s="192">
        <f ca="1">'GAS DAILY VOL DOWNLOAD'!D120-'GAS DAILY VOL DOWNLOAD'!$B120+$B120</f>
        <v>0.75</v>
      </c>
      <c r="E120" s="192">
        <f ca="1">'GAS DAILY VOL DOWNLOAD'!E120-'GAS DAILY VOL DOWNLOAD'!$B120+$B120</f>
        <v>0.75</v>
      </c>
      <c r="F120" s="192">
        <f ca="1">'GAS DAILY VOL DOWNLOAD'!F120-'GAS DAILY VOL DOWNLOAD'!$B120+$B120</f>
        <v>0.85</v>
      </c>
      <c r="G120" s="192">
        <f ca="1">'GAS DAILY VOL DOWNLOAD'!G120-'GAS DAILY VOL DOWNLOAD'!$B120+$B120</f>
        <v>1</v>
      </c>
      <c r="H120" s="192">
        <f ca="1">'GAS DAILY VOL DOWNLOAD'!H120-'GAS DAILY VOL DOWNLOAD'!$B120+$B120</f>
        <v>0.75</v>
      </c>
      <c r="I120" s="192">
        <f ca="1">'GAS DAILY VOL DOWNLOAD'!I120-'GAS DAILY VOL DOWNLOAD'!$B120+$B120</f>
        <v>0.75</v>
      </c>
      <c r="J120" s="192">
        <f ca="1">'GAS DAILY VOL DOWNLOAD'!J120-'GAS DAILY VOL DOWNLOAD'!$B120+$B120</f>
        <v>0.95</v>
      </c>
      <c r="K120" s="192">
        <f ca="1">'GAS DAILY VOL DOWNLOAD'!K120-'GAS DAILY VOL DOWNLOAD'!$B120+$B120</f>
        <v>0.75</v>
      </c>
      <c r="L120" s="192">
        <f ca="1">'GAS DAILY VOL DOWNLOAD'!L120-'GAS DAILY VOL DOWNLOAD'!$B120+$B120</f>
        <v>0.75</v>
      </c>
      <c r="M120" s="192">
        <f ca="1">'GAS DAILY VOL DOWNLOAD'!M120-'GAS DAILY VOL DOWNLOAD'!$B120+$B120</f>
        <v>0.75</v>
      </c>
      <c r="N120" s="192">
        <f ca="1">'GAS DAILY VOL DOWNLOAD'!N120-'GAS DAILY VOL DOWNLOAD'!$B120+$B120</f>
        <v>1</v>
      </c>
      <c r="O120" s="192">
        <f ca="1">'GAS DAILY VOL DOWNLOAD'!O120-'GAS DAILY VOL DOWNLOAD'!$B120+$B120</f>
        <v>0.9</v>
      </c>
      <c r="P120" s="192">
        <f ca="1">'GAS DAILY VOL DOWNLOAD'!P120-'GAS DAILY VOL DOWNLOAD'!$B120+$B120</f>
        <v>0.85</v>
      </c>
      <c r="Q120" s="192">
        <f ca="1">'GAS DAILY VOL DOWNLOAD'!Q120-'GAS DAILY VOL DOWNLOAD'!$B120+$B120</f>
        <v>0.75</v>
      </c>
    </row>
    <row r="121" spans="1:17" x14ac:dyDescent="0.2">
      <c r="A121" s="138">
        <v>40634</v>
      </c>
      <c r="B121" s="192">
        <f ca="1">STRADDLES!L143</f>
        <v>0.4</v>
      </c>
      <c r="C121" s="192">
        <f ca="1">'GAS DAILY VOL DOWNLOAD'!C121-'GAS DAILY VOL DOWNLOAD'!$B121+$B121</f>
        <v>0.45</v>
      </c>
      <c r="D121" s="192">
        <f ca="1">'GAS DAILY VOL DOWNLOAD'!D121-'GAS DAILY VOL DOWNLOAD'!$B121+$B121</f>
        <v>0.4</v>
      </c>
      <c r="E121" s="192">
        <f ca="1">'GAS DAILY VOL DOWNLOAD'!E121-'GAS DAILY VOL DOWNLOAD'!$B121+$B121</f>
        <v>0.45</v>
      </c>
      <c r="F121" s="192">
        <f ca="1">'GAS DAILY VOL DOWNLOAD'!F121-'GAS DAILY VOL DOWNLOAD'!$B121+$B121</f>
        <v>0.45</v>
      </c>
      <c r="G121" s="192">
        <f ca="1">'GAS DAILY VOL DOWNLOAD'!G121-'GAS DAILY VOL DOWNLOAD'!$B121+$B121</f>
        <v>0.45</v>
      </c>
      <c r="H121" s="192">
        <f ca="1">'GAS DAILY VOL DOWNLOAD'!H121-'GAS DAILY VOL DOWNLOAD'!$B121+$B121</f>
        <v>0.45</v>
      </c>
      <c r="I121" s="192">
        <f ca="1">'GAS DAILY VOL DOWNLOAD'!I121-'GAS DAILY VOL DOWNLOAD'!$B121+$B121</f>
        <v>0.45</v>
      </c>
      <c r="J121" s="192">
        <f ca="1">'GAS DAILY VOL DOWNLOAD'!J121-'GAS DAILY VOL DOWNLOAD'!$B121+$B121</f>
        <v>0.5</v>
      </c>
      <c r="K121" s="192">
        <f ca="1">'GAS DAILY VOL DOWNLOAD'!K121-'GAS DAILY VOL DOWNLOAD'!$B121+$B121</f>
        <v>0.4</v>
      </c>
      <c r="L121" s="192">
        <f ca="1">'GAS DAILY VOL DOWNLOAD'!L121-'GAS DAILY VOL DOWNLOAD'!$B121+$B121</f>
        <v>0.45</v>
      </c>
      <c r="M121" s="192">
        <f ca="1">'GAS DAILY VOL DOWNLOAD'!M121-'GAS DAILY VOL DOWNLOAD'!$B121+$B121</f>
        <v>0.4</v>
      </c>
      <c r="N121" s="192">
        <f ca="1">'GAS DAILY VOL DOWNLOAD'!N121-'GAS DAILY VOL DOWNLOAD'!$B121+$B121</f>
        <v>0.45</v>
      </c>
      <c r="O121" s="192">
        <f ca="1">'GAS DAILY VOL DOWNLOAD'!O121-'GAS DAILY VOL DOWNLOAD'!$B121+$B121</f>
        <v>0.55000000000000004</v>
      </c>
      <c r="P121" s="192">
        <f ca="1">'GAS DAILY VOL DOWNLOAD'!P121-'GAS DAILY VOL DOWNLOAD'!$B121+$B121</f>
        <v>0.55000000000000004</v>
      </c>
      <c r="Q121" s="192">
        <f ca="1">'GAS DAILY VOL DOWNLOAD'!Q121-'GAS DAILY VOL DOWNLOAD'!$B121+$B121</f>
        <v>0.4</v>
      </c>
    </row>
    <row r="122" spans="1:17" x14ac:dyDescent="0.2">
      <c r="A122" s="138">
        <v>40664</v>
      </c>
      <c r="B122" s="192">
        <f ca="1">STRADDLES!L144</f>
        <v>0.45</v>
      </c>
      <c r="C122" s="192">
        <f ca="1">'GAS DAILY VOL DOWNLOAD'!C122-'GAS DAILY VOL DOWNLOAD'!$B122+$B122</f>
        <v>0.5</v>
      </c>
      <c r="D122" s="192">
        <f ca="1">'GAS DAILY VOL DOWNLOAD'!D122-'GAS DAILY VOL DOWNLOAD'!$B122+$B122</f>
        <v>0.4</v>
      </c>
      <c r="E122" s="192">
        <f ca="1">'GAS DAILY VOL DOWNLOAD'!E122-'GAS DAILY VOL DOWNLOAD'!$B122+$B122</f>
        <v>0.4</v>
      </c>
      <c r="F122" s="192">
        <f ca="1">'GAS DAILY VOL DOWNLOAD'!F122-'GAS DAILY VOL DOWNLOAD'!$B122+$B122</f>
        <v>0.45</v>
      </c>
      <c r="G122" s="192">
        <f ca="1">'GAS DAILY VOL DOWNLOAD'!G122-'GAS DAILY VOL DOWNLOAD'!$B122+$B122</f>
        <v>0.5</v>
      </c>
      <c r="H122" s="192">
        <f ca="1">'GAS DAILY VOL DOWNLOAD'!H122-'GAS DAILY VOL DOWNLOAD'!$B122+$B122</f>
        <v>0.45</v>
      </c>
      <c r="I122" s="192">
        <f ca="1">'GAS DAILY VOL DOWNLOAD'!I122-'GAS DAILY VOL DOWNLOAD'!$B122+$B122</f>
        <v>0.4</v>
      </c>
      <c r="J122" s="192">
        <f ca="1">'GAS DAILY VOL DOWNLOAD'!J122-'GAS DAILY VOL DOWNLOAD'!$B122+$B122</f>
        <v>0.45</v>
      </c>
      <c r="K122" s="192">
        <f ca="1">'GAS DAILY VOL DOWNLOAD'!K122-'GAS DAILY VOL DOWNLOAD'!$B122+$B122</f>
        <v>0.45</v>
      </c>
      <c r="L122" s="192">
        <f ca="1">'GAS DAILY VOL DOWNLOAD'!L122-'GAS DAILY VOL DOWNLOAD'!$B122+$B122</f>
        <v>0.5</v>
      </c>
      <c r="M122" s="192">
        <f ca="1">'GAS DAILY VOL DOWNLOAD'!M122-'GAS DAILY VOL DOWNLOAD'!$B122+$B122</f>
        <v>0.45</v>
      </c>
      <c r="N122" s="192">
        <f ca="1">'GAS DAILY VOL DOWNLOAD'!N122-'GAS DAILY VOL DOWNLOAD'!$B122+$B122</f>
        <v>0.5</v>
      </c>
      <c r="O122" s="192">
        <f ca="1">'GAS DAILY VOL DOWNLOAD'!O122-'GAS DAILY VOL DOWNLOAD'!$B122+$B122</f>
        <v>0.6</v>
      </c>
      <c r="P122" s="192">
        <f ca="1">'GAS DAILY VOL DOWNLOAD'!P122-'GAS DAILY VOL DOWNLOAD'!$B122+$B122</f>
        <v>0.5</v>
      </c>
      <c r="Q122" s="192">
        <f ca="1">'GAS DAILY VOL DOWNLOAD'!Q122-'GAS DAILY VOL DOWNLOAD'!$B122+$B122</f>
        <v>0.45</v>
      </c>
    </row>
    <row r="123" spans="1:17" x14ac:dyDescent="0.2">
      <c r="A123" s="138">
        <v>40695</v>
      </c>
      <c r="B123" s="192">
        <f ca="1">STRADDLES!L145</f>
        <v>0.45</v>
      </c>
      <c r="C123" s="192">
        <f ca="1">'GAS DAILY VOL DOWNLOAD'!C123-'GAS DAILY VOL DOWNLOAD'!$B123+$B123</f>
        <v>0.5</v>
      </c>
      <c r="D123" s="192">
        <f ca="1">'GAS DAILY VOL DOWNLOAD'!D123-'GAS DAILY VOL DOWNLOAD'!$B123+$B123</f>
        <v>0.4</v>
      </c>
      <c r="E123" s="192">
        <f ca="1">'GAS DAILY VOL DOWNLOAD'!E123-'GAS DAILY VOL DOWNLOAD'!$B123+$B123</f>
        <v>0.5</v>
      </c>
      <c r="F123" s="192">
        <f ca="1">'GAS DAILY VOL DOWNLOAD'!F123-'GAS DAILY VOL DOWNLOAD'!$B123+$B123</f>
        <v>0.45</v>
      </c>
      <c r="G123" s="192">
        <f ca="1">'GAS DAILY VOL DOWNLOAD'!G123-'GAS DAILY VOL DOWNLOAD'!$B123+$B123</f>
        <v>0.5</v>
      </c>
      <c r="H123" s="192">
        <f ca="1">'GAS DAILY VOL DOWNLOAD'!H123-'GAS DAILY VOL DOWNLOAD'!$B123+$B123</f>
        <v>0.5</v>
      </c>
      <c r="I123" s="192">
        <f ca="1">'GAS DAILY VOL DOWNLOAD'!I123-'GAS DAILY VOL DOWNLOAD'!$B123+$B123</f>
        <v>0.5</v>
      </c>
      <c r="J123" s="192">
        <f ca="1">'GAS DAILY VOL DOWNLOAD'!J123-'GAS DAILY VOL DOWNLOAD'!$B123+$B123</f>
        <v>0.5</v>
      </c>
      <c r="K123" s="192">
        <f ca="1">'GAS DAILY VOL DOWNLOAD'!K123-'GAS DAILY VOL DOWNLOAD'!$B123+$B123</f>
        <v>0.45</v>
      </c>
      <c r="L123" s="192">
        <f ca="1">'GAS DAILY VOL DOWNLOAD'!L123-'GAS DAILY VOL DOWNLOAD'!$B123+$B123</f>
        <v>0.5</v>
      </c>
      <c r="M123" s="192">
        <f ca="1">'GAS DAILY VOL DOWNLOAD'!M123-'GAS DAILY VOL DOWNLOAD'!$B123+$B123</f>
        <v>0.45</v>
      </c>
      <c r="N123" s="192">
        <f ca="1">'GAS DAILY VOL DOWNLOAD'!N123-'GAS DAILY VOL DOWNLOAD'!$B123+$B123</f>
        <v>0.5</v>
      </c>
      <c r="O123" s="192">
        <f ca="1">'GAS DAILY VOL DOWNLOAD'!O123-'GAS DAILY VOL DOWNLOAD'!$B123+$B123</f>
        <v>0.6</v>
      </c>
      <c r="P123" s="192">
        <f ca="1">'GAS DAILY VOL DOWNLOAD'!P123-'GAS DAILY VOL DOWNLOAD'!$B123+$B123</f>
        <v>0.6</v>
      </c>
      <c r="Q123" s="192">
        <f ca="1">'GAS DAILY VOL DOWNLOAD'!Q123-'GAS DAILY VOL DOWNLOAD'!$B123+$B123</f>
        <v>0.45</v>
      </c>
    </row>
    <row r="124" spans="1:17" x14ac:dyDescent="0.2">
      <c r="A124" s="138">
        <v>40725</v>
      </c>
      <c r="B124" s="192">
        <f ca="1">STRADDLES!L146</f>
        <v>0.5</v>
      </c>
      <c r="C124" s="192">
        <f ca="1">'GAS DAILY VOL DOWNLOAD'!C124-'GAS DAILY VOL DOWNLOAD'!$B124+$B124</f>
        <v>0.5</v>
      </c>
      <c r="D124" s="192">
        <f ca="1">'GAS DAILY VOL DOWNLOAD'!D124-'GAS DAILY VOL DOWNLOAD'!$B124+$B124</f>
        <v>0.4</v>
      </c>
      <c r="E124" s="192">
        <f ca="1">'GAS DAILY VOL DOWNLOAD'!E124-'GAS DAILY VOL DOWNLOAD'!$B124+$B124</f>
        <v>0.5</v>
      </c>
      <c r="F124" s="192">
        <f ca="1">'GAS DAILY VOL DOWNLOAD'!F124-'GAS DAILY VOL DOWNLOAD'!$B124+$B124</f>
        <v>0.5</v>
      </c>
      <c r="G124" s="192">
        <f ca="1">'GAS DAILY VOL DOWNLOAD'!G124-'GAS DAILY VOL DOWNLOAD'!$B124+$B124</f>
        <v>0.5</v>
      </c>
      <c r="H124" s="192">
        <f ca="1">'GAS DAILY VOL DOWNLOAD'!H124-'GAS DAILY VOL DOWNLOAD'!$B124+$B124</f>
        <v>0.5</v>
      </c>
      <c r="I124" s="192">
        <f ca="1">'GAS DAILY VOL DOWNLOAD'!I124-'GAS DAILY VOL DOWNLOAD'!$B124+$B124</f>
        <v>0.5</v>
      </c>
      <c r="J124" s="192">
        <f ca="1">'GAS DAILY VOL DOWNLOAD'!J124-'GAS DAILY VOL DOWNLOAD'!$B124+$B124</f>
        <v>0.5</v>
      </c>
      <c r="K124" s="192">
        <f ca="1">'GAS DAILY VOL DOWNLOAD'!K124-'GAS DAILY VOL DOWNLOAD'!$B124+$B124</f>
        <v>0.5</v>
      </c>
      <c r="L124" s="192">
        <f ca="1">'GAS DAILY VOL DOWNLOAD'!L124-'GAS DAILY VOL DOWNLOAD'!$B124+$B124</f>
        <v>0.55000000000000004</v>
      </c>
      <c r="M124" s="192">
        <f ca="1">'GAS DAILY VOL DOWNLOAD'!M124-'GAS DAILY VOL DOWNLOAD'!$B124+$B124</f>
        <v>0.5</v>
      </c>
      <c r="N124" s="192">
        <f ca="1">'GAS DAILY VOL DOWNLOAD'!N124-'GAS DAILY VOL DOWNLOAD'!$B124+$B124</f>
        <v>0.5</v>
      </c>
      <c r="O124" s="192">
        <f ca="1">'GAS DAILY VOL DOWNLOAD'!O124-'GAS DAILY VOL DOWNLOAD'!$B124+$B124</f>
        <v>0.65</v>
      </c>
      <c r="P124" s="192">
        <f ca="1">'GAS DAILY VOL DOWNLOAD'!P124-'GAS DAILY VOL DOWNLOAD'!$B124+$B124</f>
        <v>0.6</v>
      </c>
      <c r="Q124" s="192">
        <f ca="1">'GAS DAILY VOL DOWNLOAD'!Q124-'GAS DAILY VOL DOWNLOAD'!$B124+$B124</f>
        <v>0.5</v>
      </c>
    </row>
    <row r="125" spans="1:17" x14ac:dyDescent="0.2">
      <c r="A125" s="138">
        <v>40756</v>
      </c>
      <c r="B125" s="192">
        <f ca="1">STRADDLES!L147</f>
        <v>0.55000000000000004</v>
      </c>
      <c r="C125" s="192">
        <f ca="1">'GAS DAILY VOL DOWNLOAD'!C125-'GAS DAILY VOL DOWNLOAD'!$B125+$B125</f>
        <v>0.55000000000000004</v>
      </c>
      <c r="D125" s="192">
        <f ca="1">'GAS DAILY VOL DOWNLOAD'!D125-'GAS DAILY VOL DOWNLOAD'!$B125+$B125</f>
        <v>0.5</v>
      </c>
      <c r="E125" s="192">
        <f ca="1">'GAS DAILY VOL DOWNLOAD'!E125-'GAS DAILY VOL DOWNLOAD'!$B125+$B125</f>
        <v>0.6</v>
      </c>
      <c r="F125" s="192">
        <f ca="1">'GAS DAILY VOL DOWNLOAD'!F125-'GAS DAILY VOL DOWNLOAD'!$B125+$B125</f>
        <v>0.55000000000000004</v>
      </c>
      <c r="G125" s="192">
        <f ca="1">'GAS DAILY VOL DOWNLOAD'!G125-'GAS DAILY VOL DOWNLOAD'!$B125+$B125</f>
        <v>0.6</v>
      </c>
      <c r="H125" s="192">
        <f ca="1">'GAS DAILY VOL DOWNLOAD'!H125-'GAS DAILY VOL DOWNLOAD'!$B125+$B125</f>
        <v>0.55000000000000004</v>
      </c>
      <c r="I125" s="192">
        <f ca="1">'GAS DAILY VOL DOWNLOAD'!I125-'GAS DAILY VOL DOWNLOAD'!$B125+$B125</f>
        <v>0.6</v>
      </c>
      <c r="J125" s="192">
        <f ca="1">'GAS DAILY VOL DOWNLOAD'!J125-'GAS DAILY VOL DOWNLOAD'!$B125+$B125</f>
        <v>0.45</v>
      </c>
      <c r="K125" s="192">
        <f ca="1">'GAS DAILY VOL DOWNLOAD'!K125-'GAS DAILY VOL DOWNLOAD'!$B125+$B125</f>
        <v>0.55000000000000004</v>
      </c>
      <c r="L125" s="192">
        <f ca="1">'GAS DAILY VOL DOWNLOAD'!L125-'GAS DAILY VOL DOWNLOAD'!$B125+$B125</f>
        <v>0.6</v>
      </c>
      <c r="M125" s="192">
        <f ca="1">'GAS DAILY VOL DOWNLOAD'!M125-'GAS DAILY VOL DOWNLOAD'!$B125+$B125</f>
        <v>0.55000000000000004</v>
      </c>
      <c r="N125" s="192">
        <f ca="1">'GAS DAILY VOL DOWNLOAD'!N125-'GAS DAILY VOL DOWNLOAD'!$B125+$B125</f>
        <v>0.6</v>
      </c>
      <c r="O125" s="192">
        <f ca="1">'GAS DAILY VOL DOWNLOAD'!O125-'GAS DAILY VOL DOWNLOAD'!$B125+$B125</f>
        <v>0.7</v>
      </c>
      <c r="P125" s="192">
        <f ca="1">'GAS DAILY VOL DOWNLOAD'!P125-'GAS DAILY VOL DOWNLOAD'!$B125+$B125</f>
        <v>0.7</v>
      </c>
      <c r="Q125" s="192">
        <f ca="1">'GAS DAILY VOL DOWNLOAD'!Q125-'GAS DAILY VOL DOWNLOAD'!$B125+$B125</f>
        <v>0.55000000000000004</v>
      </c>
    </row>
    <row r="126" spans="1:17" x14ac:dyDescent="0.2">
      <c r="A126" s="138">
        <v>40787</v>
      </c>
      <c r="B126" s="192">
        <f ca="1">STRADDLES!L148</f>
        <v>0.55000000000000004</v>
      </c>
      <c r="C126" s="192">
        <f ca="1">'GAS DAILY VOL DOWNLOAD'!C126-'GAS DAILY VOL DOWNLOAD'!$B126+$B126</f>
        <v>0.55000000000000004</v>
      </c>
      <c r="D126" s="192">
        <f ca="1">'GAS DAILY VOL DOWNLOAD'!D126-'GAS DAILY VOL DOWNLOAD'!$B126+$B126</f>
        <v>0.55000000000000004</v>
      </c>
      <c r="E126" s="192">
        <f ca="1">'GAS DAILY VOL DOWNLOAD'!E126-'GAS DAILY VOL DOWNLOAD'!$B126+$B126</f>
        <v>0.55000000000000004</v>
      </c>
      <c r="F126" s="192">
        <f ca="1">'GAS DAILY VOL DOWNLOAD'!F126-'GAS DAILY VOL DOWNLOAD'!$B126+$B126</f>
        <v>0.55000000000000004</v>
      </c>
      <c r="G126" s="192">
        <f ca="1">'GAS DAILY VOL DOWNLOAD'!G126-'GAS DAILY VOL DOWNLOAD'!$B126+$B126</f>
        <v>0.6</v>
      </c>
      <c r="H126" s="192">
        <f ca="1">'GAS DAILY VOL DOWNLOAD'!H126-'GAS DAILY VOL DOWNLOAD'!$B126+$B126</f>
        <v>0.6</v>
      </c>
      <c r="I126" s="192">
        <f ca="1">'GAS DAILY VOL DOWNLOAD'!I126-'GAS DAILY VOL DOWNLOAD'!$B126+$B126</f>
        <v>0.55000000000000004</v>
      </c>
      <c r="J126" s="192">
        <f ca="1">'GAS DAILY VOL DOWNLOAD'!J126-'GAS DAILY VOL DOWNLOAD'!$B126+$B126</f>
        <v>0.5</v>
      </c>
      <c r="K126" s="192">
        <f ca="1">'GAS DAILY VOL DOWNLOAD'!K126-'GAS DAILY VOL DOWNLOAD'!$B126+$B126</f>
        <v>0.55000000000000004</v>
      </c>
      <c r="L126" s="192">
        <f ca="1">'GAS DAILY VOL DOWNLOAD'!L126-'GAS DAILY VOL DOWNLOAD'!$B126+$B126</f>
        <v>0.6</v>
      </c>
      <c r="M126" s="192">
        <f ca="1">'GAS DAILY VOL DOWNLOAD'!M126-'GAS DAILY VOL DOWNLOAD'!$B126+$B126</f>
        <v>0.55000000000000004</v>
      </c>
      <c r="N126" s="192">
        <f ca="1">'GAS DAILY VOL DOWNLOAD'!N126-'GAS DAILY VOL DOWNLOAD'!$B126+$B126</f>
        <v>0.6</v>
      </c>
      <c r="O126" s="192">
        <f ca="1">'GAS DAILY VOL DOWNLOAD'!O126-'GAS DAILY VOL DOWNLOAD'!$B126+$B126</f>
        <v>0.7</v>
      </c>
      <c r="P126" s="192">
        <f ca="1">'GAS DAILY VOL DOWNLOAD'!P126-'GAS DAILY VOL DOWNLOAD'!$B126+$B126</f>
        <v>0.65</v>
      </c>
      <c r="Q126" s="192">
        <f ca="1">'GAS DAILY VOL DOWNLOAD'!Q126-'GAS DAILY VOL DOWNLOAD'!$B126+$B126</f>
        <v>0.55000000000000004</v>
      </c>
    </row>
    <row r="127" spans="1:17" x14ac:dyDescent="0.2">
      <c r="A127" s="138">
        <v>40817</v>
      </c>
      <c r="B127" s="192">
        <f ca="1">STRADDLES!L149</f>
        <v>0.6</v>
      </c>
      <c r="C127" s="192">
        <f ca="1">'GAS DAILY VOL DOWNLOAD'!C127-'GAS DAILY VOL DOWNLOAD'!$B127+$B127</f>
        <v>0.6</v>
      </c>
      <c r="D127" s="192">
        <f ca="1">'GAS DAILY VOL DOWNLOAD'!D127-'GAS DAILY VOL DOWNLOAD'!$B127+$B127</f>
        <v>0.55000000000000004</v>
      </c>
      <c r="E127" s="192">
        <f ca="1">'GAS DAILY VOL DOWNLOAD'!E127-'GAS DAILY VOL DOWNLOAD'!$B127+$B127</f>
        <v>0.6</v>
      </c>
      <c r="F127" s="192">
        <f ca="1">'GAS DAILY VOL DOWNLOAD'!F127-'GAS DAILY VOL DOWNLOAD'!$B127+$B127</f>
        <v>0.6</v>
      </c>
      <c r="G127" s="192">
        <f ca="1">'GAS DAILY VOL DOWNLOAD'!G127-'GAS DAILY VOL DOWNLOAD'!$B127+$B127</f>
        <v>0.65</v>
      </c>
      <c r="H127" s="192">
        <f ca="1">'GAS DAILY VOL DOWNLOAD'!H127-'GAS DAILY VOL DOWNLOAD'!$B127+$B127</f>
        <v>0.65</v>
      </c>
      <c r="I127" s="192">
        <f ca="1">'GAS DAILY VOL DOWNLOAD'!I127-'GAS DAILY VOL DOWNLOAD'!$B127+$B127</f>
        <v>0.6</v>
      </c>
      <c r="J127" s="192">
        <f ca="1">'GAS DAILY VOL DOWNLOAD'!J127-'GAS DAILY VOL DOWNLOAD'!$B127+$B127</f>
        <v>0.5</v>
      </c>
      <c r="K127" s="192">
        <f ca="1">'GAS DAILY VOL DOWNLOAD'!K127-'GAS DAILY VOL DOWNLOAD'!$B127+$B127</f>
        <v>0.6</v>
      </c>
      <c r="L127" s="192">
        <f ca="1">'GAS DAILY VOL DOWNLOAD'!L127-'GAS DAILY VOL DOWNLOAD'!$B127+$B127</f>
        <v>0.65</v>
      </c>
      <c r="M127" s="192">
        <f ca="1">'GAS DAILY VOL DOWNLOAD'!M127-'GAS DAILY VOL DOWNLOAD'!$B127+$B127</f>
        <v>0.6</v>
      </c>
      <c r="N127" s="192">
        <f ca="1">'GAS DAILY VOL DOWNLOAD'!N127-'GAS DAILY VOL DOWNLOAD'!$B127+$B127</f>
        <v>0.65</v>
      </c>
      <c r="O127" s="192">
        <f ca="1">'GAS DAILY VOL DOWNLOAD'!O127-'GAS DAILY VOL DOWNLOAD'!$B127+$B127</f>
        <v>0.75</v>
      </c>
      <c r="P127" s="192">
        <f ca="1">'GAS DAILY VOL DOWNLOAD'!P127-'GAS DAILY VOL DOWNLOAD'!$B127+$B127</f>
        <v>0.7</v>
      </c>
      <c r="Q127" s="192">
        <f ca="1">'GAS DAILY VOL DOWNLOAD'!Q127-'GAS DAILY VOL DOWNLOAD'!$B127+$B127</f>
        <v>0.6</v>
      </c>
    </row>
    <row r="128" spans="1:17" x14ac:dyDescent="0.2">
      <c r="A128" s="138">
        <v>40848</v>
      </c>
      <c r="B128" s="192">
        <f ca="1">STRADDLES!L150</f>
        <v>0.8</v>
      </c>
      <c r="C128" s="192">
        <f ca="1">'GAS DAILY VOL DOWNLOAD'!C128-'GAS DAILY VOL DOWNLOAD'!$B128+$B128</f>
        <v>0.85</v>
      </c>
      <c r="D128" s="192">
        <f ca="1">'GAS DAILY VOL DOWNLOAD'!D128-'GAS DAILY VOL DOWNLOAD'!$B128+$B128</f>
        <v>0.8</v>
      </c>
      <c r="E128" s="192">
        <f ca="1">'GAS DAILY VOL DOWNLOAD'!E128-'GAS DAILY VOL DOWNLOAD'!$B128+$B128</f>
        <v>0.8</v>
      </c>
      <c r="F128" s="192">
        <f ca="1">'GAS DAILY VOL DOWNLOAD'!F128-'GAS DAILY VOL DOWNLOAD'!$B128+$B128</f>
        <v>0.9</v>
      </c>
      <c r="G128" s="192">
        <f ca="1">'GAS DAILY VOL DOWNLOAD'!G128-'GAS DAILY VOL DOWNLOAD'!$B128+$B128</f>
        <v>0.95</v>
      </c>
      <c r="H128" s="192">
        <f ca="1">'GAS DAILY VOL DOWNLOAD'!H128-'GAS DAILY VOL DOWNLOAD'!$B128+$B128</f>
        <v>0.85</v>
      </c>
      <c r="I128" s="192">
        <f ca="1">'GAS DAILY VOL DOWNLOAD'!I128-'GAS DAILY VOL DOWNLOAD'!$B128+$B128</f>
        <v>0.8</v>
      </c>
      <c r="J128" s="192">
        <f ca="1">'GAS DAILY VOL DOWNLOAD'!J128-'GAS DAILY VOL DOWNLOAD'!$B128+$B128</f>
        <v>0.95</v>
      </c>
      <c r="K128" s="192">
        <f ca="1">'GAS DAILY VOL DOWNLOAD'!K128-'GAS DAILY VOL DOWNLOAD'!$B128+$B128</f>
        <v>0.8</v>
      </c>
      <c r="L128" s="192">
        <f ca="1">'GAS DAILY VOL DOWNLOAD'!L128-'GAS DAILY VOL DOWNLOAD'!$B128+$B128</f>
        <v>0.8</v>
      </c>
      <c r="M128" s="192">
        <f ca="1">'GAS DAILY VOL DOWNLOAD'!M128-'GAS DAILY VOL DOWNLOAD'!$B128+$B128</f>
        <v>0.8</v>
      </c>
      <c r="N128" s="192">
        <f ca="1">'GAS DAILY VOL DOWNLOAD'!N128-'GAS DAILY VOL DOWNLOAD'!$B128+$B128</f>
        <v>0.95</v>
      </c>
      <c r="O128" s="192">
        <f ca="1">'GAS DAILY VOL DOWNLOAD'!O128-'GAS DAILY VOL DOWNLOAD'!$B128+$B128</f>
        <v>0.95</v>
      </c>
      <c r="P128" s="192">
        <f ca="1">'GAS DAILY VOL DOWNLOAD'!P128-'GAS DAILY VOL DOWNLOAD'!$B128+$B128</f>
        <v>0.9</v>
      </c>
      <c r="Q128" s="192">
        <f ca="1">'GAS DAILY VOL DOWNLOAD'!Q128-'GAS DAILY VOL DOWNLOAD'!$B128+$B128</f>
        <v>0.8</v>
      </c>
    </row>
    <row r="129" spans="1:17" x14ac:dyDescent="0.2">
      <c r="A129" s="138">
        <v>40878</v>
      </c>
      <c r="B129" s="192">
        <f ca="1">STRADDLES!L151</f>
        <v>0</v>
      </c>
      <c r="C129" s="192">
        <f ca="1">'GAS DAILY VOL DOWNLOAD'!C129-'GAS DAILY VOL DOWNLOAD'!$B129+$B129</f>
        <v>5.0000000000000044E-2</v>
      </c>
      <c r="D129" s="192">
        <f ca="1">'GAS DAILY VOL DOWNLOAD'!D129-'GAS DAILY VOL DOWNLOAD'!$B129+$B129</f>
        <v>0</v>
      </c>
      <c r="E129" s="192">
        <f ca="1">'GAS DAILY VOL DOWNLOAD'!E129-'GAS DAILY VOL DOWNLOAD'!$B129+$B129</f>
        <v>0</v>
      </c>
      <c r="F129" s="192">
        <f ca="1">'GAS DAILY VOL DOWNLOAD'!F129-'GAS DAILY VOL DOWNLOAD'!$B129+$B129</f>
        <v>0.14999999999999991</v>
      </c>
      <c r="G129" s="192">
        <f ca="1">'GAS DAILY VOL DOWNLOAD'!G129-'GAS DAILY VOL DOWNLOAD'!$B129+$B129</f>
        <v>0.25</v>
      </c>
      <c r="H129" s="192">
        <f ca="1">'GAS DAILY VOL DOWNLOAD'!H129-'GAS DAILY VOL DOWNLOAD'!$B129+$B129</f>
        <v>5.0000000000000044E-2</v>
      </c>
      <c r="I129" s="192">
        <f ca="1">'GAS DAILY VOL DOWNLOAD'!I129-'GAS DAILY VOL DOWNLOAD'!$B129+$B129</f>
        <v>0</v>
      </c>
      <c r="J129" s="192">
        <f ca="1">'GAS DAILY VOL DOWNLOAD'!J129-'GAS DAILY VOL DOWNLOAD'!$B129+$B129</f>
        <v>0.35000000000000009</v>
      </c>
      <c r="K129" s="192">
        <f ca="1">'GAS DAILY VOL DOWNLOAD'!K129-'GAS DAILY VOL DOWNLOAD'!$B129+$B129</f>
        <v>0</v>
      </c>
      <c r="L129" s="192">
        <f ca="1">'GAS DAILY VOL DOWNLOAD'!L129-'GAS DAILY VOL DOWNLOAD'!$B129+$B129</f>
        <v>0.10000000000000009</v>
      </c>
      <c r="M129" s="192">
        <f ca="1">'GAS DAILY VOL DOWNLOAD'!M129-'GAS DAILY VOL DOWNLOAD'!$B129+$B129</f>
        <v>0</v>
      </c>
      <c r="N129" s="192">
        <f ca="1">'GAS DAILY VOL DOWNLOAD'!N129-'GAS DAILY VOL DOWNLOAD'!$B129+$B129</f>
        <v>0.25</v>
      </c>
      <c r="O129" s="192">
        <f ca="1">'GAS DAILY VOL DOWNLOAD'!O129-'GAS DAILY VOL DOWNLOAD'!$B129+$B129</f>
        <v>0.14999999999999991</v>
      </c>
      <c r="P129" s="192">
        <f ca="1">'GAS DAILY VOL DOWNLOAD'!P129-'GAS DAILY VOL DOWNLOAD'!$B129+$B129</f>
        <v>0.10000000000000009</v>
      </c>
      <c r="Q129" s="192">
        <f ca="1">'GAS DAILY VOL DOWNLOAD'!Q129-'GAS DAILY VOL DOWNLOAD'!$B129+$B129</f>
        <v>0</v>
      </c>
    </row>
    <row r="130" spans="1:17" x14ac:dyDescent="0.2">
      <c r="A130" s="138">
        <v>40909</v>
      </c>
      <c r="B130" s="192">
        <f ca="1">STRADDLES!L152</f>
        <v>0</v>
      </c>
      <c r="C130" s="192">
        <f ca="1">'GAS DAILY VOL DOWNLOAD'!C130-'GAS DAILY VOL DOWNLOAD'!$B130+$B130</f>
        <v>5.0000000000000044E-2</v>
      </c>
      <c r="D130" s="192">
        <f ca="1">'GAS DAILY VOL DOWNLOAD'!D130-'GAS DAILY VOL DOWNLOAD'!$B130+$B130</f>
        <v>0</v>
      </c>
      <c r="E130" s="192">
        <f ca="1">'GAS DAILY VOL DOWNLOAD'!E130-'GAS DAILY VOL DOWNLOAD'!$B130+$B130</f>
        <v>0</v>
      </c>
      <c r="F130" s="192">
        <f ca="1">'GAS DAILY VOL DOWNLOAD'!F130-'GAS DAILY VOL DOWNLOAD'!$B130+$B130</f>
        <v>0.14999999999999991</v>
      </c>
      <c r="G130" s="192">
        <f ca="1">'GAS DAILY VOL DOWNLOAD'!G130-'GAS DAILY VOL DOWNLOAD'!$B130+$B130</f>
        <v>0.44999999999999996</v>
      </c>
      <c r="H130" s="192">
        <f ca="1">'GAS DAILY VOL DOWNLOAD'!H130-'GAS DAILY VOL DOWNLOAD'!$B130+$B130</f>
        <v>5.0000000000000044E-2</v>
      </c>
      <c r="I130" s="192">
        <f ca="1">'GAS DAILY VOL DOWNLOAD'!I130-'GAS DAILY VOL DOWNLOAD'!$B130+$B130</f>
        <v>0</v>
      </c>
      <c r="J130" s="192">
        <f ca="1">'GAS DAILY VOL DOWNLOAD'!J130-'GAS DAILY VOL DOWNLOAD'!$B130+$B130</f>
        <v>0.35000000000000009</v>
      </c>
      <c r="K130" s="192">
        <f ca="1">'GAS DAILY VOL DOWNLOAD'!K130-'GAS DAILY VOL DOWNLOAD'!$B130+$B130</f>
        <v>0</v>
      </c>
      <c r="L130" s="192">
        <f ca="1">'GAS DAILY VOL DOWNLOAD'!L130-'GAS DAILY VOL DOWNLOAD'!$B130+$B130</f>
        <v>0.10000000000000009</v>
      </c>
      <c r="M130" s="192">
        <f ca="1">'GAS DAILY VOL DOWNLOAD'!M130-'GAS DAILY VOL DOWNLOAD'!$B130+$B130</f>
        <v>0</v>
      </c>
      <c r="N130" s="192">
        <f ca="1">'GAS DAILY VOL DOWNLOAD'!N130-'GAS DAILY VOL DOWNLOAD'!$B130+$B130</f>
        <v>0.44999999999999996</v>
      </c>
      <c r="O130" s="192">
        <f ca="1">'GAS DAILY VOL DOWNLOAD'!O130-'GAS DAILY VOL DOWNLOAD'!$B130+$B130</f>
        <v>0.14999999999999991</v>
      </c>
      <c r="P130" s="192">
        <f ca="1">'GAS DAILY VOL DOWNLOAD'!P130-'GAS DAILY VOL DOWNLOAD'!$B130+$B130</f>
        <v>0.10000000000000009</v>
      </c>
      <c r="Q130" s="192">
        <f ca="1">'GAS DAILY VOL DOWNLOAD'!Q130-'GAS DAILY VOL DOWNLOAD'!$B130+$B130</f>
        <v>0</v>
      </c>
    </row>
    <row r="131" spans="1:17" x14ac:dyDescent="0.2">
      <c r="A131" s="138">
        <v>40940</v>
      </c>
      <c r="B131" s="192">
        <f ca="1">STRADDLES!L153</f>
        <v>0</v>
      </c>
      <c r="C131" s="192">
        <f ca="1">'GAS DAILY VOL DOWNLOAD'!C131-'GAS DAILY VOL DOWNLOAD'!$B131+$B131</f>
        <v>5.0000000000000044E-2</v>
      </c>
      <c r="D131" s="192">
        <f ca="1">'GAS DAILY VOL DOWNLOAD'!D131-'GAS DAILY VOL DOWNLOAD'!$B131+$B131</f>
        <v>0</v>
      </c>
      <c r="E131" s="192">
        <f ca="1">'GAS DAILY VOL DOWNLOAD'!E131-'GAS DAILY VOL DOWNLOAD'!$B131+$B131</f>
        <v>0</v>
      </c>
      <c r="F131" s="192">
        <f ca="1">'GAS DAILY VOL DOWNLOAD'!F131-'GAS DAILY VOL DOWNLOAD'!$B131+$B131</f>
        <v>0.14999999999999991</v>
      </c>
      <c r="G131" s="192">
        <f ca="1">'GAS DAILY VOL DOWNLOAD'!G131-'GAS DAILY VOL DOWNLOAD'!$B131+$B131</f>
        <v>0.44999999999999996</v>
      </c>
      <c r="H131" s="192">
        <f ca="1">'GAS DAILY VOL DOWNLOAD'!H131-'GAS DAILY VOL DOWNLOAD'!$B131+$B131</f>
        <v>5.0000000000000044E-2</v>
      </c>
      <c r="I131" s="192">
        <f ca="1">'GAS DAILY VOL DOWNLOAD'!I131-'GAS DAILY VOL DOWNLOAD'!$B131+$B131</f>
        <v>0</v>
      </c>
      <c r="J131" s="192">
        <f ca="1">'GAS DAILY VOL DOWNLOAD'!J131-'GAS DAILY VOL DOWNLOAD'!$B131+$B131</f>
        <v>0.35000000000000009</v>
      </c>
      <c r="K131" s="192">
        <f ca="1">'GAS DAILY VOL DOWNLOAD'!K131-'GAS DAILY VOL DOWNLOAD'!$B131+$B131</f>
        <v>0</v>
      </c>
      <c r="L131" s="192">
        <f ca="1">'GAS DAILY VOL DOWNLOAD'!L131-'GAS DAILY VOL DOWNLOAD'!$B131+$B131</f>
        <v>0.10000000000000009</v>
      </c>
      <c r="M131" s="192">
        <f ca="1">'GAS DAILY VOL DOWNLOAD'!M131-'GAS DAILY VOL DOWNLOAD'!$B131+$B131</f>
        <v>0</v>
      </c>
      <c r="N131" s="192">
        <f ca="1">'GAS DAILY VOL DOWNLOAD'!N131-'GAS DAILY VOL DOWNLOAD'!$B131+$B131</f>
        <v>0.44999999999999996</v>
      </c>
      <c r="O131" s="192">
        <f ca="1">'GAS DAILY VOL DOWNLOAD'!O131-'GAS DAILY VOL DOWNLOAD'!$B131+$B131</f>
        <v>0.14999999999999991</v>
      </c>
      <c r="P131" s="192">
        <f ca="1">'GAS DAILY VOL DOWNLOAD'!P131-'GAS DAILY VOL DOWNLOAD'!$B131+$B131</f>
        <v>0.10000000000000009</v>
      </c>
      <c r="Q131" s="192">
        <f ca="1">'GAS DAILY VOL DOWNLOAD'!Q131-'GAS DAILY VOL DOWNLOAD'!$B131+$B131</f>
        <v>0</v>
      </c>
    </row>
    <row r="132" spans="1:17" x14ac:dyDescent="0.2">
      <c r="A132" s="138">
        <v>40969</v>
      </c>
      <c r="B132" s="192">
        <f ca="1">STRADDLES!L154</f>
        <v>0</v>
      </c>
      <c r="C132" s="192">
        <f ca="1">'GAS DAILY VOL DOWNLOAD'!C132-'GAS DAILY VOL DOWNLOAD'!$B132+$B132</f>
        <v>5.0000000000000044E-2</v>
      </c>
      <c r="D132" s="192">
        <f ca="1">'GAS DAILY VOL DOWNLOAD'!D132-'GAS DAILY VOL DOWNLOAD'!$B132+$B132</f>
        <v>0</v>
      </c>
      <c r="E132" s="192">
        <f ca="1">'GAS DAILY VOL DOWNLOAD'!E132-'GAS DAILY VOL DOWNLOAD'!$B132+$B132</f>
        <v>0</v>
      </c>
      <c r="F132" s="192">
        <f ca="1">'GAS DAILY VOL DOWNLOAD'!F132-'GAS DAILY VOL DOWNLOAD'!$B132+$B132</f>
        <v>9.9999999999999978E-2</v>
      </c>
      <c r="G132" s="192">
        <f ca="1">'GAS DAILY VOL DOWNLOAD'!G132-'GAS DAILY VOL DOWNLOAD'!$B132+$B132</f>
        <v>0.25</v>
      </c>
      <c r="H132" s="192">
        <f ca="1">'GAS DAILY VOL DOWNLOAD'!H132-'GAS DAILY VOL DOWNLOAD'!$B132+$B132</f>
        <v>0</v>
      </c>
      <c r="I132" s="192">
        <f ca="1">'GAS DAILY VOL DOWNLOAD'!I132-'GAS DAILY VOL DOWNLOAD'!$B132+$B132</f>
        <v>0</v>
      </c>
      <c r="J132" s="192">
        <f ca="1">'GAS DAILY VOL DOWNLOAD'!J132-'GAS DAILY VOL DOWNLOAD'!$B132+$B132</f>
        <v>0.19999999999999996</v>
      </c>
      <c r="K132" s="192">
        <f ca="1">'GAS DAILY VOL DOWNLOAD'!K132-'GAS DAILY VOL DOWNLOAD'!$B132+$B132</f>
        <v>0</v>
      </c>
      <c r="L132" s="192">
        <f ca="1">'GAS DAILY VOL DOWNLOAD'!L132-'GAS DAILY VOL DOWNLOAD'!$B132+$B132</f>
        <v>0</v>
      </c>
      <c r="M132" s="192">
        <f ca="1">'GAS DAILY VOL DOWNLOAD'!M132-'GAS DAILY VOL DOWNLOAD'!$B132+$B132</f>
        <v>0</v>
      </c>
      <c r="N132" s="192">
        <f ca="1">'GAS DAILY VOL DOWNLOAD'!N132-'GAS DAILY VOL DOWNLOAD'!$B132+$B132</f>
        <v>0.25</v>
      </c>
      <c r="O132" s="192">
        <f ca="1">'GAS DAILY VOL DOWNLOAD'!O132-'GAS DAILY VOL DOWNLOAD'!$B132+$B132</f>
        <v>0.15000000000000002</v>
      </c>
      <c r="P132" s="192">
        <f ca="1">'GAS DAILY VOL DOWNLOAD'!P132-'GAS DAILY VOL DOWNLOAD'!$B132+$B132</f>
        <v>9.9999999999999978E-2</v>
      </c>
      <c r="Q132" s="192">
        <f ca="1">'GAS DAILY VOL DOWNLOAD'!Q132-'GAS DAILY VOL DOWNLOAD'!$B132+$B132</f>
        <v>0</v>
      </c>
    </row>
    <row r="133" spans="1:17" x14ac:dyDescent="0.2">
      <c r="A133" s="138">
        <v>41000</v>
      </c>
      <c r="B133" s="192">
        <f ca="1">STRADDLES!L155</f>
        <v>0</v>
      </c>
      <c r="C133" s="192">
        <f ca="1">'GAS DAILY VOL DOWNLOAD'!C133-'GAS DAILY VOL DOWNLOAD'!$B133+$B133</f>
        <v>4.9999999999999989E-2</v>
      </c>
      <c r="D133" s="192">
        <f ca="1">'GAS DAILY VOL DOWNLOAD'!D133-'GAS DAILY VOL DOWNLOAD'!$B133+$B133</f>
        <v>0</v>
      </c>
      <c r="E133" s="192">
        <f ca="1">'GAS DAILY VOL DOWNLOAD'!E133-'GAS DAILY VOL DOWNLOAD'!$B133+$B133</f>
        <v>4.9999999999999989E-2</v>
      </c>
      <c r="F133" s="192">
        <f ca="1">'GAS DAILY VOL DOWNLOAD'!F133-'GAS DAILY VOL DOWNLOAD'!$B133+$B133</f>
        <v>4.9999999999999989E-2</v>
      </c>
      <c r="G133" s="192">
        <f ca="1">'GAS DAILY VOL DOWNLOAD'!G133-'GAS DAILY VOL DOWNLOAD'!$B133+$B133</f>
        <v>4.9999999999999989E-2</v>
      </c>
      <c r="H133" s="192">
        <f ca="1">'GAS DAILY VOL DOWNLOAD'!H133-'GAS DAILY VOL DOWNLOAD'!$B133+$B133</f>
        <v>4.9999999999999989E-2</v>
      </c>
      <c r="I133" s="192">
        <f ca="1">'GAS DAILY VOL DOWNLOAD'!I133-'GAS DAILY VOL DOWNLOAD'!$B133+$B133</f>
        <v>4.9999999999999989E-2</v>
      </c>
      <c r="J133" s="192">
        <f ca="1">'GAS DAILY VOL DOWNLOAD'!J133-'GAS DAILY VOL DOWNLOAD'!$B133+$B133</f>
        <v>9.9999999999999978E-2</v>
      </c>
      <c r="K133" s="192">
        <f ca="1">'GAS DAILY VOL DOWNLOAD'!K133-'GAS DAILY VOL DOWNLOAD'!$B133+$B133</f>
        <v>0</v>
      </c>
      <c r="L133" s="192">
        <f ca="1">'GAS DAILY VOL DOWNLOAD'!L133-'GAS DAILY VOL DOWNLOAD'!$B133+$B133</f>
        <v>4.9999999999999989E-2</v>
      </c>
      <c r="M133" s="192">
        <f ca="1">'GAS DAILY VOL DOWNLOAD'!M133-'GAS DAILY VOL DOWNLOAD'!$B133+$B133</f>
        <v>0</v>
      </c>
      <c r="N133" s="192">
        <f ca="1">'GAS DAILY VOL DOWNLOAD'!N133-'GAS DAILY VOL DOWNLOAD'!$B133+$B133</f>
        <v>4.9999999999999989E-2</v>
      </c>
      <c r="O133" s="192">
        <f ca="1">'GAS DAILY VOL DOWNLOAD'!O133-'GAS DAILY VOL DOWNLOAD'!$B133+$B133</f>
        <v>0.15000000000000002</v>
      </c>
      <c r="P133" s="192">
        <f ca="1">'GAS DAILY VOL DOWNLOAD'!P133-'GAS DAILY VOL DOWNLOAD'!$B133+$B133</f>
        <v>0.15000000000000002</v>
      </c>
      <c r="Q133" s="192">
        <f ca="1">'GAS DAILY VOL DOWNLOAD'!Q133-'GAS DAILY VOL DOWNLOAD'!$B133+$B133</f>
        <v>0</v>
      </c>
    </row>
    <row r="134" spans="1:17" x14ac:dyDescent="0.2">
      <c r="A134" s="138">
        <v>41030</v>
      </c>
      <c r="B134" s="192">
        <f ca="1">STRADDLES!L156</f>
        <v>0</v>
      </c>
      <c r="C134" s="192">
        <f ca="1">'GAS DAILY VOL DOWNLOAD'!C134-'GAS DAILY VOL DOWNLOAD'!$B134+$B134</f>
        <v>4.9999999999999989E-2</v>
      </c>
      <c r="D134" s="192">
        <f ca="1">'GAS DAILY VOL DOWNLOAD'!D134-'GAS DAILY VOL DOWNLOAD'!$B134+$B134</f>
        <v>-4.9999999999999989E-2</v>
      </c>
      <c r="E134" s="192">
        <f ca="1">'GAS DAILY VOL DOWNLOAD'!E134-'GAS DAILY VOL DOWNLOAD'!$B134+$B134</f>
        <v>-4.9999999999999989E-2</v>
      </c>
      <c r="F134" s="192">
        <f ca="1">'GAS DAILY VOL DOWNLOAD'!F134-'GAS DAILY VOL DOWNLOAD'!$B134+$B134</f>
        <v>0</v>
      </c>
      <c r="G134" s="192">
        <f ca="1">'GAS DAILY VOL DOWNLOAD'!G134-'GAS DAILY VOL DOWNLOAD'!$B134+$B134</f>
        <v>4.9999999999999989E-2</v>
      </c>
      <c r="H134" s="192">
        <f ca="1">'GAS DAILY VOL DOWNLOAD'!H134-'GAS DAILY VOL DOWNLOAD'!$B134+$B134</f>
        <v>0</v>
      </c>
      <c r="I134" s="192">
        <f ca="1">'GAS DAILY VOL DOWNLOAD'!I134-'GAS DAILY VOL DOWNLOAD'!$B134+$B134</f>
        <v>-4.9999999999999989E-2</v>
      </c>
      <c r="J134" s="192">
        <f ca="1">'GAS DAILY VOL DOWNLOAD'!J134-'GAS DAILY VOL DOWNLOAD'!$B134+$B134</f>
        <v>0</v>
      </c>
      <c r="K134" s="192">
        <f ca="1">'GAS DAILY VOL DOWNLOAD'!K134-'GAS DAILY VOL DOWNLOAD'!$B134+$B134</f>
        <v>0</v>
      </c>
      <c r="L134" s="192">
        <f ca="1">'GAS DAILY VOL DOWNLOAD'!L134-'GAS DAILY VOL DOWNLOAD'!$B134+$B134</f>
        <v>4.9999999999999989E-2</v>
      </c>
      <c r="M134" s="192">
        <f ca="1">'GAS DAILY VOL DOWNLOAD'!M134-'GAS DAILY VOL DOWNLOAD'!$B134+$B134</f>
        <v>0</v>
      </c>
      <c r="N134" s="192">
        <f ca="1">'GAS DAILY VOL DOWNLOAD'!N134-'GAS DAILY VOL DOWNLOAD'!$B134+$B134</f>
        <v>4.9999999999999989E-2</v>
      </c>
      <c r="O134" s="192">
        <f ca="1">'GAS DAILY VOL DOWNLOAD'!O134-'GAS DAILY VOL DOWNLOAD'!$B134+$B134</f>
        <v>0.14999999999999997</v>
      </c>
      <c r="P134" s="192">
        <f ca="1">'GAS DAILY VOL DOWNLOAD'!P134-'GAS DAILY VOL DOWNLOAD'!$B134+$B134</f>
        <v>4.9999999999999989E-2</v>
      </c>
      <c r="Q134" s="192">
        <f ca="1">'GAS DAILY VOL DOWNLOAD'!Q134-'GAS DAILY VOL DOWNLOAD'!$B134+$B134</f>
        <v>0</v>
      </c>
    </row>
    <row r="135" spans="1:17" x14ac:dyDescent="0.2">
      <c r="A135" s="138">
        <v>41061</v>
      </c>
      <c r="B135" s="192">
        <f ca="1">STRADDLES!L157</f>
        <v>0</v>
      </c>
      <c r="C135" s="192">
        <f ca="1">'GAS DAILY VOL DOWNLOAD'!C135-'GAS DAILY VOL DOWNLOAD'!$B135+$B135</f>
        <v>4.9999999999999989E-2</v>
      </c>
      <c r="D135" s="192">
        <f ca="1">'GAS DAILY VOL DOWNLOAD'!D135-'GAS DAILY VOL DOWNLOAD'!$B135+$B135</f>
        <v>-4.9999999999999989E-2</v>
      </c>
      <c r="E135" s="192">
        <f ca="1">'GAS DAILY VOL DOWNLOAD'!E135-'GAS DAILY VOL DOWNLOAD'!$B135+$B135</f>
        <v>4.9999999999999989E-2</v>
      </c>
      <c r="F135" s="192">
        <f ca="1">'GAS DAILY VOL DOWNLOAD'!F135-'GAS DAILY VOL DOWNLOAD'!$B135+$B135</f>
        <v>0</v>
      </c>
      <c r="G135" s="192">
        <f ca="1">'GAS DAILY VOL DOWNLOAD'!G135-'GAS DAILY VOL DOWNLOAD'!$B135+$B135</f>
        <v>4.9999999999999989E-2</v>
      </c>
      <c r="H135" s="192">
        <f ca="1">'GAS DAILY VOL DOWNLOAD'!H135-'GAS DAILY VOL DOWNLOAD'!$B135+$B135</f>
        <v>4.9999999999999989E-2</v>
      </c>
      <c r="I135" s="192">
        <f ca="1">'GAS DAILY VOL DOWNLOAD'!I135-'GAS DAILY VOL DOWNLOAD'!$B135+$B135</f>
        <v>4.9999999999999989E-2</v>
      </c>
      <c r="J135" s="192">
        <f ca="1">'GAS DAILY VOL DOWNLOAD'!J135-'GAS DAILY VOL DOWNLOAD'!$B135+$B135</f>
        <v>4.9999999999999989E-2</v>
      </c>
      <c r="K135" s="192">
        <f ca="1">'GAS DAILY VOL DOWNLOAD'!K135-'GAS DAILY VOL DOWNLOAD'!$B135+$B135</f>
        <v>0</v>
      </c>
      <c r="L135" s="192">
        <f ca="1">'GAS DAILY VOL DOWNLOAD'!L135-'GAS DAILY VOL DOWNLOAD'!$B135+$B135</f>
        <v>4.9999999999999989E-2</v>
      </c>
      <c r="M135" s="192">
        <f ca="1">'GAS DAILY VOL DOWNLOAD'!M135-'GAS DAILY VOL DOWNLOAD'!$B135+$B135</f>
        <v>0</v>
      </c>
      <c r="N135" s="192">
        <f ca="1">'GAS DAILY VOL DOWNLOAD'!N135-'GAS DAILY VOL DOWNLOAD'!$B135+$B135</f>
        <v>4.9999999999999989E-2</v>
      </c>
      <c r="O135" s="192">
        <f ca="1">'GAS DAILY VOL DOWNLOAD'!O135-'GAS DAILY VOL DOWNLOAD'!$B135+$B135</f>
        <v>0.14999999999999997</v>
      </c>
      <c r="P135" s="192">
        <f ca="1">'GAS DAILY VOL DOWNLOAD'!P135-'GAS DAILY VOL DOWNLOAD'!$B135+$B135</f>
        <v>0.14999999999999997</v>
      </c>
      <c r="Q135" s="192">
        <f ca="1">'GAS DAILY VOL DOWNLOAD'!Q135-'GAS DAILY VOL DOWNLOAD'!$B135+$B135</f>
        <v>0</v>
      </c>
    </row>
    <row r="136" spans="1:17" x14ac:dyDescent="0.2">
      <c r="A136" s="138">
        <v>41091</v>
      </c>
      <c r="B136" s="192">
        <f ca="1">STRADDLES!L158</f>
        <v>0</v>
      </c>
      <c r="C136" s="192">
        <f ca="1">'GAS DAILY VOL DOWNLOAD'!C136-'GAS DAILY VOL DOWNLOAD'!$B136+$B136</f>
        <v>0</v>
      </c>
      <c r="D136" s="192">
        <f ca="1">'GAS DAILY VOL DOWNLOAD'!D136-'GAS DAILY VOL DOWNLOAD'!$B136+$B136</f>
        <v>-9.9999999999999978E-2</v>
      </c>
      <c r="E136" s="192">
        <f ca="1">'GAS DAILY VOL DOWNLOAD'!E136-'GAS DAILY VOL DOWNLOAD'!$B136+$B136</f>
        <v>0</v>
      </c>
      <c r="F136" s="192">
        <f ca="1">'GAS DAILY VOL DOWNLOAD'!F136-'GAS DAILY VOL DOWNLOAD'!$B136+$B136</f>
        <v>0</v>
      </c>
      <c r="G136" s="192">
        <f ca="1">'GAS DAILY VOL DOWNLOAD'!G136-'GAS DAILY VOL DOWNLOAD'!$B136+$B136</f>
        <v>0</v>
      </c>
      <c r="H136" s="192">
        <f ca="1">'GAS DAILY VOL DOWNLOAD'!H136-'GAS DAILY VOL DOWNLOAD'!$B136+$B136</f>
        <v>0</v>
      </c>
      <c r="I136" s="192">
        <f ca="1">'GAS DAILY VOL DOWNLOAD'!I136-'GAS DAILY VOL DOWNLOAD'!$B136+$B136</f>
        <v>0</v>
      </c>
      <c r="J136" s="192">
        <f ca="1">'GAS DAILY VOL DOWNLOAD'!J136-'GAS DAILY VOL DOWNLOAD'!$B136+$B136</f>
        <v>0</v>
      </c>
      <c r="K136" s="192">
        <f ca="1">'GAS DAILY VOL DOWNLOAD'!K136-'GAS DAILY VOL DOWNLOAD'!$B136+$B136</f>
        <v>0</v>
      </c>
      <c r="L136" s="192">
        <f ca="1">'GAS DAILY VOL DOWNLOAD'!L136-'GAS DAILY VOL DOWNLOAD'!$B136+$B136</f>
        <v>5.0000000000000044E-2</v>
      </c>
      <c r="M136" s="192">
        <f ca="1">'GAS DAILY VOL DOWNLOAD'!M136-'GAS DAILY VOL DOWNLOAD'!$B136+$B136</f>
        <v>0</v>
      </c>
      <c r="N136" s="192">
        <f ca="1">'GAS DAILY VOL DOWNLOAD'!N136-'GAS DAILY VOL DOWNLOAD'!$B136+$B136</f>
        <v>0</v>
      </c>
      <c r="O136" s="192">
        <f ca="1">'GAS DAILY VOL DOWNLOAD'!O136-'GAS DAILY VOL DOWNLOAD'!$B136+$B136</f>
        <v>0.15000000000000002</v>
      </c>
      <c r="P136" s="192">
        <f ca="1">'GAS DAILY VOL DOWNLOAD'!P136-'GAS DAILY VOL DOWNLOAD'!$B136+$B136</f>
        <v>9.9999999999999978E-2</v>
      </c>
      <c r="Q136" s="192">
        <f ca="1">'GAS DAILY VOL DOWNLOAD'!Q136-'GAS DAILY VOL DOWNLOAD'!$B136+$B136</f>
        <v>0</v>
      </c>
    </row>
    <row r="137" spans="1:17" x14ac:dyDescent="0.2">
      <c r="A137" s="138">
        <v>41122</v>
      </c>
      <c r="B137" s="192">
        <f ca="1">STRADDLES!L159</f>
        <v>0</v>
      </c>
      <c r="C137" s="192">
        <f ca="1">'GAS DAILY VOL DOWNLOAD'!C137-'GAS DAILY VOL DOWNLOAD'!$B137+$B137</f>
        <v>0</v>
      </c>
      <c r="D137" s="192">
        <f ca="1">'GAS DAILY VOL DOWNLOAD'!D137-'GAS DAILY VOL DOWNLOAD'!$B137+$B137</f>
        <v>-5.0000000000000044E-2</v>
      </c>
      <c r="E137" s="192">
        <f ca="1">'GAS DAILY VOL DOWNLOAD'!E137-'GAS DAILY VOL DOWNLOAD'!$B137+$B137</f>
        <v>4.9999999999999933E-2</v>
      </c>
      <c r="F137" s="192">
        <f ca="1">'GAS DAILY VOL DOWNLOAD'!F137-'GAS DAILY VOL DOWNLOAD'!$B137+$B137</f>
        <v>0</v>
      </c>
      <c r="G137" s="192">
        <f ca="1">'GAS DAILY VOL DOWNLOAD'!G137-'GAS DAILY VOL DOWNLOAD'!$B137+$B137</f>
        <v>4.9999999999999933E-2</v>
      </c>
      <c r="H137" s="192">
        <f ca="1">'GAS DAILY VOL DOWNLOAD'!H137-'GAS DAILY VOL DOWNLOAD'!$B137+$B137</f>
        <v>0</v>
      </c>
      <c r="I137" s="192">
        <f ca="1">'GAS DAILY VOL DOWNLOAD'!I137-'GAS DAILY VOL DOWNLOAD'!$B137+$B137</f>
        <v>4.9999999999999933E-2</v>
      </c>
      <c r="J137" s="192">
        <f ca="1">'GAS DAILY VOL DOWNLOAD'!J137-'GAS DAILY VOL DOWNLOAD'!$B137+$B137</f>
        <v>-0.10000000000000003</v>
      </c>
      <c r="K137" s="192">
        <f ca="1">'GAS DAILY VOL DOWNLOAD'!K137-'GAS DAILY VOL DOWNLOAD'!$B137+$B137</f>
        <v>0</v>
      </c>
      <c r="L137" s="192">
        <f ca="1">'GAS DAILY VOL DOWNLOAD'!L137-'GAS DAILY VOL DOWNLOAD'!$B137+$B137</f>
        <v>4.9999999999999933E-2</v>
      </c>
      <c r="M137" s="192">
        <f ca="1">'GAS DAILY VOL DOWNLOAD'!M137-'GAS DAILY VOL DOWNLOAD'!$B137+$B137</f>
        <v>0</v>
      </c>
      <c r="N137" s="192">
        <f ca="1">'GAS DAILY VOL DOWNLOAD'!N137-'GAS DAILY VOL DOWNLOAD'!$B137+$B137</f>
        <v>4.9999999999999933E-2</v>
      </c>
      <c r="O137" s="192">
        <f ca="1">'GAS DAILY VOL DOWNLOAD'!O137-'GAS DAILY VOL DOWNLOAD'!$B137+$B137</f>
        <v>0.14999999999999991</v>
      </c>
      <c r="P137" s="192">
        <f ca="1">'GAS DAILY VOL DOWNLOAD'!P137-'GAS DAILY VOL DOWNLOAD'!$B137+$B137</f>
        <v>0.14999999999999991</v>
      </c>
      <c r="Q137" s="192">
        <f ca="1">'GAS DAILY VOL DOWNLOAD'!Q137-'GAS DAILY VOL DOWNLOAD'!$B137+$B137</f>
        <v>0</v>
      </c>
    </row>
    <row r="138" spans="1:17" x14ac:dyDescent="0.2">
      <c r="A138" s="138">
        <v>41153</v>
      </c>
      <c r="B138" s="192">
        <f ca="1">STRADDLES!L160</f>
        <v>0</v>
      </c>
      <c r="C138" s="192">
        <f ca="1">'GAS DAILY VOL DOWNLOAD'!C138-'GAS DAILY VOL DOWNLOAD'!$B138+$B138</f>
        <v>0</v>
      </c>
      <c r="D138" s="192">
        <f ca="1">'GAS DAILY VOL DOWNLOAD'!D138-'GAS DAILY VOL DOWNLOAD'!$B138+$B138</f>
        <v>0</v>
      </c>
      <c r="E138" s="192">
        <f ca="1">'GAS DAILY VOL DOWNLOAD'!E138-'GAS DAILY VOL DOWNLOAD'!$B138+$B138</f>
        <v>0</v>
      </c>
      <c r="F138" s="192">
        <f ca="1">'GAS DAILY VOL DOWNLOAD'!F138-'GAS DAILY VOL DOWNLOAD'!$B138+$B138</f>
        <v>0</v>
      </c>
      <c r="G138" s="192">
        <f ca="1">'GAS DAILY VOL DOWNLOAD'!G138-'GAS DAILY VOL DOWNLOAD'!$B138+$B138</f>
        <v>4.9999999999999933E-2</v>
      </c>
      <c r="H138" s="192">
        <f ca="1">'GAS DAILY VOL DOWNLOAD'!H138-'GAS DAILY VOL DOWNLOAD'!$B138+$B138</f>
        <v>4.9999999999999933E-2</v>
      </c>
      <c r="I138" s="192">
        <f ca="1">'GAS DAILY VOL DOWNLOAD'!I138-'GAS DAILY VOL DOWNLOAD'!$B138+$B138</f>
        <v>0</v>
      </c>
      <c r="J138" s="192">
        <f ca="1">'GAS DAILY VOL DOWNLOAD'!J138-'GAS DAILY VOL DOWNLOAD'!$B138+$B138</f>
        <v>-5.0000000000000044E-2</v>
      </c>
      <c r="K138" s="192">
        <f ca="1">'GAS DAILY VOL DOWNLOAD'!K138-'GAS DAILY VOL DOWNLOAD'!$B138+$B138</f>
        <v>0</v>
      </c>
      <c r="L138" s="192">
        <f ca="1">'GAS DAILY VOL DOWNLOAD'!L138-'GAS DAILY VOL DOWNLOAD'!$B138+$B138</f>
        <v>4.9999999999999933E-2</v>
      </c>
      <c r="M138" s="192">
        <f ca="1">'GAS DAILY VOL DOWNLOAD'!M138-'GAS DAILY VOL DOWNLOAD'!$B138+$B138</f>
        <v>0</v>
      </c>
      <c r="N138" s="192">
        <f ca="1">'GAS DAILY VOL DOWNLOAD'!N138-'GAS DAILY VOL DOWNLOAD'!$B138+$B138</f>
        <v>4.9999999999999933E-2</v>
      </c>
      <c r="O138" s="192">
        <f ca="1">'GAS DAILY VOL DOWNLOAD'!O138-'GAS DAILY VOL DOWNLOAD'!$B138+$B138</f>
        <v>0.14999999999999991</v>
      </c>
      <c r="P138" s="192">
        <f ca="1">'GAS DAILY VOL DOWNLOAD'!P138-'GAS DAILY VOL DOWNLOAD'!$B138+$B138</f>
        <v>9.9999999999999978E-2</v>
      </c>
      <c r="Q138" s="192">
        <f ca="1">'GAS DAILY VOL DOWNLOAD'!Q138-'GAS DAILY VOL DOWNLOAD'!$B138+$B138</f>
        <v>0</v>
      </c>
    </row>
    <row r="139" spans="1:17" x14ac:dyDescent="0.2">
      <c r="A139" s="138">
        <v>41183</v>
      </c>
      <c r="B139" s="192">
        <f ca="1">STRADDLES!L161</f>
        <v>0</v>
      </c>
      <c r="C139" s="192">
        <f ca="1">'GAS DAILY VOL DOWNLOAD'!C139-'GAS DAILY VOL DOWNLOAD'!$B139+$B139</f>
        <v>0</v>
      </c>
      <c r="D139" s="192">
        <f ca="1">'GAS DAILY VOL DOWNLOAD'!D139-'GAS DAILY VOL DOWNLOAD'!$B139+$B139</f>
        <v>-4.9999999999999933E-2</v>
      </c>
      <c r="E139" s="192">
        <f ca="1">'GAS DAILY VOL DOWNLOAD'!E139-'GAS DAILY VOL DOWNLOAD'!$B139+$B139</f>
        <v>0</v>
      </c>
      <c r="F139" s="192">
        <f ca="1">'GAS DAILY VOL DOWNLOAD'!F139-'GAS DAILY VOL DOWNLOAD'!$B139+$B139</f>
        <v>0</v>
      </c>
      <c r="G139" s="192">
        <f ca="1">'GAS DAILY VOL DOWNLOAD'!G139-'GAS DAILY VOL DOWNLOAD'!$B139+$B139</f>
        <v>5.0000000000000044E-2</v>
      </c>
      <c r="H139" s="192">
        <f ca="1">'GAS DAILY VOL DOWNLOAD'!H139-'GAS DAILY VOL DOWNLOAD'!$B139+$B139</f>
        <v>5.0000000000000044E-2</v>
      </c>
      <c r="I139" s="192">
        <f ca="1">'GAS DAILY VOL DOWNLOAD'!I139-'GAS DAILY VOL DOWNLOAD'!$B139+$B139</f>
        <v>0</v>
      </c>
      <c r="J139" s="192">
        <f ca="1">'GAS DAILY VOL DOWNLOAD'!J139-'GAS DAILY VOL DOWNLOAD'!$B139+$B139</f>
        <v>-9.9999999999999978E-2</v>
      </c>
      <c r="K139" s="192">
        <f ca="1">'GAS DAILY VOL DOWNLOAD'!K139-'GAS DAILY VOL DOWNLOAD'!$B139+$B139</f>
        <v>0</v>
      </c>
      <c r="L139" s="192">
        <f ca="1">'GAS DAILY VOL DOWNLOAD'!L139-'GAS DAILY VOL DOWNLOAD'!$B139+$B139</f>
        <v>5.0000000000000044E-2</v>
      </c>
      <c r="M139" s="192">
        <f ca="1">'GAS DAILY VOL DOWNLOAD'!M139-'GAS DAILY VOL DOWNLOAD'!$B139+$B139</f>
        <v>0</v>
      </c>
      <c r="N139" s="192">
        <f ca="1">'GAS DAILY VOL DOWNLOAD'!N139-'GAS DAILY VOL DOWNLOAD'!$B139+$B139</f>
        <v>5.0000000000000044E-2</v>
      </c>
      <c r="O139" s="192">
        <f ca="1">'GAS DAILY VOL DOWNLOAD'!O139-'GAS DAILY VOL DOWNLOAD'!$B139+$B139</f>
        <v>0.15000000000000002</v>
      </c>
      <c r="P139" s="192">
        <f ca="1">'GAS DAILY VOL DOWNLOAD'!P139-'GAS DAILY VOL DOWNLOAD'!$B139+$B139</f>
        <v>9.9999999999999978E-2</v>
      </c>
      <c r="Q139" s="192">
        <f ca="1">'GAS DAILY VOL DOWNLOAD'!Q139-'GAS DAILY VOL DOWNLOAD'!$B139+$B139</f>
        <v>0</v>
      </c>
    </row>
    <row r="140" spans="1:17" x14ac:dyDescent="0.2">
      <c r="A140" s="138">
        <v>41214</v>
      </c>
      <c r="B140" s="192">
        <f ca="1">STRADDLES!L162</f>
        <v>0</v>
      </c>
      <c r="C140" s="192">
        <f ca="1">'GAS DAILY VOL DOWNLOAD'!C140-'GAS DAILY VOL DOWNLOAD'!$B140+$B140</f>
        <v>4.9999999999999933E-2</v>
      </c>
      <c r="D140" s="192">
        <f ca="1">'GAS DAILY VOL DOWNLOAD'!D140-'GAS DAILY VOL DOWNLOAD'!$B140+$B140</f>
        <v>0</v>
      </c>
      <c r="E140" s="192">
        <f ca="1">'GAS DAILY VOL DOWNLOAD'!E140-'GAS DAILY VOL DOWNLOAD'!$B140+$B140</f>
        <v>0</v>
      </c>
      <c r="F140" s="192">
        <f ca="1">'GAS DAILY VOL DOWNLOAD'!F140-'GAS DAILY VOL DOWNLOAD'!$B140+$B140</f>
        <v>9.9999999999999978E-2</v>
      </c>
      <c r="G140" s="192">
        <f ca="1">'GAS DAILY VOL DOWNLOAD'!G140-'GAS DAILY VOL DOWNLOAD'!$B140+$B140</f>
        <v>0.14999999999999991</v>
      </c>
      <c r="H140" s="192">
        <f ca="1">'GAS DAILY VOL DOWNLOAD'!H140-'GAS DAILY VOL DOWNLOAD'!$B140+$B140</f>
        <v>4.9999999999999933E-2</v>
      </c>
      <c r="I140" s="192">
        <f ca="1">'GAS DAILY VOL DOWNLOAD'!I140-'GAS DAILY VOL DOWNLOAD'!$B140+$B140</f>
        <v>0</v>
      </c>
      <c r="J140" s="192">
        <f ca="1">'GAS DAILY VOL DOWNLOAD'!J140-'GAS DAILY VOL DOWNLOAD'!$B140+$B140</f>
        <v>0.14999999999999991</v>
      </c>
      <c r="K140" s="192">
        <f ca="1">'GAS DAILY VOL DOWNLOAD'!K140-'GAS DAILY VOL DOWNLOAD'!$B140+$B140</f>
        <v>0</v>
      </c>
      <c r="L140" s="192">
        <f ca="1">'GAS DAILY VOL DOWNLOAD'!L140-'GAS DAILY VOL DOWNLOAD'!$B140+$B140</f>
        <v>0</v>
      </c>
      <c r="M140" s="192">
        <f ca="1">'GAS DAILY VOL DOWNLOAD'!M140-'GAS DAILY VOL DOWNLOAD'!$B140+$B140</f>
        <v>0</v>
      </c>
      <c r="N140" s="192">
        <f ca="1">'GAS DAILY VOL DOWNLOAD'!N140-'GAS DAILY VOL DOWNLOAD'!$B140+$B140</f>
        <v>0.14999999999999991</v>
      </c>
      <c r="O140" s="192">
        <f ca="1">'GAS DAILY VOL DOWNLOAD'!O140-'GAS DAILY VOL DOWNLOAD'!$B140+$B140</f>
        <v>0.14999999999999991</v>
      </c>
      <c r="P140" s="192">
        <f ca="1">'GAS DAILY VOL DOWNLOAD'!P140-'GAS DAILY VOL DOWNLOAD'!$B140+$B140</f>
        <v>9.9999999999999978E-2</v>
      </c>
      <c r="Q140" s="192">
        <f ca="1">'GAS DAILY VOL DOWNLOAD'!Q140-'GAS DAILY VOL DOWNLOAD'!$B140+$B140</f>
        <v>0</v>
      </c>
    </row>
    <row r="141" spans="1:17" x14ac:dyDescent="0.2">
      <c r="A141" s="138">
        <v>41244</v>
      </c>
      <c r="B141" s="192">
        <f ca="1">STRADDLES!L163</f>
        <v>0</v>
      </c>
      <c r="C141" s="192">
        <f ca="1">'GAS DAILY VOL DOWNLOAD'!C141-'GAS DAILY VOL DOWNLOAD'!$B141+$B141</f>
        <v>5.0000000000000044E-2</v>
      </c>
      <c r="D141" s="192">
        <f ca="1">'GAS DAILY VOL DOWNLOAD'!D141-'GAS DAILY VOL DOWNLOAD'!$B141+$B141</f>
        <v>0</v>
      </c>
      <c r="E141" s="192">
        <f ca="1">'GAS DAILY VOL DOWNLOAD'!E141-'GAS DAILY VOL DOWNLOAD'!$B141+$B141</f>
        <v>0</v>
      </c>
      <c r="F141" s="192">
        <f ca="1">'GAS DAILY VOL DOWNLOAD'!F141-'GAS DAILY VOL DOWNLOAD'!$B141+$B141</f>
        <v>0.14999999999999991</v>
      </c>
      <c r="G141" s="192">
        <f ca="1">'GAS DAILY VOL DOWNLOAD'!G141-'GAS DAILY VOL DOWNLOAD'!$B141+$B141</f>
        <v>0.25</v>
      </c>
      <c r="H141" s="192">
        <f ca="1">'GAS DAILY VOL DOWNLOAD'!H141-'GAS DAILY VOL DOWNLOAD'!$B141+$B141</f>
        <v>5.0000000000000044E-2</v>
      </c>
      <c r="I141" s="192">
        <f ca="1">'GAS DAILY VOL DOWNLOAD'!I141-'GAS DAILY VOL DOWNLOAD'!$B141+$B141</f>
        <v>0</v>
      </c>
      <c r="J141" s="192">
        <f ca="1">'GAS DAILY VOL DOWNLOAD'!J141-'GAS DAILY VOL DOWNLOAD'!$B141+$B141</f>
        <v>0.35000000000000009</v>
      </c>
      <c r="K141" s="192">
        <f ca="1">'GAS DAILY VOL DOWNLOAD'!K141-'GAS DAILY VOL DOWNLOAD'!$B141+$B141</f>
        <v>0</v>
      </c>
      <c r="L141" s="192">
        <f ca="1">'GAS DAILY VOL DOWNLOAD'!L141-'GAS DAILY VOL DOWNLOAD'!$B141+$B141</f>
        <v>0.10000000000000009</v>
      </c>
      <c r="M141" s="192">
        <f ca="1">'GAS DAILY VOL DOWNLOAD'!M141-'GAS DAILY VOL DOWNLOAD'!$B141+$B141</f>
        <v>0</v>
      </c>
      <c r="N141" s="192">
        <f ca="1">'GAS DAILY VOL DOWNLOAD'!N141-'GAS DAILY VOL DOWNLOAD'!$B141+$B141</f>
        <v>0.25</v>
      </c>
      <c r="O141" s="192">
        <f ca="1">'GAS DAILY VOL DOWNLOAD'!O141-'GAS DAILY VOL DOWNLOAD'!$B141+$B141</f>
        <v>0.14999999999999991</v>
      </c>
      <c r="P141" s="192">
        <f ca="1">'GAS DAILY VOL DOWNLOAD'!P141-'GAS DAILY VOL DOWNLOAD'!$B141+$B141</f>
        <v>0.10000000000000009</v>
      </c>
      <c r="Q141" s="192">
        <f ca="1">'GAS DAILY VOL DOWNLOAD'!Q141-'GAS DAILY VOL DOWNLOAD'!$B141+$B141</f>
        <v>0</v>
      </c>
    </row>
    <row r="142" spans="1:17" x14ac:dyDescent="0.2">
      <c r="A142" s="138">
        <v>41275</v>
      </c>
      <c r="B142" s="192">
        <f ca="1">STRADDLES!L164</f>
        <v>0</v>
      </c>
      <c r="C142" s="192">
        <f ca="1">'GAS DAILY VOL DOWNLOAD'!C142-'GAS DAILY VOL DOWNLOAD'!$B142+$B142</f>
        <v>5.0000000000000044E-2</v>
      </c>
      <c r="D142" s="192">
        <f ca="1">'GAS DAILY VOL DOWNLOAD'!D142-'GAS DAILY VOL DOWNLOAD'!$B142+$B142</f>
        <v>0</v>
      </c>
      <c r="E142" s="192">
        <f ca="1">'GAS DAILY VOL DOWNLOAD'!E142-'GAS DAILY VOL DOWNLOAD'!$B142+$B142</f>
        <v>0</v>
      </c>
      <c r="F142" s="192">
        <f ca="1">'GAS DAILY VOL DOWNLOAD'!F142-'GAS DAILY VOL DOWNLOAD'!$B142+$B142</f>
        <v>0.14999999999999991</v>
      </c>
      <c r="G142" s="192">
        <f ca="1">'GAS DAILY VOL DOWNLOAD'!G142-'GAS DAILY VOL DOWNLOAD'!$B142+$B142</f>
        <v>0.44999999999999996</v>
      </c>
      <c r="H142" s="192">
        <f ca="1">'GAS DAILY VOL DOWNLOAD'!H142-'GAS DAILY VOL DOWNLOAD'!$B142+$B142</f>
        <v>5.0000000000000044E-2</v>
      </c>
      <c r="I142" s="192">
        <f ca="1">'GAS DAILY VOL DOWNLOAD'!I142-'GAS DAILY VOL DOWNLOAD'!$B142+$B142</f>
        <v>0</v>
      </c>
      <c r="J142" s="192">
        <f ca="1">'GAS DAILY VOL DOWNLOAD'!J142-'GAS DAILY VOL DOWNLOAD'!$B142+$B142</f>
        <v>0.35000000000000009</v>
      </c>
      <c r="K142" s="192">
        <f ca="1">'GAS DAILY VOL DOWNLOAD'!K142-'GAS DAILY VOL DOWNLOAD'!$B142+$B142</f>
        <v>0</v>
      </c>
      <c r="L142" s="192">
        <f ca="1">'GAS DAILY VOL DOWNLOAD'!L142-'GAS DAILY VOL DOWNLOAD'!$B142+$B142</f>
        <v>0.10000000000000009</v>
      </c>
      <c r="M142" s="192">
        <f ca="1">'GAS DAILY VOL DOWNLOAD'!M142-'GAS DAILY VOL DOWNLOAD'!$B142+$B142</f>
        <v>0</v>
      </c>
      <c r="N142" s="192">
        <f ca="1">'GAS DAILY VOL DOWNLOAD'!N142-'GAS DAILY VOL DOWNLOAD'!$B142+$B142</f>
        <v>0.44999999999999996</v>
      </c>
      <c r="O142" s="192">
        <f ca="1">'GAS DAILY VOL DOWNLOAD'!O142-'GAS DAILY VOL DOWNLOAD'!$B142+$B142</f>
        <v>0.14999999999999991</v>
      </c>
      <c r="P142" s="192">
        <f ca="1">'GAS DAILY VOL DOWNLOAD'!P142-'GAS DAILY VOL DOWNLOAD'!$B142+$B142</f>
        <v>0.10000000000000009</v>
      </c>
      <c r="Q142" s="192">
        <f ca="1">'GAS DAILY VOL DOWNLOAD'!Q142-'GAS DAILY VOL DOWNLOAD'!$B142+$B142</f>
        <v>0</v>
      </c>
    </row>
    <row r="143" spans="1:17" x14ac:dyDescent="0.2">
      <c r="A143" s="138">
        <v>41306</v>
      </c>
      <c r="B143" s="192">
        <f ca="1">STRADDLES!L165</f>
        <v>0</v>
      </c>
      <c r="C143" s="192">
        <f ca="1">'GAS DAILY VOL DOWNLOAD'!C143-'GAS DAILY VOL DOWNLOAD'!$B143+$B143</f>
        <v>5.0000000000000044E-2</v>
      </c>
      <c r="D143" s="192">
        <f ca="1">'GAS DAILY VOL DOWNLOAD'!D143-'GAS DAILY VOL DOWNLOAD'!$B143+$B143</f>
        <v>0</v>
      </c>
      <c r="E143" s="192">
        <f ca="1">'GAS DAILY VOL DOWNLOAD'!E143-'GAS DAILY VOL DOWNLOAD'!$B143+$B143</f>
        <v>0</v>
      </c>
      <c r="F143" s="192">
        <f ca="1">'GAS DAILY VOL DOWNLOAD'!F143-'GAS DAILY VOL DOWNLOAD'!$B143+$B143</f>
        <v>0.14999999999999991</v>
      </c>
      <c r="G143" s="192">
        <f ca="1">'GAS DAILY VOL DOWNLOAD'!G143-'GAS DAILY VOL DOWNLOAD'!$B143+$B143</f>
        <v>0.44999999999999996</v>
      </c>
      <c r="H143" s="192">
        <f ca="1">'GAS DAILY VOL DOWNLOAD'!H143-'GAS DAILY VOL DOWNLOAD'!$B143+$B143</f>
        <v>5.0000000000000044E-2</v>
      </c>
      <c r="I143" s="192">
        <f ca="1">'GAS DAILY VOL DOWNLOAD'!I143-'GAS DAILY VOL DOWNLOAD'!$B143+$B143</f>
        <v>0</v>
      </c>
      <c r="J143" s="192">
        <f ca="1">'GAS DAILY VOL DOWNLOAD'!J143-'GAS DAILY VOL DOWNLOAD'!$B143+$B143</f>
        <v>0.35000000000000009</v>
      </c>
      <c r="K143" s="192">
        <f ca="1">'GAS DAILY VOL DOWNLOAD'!K143-'GAS DAILY VOL DOWNLOAD'!$B143+$B143</f>
        <v>0</v>
      </c>
      <c r="L143" s="192">
        <f ca="1">'GAS DAILY VOL DOWNLOAD'!L143-'GAS DAILY VOL DOWNLOAD'!$B143+$B143</f>
        <v>0.10000000000000009</v>
      </c>
      <c r="M143" s="192">
        <f ca="1">'GAS DAILY VOL DOWNLOAD'!M143-'GAS DAILY VOL DOWNLOAD'!$B143+$B143</f>
        <v>0</v>
      </c>
      <c r="N143" s="192">
        <f ca="1">'GAS DAILY VOL DOWNLOAD'!N143-'GAS DAILY VOL DOWNLOAD'!$B143+$B143</f>
        <v>0.44999999999999996</v>
      </c>
      <c r="O143" s="192">
        <f ca="1">'GAS DAILY VOL DOWNLOAD'!O143-'GAS DAILY VOL DOWNLOAD'!$B143+$B143</f>
        <v>0.14999999999999991</v>
      </c>
      <c r="P143" s="192">
        <f ca="1">'GAS DAILY VOL DOWNLOAD'!P143-'GAS DAILY VOL DOWNLOAD'!$B143+$B143</f>
        <v>0.10000000000000009</v>
      </c>
      <c r="Q143" s="192">
        <f ca="1">'GAS DAILY VOL DOWNLOAD'!Q143-'GAS DAILY VOL DOWNLOAD'!$B143+$B143</f>
        <v>0</v>
      </c>
    </row>
    <row r="144" spans="1:17" x14ac:dyDescent="0.2">
      <c r="A144" s="138">
        <v>41334</v>
      </c>
      <c r="B144" s="192">
        <f ca="1">STRADDLES!L166</f>
        <v>0</v>
      </c>
      <c r="C144" s="192">
        <f ca="1">'GAS DAILY VOL DOWNLOAD'!C144-'GAS DAILY VOL DOWNLOAD'!$B144+$B144</f>
        <v>5.0000000000000044E-2</v>
      </c>
      <c r="D144" s="192">
        <f ca="1">'GAS DAILY VOL DOWNLOAD'!D144-'GAS DAILY VOL DOWNLOAD'!$B144+$B144</f>
        <v>0</v>
      </c>
      <c r="E144" s="192">
        <f ca="1">'GAS DAILY VOL DOWNLOAD'!E144-'GAS DAILY VOL DOWNLOAD'!$B144+$B144</f>
        <v>0</v>
      </c>
      <c r="F144" s="192">
        <f ca="1">'GAS DAILY VOL DOWNLOAD'!F144-'GAS DAILY VOL DOWNLOAD'!$B144+$B144</f>
        <v>9.9999999999999978E-2</v>
      </c>
      <c r="G144" s="192">
        <f ca="1">'GAS DAILY VOL DOWNLOAD'!G144-'GAS DAILY VOL DOWNLOAD'!$B144+$B144</f>
        <v>0.25</v>
      </c>
      <c r="H144" s="192">
        <f ca="1">'GAS DAILY VOL DOWNLOAD'!H144-'GAS DAILY VOL DOWNLOAD'!$B144+$B144</f>
        <v>0</v>
      </c>
      <c r="I144" s="192">
        <f ca="1">'GAS DAILY VOL DOWNLOAD'!I144-'GAS DAILY VOL DOWNLOAD'!$B144+$B144</f>
        <v>0</v>
      </c>
      <c r="J144" s="192">
        <f ca="1">'GAS DAILY VOL DOWNLOAD'!J144-'GAS DAILY VOL DOWNLOAD'!$B144+$B144</f>
        <v>0.19999999999999996</v>
      </c>
      <c r="K144" s="192">
        <f ca="1">'GAS DAILY VOL DOWNLOAD'!K144-'GAS DAILY VOL DOWNLOAD'!$B144+$B144</f>
        <v>0</v>
      </c>
      <c r="L144" s="192">
        <f ca="1">'GAS DAILY VOL DOWNLOAD'!L144-'GAS DAILY VOL DOWNLOAD'!$B144+$B144</f>
        <v>0</v>
      </c>
      <c r="M144" s="192">
        <f ca="1">'GAS DAILY VOL DOWNLOAD'!M144-'GAS DAILY VOL DOWNLOAD'!$B144+$B144</f>
        <v>0</v>
      </c>
      <c r="N144" s="192">
        <f ca="1">'GAS DAILY VOL DOWNLOAD'!N144-'GAS DAILY VOL DOWNLOAD'!$B144+$B144</f>
        <v>0.25</v>
      </c>
      <c r="O144" s="192">
        <f ca="1">'GAS DAILY VOL DOWNLOAD'!O144-'GAS DAILY VOL DOWNLOAD'!$B144+$B144</f>
        <v>0.15000000000000002</v>
      </c>
      <c r="P144" s="192">
        <f ca="1">'GAS DAILY VOL DOWNLOAD'!P144-'GAS DAILY VOL DOWNLOAD'!$B144+$B144</f>
        <v>9.9999999999999978E-2</v>
      </c>
      <c r="Q144" s="192">
        <f ca="1">'GAS DAILY VOL DOWNLOAD'!Q144-'GAS DAILY VOL DOWNLOAD'!$B144+$B144</f>
        <v>0</v>
      </c>
    </row>
    <row r="145" spans="1:17" x14ac:dyDescent="0.2">
      <c r="A145" s="138">
        <v>41365</v>
      </c>
      <c r="B145" s="192">
        <f ca="1">STRADDLES!L167</f>
        <v>0</v>
      </c>
      <c r="C145" s="192">
        <f ca="1">'GAS DAILY VOL DOWNLOAD'!C145-'GAS DAILY VOL DOWNLOAD'!$B145+$B145</f>
        <v>4.9999999999999989E-2</v>
      </c>
      <c r="D145" s="192">
        <f ca="1">'GAS DAILY VOL DOWNLOAD'!D145-'GAS DAILY VOL DOWNLOAD'!$B145+$B145</f>
        <v>0</v>
      </c>
      <c r="E145" s="192">
        <f ca="1">'GAS DAILY VOL DOWNLOAD'!E145-'GAS DAILY VOL DOWNLOAD'!$B145+$B145</f>
        <v>4.9999999999999989E-2</v>
      </c>
      <c r="F145" s="192">
        <f ca="1">'GAS DAILY VOL DOWNLOAD'!F145-'GAS DAILY VOL DOWNLOAD'!$B145+$B145</f>
        <v>4.9999999999999989E-2</v>
      </c>
      <c r="G145" s="192">
        <f ca="1">'GAS DAILY VOL DOWNLOAD'!G145-'GAS DAILY VOL DOWNLOAD'!$B145+$B145</f>
        <v>4.9999999999999989E-2</v>
      </c>
      <c r="H145" s="192">
        <f ca="1">'GAS DAILY VOL DOWNLOAD'!H145-'GAS DAILY VOL DOWNLOAD'!$B145+$B145</f>
        <v>4.9999999999999989E-2</v>
      </c>
      <c r="I145" s="192">
        <f ca="1">'GAS DAILY VOL DOWNLOAD'!I145-'GAS DAILY VOL DOWNLOAD'!$B145+$B145</f>
        <v>4.9999999999999989E-2</v>
      </c>
      <c r="J145" s="192">
        <f ca="1">'GAS DAILY VOL DOWNLOAD'!J145-'GAS DAILY VOL DOWNLOAD'!$B145+$B145</f>
        <v>9.9999999999999978E-2</v>
      </c>
      <c r="K145" s="192">
        <f ca="1">'GAS DAILY VOL DOWNLOAD'!K145-'GAS DAILY VOL DOWNLOAD'!$B145+$B145</f>
        <v>0</v>
      </c>
      <c r="L145" s="192">
        <f ca="1">'GAS DAILY VOL DOWNLOAD'!L145-'GAS DAILY VOL DOWNLOAD'!$B145+$B145</f>
        <v>4.9999999999999989E-2</v>
      </c>
      <c r="M145" s="192">
        <f ca="1">'GAS DAILY VOL DOWNLOAD'!M145-'GAS DAILY VOL DOWNLOAD'!$B145+$B145</f>
        <v>0</v>
      </c>
      <c r="N145" s="192">
        <f ca="1">'GAS DAILY VOL DOWNLOAD'!N145-'GAS DAILY VOL DOWNLOAD'!$B145+$B145</f>
        <v>4.9999999999999989E-2</v>
      </c>
      <c r="O145" s="192">
        <f ca="1">'GAS DAILY VOL DOWNLOAD'!O145-'GAS DAILY VOL DOWNLOAD'!$B145+$B145</f>
        <v>0.15000000000000002</v>
      </c>
      <c r="P145" s="192">
        <f ca="1">'GAS DAILY VOL DOWNLOAD'!P145-'GAS DAILY VOL DOWNLOAD'!$B145+$B145</f>
        <v>0.15000000000000002</v>
      </c>
      <c r="Q145" s="192">
        <f ca="1">'GAS DAILY VOL DOWNLOAD'!Q145-'GAS DAILY VOL DOWNLOAD'!$B145+$B145</f>
        <v>0</v>
      </c>
    </row>
    <row r="146" spans="1:17" x14ac:dyDescent="0.2">
      <c r="A146" s="138">
        <v>41395</v>
      </c>
      <c r="B146" s="192">
        <f ca="1">STRADDLES!L168</f>
        <v>0</v>
      </c>
      <c r="C146" s="192">
        <f ca="1">'GAS DAILY VOL DOWNLOAD'!C146-'GAS DAILY VOL DOWNLOAD'!$B146+$B146</f>
        <v>4.9999999999999989E-2</v>
      </c>
      <c r="D146" s="192">
        <f ca="1">'GAS DAILY VOL DOWNLOAD'!D146-'GAS DAILY VOL DOWNLOAD'!$B146+$B146</f>
        <v>-4.9999999999999989E-2</v>
      </c>
      <c r="E146" s="192">
        <f ca="1">'GAS DAILY VOL DOWNLOAD'!E146-'GAS DAILY VOL DOWNLOAD'!$B146+$B146</f>
        <v>-4.9999999999999989E-2</v>
      </c>
      <c r="F146" s="192">
        <f ca="1">'GAS DAILY VOL DOWNLOAD'!F146-'GAS DAILY VOL DOWNLOAD'!$B146+$B146</f>
        <v>0</v>
      </c>
      <c r="G146" s="192">
        <f ca="1">'GAS DAILY VOL DOWNLOAD'!G146-'GAS DAILY VOL DOWNLOAD'!$B146+$B146</f>
        <v>4.9999999999999989E-2</v>
      </c>
      <c r="H146" s="192">
        <f ca="1">'GAS DAILY VOL DOWNLOAD'!H146-'GAS DAILY VOL DOWNLOAD'!$B146+$B146</f>
        <v>0</v>
      </c>
      <c r="I146" s="192">
        <f ca="1">'GAS DAILY VOL DOWNLOAD'!I146-'GAS DAILY VOL DOWNLOAD'!$B146+$B146</f>
        <v>-4.9999999999999989E-2</v>
      </c>
      <c r="J146" s="192">
        <f ca="1">'GAS DAILY VOL DOWNLOAD'!J146-'GAS DAILY VOL DOWNLOAD'!$B146+$B146</f>
        <v>0</v>
      </c>
      <c r="K146" s="192">
        <f ca="1">'GAS DAILY VOL DOWNLOAD'!K146-'GAS DAILY VOL DOWNLOAD'!$B146+$B146</f>
        <v>0</v>
      </c>
      <c r="L146" s="192">
        <f ca="1">'GAS DAILY VOL DOWNLOAD'!L146-'GAS DAILY VOL DOWNLOAD'!$B146+$B146</f>
        <v>4.9999999999999989E-2</v>
      </c>
      <c r="M146" s="192">
        <f ca="1">'GAS DAILY VOL DOWNLOAD'!M146-'GAS DAILY VOL DOWNLOAD'!$B146+$B146</f>
        <v>0</v>
      </c>
      <c r="N146" s="192">
        <f ca="1">'GAS DAILY VOL DOWNLOAD'!N146-'GAS DAILY VOL DOWNLOAD'!$B146+$B146</f>
        <v>4.9999999999999989E-2</v>
      </c>
      <c r="O146" s="192">
        <f ca="1">'GAS DAILY VOL DOWNLOAD'!O146-'GAS DAILY VOL DOWNLOAD'!$B146+$B146</f>
        <v>0.14999999999999997</v>
      </c>
      <c r="P146" s="192">
        <f ca="1">'GAS DAILY VOL DOWNLOAD'!P146-'GAS DAILY VOL DOWNLOAD'!$B146+$B146</f>
        <v>4.9999999999999989E-2</v>
      </c>
      <c r="Q146" s="192">
        <f ca="1">'GAS DAILY VOL DOWNLOAD'!Q146-'GAS DAILY VOL DOWNLOAD'!$B146+$B146</f>
        <v>0</v>
      </c>
    </row>
    <row r="147" spans="1:17" x14ac:dyDescent="0.2">
      <c r="A147" s="138">
        <v>41426</v>
      </c>
      <c r="B147" s="192">
        <f ca="1">STRADDLES!L169</f>
        <v>0</v>
      </c>
      <c r="C147" s="192">
        <f ca="1">'GAS DAILY VOL DOWNLOAD'!C147-'GAS DAILY VOL DOWNLOAD'!$B147+$B147</f>
        <v>4.9999999999999989E-2</v>
      </c>
      <c r="D147" s="192">
        <f ca="1">'GAS DAILY VOL DOWNLOAD'!D147-'GAS DAILY VOL DOWNLOAD'!$B147+$B147</f>
        <v>-4.9999999999999989E-2</v>
      </c>
      <c r="E147" s="192">
        <f ca="1">'GAS DAILY VOL DOWNLOAD'!E147-'GAS DAILY VOL DOWNLOAD'!$B147+$B147</f>
        <v>4.9999999999999989E-2</v>
      </c>
      <c r="F147" s="192">
        <f ca="1">'GAS DAILY VOL DOWNLOAD'!F147-'GAS DAILY VOL DOWNLOAD'!$B147+$B147</f>
        <v>0</v>
      </c>
      <c r="G147" s="192">
        <f ca="1">'GAS DAILY VOL DOWNLOAD'!G147-'GAS DAILY VOL DOWNLOAD'!$B147+$B147</f>
        <v>4.9999999999999989E-2</v>
      </c>
      <c r="H147" s="192">
        <f ca="1">'GAS DAILY VOL DOWNLOAD'!H147-'GAS DAILY VOL DOWNLOAD'!$B147+$B147</f>
        <v>4.9999999999999989E-2</v>
      </c>
      <c r="I147" s="192">
        <f ca="1">'GAS DAILY VOL DOWNLOAD'!I147-'GAS DAILY VOL DOWNLOAD'!$B147+$B147</f>
        <v>4.9999999999999989E-2</v>
      </c>
      <c r="J147" s="192">
        <f ca="1">'GAS DAILY VOL DOWNLOAD'!J147-'GAS DAILY VOL DOWNLOAD'!$B147+$B147</f>
        <v>4.9999999999999989E-2</v>
      </c>
      <c r="K147" s="192">
        <f ca="1">'GAS DAILY VOL DOWNLOAD'!K147-'GAS DAILY VOL DOWNLOAD'!$B147+$B147</f>
        <v>0</v>
      </c>
      <c r="L147" s="192">
        <f ca="1">'GAS DAILY VOL DOWNLOAD'!L147-'GAS DAILY VOL DOWNLOAD'!$B147+$B147</f>
        <v>4.9999999999999989E-2</v>
      </c>
      <c r="M147" s="192">
        <f ca="1">'GAS DAILY VOL DOWNLOAD'!M147-'GAS DAILY VOL DOWNLOAD'!$B147+$B147</f>
        <v>0</v>
      </c>
      <c r="N147" s="192">
        <f ca="1">'GAS DAILY VOL DOWNLOAD'!N147-'GAS DAILY VOL DOWNLOAD'!$B147+$B147</f>
        <v>4.9999999999999989E-2</v>
      </c>
      <c r="O147" s="192">
        <f ca="1">'GAS DAILY VOL DOWNLOAD'!O147-'GAS DAILY VOL DOWNLOAD'!$B147+$B147</f>
        <v>0.14999999999999997</v>
      </c>
      <c r="P147" s="192">
        <f ca="1">'GAS DAILY VOL DOWNLOAD'!P147-'GAS DAILY VOL DOWNLOAD'!$B147+$B147</f>
        <v>0.14999999999999997</v>
      </c>
      <c r="Q147" s="192">
        <f ca="1">'GAS DAILY VOL DOWNLOAD'!Q147-'GAS DAILY VOL DOWNLOAD'!$B147+$B147</f>
        <v>0</v>
      </c>
    </row>
    <row r="148" spans="1:17" x14ac:dyDescent="0.2">
      <c r="A148" s="138">
        <v>41456</v>
      </c>
      <c r="B148" s="192">
        <f ca="1">STRADDLES!L170</f>
        <v>0</v>
      </c>
      <c r="C148" s="192">
        <f ca="1">'GAS DAILY VOL DOWNLOAD'!C148-'GAS DAILY VOL DOWNLOAD'!$B148+$B148</f>
        <v>0</v>
      </c>
      <c r="D148" s="192">
        <f ca="1">'GAS DAILY VOL DOWNLOAD'!D148-'GAS DAILY VOL DOWNLOAD'!$B148+$B148</f>
        <v>-9.9999999999999978E-2</v>
      </c>
      <c r="E148" s="192">
        <f ca="1">'GAS DAILY VOL DOWNLOAD'!E148-'GAS DAILY VOL DOWNLOAD'!$B148+$B148</f>
        <v>0</v>
      </c>
      <c r="F148" s="192">
        <f ca="1">'GAS DAILY VOL DOWNLOAD'!F148-'GAS DAILY VOL DOWNLOAD'!$B148+$B148</f>
        <v>0</v>
      </c>
      <c r="G148" s="192">
        <f ca="1">'GAS DAILY VOL DOWNLOAD'!G148-'GAS DAILY VOL DOWNLOAD'!$B148+$B148</f>
        <v>0</v>
      </c>
      <c r="H148" s="192">
        <f ca="1">'GAS DAILY VOL DOWNLOAD'!H148-'GAS DAILY VOL DOWNLOAD'!$B148+$B148</f>
        <v>0</v>
      </c>
      <c r="I148" s="192">
        <f ca="1">'GAS DAILY VOL DOWNLOAD'!I148-'GAS DAILY VOL DOWNLOAD'!$B148+$B148</f>
        <v>0</v>
      </c>
      <c r="J148" s="192">
        <f ca="1">'GAS DAILY VOL DOWNLOAD'!J148-'GAS DAILY VOL DOWNLOAD'!$B148+$B148</f>
        <v>0</v>
      </c>
      <c r="K148" s="192">
        <f ca="1">'GAS DAILY VOL DOWNLOAD'!K148-'GAS DAILY VOL DOWNLOAD'!$B148+$B148</f>
        <v>0</v>
      </c>
      <c r="L148" s="192">
        <f ca="1">'GAS DAILY VOL DOWNLOAD'!L148-'GAS DAILY VOL DOWNLOAD'!$B148+$B148</f>
        <v>5.0000000000000044E-2</v>
      </c>
      <c r="M148" s="192">
        <f ca="1">'GAS DAILY VOL DOWNLOAD'!M148-'GAS DAILY VOL DOWNLOAD'!$B148+$B148</f>
        <v>0</v>
      </c>
      <c r="N148" s="192">
        <f ca="1">'GAS DAILY VOL DOWNLOAD'!N148-'GAS DAILY VOL DOWNLOAD'!$B148+$B148</f>
        <v>0</v>
      </c>
      <c r="O148" s="192">
        <f ca="1">'GAS DAILY VOL DOWNLOAD'!O148-'GAS DAILY VOL DOWNLOAD'!$B148+$B148</f>
        <v>0.15000000000000002</v>
      </c>
      <c r="P148" s="192">
        <f ca="1">'GAS DAILY VOL DOWNLOAD'!P148-'GAS DAILY VOL DOWNLOAD'!$B148+$B148</f>
        <v>9.9999999999999978E-2</v>
      </c>
      <c r="Q148" s="192">
        <f ca="1">'GAS DAILY VOL DOWNLOAD'!Q148-'GAS DAILY VOL DOWNLOAD'!$B148+$B148</f>
        <v>0</v>
      </c>
    </row>
    <row r="149" spans="1:17" x14ac:dyDescent="0.2">
      <c r="A149" s="138">
        <v>41487</v>
      </c>
      <c r="B149" s="192">
        <f ca="1">STRADDLES!L171</f>
        <v>0</v>
      </c>
      <c r="C149" s="192">
        <f ca="1">'GAS DAILY VOL DOWNLOAD'!C149-'GAS DAILY VOL DOWNLOAD'!$B149+$B149</f>
        <v>0</v>
      </c>
      <c r="D149" s="192">
        <f ca="1">'GAS DAILY VOL DOWNLOAD'!D149-'GAS DAILY VOL DOWNLOAD'!$B149+$B149</f>
        <v>-5.0000000000000044E-2</v>
      </c>
      <c r="E149" s="192">
        <f ca="1">'GAS DAILY VOL DOWNLOAD'!E149-'GAS DAILY VOL DOWNLOAD'!$B149+$B149</f>
        <v>4.9999999999999933E-2</v>
      </c>
      <c r="F149" s="192">
        <f ca="1">'GAS DAILY VOL DOWNLOAD'!F149-'GAS DAILY VOL DOWNLOAD'!$B149+$B149</f>
        <v>0</v>
      </c>
      <c r="G149" s="192">
        <f ca="1">'GAS DAILY VOL DOWNLOAD'!G149-'GAS DAILY VOL DOWNLOAD'!$B149+$B149</f>
        <v>4.9999999999999933E-2</v>
      </c>
      <c r="H149" s="192">
        <f ca="1">'GAS DAILY VOL DOWNLOAD'!H149-'GAS DAILY VOL DOWNLOAD'!$B149+$B149</f>
        <v>0</v>
      </c>
      <c r="I149" s="192">
        <f ca="1">'GAS DAILY VOL DOWNLOAD'!I149-'GAS DAILY VOL DOWNLOAD'!$B149+$B149</f>
        <v>4.9999999999999933E-2</v>
      </c>
      <c r="J149" s="192">
        <f ca="1">'GAS DAILY VOL DOWNLOAD'!J149-'GAS DAILY VOL DOWNLOAD'!$B149+$B149</f>
        <v>-0.10000000000000003</v>
      </c>
      <c r="K149" s="192">
        <f ca="1">'GAS DAILY VOL DOWNLOAD'!K149-'GAS DAILY VOL DOWNLOAD'!$B149+$B149</f>
        <v>0</v>
      </c>
      <c r="L149" s="192">
        <f ca="1">'GAS DAILY VOL DOWNLOAD'!L149-'GAS DAILY VOL DOWNLOAD'!$B149+$B149</f>
        <v>4.9999999999999933E-2</v>
      </c>
      <c r="M149" s="192">
        <f ca="1">'GAS DAILY VOL DOWNLOAD'!M149-'GAS DAILY VOL DOWNLOAD'!$B149+$B149</f>
        <v>0</v>
      </c>
      <c r="N149" s="192">
        <f ca="1">'GAS DAILY VOL DOWNLOAD'!N149-'GAS DAILY VOL DOWNLOAD'!$B149+$B149</f>
        <v>4.9999999999999933E-2</v>
      </c>
      <c r="O149" s="192">
        <f ca="1">'GAS DAILY VOL DOWNLOAD'!O149-'GAS DAILY VOL DOWNLOAD'!$B149+$B149</f>
        <v>0.14999999999999991</v>
      </c>
      <c r="P149" s="192">
        <f ca="1">'GAS DAILY VOL DOWNLOAD'!P149-'GAS DAILY VOL DOWNLOAD'!$B149+$B149</f>
        <v>0.14999999999999991</v>
      </c>
      <c r="Q149" s="192">
        <f ca="1">'GAS DAILY VOL DOWNLOAD'!Q149-'GAS DAILY VOL DOWNLOAD'!$B149+$B149</f>
        <v>0</v>
      </c>
    </row>
    <row r="150" spans="1:17" x14ac:dyDescent="0.2">
      <c r="A150" s="138">
        <v>41518</v>
      </c>
      <c r="B150" s="192">
        <f ca="1">STRADDLES!L172</f>
        <v>0</v>
      </c>
      <c r="C150" s="192">
        <f ca="1">'GAS DAILY VOL DOWNLOAD'!C150-'GAS DAILY VOL DOWNLOAD'!$B150+$B150</f>
        <v>0</v>
      </c>
      <c r="D150" s="192">
        <f ca="1">'GAS DAILY VOL DOWNLOAD'!D150-'GAS DAILY VOL DOWNLOAD'!$B150+$B150</f>
        <v>0</v>
      </c>
      <c r="E150" s="192">
        <f ca="1">'GAS DAILY VOL DOWNLOAD'!E150-'GAS DAILY VOL DOWNLOAD'!$B150+$B150</f>
        <v>0</v>
      </c>
      <c r="F150" s="192">
        <f ca="1">'GAS DAILY VOL DOWNLOAD'!F150-'GAS DAILY VOL DOWNLOAD'!$B150+$B150</f>
        <v>0</v>
      </c>
      <c r="G150" s="192">
        <f ca="1">'GAS DAILY VOL DOWNLOAD'!G150-'GAS DAILY VOL DOWNLOAD'!$B150+$B150</f>
        <v>4.9999999999999933E-2</v>
      </c>
      <c r="H150" s="192">
        <f ca="1">'GAS DAILY VOL DOWNLOAD'!H150-'GAS DAILY VOL DOWNLOAD'!$B150+$B150</f>
        <v>4.9999999999999933E-2</v>
      </c>
      <c r="I150" s="192">
        <f ca="1">'GAS DAILY VOL DOWNLOAD'!I150-'GAS DAILY VOL DOWNLOAD'!$B150+$B150</f>
        <v>0</v>
      </c>
      <c r="J150" s="192">
        <f ca="1">'GAS DAILY VOL DOWNLOAD'!J150-'GAS DAILY VOL DOWNLOAD'!$B150+$B150</f>
        <v>-5.0000000000000044E-2</v>
      </c>
      <c r="K150" s="192">
        <f ca="1">'GAS DAILY VOL DOWNLOAD'!K150-'GAS DAILY VOL DOWNLOAD'!$B150+$B150</f>
        <v>0</v>
      </c>
      <c r="L150" s="192">
        <f ca="1">'GAS DAILY VOL DOWNLOAD'!L150-'GAS DAILY VOL DOWNLOAD'!$B150+$B150</f>
        <v>4.9999999999999933E-2</v>
      </c>
      <c r="M150" s="192">
        <f ca="1">'GAS DAILY VOL DOWNLOAD'!M150-'GAS DAILY VOL DOWNLOAD'!$B150+$B150</f>
        <v>0</v>
      </c>
      <c r="N150" s="192">
        <f ca="1">'GAS DAILY VOL DOWNLOAD'!N150-'GAS DAILY VOL DOWNLOAD'!$B150+$B150</f>
        <v>4.9999999999999933E-2</v>
      </c>
      <c r="O150" s="192">
        <f ca="1">'GAS DAILY VOL DOWNLOAD'!O150-'GAS DAILY VOL DOWNLOAD'!$B150+$B150</f>
        <v>0.14999999999999991</v>
      </c>
      <c r="P150" s="192">
        <f ca="1">'GAS DAILY VOL DOWNLOAD'!P150-'GAS DAILY VOL DOWNLOAD'!$B150+$B150</f>
        <v>9.9999999999999978E-2</v>
      </c>
      <c r="Q150" s="192">
        <f ca="1">'GAS DAILY VOL DOWNLOAD'!Q150-'GAS DAILY VOL DOWNLOAD'!$B150+$B150</f>
        <v>0</v>
      </c>
    </row>
    <row r="151" spans="1:17" x14ac:dyDescent="0.2">
      <c r="A151" s="138">
        <v>41548</v>
      </c>
      <c r="B151" s="192">
        <f ca="1">STRADDLES!L173</f>
        <v>0</v>
      </c>
      <c r="C151" s="192">
        <f ca="1">'GAS DAILY VOL DOWNLOAD'!C151-'GAS DAILY VOL DOWNLOAD'!$B151+$B151</f>
        <v>0</v>
      </c>
      <c r="D151" s="192">
        <f ca="1">'GAS DAILY VOL DOWNLOAD'!D151-'GAS DAILY VOL DOWNLOAD'!$B151+$B151</f>
        <v>-4.9999999999999933E-2</v>
      </c>
      <c r="E151" s="192">
        <f ca="1">'GAS DAILY VOL DOWNLOAD'!E151-'GAS DAILY VOL DOWNLOAD'!$B151+$B151</f>
        <v>0</v>
      </c>
      <c r="F151" s="192">
        <f ca="1">'GAS DAILY VOL DOWNLOAD'!F151-'GAS DAILY VOL DOWNLOAD'!$B151+$B151</f>
        <v>0</v>
      </c>
      <c r="G151" s="192">
        <f ca="1">'GAS DAILY VOL DOWNLOAD'!G151-'GAS DAILY VOL DOWNLOAD'!$B151+$B151</f>
        <v>5.0000000000000044E-2</v>
      </c>
      <c r="H151" s="192">
        <f ca="1">'GAS DAILY VOL DOWNLOAD'!H151-'GAS DAILY VOL DOWNLOAD'!$B151+$B151</f>
        <v>5.0000000000000044E-2</v>
      </c>
      <c r="I151" s="192">
        <f ca="1">'GAS DAILY VOL DOWNLOAD'!I151-'GAS DAILY VOL DOWNLOAD'!$B151+$B151</f>
        <v>0</v>
      </c>
      <c r="J151" s="192">
        <f ca="1">'GAS DAILY VOL DOWNLOAD'!J151-'GAS DAILY VOL DOWNLOAD'!$B151+$B151</f>
        <v>-9.9999999999999978E-2</v>
      </c>
      <c r="K151" s="192">
        <f ca="1">'GAS DAILY VOL DOWNLOAD'!K151-'GAS DAILY VOL DOWNLOAD'!$B151+$B151</f>
        <v>0</v>
      </c>
      <c r="L151" s="192">
        <f ca="1">'GAS DAILY VOL DOWNLOAD'!L151-'GAS DAILY VOL DOWNLOAD'!$B151+$B151</f>
        <v>5.0000000000000044E-2</v>
      </c>
      <c r="M151" s="192">
        <f ca="1">'GAS DAILY VOL DOWNLOAD'!M151-'GAS DAILY VOL DOWNLOAD'!$B151+$B151</f>
        <v>0</v>
      </c>
      <c r="N151" s="192">
        <f ca="1">'GAS DAILY VOL DOWNLOAD'!N151-'GAS DAILY VOL DOWNLOAD'!$B151+$B151</f>
        <v>5.0000000000000044E-2</v>
      </c>
      <c r="O151" s="192">
        <f ca="1">'GAS DAILY VOL DOWNLOAD'!O151-'GAS DAILY VOL DOWNLOAD'!$B151+$B151</f>
        <v>0.15000000000000002</v>
      </c>
      <c r="P151" s="192">
        <f ca="1">'GAS DAILY VOL DOWNLOAD'!P151-'GAS DAILY VOL DOWNLOAD'!$B151+$B151</f>
        <v>9.9999999999999978E-2</v>
      </c>
      <c r="Q151" s="192">
        <f ca="1">'GAS DAILY VOL DOWNLOAD'!Q151-'GAS DAILY VOL DOWNLOAD'!$B151+$B151</f>
        <v>0</v>
      </c>
    </row>
    <row r="152" spans="1:17" x14ac:dyDescent="0.2">
      <c r="A152" s="138">
        <v>41579</v>
      </c>
      <c r="B152" s="192">
        <f ca="1">STRADDLES!L174</f>
        <v>0</v>
      </c>
      <c r="C152" s="192">
        <f ca="1">'GAS DAILY VOL DOWNLOAD'!C152-'GAS DAILY VOL DOWNLOAD'!$B152+$B152</f>
        <v>4.9999999999999933E-2</v>
      </c>
      <c r="D152" s="192">
        <f ca="1">'GAS DAILY VOL DOWNLOAD'!D152-'GAS DAILY VOL DOWNLOAD'!$B152+$B152</f>
        <v>0</v>
      </c>
      <c r="E152" s="192">
        <f ca="1">'GAS DAILY VOL DOWNLOAD'!E152-'GAS DAILY VOL DOWNLOAD'!$B152+$B152</f>
        <v>0</v>
      </c>
      <c r="F152" s="192">
        <f ca="1">'GAS DAILY VOL DOWNLOAD'!F152-'GAS DAILY VOL DOWNLOAD'!$B152+$B152</f>
        <v>9.9999999999999978E-2</v>
      </c>
      <c r="G152" s="192">
        <f ca="1">'GAS DAILY VOL DOWNLOAD'!G152-'GAS DAILY VOL DOWNLOAD'!$B152+$B152</f>
        <v>0.14999999999999991</v>
      </c>
      <c r="H152" s="192">
        <f ca="1">'GAS DAILY VOL DOWNLOAD'!H152-'GAS DAILY VOL DOWNLOAD'!$B152+$B152</f>
        <v>4.9999999999999933E-2</v>
      </c>
      <c r="I152" s="192">
        <f ca="1">'GAS DAILY VOL DOWNLOAD'!I152-'GAS DAILY VOL DOWNLOAD'!$B152+$B152</f>
        <v>0</v>
      </c>
      <c r="J152" s="192">
        <f ca="1">'GAS DAILY VOL DOWNLOAD'!J152-'GAS DAILY VOL DOWNLOAD'!$B152+$B152</f>
        <v>0.14999999999999991</v>
      </c>
      <c r="K152" s="192">
        <f ca="1">'GAS DAILY VOL DOWNLOAD'!K152-'GAS DAILY VOL DOWNLOAD'!$B152+$B152</f>
        <v>0</v>
      </c>
      <c r="L152" s="192">
        <f ca="1">'GAS DAILY VOL DOWNLOAD'!L152-'GAS DAILY VOL DOWNLOAD'!$B152+$B152</f>
        <v>0</v>
      </c>
      <c r="M152" s="192">
        <f ca="1">'GAS DAILY VOL DOWNLOAD'!M152-'GAS DAILY VOL DOWNLOAD'!$B152+$B152</f>
        <v>0</v>
      </c>
      <c r="N152" s="192">
        <f ca="1">'GAS DAILY VOL DOWNLOAD'!N152-'GAS DAILY VOL DOWNLOAD'!$B152+$B152</f>
        <v>0.14999999999999991</v>
      </c>
      <c r="O152" s="192">
        <f ca="1">'GAS DAILY VOL DOWNLOAD'!O152-'GAS DAILY VOL DOWNLOAD'!$B152+$B152</f>
        <v>0.14999999999999991</v>
      </c>
      <c r="P152" s="192">
        <f ca="1">'GAS DAILY VOL DOWNLOAD'!P152-'GAS DAILY VOL DOWNLOAD'!$B152+$B152</f>
        <v>9.9999999999999978E-2</v>
      </c>
      <c r="Q152" s="192">
        <f ca="1">'GAS DAILY VOL DOWNLOAD'!Q152-'GAS DAILY VOL DOWNLOAD'!$B152+$B152</f>
        <v>0</v>
      </c>
    </row>
    <row r="153" spans="1:17" x14ac:dyDescent="0.2">
      <c r="A153" s="138">
        <v>41609</v>
      </c>
      <c r="B153" s="192">
        <f ca="1">STRADDLES!L175</f>
        <v>0</v>
      </c>
      <c r="C153" s="192">
        <f ca="1">'GAS DAILY VOL DOWNLOAD'!C153-'GAS DAILY VOL DOWNLOAD'!$B153+$B153</f>
        <v>5.0000000000000044E-2</v>
      </c>
      <c r="D153" s="192">
        <f ca="1">'GAS DAILY VOL DOWNLOAD'!D153-'GAS DAILY VOL DOWNLOAD'!$B153+$B153</f>
        <v>0</v>
      </c>
      <c r="E153" s="192">
        <f ca="1">'GAS DAILY VOL DOWNLOAD'!E153-'GAS DAILY VOL DOWNLOAD'!$B153+$B153</f>
        <v>0</v>
      </c>
      <c r="F153" s="192">
        <f ca="1">'GAS DAILY VOL DOWNLOAD'!F153-'GAS DAILY VOL DOWNLOAD'!$B153+$B153</f>
        <v>0.14999999999999991</v>
      </c>
      <c r="G153" s="192">
        <f ca="1">'GAS DAILY VOL DOWNLOAD'!G153-'GAS DAILY VOL DOWNLOAD'!$B153+$B153</f>
        <v>0.25</v>
      </c>
      <c r="H153" s="192">
        <f ca="1">'GAS DAILY VOL DOWNLOAD'!H153-'GAS DAILY VOL DOWNLOAD'!$B153+$B153</f>
        <v>5.0000000000000044E-2</v>
      </c>
      <c r="I153" s="192">
        <f ca="1">'GAS DAILY VOL DOWNLOAD'!I153-'GAS DAILY VOL DOWNLOAD'!$B153+$B153</f>
        <v>0</v>
      </c>
      <c r="J153" s="192">
        <f ca="1">'GAS DAILY VOL DOWNLOAD'!J153-'GAS DAILY VOL DOWNLOAD'!$B153+$B153</f>
        <v>0.35000000000000009</v>
      </c>
      <c r="K153" s="192">
        <f ca="1">'GAS DAILY VOL DOWNLOAD'!K153-'GAS DAILY VOL DOWNLOAD'!$B153+$B153</f>
        <v>0</v>
      </c>
      <c r="L153" s="192">
        <f ca="1">'GAS DAILY VOL DOWNLOAD'!L153-'GAS DAILY VOL DOWNLOAD'!$B153+$B153</f>
        <v>0.10000000000000009</v>
      </c>
      <c r="M153" s="192">
        <f ca="1">'GAS DAILY VOL DOWNLOAD'!M153-'GAS DAILY VOL DOWNLOAD'!$B153+$B153</f>
        <v>0</v>
      </c>
      <c r="N153" s="192">
        <f ca="1">'GAS DAILY VOL DOWNLOAD'!N153-'GAS DAILY VOL DOWNLOAD'!$B153+$B153</f>
        <v>0.25</v>
      </c>
      <c r="O153" s="192">
        <f ca="1">'GAS DAILY VOL DOWNLOAD'!O153-'GAS DAILY VOL DOWNLOAD'!$B153+$B153</f>
        <v>0.14999999999999991</v>
      </c>
      <c r="P153" s="192">
        <f ca="1">'GAS DAILY VOL DOWNLOAD'!P153-'GAS DAILY VOL DOWNLOAD'!$B153+$B153</f>
        <v>0.10000000000000009</v>
      </c>
      <c r="Q153" s="192">
        <f ca="1">'GAS DAILY VOL DOWNLOAD'!Q153-'GAS DAILY VOL DOWNLOAD'!$B153+$B153</f>
        <v>0</v>
      </c>
    </row>
    <row r="154" spans="1:17" x14ac:dyDescent="0.2">
      <c r="A154" s="138">
        <v>41640</v>
      </c>
      <c r="B154" s="192">
        <f ca="1">STRADDLES!L176</f>
        <v>0</v>
      </c>
      <c r="C154" s="192">
        <f ca="1">'GAS DAILY VOL DOWNLOAD'!C154-'GAS DAILY VOL DOWNLOAD'!$B154+$B154</f>
        <v>5.0000000000000044E-2</v>
      </c>
      <c r="D154" s="192">
        <f ca="1">'GAS DAILY VOL DOWNLOAD'!D154-'GAS DAILY VOL DOWNLOAD'!$B154+$B154</f>
        <v>0</v>
      </c>
      <c r="E154" s="192">
        <f ca="1">'GAS DAILY VOL DOWNLOAD'!E154-'GAS DAILY VOL DOWNLOAD'!$B154+$B154</f>
        <v>0</v>
      </c>
      <c r="F154" s="192">
        <f ca="1">'GAS DAILY VOL DOWNLOAD'!F154-'GAS DAILY VOL DOWNLOAD'!$B154+$B154</f>
        <v>0.14999999999999991</v>
      </c>
      <c r="G154" s="192">
        <f ca="1">'GAS DAILY VOL DOWNLOAD'!G154-'GAS DAILY VOL DOWNLOAD'!$B154+$B154</f>
        <v>0.44999999999999996</v>
      </c>
      <c r="H154" s="192">
        <f ca="1">'GAS DAILY VOL DOWNLOAD'!H154-'GAS DAILY VOL DOWNLOAD'!$B154+$B154</f>
        <v>5.0000000000000044E-2</v>
      </c>
      <c r="I154" s="192">
        <f ca="1">'GAS DAILY VOL DOWNLOAD'!I154-'GAS DAILY VOL DOWNLOAD'!$B154+$B154</f>
        <v>0</v>
      </c>
      <c r="J154" s="192">
        <f ca="1">'GAS DAILY VOL DOWNLOAD'!J154-'GAS DAILY VOL DOWNLOAD'!$B154+$B154</f>
        <v>0.35000000000000009</v>
      </c>
      <c r="K154" s="192">
        <f ca="1">'GAS DAILY VOL DOWNLOAD'!K154-'GAS DAILY VOL DOWNLOAD'!$B154+$B154</f>
        <v>0</v>
      </c>
      <c r="L154" s="192">
        <f ca="1">'GAS DAILY VOL DOWNLOAD'!L154-'GAS DAILY VOL DOWNLOAD'!$B154+$B154</f>
        <v>0.10000000000000009</v>
      </c>
      <c r="M154" s="192">
        <f ca="1">'GAS DAILY VOL DOWNLOAD'!M154-'GAS DAILY VOL DOWNLOAD'!$B154+$B154</f>
        <v>0</v>
      </c>
      <c r="N154" s="192">
        <f ca="1">'GAS DAILY VOL DOWNLOAD'!N154-'GAS DAILY VOL DOWNLOAD'!$B154+$B154</f>
        <v>0.44999999999999996</v>
      </c>
      <c r="O154" s="192">
        <f ca="1">'GAS DAILY VOL DOWNLOAD'!O154-'GAS DAILY VOL DOWNLOAD'!$B154+$B154</f>
        <v>0.14999999999999991</v>
      </c>
      <c r="P154" s="192">
        <f ca="1">'GAS DAILY VOL DOWNLOAD'!P154-'GAS DAILY VOL DOWNLOAD'!$B154+$B154</f>
        <v>0.10000000000000009</v>
      </c>
      <c r="Q154" s="192">
        <f ca="1">'GAS DAILY VOL DOWNLOAD'!Q154-'GAS DAILY VOL DOWNLOAD'!$B154+$B154</f>
        <v>0</v>
      </c>
    </row>
    <row r="155" spans="1:17" x14ac:dyDescent="0.2">
      <c r="A155" s="138">
        <v>41671</v>
      </c>
      <c r="B155" s="192">
        <f ca="1">STRADDLES!L177</f>
        <v>0</v>
      </c>
      <c r="C155" s="192">
        <f ca="1">'GAS DAILY VOL DOWNLOAD'!C155-'GAS DAILY VOL DOWNLOAD'!$B155+$B155</f>
        <v>5.0000000000000044E-2</v>
      </c>
      <c r="D155" s="192">
        <f ca="1">'GAS DAILY VOL DOWNLOAD'!D155-'GAS DAILY VOL DOWNLOAD'!$B155+$B155</f>
        <v>0</v>
      </c>
      <c r="E155" s="192">
        <f ca="1">'GAS DAILY VOL DOWNLOAD'!E155-'GAS DAILY VOL DOWNLOAD'!$B155+$B155</f>
        <v>0</v>
      </c>
      <c r="F155" s="192">
        <f ca="1">'GAS DAILY VOL DOWNLOAD'!F155-'GAS DAILY VOL DOWNLOAD'!$B155+$B155</f>
        <v>0.14999999999999991</v>
      </c>
      <c r="G155" s="192">
        <f ca="1">'GAS DAILY VOL DOWNLOAD'!G155-'GAS DAILY VOL DOWNLOAD'!$B155+$B155</f>
        <v>0.44999999999999996</v>
      </c>
      <c r="H155" s="192">
        <f ca="1">'GAS DAILY VOL DOWNLOAD'!H155-'GAS DAILY VOL DOWNLOAD'!$B155+$B155</f>
        <v>5.0000000000000044E-2</v>
      </c>
      <c r="I155" s="192">
        <f ca="1">'GAS DAILY VOL DOWNLOAD'!I155-'GAS DAILY VOL DOWNLOAD'!$B155+$B155</f>
        <v>0</v>
      </c>
      <c r="J155" s="192">
        <f ca="1">'GAS DAILY VOL DOWNLOAD'!J155-'GAS DAILY VOL DOWNLOAD'!$B155+$B155</f>
        <v>0.35000000000000009</v>
      </c>
      <c r="K155" s="192">
        <f ca="1">'GAS DAILY VOL DOWNLOAD'!K155-'GAS DAILY VOL DOWNLOAD'!$B155+$B155</f>
        <v>0</v>
      </c>
      <c r="L155" s="192">
        <f ca="1">'GAS DAILY VOL DOWNLOAD'!L155-'GAS DAILY VOL DOWNLOAD'!$B155+$B155</f>
        <v>0.10000000000000009</v>
      </c>
      <c r="M155" s="192">
        <f ca="1">'GAS DAILY VOL DOWNLOAD'!M155-'GAS DAILY VOL DOWNLOAD'!$B155+$B155</f>
        <v>0</v>
      </c>
      <c r="N155" s="192">
        <f ca="1">'GAS DAILY VOL DOWNLOAD'!N155-'GAS DAILY VOL DOWNLOAD'!$B155+$B155</f>
        <v>0.44999999999999996</v>
      </c>
      <c r="O155" s="192">
        <f ca="1">'GAS DAILY VOL DOWNLOAD'!O155-'GAS DAILY VOL DOWNLOAD'!$B155+$B155</f>
        <v>0.14999999999999991</v>
      </c>
      <c r="P155" s="192">
        <f ca="1">'GAS DAILY VOL DOWNLOAD'!P155-'GAS DAILY VOL DOWNLOAD'!$B155+$B155</f>
        <v>0.10000000000000009</v>
      </c>
      <c r="Q155" s="192">
        <f ca="1">'GAS DAILY VOL DOWNLOAD'!Q155-'GAS DAILY VOL DOWNLOAD'!$B155+$B155</f>
        <v>0</v>
      </c>
    </row>
    <row r="156" spans="1:17" x14ac:dyDescent="0.2">
      <c r="A156" s="138">
        <v>41699</v>
      </c>
      <c r="B156" s="192">
        <f ca="1">STRADDLES!L178</f>
        <v>0</v>
      </c>
      <c r="C156" s="192">
        <f ca="1">'GAS DAILY VOL DOWNLOAD'!C156-'GAS DAILY VOL DOWNLOAD'!$B156+$B156</f>
        <v>5.0000000000000044E-2</v>
      </c>
      <c r="D156" s="192">
        <f ca="1">'GAS DAILY VOL DOWNLOAD'!D156-'GAS DAILY VOL DOWNLOAD'!$B156+$B156</f>
        <v>0</v>
      </c>
      <c r="E156" s="192">
        <f ca="1">'GAS DAILY VOL DOWNLOAD'!E156-'GAS DAILY VOL DOWNLOAD'!$B156+$B156</f>
        <v>0</v>
      </c>
      <c r="F156" s="192">
        <f ca="1">'GAS DAILY VOL DOWNLOAD'!F156-'GAS DAILY VOL DOWNLOAD'!$B156+$B156</f>
        <v>9.9999999999999978E-2</v>
      </c>
      <c r="G156" s="192">
        <f ca="1">'GAS DAILY VOL DOWNLOAD'!G156-'GAS DAILY VOL DOWNLOAD'!$B156+$B156</f>
        <v>0.25</v>
      </c>
      <c r="H156" s="192">
        <f ca="1">'GAS DAILY VOL DOWNLOAD'!H156-'GAS DAILY VOL DOWNLOAD'!$B156+$B156</f>
        <v>0</v>
      </c>
      <c r="I156" s="192">
        <f ca="1">'GAS DAILY VOL DOWNLOAD'!I156-'GAS DAILY VOL DOWNLOAD'!$B156+$B156</f>
        <v>0</v>
      </c>
      <c r="J156" s="192">
        <f ca="1">'GAS DAILY VOL DOWNLOAD'!J156-'GAS DAILY VOL DOWNLOAD'!$B156+$B156</f>
        <v>0.19999999999999996</v>
      </c>
      <c r="K156" s="192">
        <f ca="1">'GAS DAILY VOL DOWNLOAD'!K156-'GAS DAILY VOL DOWNLOAD'!$B156+$B156</f>
        <v>0</v>
      </c>
      <c r="L156" s="192">
        <f ca="1">'GAS DAILY VOL DOWNLOAD'!L156-'GAS DAILY VOL DOWNLOAD'!$B156+$B156</f>
        <v>0</v>
      </c>
      <c r="M156" s="192">
        <f ca="1">'GAS DAILY VOL DOWNLOAD'!M156-'GAS DAILY VOL DOWNLOAD'!$B156+$B156</f>
        <v>0</v>
      </c>
      <c r="N156" s="192">
        <f ca="1">'GAS DAILY VOL DOWNLOAD'!N156-'GAS DAILY VOL DOWNLOAD'!$B156+$B156</f>
        <v>0.25</v>
      </c>
      <c r="O156" s="192">
        <f ca="1">'GAS DAILY VOL DOWNLOAD'!O156-'GAS DAILY VOL DOWNLOAD'!$B156+$B156</f>
        <v>0.15000000000000002</v>
      </c>
      <c r="P156" s="192">
        <f ca="1">'GAS DAILY VOL DOWNLOAD'!P156-'GAS DAILY VOL DOWNLOAD'!$B156+$B156</f>
        <v>9.9999999999999978E-2</v>
      </c>
      <c r="Q156" s="192">
        <f ca="1">'GAS DAILY VOL DOWNLOAD'!Q156-'GAS DAILY VOL DOWNLOAD'!$B156+$B156</f>
        <v>0</v>
      </c>
    </row>
    <row r="157" spans="1:17" x14ac:dyDescent="0.2">
      <c r="A157" s="138">
        <v>41730</v>
      </c>
      <c r="B157" s="192">
        <f ca="1">STRADDLES!L179</f>
        <v>0</v>
      </c>
      <c r="C157" s="192">
        <f ca="1">'GAS DAILY VOL DOWNLOAD'!C157-'GAS DAILY VOL DOWNLOAD'!$B157+$B157</f>
        <v>4.9999999999999989E-2</v>
      </c>
      <c r="D157" s="192">
        <f ca="1">'GAS DAILY VOL DOWNLOAD'!D157-'GAS DAILY VOL DOWNLOAD'!$B157+$B157</f>
        <v>0</v>
      </c>
      <c r="E157" s="192">
        <f ca="1">'GAS DAILY VOL DOWNLOAD'!E157-'GAS DAILY VOL DOWNLOAD'!$B157+$B157</f>
        <v>4.9999999999999989E-2</v>
      </c>
      <c r="F157" s="192">
        <f ca="1">'GAS DAILY VOL DOWNLOAD'!F157-'GAS DAILY VOL DOWNLOAD'!$B157+$B157</f>
        <v>4.9999999999999989E-2</v>
      </c>
      <c r="G157" s="192">
        <f ca="1">'GAS DAILY VOL DOWNLOAD'!G157-'GAS DAILY VOL DOWNLOAD'!$B157+$B157</f>
        <v>4.9999999999999989E-2</v>
      </c>
      <c r="H157" s="192">
        <f ca="1">'GAS DAILY VOL DOWNLOAD'!H157-'GAS DAILY VOL DOWNLOAD'!$B157+$B157</f>
        <v>4.9999999999999989E-2</v>
      </c>
      <c r="I157" s="192">
        <f ca="1">'GAS DAILY VOL DOWNLOAD'!I157-'GAS DAILY VOL DOWNLOAD'!$B157+$B157</f>
        <v>4.9999999999999989E-2</v>
      </c>
      <c r="J157" s="192">
        <f ca="1">'GAS DAILY VOL DOWNLOAD'!J157-'GAS DAILY VOL DOWNLOAD'!$B157+$B157</f>
        <v>9.9999999999999978E-2</v>
      </c>
      <c r="K157" s="192">
        <f ca="1">'GAS DAILY VOL DOWNLOAD'!K157-'GAS DAILY VOL DOWNLOAD'!$B157+$B157</f>
        <v>0</v>
      </c>
      <c r="L157" s="192">
        <f ca="1">'GAS DAILY VOL DOWNLOAD'!L157-'GAS DAILY VOL DOWNLOAD'!$B157+$B157</f>
        <v>4.9999999999999989E-2</v>
      </c>
      <c r="M157" s="192">
        <f ca="1">'GAS DAILY VOL DOWNLOAD'!M157-'GAS DAILY VOL DOWNLOAD'!$B157+$B157</f>
        <v>0</v>
      </c>
      <c r="N157" s="192">
        <f ca="1">'GAS DAILY VOL DOWNLOAD'!N157-'GAS DAILY VOL DOWNLOAD'!$B157+$B157</f>
        <v>4.9999999999999989E-2</v>
      </c>
      <c r="O157" s="192">
        <f ca="1">'GAS DAILY VOL DOWNLOAD'!O157-'GAS DAILY VOL DOWNLOAD'!$B157+$B157</f>
        <v>0.15000000000000002</v>
      </c>
      <c r="P157" s="192">
        <f ca="1">'GAS DAILY VOL DOWNLOAD'!P157-'GAS DAILY VOL DOWNLOAD'!$B157+$B157</f>
        <v>0.15000000000000002</v>
      </c>
      <c r="Q157" s="192">
        <f ca="1">'GAS DAILY VOL DOWNLOAD'!Q157-'GAS DAILY VOL DOWNLOAD'!$B157+$B157</f>
        <v>0</v>
      </c>
    </row>
    <row r="158" spans="1:17" x14ac:dyDescent="0.2">
      <c r="A158" s="138">
        <v>41760</v>
      </c>
      <c r="B158" s="192">
        <f ca="1">STRADDLES!L180</f>
        <v>0</v>
      </c>
      <c r="C158" s="192">
        <f ca="1">'GAS DAILY VOL DOWNLOAD'!C158-'GAS DAILY VOL DOWNLOAD'!$B158+$B158</f>
        <v>4.9999999999999989E-2</v>
      </c>
      <c r="D158" s="192">
        <f ca="1">'GAS DAILY VOL DOWNLOAD'!D158-'GAS DAILY VOL DOWNLOAD'!$B158+$B158</f>
        <v>-4.9999999999999989E-2</v>
      </c>
      <c r="E158" s="192">
        <f ca="1">'GAS DAILY VOL DOWNLOAD'!E158-'GAS DAILY VOL DOWNLOAD'!$B158+$B158</f>
        <v>-4.9999999999999989E-2</v>
      </c>
      <c r="F158" s="192">
        <f ca="1">'GAS DAILY VOL DOWNLOAD'!F158-'GAS DAILY VOL DOWNLOAD'!$B158+$B158</f>
        <v>0</v>
      </c>
      <c r="G158" s="192">
        <f ca="1">'GAS DAILY VOL DOWNLOAD'!G158-'GAS DAILY VOL DOWNLOAD'!$B158+$B158</f>
        <v>4.9999999999999989E-2</v>
      </c>
      <c r="H158" s="192">
        <f ca="1">'GAS DAILY VOL DOWNLOAD'!H158-'GAS DAILY VOL DOWNLOAD'!$B158+$B158</f>
        <v>0</v>
      </c>
      <c r="I158" s="192">
        <f ca="1">'GAS DAILY VOL DOWNLOAD'!I158-'GAS DAILY VOL DOWNLOAD'!$B158+$B158</f>
        <v>-4.9999999999999989E-2</v>
      </c>
      <c r="J158" s="192">
        <f ca="1">'GAS DAILY VOL DOWNLOAD'!J158-'GAS DAILY VOL DOWNLOAD'!$B158+$B158</f>
        <v>0</v>
      </c>
      <c r="K158" s="192">
        <f ca="1">'GAS DAILY VOL DOWNLOAD'!K158-'GAS DAILY VOL DOWNLOAD'!$B158+$B158</f>
        <v>0</v>
      </c>
      <c r="L158" s="192">
        <f ca="1">'GAS DAILY VOL DOWNLOAD'!L158-'GAS DAILY VOL DOWNLOAD'!$B158+$B158</f>
        <v>4.9999999999999989E-2</v>
      </c>
      <c r="M158" s="192">
        <f ca="1">'GAS DAILY VOL DOWNLOAD'!M158-'GAS DAILY VOL DOWNLOAD'!$B158+$B158</f>
        <v>0</v>
      </c>
      <c r="N158" s="192">
        <f ca="1">'GAS DAILY VOL DOWNLOAD'!N158-'GAS DAILY VOL DOWNLOAD'!$B158+$B158</f>
        <v>4.9999999999999989E-2</v>
      </c>
      <c r="O158" s="192">
        <f ca="1">'GAS DAILY VOL DOWNLOAD'!O158-'GAS DAILY VOL DOWNLOAD'!$B158+$B158</f>
        <v>0.14999999999999997</v>
      </c>
      <c r="P158" s="192">
        <f ca="1">'GAS DAILY VOL DOWNLOAD'!P158-'GAS DAILY VOL DOWNLOAD'!$B158+$B158</f>
        <v>4.9999999999999989E-2</v>
      </c>
      <c r="Q158" s="192">
        <f ca="1">'GAS DAILY VOL DOWNLOAD'!Q158-'GAS DAILY VOL DOWNLOAD'!$B158+$B158</f>
        <v>0</v>
      </c>
    </row>
    <row r="159" spans="1:17" x14ac:dyDescent="0.2">
      <c r="A159" s="138">
        <v>41791</v>
      </c>
      <c r="B159" s="192">
        <f ca="1">STRADDLES!L181</f>
        <v>0</v>
      </c>
      <c r="C159" s="192">
        <f ca="1">'GAS DAILY VOL DOWNLOAD'!C159-'GAS DAILY VOL DOWNLOAD'!$B159+$B159</f>
        <v>4.9999999999999989E-2</v>
      </c>
      <c r="D159" s="192">
        <f ca="1">'GAS DAILY VOL DOWNLOAD'!D159-'GAS DAILY VOL DOWNLOAD'!$B159+$B159</f>
        <v>-4.9999999999999989E-2</v>
      </c>
      <c r="E159" s="192">
        <f ca="1">'GAS DAILY VOL DOWNLOAD'!E159-'GAS DAILY VOL DOWNLOAD'!$B159+$B159</f>
        <v>4.9999999999999989E-2</v>
      </c>
      <c r="F159" s="192">
        <f ca="1">'GAS DAILY VOL DOWNLOAD'!F159-'GAS DAILY VOL DOWNLOAD'!$B159+$B159</f>
        <v>0</v>
      </c>
      <c r="G159" s="192">
        <f ca="1">'GAS DAILY VOL DOWNLOAD'!G159-'GAS DAILY VOL DOWNLOAD'!$B159+$B159</f>
        <v>4.9999999999999989E-2</v>
      </c>
      <c r="H159" s="192">
        <f ca="1">'GAS DAILY VOL DOWNLOAD'!H159-'GAS DAILY VOL DOWNLOAD'!$B159+$B159</f>
        <v>4.9999999999999989E-2</v>
      </c>
      <c r="I159" s="192">
        <f ca="1">'GAS DAILY VOL DOWNLOAD'!I159-'GAS DAILY VOL DOWNLOAD'!$B159+$B159</f>
        <v>4.9999999999999989E-2</v>
      </c>
      <c r="J159" s="192">
        <f ca="1">'GAS DAILY VOL DOWNLOAD'!J159-'GAS DAILY VOL DOWNLOAD'!$B159+$B159</f>
        <v>4.9999999999999989E-2</v>
      </c>
      <c r="K159" s="192">
        <f ca="1">'GAS DAILY VOL DOWNLOAD'!K159-'GAS DAILY VOL DOWNLOAD'!$B159+$B159</f>
        <v>0</v>
      </c>
      <c r="L159" s="192">
        <f ca="1">'GAS DAILY VOL DOWNLOAD'!L159-'GAS DAILY VOL DOWNLOAD'!$B159+$B159</f>
        <v>4.9999999999999989E-2</v>
      </c>
      <c r="M159" s="192">
        <f ca="1">'GAS DAILY VOL DOWNLOAD'!M159-'GAS DAILY VOL DOWNLOAD'!$B159+$B159</f>
        <v>0</v>
      </c>
      <c r="N159" s="192">
        <f ca="1">'GAS DAILY VOL DOWNLOAD'!N159-'GAS DAILY VOL DOWNLOAD'!$B159+$B159</f>
        <v>4.9999999999999989E-2</v>
      </c>
      <c r="O159" s="192">
        <f ca="1">'GAS DAILY VOL DOWNLOAD'!O159-'GAS DAILY VOL DOWNLOAD'!$B159+$B159</f>
        <v>0.14999999999999997</v>
      </c>
      <c r="P159" s="192">
        <f ca="1">'GAS DAILY VOL DOWNLOAD'!P159-'GAS DAILY VOL DOWNLOAD'!$B159+$B159</f>
        <v>0.14999999999999997</v>
      </c>
      <c r="Q159" s="192">
        <f ca="1">'GAS DAILY VOL DOWNLOAD'!Q159-'GAS DAILY VOL DOWNLOAD'!$B159+$B159</f>
        <v>0</v>
      </c>
    </row>
    <row r="160" spans="1:17" x14ac:dyDescent="0.2">
      <c r="A160" s="138">
        <v>41821</v>
      </c>
      <c r="B160" s="192">
        <f ca="1">STRADDLES!L182</f>
        <v>0</v>
      </c>
      <c r="C160" s="192">
        <f ca="1">'GAS DAILY VOL DOWNLOAD'!C160-'GAS DAILY VOL DOWNLOAD'!$B160+$B160</f>
        <v>0</v>
      </c>
      <c r="D160" s="192">
        <f ca="1">'GAS DAILY VOL DOWNLOAD'!D160-'GAS DAILY VOL DOWNLOAD'!$B160+$B160</f>
        <v>-9.9999999999999978E-2</v>
      </c>
      <c r="E160" s="192">
        <f ca="1">'GAS DAILY VOL DOWNLOAD'!E160-'GAS DAILY VOL DOWNLOAD'!$B160+$B160</f>
        <v>0</v>
      </c>
      <c r="F160" s="192">
        <f ca="1">'GAS DAILY VOL DOWNLOAD'!F160-'GAS DAILY VOL DOWNLOAD'!$B160+$B160</f>
        <v>0</v>
      </c>
      <c r="G160" s="192">
        <f ca="1">'GAS DAILY VOL DOWNLOAD'!G160-'GAS DAILY VOL DOWNLOAD'!$B160+$B160</f>
        <v>0</v>
      </c>
      <c r="H160" s="192">
        <f ca="1">'GAS DAILY VOL DOWNLOAD'!H160-'GAS DAILY VOL DOWNLOAD'!$B160+$B160</f>
        <v>0</v>
      </c>
      <c r="I160" s="192">
        <f ca="1">'GAS DAILY VOL DOWNLOAD'!I160-'GAS DAILY VOL DOWNLOAD'!$B160+$B160</f>
        <v>0</v>
      </c>
      <c r="J160" s="192">
        <f ca="1">'GAS DAILY VOL DOWNLOAD'!J160-'GAS DAILY VOL DOWNLOAD'!$B160+$B160</f>
        <v>0</v>
      </c>
      <c r="K160" s="192">
        <f ca="1">'GAS DAILY VOL DOWNLOAD'!K160-'GAS DAILY VOL DOWNLOAD'!$B160+$B160</f>
        <v>0</v>
      </c>
      <c r="L160" s="192">
        <f ca="1">'GAS DAILY VOL DOWNLOAD'!L160-'GAS DAILY VOL DOWNLOAD'!$B160+$B160</f>
        <v>5.0000000000000044E-2</v>
      </c>
      <c r="M160" s="192">
        <f ca="1">'GAS DAILY VOL DOWNLOAD'!M160-'GAS DAILY VOL DOWNLOAD'!$B160+$B160</f>
        <v>0</v>
      </c>
      <c r="N160" s="192">
        <f ca="1">'GAS DAILY VOL DOWNLOAD'!N160-'GAS DAILY VOL DOWNLOAD'!$B160+$B160</f>
        <v>0</v>
      </c>
      <c r="O160" s="192">
        <f ca="1">'GAS DAILY VOL DOWNLOAD'!O160-'GAS DAILY VOL DOWNLOAD'!$B160+$B160</f>
        <v>0.15000000000000002</v>
      </c>
      <c r="P160" s="192">
        <f ca="1">'GAS DAILY VOL DOWNLOAD'!P160-'GAS DAILY VOL DOWNLOAD'!$B160+$B160</f>
        <v>9.9999999999999978E-2</v>
      </c>
      <c r="Q160" s="192">
        <f ca="1">'GAS DAILY VOL DOWNLOAD'!Q160-'GAS DAILY VOL DOWNLOAD'!$B160+$B160</f>
        <v>0</v>
      </c>
    </row>
    <row r="161" spans="1:17" x14ac:dyDescent="0.2">
      <c r="A161" s="138">
        <v>41852</v>
      </c>
      <c r="B161" s="192">
        <f ca="1">STRADDLES!L183</f>
        <v>0</v>
      </c>
      <c r="C161" s="192">
        <f ca="1">'GAS DAILY VOL DOWNLOAD'!C161-'GAS DAILY VOL DOWNLOAD'!$B161+$B161</f>
        <v>0</v>
      </c>
      <c r="D161" s="192">
        <f ca="1">'GAS DAILY VOL DOWNLOAD'!D161-'GAS DAILY VOL DOWNLOAD'!$B161+$B161</f>
        <v>-5.0000000000000044E-2</v>
      </c>
      <c r="E161" s="192">
        <f ca="1">'GAS DAILY VOL DOWNLOAD'!E161-'GAS DAILY VOL DOWNLOAD'!$B161+$B161</f>
        <v>4.9999999999999933E-2</v>
      </c>
      <c r="F161" s="192">
        <f ca="1">'GAS DAILY VOL DOWNLOAD'!F161-'GAS DAILY VOL DOWNLOAD'!$B161+$B161</f>
        <v>0</v>
      </c>
      <c r="G161" s="192">
        <f ca="1">'GAS DAILY VOL DOWNLOAD'!G161-'GAS DAILY VOL DOWNLOAD'!$B161+$B161</f>
        <v>4.9999999999999933E-2</v>
      </c>
      <c r="H161" s="192">
        <f ca="1">'GAS DAILY VOL DOWNLOAD'!H161-'GAS DAILY VOL DOWNLOAD'!$B161+$B161</f>
        <v>0</v>
      </c>
      <c r="I161" s="192">
        <f ca="1">'GAS DAILY VOL DOWNLOAD'!I161-'GAS DAILY VOL DOWNLOAD'!$B161+$B161</f>
        <v>4.9999999999999933E-2</v>
      </c>
      <c r="J161" s="192">
        <f ca="1">'GAS DAILY VOL DOWNLOAD'!J161-'GAS DAILY VOL DOWNLOAD'!$B161+$B161</f>
        <v>-0.10000000000000003</v>
      </c>
      <c r="K161" s="192">
        <f ca="1">'GAS DAILY VOL DOWNLOAD'!K161-'GAS DAILY VOL DOWNLOAD'!$B161+$B161</f>
        <v>0</v>
      </c>
      <c r="L161" s="192">
        <f ca="1">'GAS DAILY VOL DOWNLOAD'!L161-'GAS DAILY VOL DOWNLOAD'!$B161+$B161</f>
        <v>4.9999999999999933E-2</v>
      </c>
      <c r="M161" s="192">
        <f ca="1">'GAS DAILY VOL DOWNLOAD'!M161-'GAS DAILY VOL DOWNLOAD'!$B161+$B161</f>
        <v>0</v>
      </c>
      <c r="N161" s="192">
        <f ca="1">'GAS DAILY VOL DOWNLOAD'!N161-'GAS DAILY VOL DOWNLOAD'!$B161+$B161</f>
        <v>4.9999999999999933E-2</v>
      </c>
      <c r="O161" s="192">
        <f ca="1">'GAS DAILY VOL DOWNLOAD'!O161-'GAS DAILY VOL DOWNLOAD'!$B161+$B161</f>
        <v>0.14999999999999991</v>
      </c>
      <c r="P161" s="192">
        <f ca="1">'GAS DAILY VOL DOWNLOAD'!P161-'GAS DAILY VOL DOWNLOAD'!$B161+$B161</f>
        <v>0.14999999999999991</v>
      </c>
      <c r="Q161" s="192">
        <f ca="1">'GAS DAILY VOL DOWNLOAD'!Q161-'GAS DAILY VOL DOWNLOAD'!$B161+$B161</f>
        <v>0</v>
      </c>
    </row>
    <row r="162" spans="1:17" x14ac:dyDescent="0.2">
      <c r="A162" s="138">
        <v>41883</v>
      </c>
      <c r="B162" s="192">
        <f ca="1">STRADDLES!L184</f>
        <v>0</v>
      </c>
      <c r="C162" s="192">
        <f ca="1">'GAS DAILY VOL DOWNLOAD'!C162-'GAS DAILY VOL DOWNLOAD'!$B162+$B162</f>
        <v>0</v>
      </c>
      <c r="D162" s="192">
        <f ca="1">'GAS DAILY VOL DOWNLOAD'!D162-'GAS DAILY VOL DOWNLOAD'!$B162+$B162</f>
        <v>0</v>
      </c>
      <c r="E162" s="192">
        <f ca="1">'GAS DAILY VOL DOWNLOAD'!E162-'GAS DAILY VOL DOWNLOAD'!$B162+$B162</f>
        <v>0</v>
      </c>
      <c r="F162" s="192">
        <f ca="1">'GAS DAILY VOL DOWNLOAD'!F162-'GAS DAILY VOL DOWNLOAD'!$B162+$B162</f>
        <v>0</v>
      </c>
      <c r="G162" s="192">
        <f ca="1">'GAS DAILY VOL DOWNLOAD'!G162-'GAS DAILY VOL DOWNLOAD'!$B162+$B162</f>
        <v>4.9999999999999933E-2</v>
      </c>
      <c r="H162" s="192">
        <f ca="1">'GAS DAILY VOL DOWNLOAD'!H162-'GAS DAILY VOL DOWNLOAD'!$B162+$B162</f>
        <v>4.9999999999999933E-2</v>
      </c>
      <c r="I162" s="192">
        <f ca="1">'GAS DAILY VOL DOWNLOAD'!I162-'GAS DAILY VOL DOWNLOAD'!$B162+$B162</f>
        <v>0</v>
      </c>
      <c r="J162" s="192">
        <f ca="1">'GAS DAILY VOL DOWNLOAD'!J162-'GAS DAILY VOL DOWNLOAD'!$B162+$B162</f>
        <v>-5.0000000000000044E-2</v>
      </c>
      <c r="K162" s="192">
        <f ca="1">'GAS DAILY VOL DOWNLOAD'!K162-'GAS DAILY VOL DOWNLOAD'!$B162+$B162</f>
        <v>0</v>
      </c>
      <c r="L162" s="192">
        <f ca="1">'GAS DAILY VOL DOWNLOAD'!L162-'GAS DAILY VOL DOWNLOAD'!$B162+$B162</f>
        <v>4.9999999999999933E-2</v>
      </c>
      <c r="M162" s="192">
        <f ca="1">'GAS DAILY VOL DOWNLOAD'!M162-'GAS DAILY VOL DOWNLOAD'!$B162+$B162</f>
        <v>0</v>
      </c>
      <c r="N162" s="192">
        <f ca="1">'GAS DAILY VOL DOWNLOAD'!N162-'GAS DAILY VOL DOWNLOAD'!$B162+$B162</f>
        <v>4.9999999999999933E-2</v>
      </c>
      <c r="O162" s="192">
        <f ca="1">'GAS DAILY VOL DOWNLOAD'!O162-'GAS DAILY VOL DOWNLOAD'!$B162+$B162</f>
        <v>0.14999999999999991</v>
      </c>
      <c r="P162" s="192">
        <f ca="1">'GAS DAILY VOL DOWNLOAD'!P162-'GAS DAILY VOL DOWNLOAD'!$B162+$B162</f>
        <v>9.9999999999999978E-2</v>
      </c>
      <c r="Q162" s="192">
        <f ca="1">'GAS DAILY VOL DOWNLOAD'!Q162-'GAS DAILY VOL DOWNLOAD'!$B162+$B162</f>
        <v>0</v>
      </c>
    </row>
    <row r="163" spans="1:17" x14ac:dyDescent="0.2">
      <c r="A163" s="138">
        <v>41913</v>
      </c>
      <c r="B163" s="192">
        <f ca="1">STRADDLES!L185</f>
        <v>0</v>
      </c>
      <c r="C163" s="192">
        <f ca="1">'GAS DAILY VOL DOWNLOAD'!C163-'GAS DAILY VOL DOWNLOAD'!$B163+$B163</f>
        <v>0</v>
      </c>
      <c r="D163" s="192">
        <f ca="1">'GAS DAILY VOL DOWNLOAD'!D163-'GAS DAILY VOL DOWNLOAD'!$B163+$B163</f>
        <v>-4.9999999999999933E-2</v>
      </c>
      <c r="E163" s="192">
        <f ca="1">'GAS DAILY VOL DOWNLOAD'!E163-'GAS DAILY VOL DOWNLOAD'!$B163+$B163</f>
        <v>0</v>
      </c>
      <c r="F163" s="192">
        <f ca="1">'GAS DAILY VOL DOWNLOAD'!F163-'GAS DAILY VOL DOWNLOAD'!$B163+$B163</f>
        <v>0</v>
      </c>
      <c r="G163" s="192">
        <f ca="1">'GAS DAILY VOL DOWNLOAD'!G163-'GAS DAILY VOL DOWNLOAD'!$B163+$B163</f>
        <v>5.0000000000000044E-2</v>
      </c>
      <c r="H163" s="192">
        <f ca="1">'GAS DAILY VOL DOWNLOAD'!H163-'GAS DAILY VOL DOWNLOAD'!$B163+$B163</f>
        <v>5.0000000000000044E-2</v>
      </c>
      <c r="I163" s="192">
        <f ca="1">'GAS DAILY VOL DOWNLOAD'!I163-'GAS DAILY VOL DOWNLOAD'!$B163+$B163</f>
        <v>0</v>
      </c>
      <c r="J163" s="192">
        <f ca="1">'GAS DAILY VOL DOWNLOAD'!J163-'GAS DAILY VOL DOWNLOAD'!$B163+$B163</f>
        <v>-9.9999999999999978E-2</v>
      </c>
      <c r="K163" s="192">
        <f ca="1">'GAS DAILY VOL DOWNLOAD'!K163-'GAS DAILY VOL DOWNLOAD'!$B163+$B163</f>
        <v>0</v>
      </c>
      <c r="L163" s="192">
        <f ca="1">'GAS DAILY VOL DOWNLOAD'!L163-'GAS DAILY VOL DOWNLOAD'!$B163+$B163</f>
        <v>5.0000000000000044E-2</v>
      </c>
      <c r="M163" s="192">
        <f ca="1">'GAS DAILY VOL DOWNLOAD'!M163-'GAS DAILY VOL DOWNLOAD'!$B163+$B163</f>
        <v>0</v>
      </c>
      <c r="N163" s="192">
        <f ca="1">'GAS DAILY VOL DOWNLOAD'!N163-'GAS DAILY VOL DOWNLOAD'!$B163+$B163</f>
        <v>5.0000000000000044E-2</v>
      </c>
      <c r="O163" s="192">
        <f ca="1">'GAS DAILY VOL DOWNLOAD'!O163-'GAS DAILY VOL DOWNLOAD'!$B163+$B163</f>
        <v>0.15000000000000002</v>
      </c>
      <c r="P163" s="192">
        <f ca="1">'GAS DAILY VOL DOWNLOAD'!P163-'GAS DAILY VOL DOWNLOAD'!$B163+$B163</f>
        <v>9.9999999999999978E-2</v>
      </c>
      <c r="Q163" s="192">
        <f ca="1">'GAS DAILY VOL DOWNLOAD'!Q163-'GAS DAILY VOL DOWNLOAD'!$B163+$B163</f>
        <v>0</v>
      </c>
    </row>
    <row r="164" spans="1:17" x14ac:dyDescent="0.2">
      <c r="A164" s="138">
        <v>41944</v>
      </c>
      <c r="B164" s="192">
        <f ca="1">STRADDLES!L186</f>
        <v>0</v>
      </c>
      <c r="C164" s="192">
        <f ca="1">'GAS DAILY VOL DOWNLOAD'!C164-'GAS DAILY VOL DOWNLOAD'!$B164+$B164</f>
        <v>4.9999999999999933E-2</v>
      </c>
      <c r="D164" s="192">
        <f ca="1">'GAS DAILY VOL DOWNLOAD'!D164-'GAS DAILY VOL DOWNLOAD'!$B164+$B164</f>
        <v>0</v>
      </c>
      <c r="E164" s="192">
        <f ca="1">'GAS DAILY VOL DOWNLOAD'!E164-'GAS DAILY VOL DOWNLOAD'!$B164+$B164</f>
        <v>0</v>
      </c>
      <c r="F164" s="192">
        <f ca="1">'GAS DAILY VOL DOWNLOAD'!F164-'GAS DAILY VOL DOWNLOAD'!$B164+$B164</f>
        <v>9.9999999999999978E-2</v>
      </c>
      <c r="G164" s="192">
        <f ca="1">'GAS DAILY VOL DOWNLOAD'!G164-'GAS DAILY VOL DOWNLOAD'!$B164+$B164</f>
        <v>0.14999999999999991</v>
      </c>
      <c r="H164" s="192">
        <f ca="1">'GAS DAILY VOL DOWNLOAD'!H164-'GAS DAILY VOL DOWNLOAD'!$B164+$B164</f>
        <v>4.9999999999999933E-2</v>
      </c>
      <c r="I164" s="192">
        <f ca="1">'GAS DAILY VOL DOWNLOAD'!I164-'GAS DAILY VOL DOWNLOAD'!$B164+$B164</f>
        <v>0</v>
      </c>
      <c r="J164" s="192">
        <f ca="1">'GAS DAILY VOL DOWNLOAD'!J164-'GAS DAILY VOL DOWNLOAD'!$B164+$B164</f>
        <v>0.14999999999999991</v>
      </c>
      <c r="K164" s="192">
        <f ca="1">'GAS DAILY VOL DOWNLOAD'!K164-'GAS DAILY VOL DOWNLOAD'!$B164+$B164</f>
        <v>0</v>
      </c>
      <c r="L164" s="192">
        <f ca="1">'GAS DAILY VOL DOWNLOAD'!L164-'GAS DAILY VOL DOWNLOAD'!$B164+$B164</f>
        <v>0</v>
      </c>
      <c r="M164" s="192">
        <f ca="1">'GAS DAILY VOL DOWNLOAD'!M164-'GAS DAILY VOL DOWNLOAD'!$B164+$B164</f>
        <v>0</v>
      </c>
      <c r="N164" s="192">
        <f ca="1">'GAS DAILY VOL DOWNLOAD'!N164-'GAS DAILY VOL DOWNLOAD'!$B164+$B164</f>
        <v>0.14999999999999991</v>
      </c>
      <c r="O164" s="192">
        <f ca="1">'GAS DAILY VOL DOWNLOAD'!O164-'GAS DAILY VOL DOWNLOAD'!$B164+$B164</f>
        <v>0.14999999999999991</v>
      </c>
      <c r="P164" s="192">
        <f ca="1">'GAS DAILY VOL DOWNLOAD'!P164-'GAS DAILY VOL DOWNLOAD'!$B164+$B164</f>
        <v>9.9999999999999978E-2</v>
      </c>
      <c r="Q164" s="192">
        <f ca="1">'GAS DAILY VOL DOWNLOAD'!Q164-'GAS DAILY VOL DOWNLOAD'!$B164+$B164</f>
        <v>0</v>
      </c>
    </row>
    <row r="165" spans="1:17" x14ac:dyDescent="0.2">
      <c r="A165" s="138">
        <v>41974</v>
      </c>
      <c r="B165" s="192">
        <f ca="1">STRADDLES!L187</f>
        <v>0</v>
      </c>
      <c r="C165" s="192">
        <f ca="1">'GAS DAILY VOL DOWNLOAD'!C165-'GAS DAILY VOL DOWNLOAD'!$B165+$B165</f>
        <v>5.0000000000000044E-2</v>
      </c>
      <c r="D165" s="192">
        <f ca="1">'GAS DAILY VOL DOWNLOAD'!D165-'GAS DAILY VOL DOWNLOAD'!$B165+$B165</f>
        <v>0</v>
      </c>
      <c r="E165" s="192">
        <f ca="1">'GAS DAILY VOL DOWNLOAD'!E165-'GAS DAILY VOL DOWNLOAD'!$B165+$B165</f>
        <v>0</v>
      </c>
      <c r="F165" s="192">
        <f ca="1">'GAS DAILY VOL DOWNLOAD'!F165-'GAS DAILY VOL DOWNLOAD'!$B165+$B165</f>
        <v>0.14999999999999991</v>
      </c>
      <c r="G165" s="192">
        <f ca="1">'GAS DAILY VOL DOWNLOAD'!G165-'GAS DAILY VOL DOWNLOAD'!$B165+$B165</f>
        <v>0.25</v>
      </c>
      <c r="H165" s="192">
        <f ca="1">'GAS DAILY VOL DOWNLOAD'!H165-'GAS DAILY VOL DOWNLOAD'!$B165+$B165</f>
        <v>5.0000000000000044E-2</v>
      </c>
      <c r="I165" s="192">
        <f ca="1">'GAS DAILY VOL DOWNLOAD'!I165-'GAS DAILY VOL DOWNLOAD'!$B165+$B165</f>
        <v>0</v>
      </c>
      <c r="J165" s="192">
        <f ca="1">'GAS DAILY VOL DOWNLOAD'!J165-'GAS DAILY VOL DOWNLOAD'!$B165+$B165</f>
        <v>0.35000000000000009</v>
      </c>
      <c r="K165" s="192">
        <f ca="1">'GAS DAILY VOL DOWNLOAD'!K165-'GAS DAILY VOL DOWNLOAD'!$B165+$B165</f>
        <v>0</v>
      </c>
      <c r="L165" s="192">
        <f ca="1">'GAS DAILY VOL DOWNLOAD'!L165-'GAS DAILY VOL DOWNLOAD'!$B165+$B165</f>
        <v>0.10000000000000009</v>
      </c>
      <c r="M165" s="192">
        <f ca="1">'GAS DAILY VOL DOWNLOAD'!M165-'GAS DAILY VOL DOWNLOAD'!$B165+$B165</f>
        <v>0</v>
      </c>
      <c r="N165" s="192">
        <f ca="1">'GAS DAILY VOL DOWNLOAD'!N165-'GAS DAILY VOL DOWNLOAD'!$B165+$B165</f>
        <v>0.25</v>
      </c>
      <c r="O165" s="192">
        <f ca="1">'GAS DAILY VOL DOWNLOAD'!O165-'GAS DAILY VOL DOWNLOAD'!$B165+$B165</f>
        <v>0.14999999999999991</v>
      </c>
      <c r="P165" s="192">
        <f ca="1">'GAS DAILY VOL DOWNLOAD'!P165-'GAS DAILY VOL DOWNLOAD'!$B165+$B165</f>
        <v>0.10000000000000009</v>
      </c>
      <c r="Q165" s="192">
        <f ca="1">'GAS DAILY VOL DOWNLOAD'!Q165-'GAS DAILY VOL DOWNLOAD'!$B165+$B165</f>
        <v>0</v>
      </c>
    </row>
    <row r="166" spans="1:17" x14ac:dyDescent="0.2">
      <c r="A166" s="138">
        <v>42005</v>
      </c>
      <c r="B166" s="192">
        <f ca="1">STRADDLES!L188</f>
        <v>0</v>
      </c>
      <c r="C166" s="192">
        <f ca="1">'GAS DAILY VOL DOWNLOAD'!C166-'GAS DAILY VOL DOWNLOAD'!$B166+$B166</f>
        <v>5.0000000000000044E-2</v>
      </c>
      <c r="D166" s="192">
        <f ca="1">'GAS DAILY VOL DOWNLOAD'!D166-'GAS DAILY VOL DOWNLOAD'!$B166+$B166</f>
        <v>0</v>
      </c>
      <c r="E166" s="192">
        <f ca="1">'GAS DAILY VOL DOWNLOAD'!E166-'GAS DAILY VOL DOWNLOAD'!$B166+$B166</f>
        <v>0</v>
      </c>
      <c r="F166" s="192">
        <f ca="1">'GAS DAILY VOL DOWNLOAD'!F166-'GAS DAILY VOL DOWNLOAD'!$B166+$B166</f>
        <v>0.14999999999999991</v>
      </c>
      <c r="G166" s="192">
        <f ca="1">'GAS DAILY VOL DOWNLOAD'!G166-'GAS DAILY VOL DOWNLOAD'!$B166+$B166</f>
        <v>0.44999999999999996</v>
      </c>
      <c r="H166" s="192">
        <f ca="1">'GAS DAILY VOL DOWNLOAD'!H166-'GAS DAILY VOL DOWNLOAD'!$B166+$B166</f>
        <v>5.0000000000000044E-2</v>
      </c>
      <c r="I166" s="192">
        <f ca="1">'GAS DAILY VOL DOWNLOAD'!I166-'GAS DAILY VOL DOWNLOAD'!$B166+$B166</f>
        <v>0</v>
      </c>
      <c r="J166" s="192">
        <f ca="1">'GAS DAILY VOL DOWNLOAD'!J166-'GAS DAILY VOL DOWNLOAD'!$B166+$B166</f>
        <v>0.35000000000000009</v>
      </c>
      <c r="K166" s="192">
        <f ca="1">'GAS DAILY VOL DOWNLOAD'!K166-'GAS DAILY VOL DOWNLOAD'!$B166+$B166</f>
        <v>0</v>
      </c>
      <c r="L166" s="192">
        <f ca="1">'GAS DAILY VOL DOWNLOAD'!L166-'GAS DAILY VOL DOWNLOAD'!$B166+$B166</f>
        <v>0.10000000000000009</v>
      </c>
      <c r="M166" s="192">
        <f ca="1">'GAS DAILY VOL DOWNLOAD'!M166-'GAS DAILY VOL DOWNLOAD'!$B166+$B166</f>
        <v>0</v>
      </c>
      <c r="N166" s="192">
        <f ca="1">'GAS DAILY VOL DOWNLOAD'!N166-'GAS DAILY VOL DOWNLOAD'!$B166+$B166</f>
        <v>0.44999999999999996</v>
      </c>
      <c r="O166" s="192">
        <f ca="1">'GAS DAILY VOL DOWNLOAD'!O166-'GAS DAILY VOL DOWNLOAD'!$B166+$B166</f>
        <v>0.14999999999999991</v>
      </c>
      <c r="P166" s="192">
        <f ca="1">'GAS DAILY VOL DOWNLOAD'!P166-'GAS DAILY VOL DOWNLOAD'!$B166+$B166</f>
        <v>0.10000000000000009</v>
      </c>
      <c r="Q166" s="192">
        <f ca="1">'GAS DAILY VOL DOWNLOAD'!Q166-'GAS DAILY VOL DOWNLOAD'!$B166+$B166</f>
        <v>0</v>
      </c>
    </row>
    <row r="167" spans="1:17" x14ac:dyDescent="0.2">
      <c r="A167" s="138">
        <v>42036</v>
      </c>
      <c r="B167" s="192">
        <f ca="1">STRADDLES!L189</f>
        <v>0</v>
      </c>
      <c r="C167" s="192">
        <f ca="1">'GAS DAILY VOL DOWNLOAD'!C167-'GAS DAILY VOL DOWNLOAD'!$B167+$B167</f>
        <v>5.0000000000000044E-2</v>
      </c>
      <c r="D167" s="192">
        <f ca="1">'GAS DAILY VOL DOWNLOAD'!D167-'GAS DAILY VOL DOWNLOAD'!$B167+$B167</f>
        <v>0</v>
      </c>
      <c r="E167" s="192">
        <f ca="1">'GAS DAILY VOL DOWNLOAD'!E167-'GAS DAILY VOL DOWNLOAD'!$B167+$B167</f>
        <v>0</v>
      </c>
      <c r="F167" s="192">
        <f ca="1">'GAS DAILY VOL DOWNLOAD'!F167-'GAS DAILY VOL DOWNLOAD'!$B167+$B167</f>
        <v>0.14999999999999991</v>
      </c>
      <c r="G167" s="192">
        <f ca="1">'GAS DAILY VOL DOWNLOAD'!G167-'GAS DAILY VOL DOWNLOAD'!$B167+$B167</f>
        <v>0.44999999999999996</v>
      </c>
      <c r="H167" s="192">
        <f ca="1">'GAS DAILY VOL DOWNLOAD'!H167-'GAS DAILY VOL DOWNLOAD'!$B167+$B167</f>
        <v>5.0000000000000044E-2</v>
      </c>
      <c r="I167" s="192">
        <f ca="1">'GAS DAILY VOL DOWNLOAD'!I167-'GAS DAILY VOL DOWNLOAD'!$B167+$B167</f>
        <v>0</v>
      </c>
      <c r="J167" s="192">
        <f ca="1">'GAS DAILY VOL DOWNLOAD'!J167-'GAS DAILY VOL DOWNLOAD'!$B167+$B167</f>
        <v>0.35000000000000009</v>
      </c>
      <c r="K167" s="192">
        <f ca="1">'GAS DAILY VOL DOWNLOAD'!K167-'GAS DAILY VOL DOWNLOAD'!$B167+$B167</f>
        <v>0</v>
      </c>
      <c r="L167" s="192">
        <f ca="1">'GAS DAILY VOL DOWNLOAD'!L167-'GAS DAILY VOL DOWNLOAD'!$B167+$B167</f>
        <v>0.10000000000000009</v>
      </c>
      <c r="M167" s="192">
        <f ca="1">'GAS DAILY VOL DOWNLOAD'!M167-'GAS DAILY VOL DOWNLOAD'!$B167+$B167</f>
        <v>0</v>
      </c>
      <c r="N167" s="192">
        <f ca="1">'GAS DAILY VOL DOWNLOAD'!N167-'GAS DAILY VOL DOWNLOAD'!$B167+$B167</f>
        <v>0.44999999999999996</v>
      </c>
      <c r="O167" s="192">
        <f ca="1">'GAS DAILY VOL DOWNLOAD'!O167-'GAS DAILY VOL DOWNLOAD'!$B167+$B167</f>
        <v>0.14999999999999991</v>
      </c>
      <c r="P167" s="192">
        <f ca="1">'GAS DAILY VOL DOWNLOAD'!P167-'GAS DAILY VOL DOWNLOAD'!$B167+$B167</f>
        <v>0.10000000000000009</v>
      </c>
      <c r="Q167" s="192">
        <f ca="1">'GAS DAILY VOL DOWNLOAD'!Q167-'GAS DAILY VOL DOWNLOAD'!$B167+$B167</f>
        <v>0</v>
      </c>
    </row>
    <row r="168" spans="1:17" x14ac:dyDescent="0.2">
      <c r="A168" s="138">
        <v>42064</v>
      </c>
      <c r="B168" s="192">
        <f ca="1">STRADDLES!L190</f>
        <v>0</v>
      </c>
      <c r="C168" s="192">
        <f ca="1">'GAS DAILY VOL DOWNLOAD'!C168-'GAS DAILY VOL DOWNLOAD'!$B168+$B168</f>
        <v>5.0000000000000044E-2</v>
      </c>
      <c r="D168" s="192">
        <f ca="1">'GAS DAILY VOL DOWNLOAD'!D168-'GAS DAILY VOL DOWNLOAD'!$B168+$B168</f>
        <v>0</v>
      </c>
      <c r="E168" s="192">
        <f ca="1">'GAS DAILY VOL DOWNLOAD'!E168-'GAS DAILY VOL DOWNLOAD'!$B168+$B168</f>
        <v>0</v>
      </c>
      <c r="F168" s="192">
        <f ca="1">'GAS DAILY VOL DOWNLOAD'!F168-'GAS DAILY VOL DOWNLOAD'!$B168+$B168</f>
        <v>9.9999999999999978E-2</v>
      </c>
      <c r="G168" s="192">
        <f ca="1">'GAS DAILY VOL DOWNLOAD'!G168-'GAS DAILY VOL DOWNLOAD'!$B168+$B168</f>
        <v>0.25</v>
      </c>
      <c r="H168" s="192">
        <f ca="1">'GAS DAILY VOL DOWNLOAD'!H168-'GAS DAILY VOL DOWNLOAD'!$B168+$B168</f>
        <v>0</v>
      </c>
      <c r="I168" s="192">
        <f ca="1">'GAS DAILY VOL DOWNLOAD'!I168-'GAS DAILY VOL DOWNLOAD'!$B168+$B168</f>
        <v>0</v>
      </c>
      <c r="J168" s="192">
        <f ca="1">'GAS DAILY VOL DOWNLOAD'!J168-'GAS DAILY VOL DOWNLOAD'!$B168+$B168</f>
        <v>0.19999999999999996</v>
      </c>
      <c r="K168" s="192">
        <f ca="1">'GAS DAILY VOL DOWNLOAD'!K168-'GAS DAILY VOL DOWNLOAD'!$B168+$B168</f>
        <v>0</v>
      </c>
      <c r="L168" s="192">
        <f ca="1">'GAS DAILY VOL DOWNLOAD'!L168-'GAS DAILY VOL DOWNLOAD'!$B168+$B168</f>
        <v>0</v>
      </c>
      <c r="M168" s="192">
        <f ca="1">'GAS DAILY VOL DOWNLOAD'!M168-'GAS DAILY VOL DOWNLOAD'!$B168+$B168</f>
        <v>0</v>
      </c>
      <c r="N168" s="192">
        <f ca="1">'GAS DAILY VOL DOWNLOAD'!N168-'GAS DAILY VOL DOWNLOAD'!$B168+$B168</f>
        <v>0.25</v>
      </c>
      <c r="O168" s="192">
        <f ca="1">'GAS DAILY VOL DOWNLOAD'!O168-'GAS DAILY VOL DOWNLOAD'!$B168+$B168</f>
        <v>0.15000000000000002</v>
      </c>
      <c r="P168" s="192">
        <f ca="1">'GAS DAILY VOL DOWNLOAD'!P168-'GAS DAILY VOL DOWNLOAD'!$B168+$B168</f>
        <v>9.9999999999999978E-2</v>
      </c>
      <c r="Q168" s="192">
        <f ca="1">'GAS DAILY VOL DOWNLOAD'!Q168-'GAS DAILY VOL DOWNLOAD'!$B168+$B168</f>
        <v>0</v>
      </c>
    </row>
    <row r="169" spans="1:17" x14ac:dyDescent="0.2">
      <c r="A169" s="138">
        <v>42095</v>
      </c>
      <c r="B169" s="192">
        <f ca="1">STRADDLES!L191</f>
        <v>0</v>
      </c>
      <c r="C169" s="192">
        <f ca="1">'GAS DAILY VOL DOWNLOAD'!C169-'GAS DAILY VOL DOWNLOAD'!$B169+$B169</f>
        <v>4.9999999999999989E-2</v>
      </c>
      <c r="D169" s="192">
        <f ca="1">'GAS DAILY VOL DOWNLOAD'!D169-'GAS DAILY VOL DOWNLOAD'!$B169+$B169</f>
        <v>0</v>
      </c>
      <c r="E169" s="192">
        <f ca="1">'GAS DAILY VOL DOWNLOAD'!E169-'GAS DAILY VOL DOWNLOAD'!$B169+$B169</f>
        <v>4.9999999999999989E-2</v>
      </c>
      <c r="F169" s="192">
        <f ca="1">'GAS DAILY VOL DOWNLOAD'!F169-'GAS DAILY VOL DOWNLOAD'!$B169+$B169</f>
        <v>4.9999999999999989E-2</v>
      </c>
      <c r="G169" s="192">
        <f ca="1">'GAS DAILY VOL DOWNLOAD'!G169-'GAS DAILY VOL DOWNLOAD'!$B169+$B169</f>
        <v>4.9999999999999989E-2</v>
      </c>
      <c r="H169" s="192">
        <f ca="1">'GAS DAILY VOL DOWNLOAD'!H169-'GAS DAILY VOL DOWNLOAD'!$B169+$B169</f>
        <v>4.9999999999999989E-2</v>
      </c>
      <c r="I169" s="192">
        <f ca="1">'GAS DAILY VOL DOWNLOAD'!I169-'GAS DAILY VOL DOWNLOAD'!$B169+$B169</f>
        <v>4.9999999999999989E-2</v>
      </c>
      <c r="J169" s="192">
        <f ca="1">'GAS DAILY VOL DOWNLOAD'!J169-'GAS DAILY VOL DOWNLOAD'!$B169+$B169</f>
        <v>9.9999999999999978E-2</v>
      </c>
      <c r="K169" s="192">
        <f ca="1">'GAS DAILY VOL DOWNLOAD'!K169-'GAS DAILY VOL DOWNLOAD'!$B169+$B169</f>
        <v>0</v>
      </c>
      <c r="L169" s="192">
        <f ca="1">'GAS DAILY VOL DOWNLOAD'!L169-'GAS DAILY VOL DOWNLOAD'!$B169+$B169</f>
        <v>4.9999999999999989E-2</v>
      </c>
      <c r="M169" s="192">
        <f ca="1">'GAS DAILY VOL DOWNLOAD'!M169-'GAS DAILY VOL DOWNLOAD'!$B169+$B169</f>
        <v>0</v>
      </c>
      <c r="N169" s="192">
        <f ca="1">'GAS DAILY VOL DOWNLOAD'!N169-'GAS DAILY VOL DOWNLOAD'!$B169+$B169</f>
        <v>4.9999999999999989E-2</v>
      </c>
      <c r="O169" s="192">
        <f ca="1">'GAS DAILY VOL DOWNLOAD'!O169-'GAS DAILY VOL DOWNLOAD'!$B169+$B169</f>
        <v>0.15000000000000002</v>
      </c>
      <c r="P169" s="192">
        <f ca="1">'GAS DAILY VOL DOWNLOAD'!P169-'GAS DAILY VOL DOWNLOAD'!$B169+$B169</f>
        <v>0.15000000000000002</v>
      </c>
      <c r="Q169" s="192">
        <f ca="1">'GAS DAILY VOL DOWNLOAD'!Q169-'GAS DAILY VOL DOWNLOAD'!$B169+$B169</f>
        <v>0</v>
      </c>
    </row>
    <row r="170" spans="1:17" x14ac:dyDescent="0.2">
      <c r="A170" s="138">
        <v>42125</v>
      </c>
      <c r="B170" s="192">
        <f ca="1">STRADDLES!L192</f>
        <v>0</v>
      </c>
      <c r="C170" s="192">
        <f ca="1">'GAS DAILY VOL DOWNLOAD'!C170-'GAS DAILY VOL DOWNLOAD'!$B170+$B170</f>
        <v>4.9999999999999989E-2</v>
      </c>
      <c r="D170" s="192">
        <f ca="1">'GAS DAILY VOL DOWNLOAD'!D170-'GAS DAILY VOL DOWNLOAD'!$B170+$B170</f>
        <v>-4.9999999999999989E-2</v>
      </c>
      <c r="E170" s="192">
        <f ca="1">'GAS DAILY VOL DOWNLOAD'!E170-'GAS DAILY VOL DOWNLOAD'!$B170+$B170</f>
        <v>-4.9999999999999989E-2</v>
      </c>
      <c r="F170" s="192">
        <f ca="1">'GAS DAILY VOL DOWNLOAD'!F170-'GAS DAILY VOL DOWNLOAD'!$B170+$B170</f>
        <v>0</v>
      </c>
      <c r="G170" s="192">
        <f ca="1">'GAS DAILY VOL DOWNLOAD'!G170-'GAS DAILY VOL DOWNLOAD'!$B170+$B170</f>
        <v>4.9999999999999989E-2</v>
      </c>
      <c r="H170" s="192">
        <f ca="1">'GAS DAILY VOL DOWNLOAD'!H170-'GAS DAILY VOL DOWNLOAD'!$B170+$B170</f>
        <v>0</v>
      </c>
      <c r="I170" s="192">
        <f ca="1">'GAS DAILY VOL DOWNLOAD'!I170-'GAS DAILY VOL DOWNLOAD'!$B170+$B170</f>
        <v>-4.9999999999999989E-2</v>
      </c>
      <c r="J170" s="192">
        <f ca="1">'GAS DAILY VOL DOWNLOAD'!J170-'GAS DAILY VOL DOWNLOAD'!$B170+$B170</f>
        <v>0</v>
      </c>
      <c r="K170" s="192">
        <f ca="1">'GAS DAILY VOL DOWNLOAD'!K170-'GAS DAILY VOL DOWNLOAD'!$B170+$B170</f>
        <v>0</v>
      </c>
      <c r="L170" s="192">
        <f ca="1">'GAS DAILY VOL DOWNLOAD'!L170-'GAS DAILY VOL DOWNLOAD'!$B170+$B170</f>
        <v>4.9999999999999989E-2</v>
      </c>
      <c r="M170" s="192">
        <f ca="1">'GAS DAILY VOL DOWNLOAD'!M170-'GAS DAILY VOL DOWNLOAD'!$B170+$B170</f>
        <v>0</v>
      </c>
      <c r="N170" s="192">
        <f ca="1">'GAS DAILY VOL DOWNLOAD'!N170-'GAS DAILY VOL DOWNLOAD'!$B170+$B170</f>
        <v>4.9999999999999989E-2</v>
      </c>
      <c r="O170" s="192">
        <f ca="1">'GAS DAILY VOL DOWNLOAD'!O170-'GAS DAILY VOL DOWNLOAD'!$B170+$B170</f>
        <v>0.14999999999999997</v>
      </c>
      <c r="P170" s="192">
        <f ca="1">'GAS DAILY VOL DOWNLOAD'!P170-'GAS DAILY VOL DOWNLOAD'!$B170+$B170</f>
        <v>4.9999999999999989E-2</v>
      </c>
      <c r="Q170" s="192">
        <f ca="1">'GAS DAILY VOL DOWNLOAD'!Q170-'GAS DAILY VOL DOWNLOAD'!$B170+$B170</f>
        <v>0</v>
      </c>
    </row>
    <row r="171" spans="1:17" x14ac:dyDescent="0.2">
      <c r="A171" s="138">
        <v>42156</v>
      </c>
      <c r="B171" s="192">
        <f ca="1">STRADDLES!L193</f>
        <v>0</v>
      </c>
      <c r="C171" s="192">
        <f ca="1">'GAS DAILY VOL DOWNLOAD'!C171-'GAS DAILY VOL DOWNLOAD'!$B171+$B171</f>
        <v>4.9999999999999989E-2</v>
      </c>
      <c r="D171" s="192">
        <f ca="1">'GAS DAILY VOL DOWNLOAD'!D171-'GAS DAILY VOL DOWNLOAD'!$B171+$B171</f>
        <v>-4.9999999999999989E-2</v>
      </c>
      <c r="E171" s="192">
        <f ca="1">'GAS DAILY VOL DOWNLOAD'!E171-'GAS DAILY VOL DOWNLOAD'!$B171+$B171</f>
        <v>4.9999999999999989E-2</v>
      </c>
      <c r="F171" s="192">
        <f ca="1">'GAS DAILY VOL DOWNLOAD'!F171-'GAS DAILY VOL DOWNLOAD'!$B171+$B171</f>
        <v>0</v>
      </c>
      <c r="G171" s="192">
        <f ca="1">'GAS DAILY VOL DOWNLOAD'!G171-'GAS DAILY VOL DOWNLOAD'!$B171+$B171</f>
        <v>4.9999999999999989E-2</v>
      </c>
      <c r="H171" s="192">
        <f ca="1">'GAS DAILY VOL DOWNLOAD'!H171-'GAS DAILY VOL DOWNLOAD'!$B171+$B171</f>
        <v>4.9999999999999989E-2</v>
      </c>
      <c r="I171" s="192">
        <f ca="1">'GAS DAILY VOL DOWNLOAD'!I171-'GAS DAILY VOL DOWNLOAD'!$B171+$B171</f>
        <v>4.9999999999999989E-2</v>
      </c>
      <c r="J171" s="192">
        <f ca="1">'GAS DAILY VOL DOWNLOAD'!J171-'GAS DAILY VOL DOWNLOAD'!$B171+$B171</f>
        <v>4.9999999999999989E-2</v>
      </c>
      <c r="K171" s="192">
        <f ca="1">'GAS DAILY VOL DOWNLOAD'!K171-'GAS DAILY VOL DOWNLOAD'!$B171+$B171</f>
        <v>0</v>
      </c>
      <c r="L171" s="192">
        <f ca="1">'GAS DAILY VOL DOWNLOAD'!L171-'GAS DAILY VOL DOWNLOAD'!$B171+$B171</f>
        <v>4.9999999999999989E-2</v>
      </c>
      <c r="M171" s="192">
        <f ca="1">'GAS DAILY VOL DOWNLOAD'!M171-'GAS DAILY VOL DOWNLOAD'!$B171+$B171</f>
        <v>0</v>
      </c>
      <c r="N171" s="192">
        <f ca="1">'GAS DAILY VOL DOWNLOAD'!N171-'GAS DAILY VOL DOWNLOAD'!$B171+$B171</f>
        <v>4.9999999999999989E-2</v>
      </c>
      <c r="O171" s="192">
        <f ca="1">'GAS DAILY VOL DOWNLOAD'!O171-'GAS DAILY VOL DOWNLOAD'!$B171+$B171</f>
        <v>0.14999999999999997</v>
      </c>
      <c r="P171" s="192">
        <f ca="1">'GAS DAILY VOL DOWNLOAD'!P171-'GAS DAILY VOL DOWNLOAD'!$B171+$B171</f>
        <v>0.14999999999999997</v>
      </c>
      <c r="Q171" s="192">
        <f ca="1">'GAS DAILY VOL DOWNLOAD'!Q171-'GAS DAILY VOL DOWNLOAD'!$B171+$B171</f>
        <v>0</v>
      </c>
    </row>
    <row r="172" spans="1:17" x14ac:dyDescent="0.2">
      <c r="A172" s="138">
        <v>42186</v>
      </c>
      <c r="B172" s="192">
        <f ca="1">STRADDLES!L194</f>
        <v>0</v>
      </c>
      <c r="C172" s="192">
        <f ca="1">'GAS DAILY VOL DOWNLOAD'!C172-'GAS DAILY VOL DOWNLOAD'!$B172+$B172</f>
        <v>0</v>
      </c>
      <c r="D172" s="192">
        <f ca="1">'GAS DAILY VOL DOWNLOAD'!D172-'GAS DAILY VOL DOWNLOAD'!$B172+$B172</f>
        <v>-9.9999999999999978E-2</v>
      </c>
      <c r="E172" s="192">
        <f ca="1">'GAS DAILY VOL DOWNLOAD'!E172-'GAS DAILY VOL DOWNLOAD'!$B172+$B172</f>
        <v>0</v>
      </c>
      <c r="F172" s="192">
        <f ca="1">'GAS DAILY VOL DOWNLOAD'!F172-'GAS DAILY VOL DOWNLOAD'!$B172+$B172</f>
        <v>0</v>
      </c>
      <c r="G172" s="192">
        <f ca="1">'GAS DAILY VOL DOWNLOAD'!G172-'GAS DAILY VOL DOWNLOAD'!$B172+$B172</f>
        <v>0</v>
      </c>
      <c r="H172" s="192">
        <f ca="1">'GAS DAILY VOL DOWNLOAD'!H172-'GAS DAILY VOL DOWNLOAD'!$B172+$B172</f>
        <v>0</v>
      </c>
      <c r="I172" s="192">
        <f ca="1">'GAS DAILY VOL DOWNLOAD'!I172-'GAS DAILY VOL DOWNLOAD'!$B172+$B172</f>
        <v>0</v>
      </c>
      <c r="J172" s="192">
        <f ca="1">'GAS DAILY VOL DOWNLOAD'!J172-'GAS DAILY VOL DOWNLOAD'!$B172+$B172</f>
        <v>0</v>
      </c>
      <c r="K172" s="192">
        <f ca="1">'GAS DAILY VOL DOWNLOAD'!K172-'GAS DAILY VOL DOWNLOAD'!$B172+$B172</f>
        <v>0</v>
      </c>
      <c r="L172" s="192">
        <f ca="1">'GAS DAILY VOL DOWNLOAD'!L172-'GAS DAILY VOL DOWNLOAD'!$B172+$B172</f>
        <v>5.0000000000000044E-2</v>
      </c>
      <c r="M172" s="192">
        <f ca="1">'GAS DAILY VOL DOWNLOAD'!M172-'GAS DAILY VOL DOWNLOAD'!$B172+$B172</f>
        <v>0</v>
      </c>
      <c r="N172" s="192">
        <f ca="1">'GAS DAILY VOL DOWNLOAD'!N172-'GAS DAILY VOL DOWNLOAD'!$B172+$B172</f>
        <v>0</v>
      </c>
      <c r="O172" s="192">
        <f ca="1">'GAS DAILY VOL DOWNLOAD'!O172-'GAS DAILY VOL DOWNLOAD'!$B172+$B172</f>
        <v>0.15000000000000002</v>
      </c>
      <c r="P172" s="192">
        <f ca="1">'GAS DAILY VOL DOWNLOAD'!P172-'GAS DAILY VOL DOWNLOAD'!$B172+$B172</f>
        <v>9.9999999999999978E-2</v>
      </c>
      <c r="Q172" s="192">
        <f ca="1">'GAS DAILY VOL DOWNLOAD'!Q172-'GAS DAILY VOL DOWNLOAD'!$B172+$B172</f>
        <v>0</v>
      </c>
    </row>
    <row r="173" spans="1:17" x14ac:dyDescent="0.2">
      <c r="A173" s="138">
        <v>42217</v>
      </c>
      <c r="B173" s="192">
        <f ca="1">STRADDLES!L195</f>
        <v>0</v>
      </c>
      <c r="C173" s="192">
        <f ca="1">'GAS DAILY VOL DOWNLOAD'!C173-'GAS DAILY VOL DOWNLOAD'!$B173+$B173</f>
        <v>0</v>
      </c>
      <c r="D173" s="192">
        <f ca="1">'GAS DAILY VOL DOWNLOAD'!D173-'GAS DAILY VOL DOWNLOAD'!$B173+$B173</f>
        <v>-5.0000000000000044E-2</v>
      </c>
      <c r="E173" s="192">
        <f ca="1">'GAS DAILY VOL DOWNLOAD'!E173-'GAS DAILY VOL DOWNLOAD'!$B173+$B173</f>
        <v>4.9999999999999933E-2</v>
      </c>
      <c r="F173" s="192">
        <f ca="1">'GAS DAILY VOL DOWNLOAD'!F173-'GAS DAILY VOL DOWNLOAD'!$B173+$B173</f>
        <v>0</v>
      </c>
      <c r="G173" s="192">
        <f ca="1">'GAS DAILY VOL DOWNLOAD'!G173-'GAS DAILY VOL DOWNLOAD'!$B173+$B173</f>
        <v>4.9999999999999933E-2</v>
      </c>
      <c r="H173" s="192">
        <f ca="1">'GAS DAILY VOL DOWNLOAD'!H173-'GAS DAILY VOL DOWNLOAD'!$B173+$B173</f>
        <v>0</v>
      </c>
      <c r="I173" s="192">
        <f ca="1">'GAS DAILY VOL DOWNLOAD'!I173-'GAS DAILY VOL DOWNLOAD'!$B173+$B173</f>
        <v>4.9999999999999933E-2</v>
      </c>
      <c r="J173" s="192">
        <f ca="1">'GAS DAILY VOL DOWNLOAD'!J173-'GAS DAILY VOL DOWNLOAD'!$B173+$B173</f>
        <v>-0.10000000000000003</v>
      </c>
      <c r="K173" s="192">
        <f ca="1">'GAS DAILY VOL DOWNLOAD'!K173-'GAS DAILY VOL DOWNLOAD'!$B173+$B173</f>
        <v>0</v>
      </c>
      <c r="L173" s="192">
        <f ca="1">'GAS DAILY VOL DOWNLOAD'!L173-'GAS DAILY VOL DOWNLOAD'!$B173+$B173</f>
        <v>4.9999999999999933E-2</v>
      </c>
      <c r="M173" s="192">
        <f ca="1">'GAS DAILY VOL DOWNLOAD'!M173-'GAS DAILY VOL DOWNLOAD'!$B173+$B173</f>
        <v>0</v>
      </c>
      <c r="N173" s="192">
        <f ca="1">'GAS DAILY VOL DOWNLOAD'!N173-'GAS DAILY VOL DOWNLOAD'!$B173+$B173</f>
        <v>4.9999999999999933E-2</v>
      </c>
      <c r="O173" s="192">
        <f ca="1">'GAS DAILY VOL DOWNLOAD'!O173-'GAS DAILY VOL DOWNLOAD'!$B173+$B173</f>
        <v>0.14999999999999991</v>
      </c>
      <c r="P173" s="192">
        <f ca="1">'GAS DAILY VOL DOWNLOAD'!P173-'GAS DAILY VOL DOWNLOAD'!$B173+$B173</f>
        <v>0.14999999999999991</v>
      </c>
      <c r="Q173" s="192">
        <f ca="1">'GAS DAILY VOL DOWNLOAD'!Q173-'GAS DAILY VOL DOWNLOAD'!$B173+$B173</f>
        <v>0</v>
      </c>
    </row>
    <row r="174" spans="1:17" x14ac:dyDescent="0.2">
      <c r="A174" s="138">
        <v>42248</v>
      </c>
      <c r="B174" s="192">
        <f ca="1">STRADDLES!L196</f>
        <v>0</v>
      </c>
      <c r="C174" s="192">
        <f ca="1">'GAS DAILY VOL DOWNLOAD'!C174-'GAS DAILY VOL DOWNLOAD'!$B174+$B174</f>
        <v>0</v>
      </c>
      <c r="D174" s="192">
        <f ca="1">'GAS DAILY VOL DOWNLOAD'!D174-'GAS DAILY VOL DOWNLOAD'!$B174+$B174</f>
        <v>0</v>
      </c>
      <c r="E174" s="192">
        <f ca="1">'GAS DAILY VOL DOWNLOAD'!E174-'GAS DAILY VOL DOWNLOAD'!$B174+$B174</f>
        <v>0</v>
      </c>
      <c r="F174" s="192">
        <f ca="1">'GAS DAILY VOL DOWNLOAD'!F174-'GAS DAILY VOL DOWNLOAD'!$B174+$B174</f>
        <v>0</v>
      </c>
      <c r="G174" s="192">
        <f ca="1">'GAS DAILY VOL DOWNLOAD'!G174-'GAS DAILY VOL DOWNLOAD'!$B174+$B174</f>
        <v>4.9999999999999933E-2</v>
      </c>
      <c r="H174" s="192">
        <f ca="1">'GAS DAILY VOL DOWNLOAD'!H174-'GAS DAILY VOL DOWNLOAD'!$B174+$B174</f>
        <v>4.9999999999999933E-2</v>
      </c>
      <c r="I174" s="192">
        <f ca="1">'GAS DAILY VOL DOWNLOAD'!I174-'GAS DAILY VOL DOWNLOAD'!$B174+$B174</f>
        <v>0</v>
      </c>
      <c r="J174" s="192">
        <f ca="1">'GAS DAILY VOL DOWNLOAD'!J174-'GAS DAILY VOL DOWNLOAD'!$B174+$B174</f>
        <v>-5.0000000000000044E-2</v>
      </c>
      <c r="K174" s="192">
        <f ca="1">'GAS DAILY VOL DOWNLOAD'!K174-'GAS DAILY VOL DOWNLOAD'!$B174+$B174</f>
        <v>0</v>
      </c>
      <c r="L174" s="192">
        <f ca="1">'GAS DAILY VOL DOWNLOAD'!L174-'GAS DAILY VOL DOWNLOAD'!$B174+$B174</f>
        <v>4.9999999999999933E-2</v>
      </c>
      <c r="M174" s="192">
        <f ca="1">'GAS DAILY VOL DOWNLOAD'!M174-'GAS DAILY VOL DOWNLOAD'!$B174+$B174</f>
        <v>0</v>
      </c>
      <c r="N174" s="192">
        <f ca="1">'GAS DAILY VOL DOWNLOAD'!N174-'GAS DAILY VOL DOWNLOAD'!$B174+$B174</f>
        <v>4.9999999999999933E-2</v>
      </c>
      <c r="O174" s="192">
        <f ca="1">'GAS DAILY VOL DOWNLOAD'!O174-'GAS DAILY VOL DOWNLOAD'!$B174+$B174</f>
        <v>0.14999999999999991</v>
      </c>
      <c r="P174" s="192">
        <f ca="1">'GAS DAILY VOL DOWNLOAD'!P174-'GAS DAILY VOL DOWNLOAD'!$B174+$B174</f>
        <v>9.9999999999999978E-2</v>
      </c>
      <c r="Q174" s="192">
        <f ca="1">'GAS DAILY VOL DOWNLOAD'!Q174-'GAS DAILY VOL DOWNLOAD'!$B174+$B174</f>
        <v>0</v>
      </c>
    </row>
    <row r="175" spans="1:17" x14ac:dyDescent="0.2">
      <c r="A175" s="138">
        <v>42278</v>
      </c>
      <c r="B175" s="192">
        <f ca="1">STRADDLES!L197</f>
        <v>0</v>
      </c>
      <c r="C175" s="192">
        <f ca="1">'GAS DAILY VOL DOWNLOAD'!C175-'GAS DAILY VOL DOWNLOAD'!$B175+$B175</f>
        <v>0</v>
      </c>
      <c r="D175" s="192">
        <f ca="1">'GAS DAILY VOL DOWNLOAD'!D175-'GAS DAILY VOL DOWNLOAD'!$B175+$B175</f>
        <v>-4.9999999999999933E-2</v>
      </c>
      <c r="E175" s="192">
        <f ca="1">'GAS DAILY VOL DOWNLOAD'!E175-'GAS DAILY VOL DOWNLOAD'!$B175+$B175</f>
        <v>0</v>
      </c>
      <c r="F175" s="192">
        <f ca="1">'GAS DAILY VOL DOWNLOAD'!F175-'GAS DAILY VOL DOWNLOAD'!$B175+$B175</f>
        <v>0</v>
      </c>
      <c r="G175" s="192">
        <f ca="1">'GAS DAILY VOL DOWNLOAD'!G175-'GAS DAILY VOL DOWNLOAD'!$B175+$B175</f>
        <v>5.0000000000000044E-2</v>
      </c>
      <c r="H175" s="192">
        <f ca="1">'GAS DAILY VOL DOWNLOAD'!H175-'GAS DAILY VOL DOWNLOAD'!$B175+$B175</f>
        <v>5.0000000000000044E-2</v>
      </c>
      <c r="I175" s="192">
        <f ca="1">'GAS DAILY VOL DOWNLOAD'!I175-'GAS DAILY VOL DOWNLOAD'!$B175+$B175</f>
        <v>0</v>
      </c>
      <c r="J175" s="192">
        <f ca="1">'GAS DAILY VOL DOWNLOAD'!J175-'GAS DAILY VOL DOWNLOAD'!$B175+$B175</f>
        <v>-9.9999999999999978E-2</v>
      </c>
      <c r="K175" s="192">
        <f ca="1">'GAS DAILY VOL DOWNLOAD'!K175-'GAS DAILY VOL DOWNLOAD'!$B175+$B175</f>
        <v>0</v>
      </c>
      <c r="L175" s="192">
        <f ca="1">'GAS DAILY VOL DOWNLOAD'!L175-'GAS DAILY VOL DOWNLOAD'!$B175+$B175</f>
        <v>5.0000000000000044E-2</v>
      </c>
      <c r="M175" s="192">
        <f ca="1">'GAS DAILY VOL DOWNLOAD'!M175-'GAS DAILY VOL DOWNLOAD'!$B175+$B175</f>
        <v>0</v>
      </c>
      <c r="N175" s="192">
        <f ca="1">'GAS DAILY VOL DOWNLOAD'!N175-'GAS DAILY VOL DOWNLOAD'!$B175+$B175</f>
        <v>5.0000000000000044E-2</v>
      </c>
      <c r="O175" s="192">
        <f ca="1">'GAS DAILY VOL DOWNLOAD'!O175-'GAS DAILY VOL DOWNLOAD'!$B175+$B175</f>
        <v>0.15000000000000002</v>
      </c>
      <c r="P175" s="192">
        <f ca="1">'GAS DAILY VOL DOWNLOAD'!P175-'GAS DAILY VOL DOWNLOAD'!$B175+$B175</f>
        <v>9.9999999999999978E-2</v>
      </c>
      <c r="Q175" s="192">
        <f ca="1">'GAS DAILY VOL DOWNLOAD'!Q175-'GAS DAILY VOL DOWNLOAD'!$B175+$B175</f>
        <v>0</v>
      </c>
    </row>
    <row r="176" spans="1:17" x14ac:dyDescent="0.2">
      <c r="A176" s="138">
        <v>42309</v>
      </c>
      <c r="B176" s="192">
        <f ca="1">STRADDLES!L198</f>
        <v>0</v>
      </c>
      <c r="C176" s="192">
        <f ca="1">'GAS DAILY VOL DOWNLOAD'!C176-'GAS DAILY VOL DOWNLOAD'!$B176+$B176</f>
        <v>4.9999999999999933E-2</v>
      </c>
      <c r="D176" s="192">
        <f ca="1">'GAS DAILY VOL DOWNLOAD'!D176-'GAS DAILY VOL DOWNLOAD'!$B176+$B176</f>
        <v>0</v>
      </c>
      <c r="E176" s="192">
        <f ca="1">'GAS DAILY VOL DOWNLOAD'!E176-'GAS DAILY VOL DOWNLOAD'!$B176+$B176</f>
        <v>0</v>
      </c>
      <c r="F176" s="192">
        <f ca="1">'GAS DAILY VOL DOWNLOAD'!F176-'GAS DAILY VOL DOWNLOAD'!$B176+$B176</f>
        <v>9.9999999999999978E-2</v>
      </c>
      <c r="G176" s="192">
        <f ca="1">'GAS DAILY VOL DOWNLOAD'!G176-'GAS DAILY VOL DOWNLOAD'!$B176+$B176</f>
        <v>0.14999999999999991</v>
      </c>
      <c r="H176" s="192">
        <f ca="1">'GAS DAILY VOL DOWNLOAD'!H176-'GAS DAILY VOL DOWNLOAD'!$B176+$B176</f>
        <v>4.9999999999999933E-2</v>
      </c>
      <c r="I176" s="192">
        <f ca="1">'GAS DAILY VOL DOWNLOAD'!I176-'GAS DAILY VOL DOWNLOAD'!$B176+$B176</f>
        <v>0</v>
      </c>
      <c r="J176" s="192">
        <f ca="1">'GAS DAILY VOL DOWNLOAD'!J176-'GAS DAILY VOL DOWNLOAD'!$B176+$B176</f>
        <v>0.14999999999999991</v>
      </c>
      <c r="K176" s="192">
        <f ca="1">'GAS DAILY VOL DOWNLOAD'!K176-'GAS DAILY VOL DOWNLOAD'!$B176+$B176</f>
        <v>0</v>
      </c>
      <c r="L176" s="192">
        <f ca="1">'GAS DAILY VOL DOWNLOAD'!L176-'GAS DAILY VOL DOWNLOAD'!$B176+$B176</f>
        <v>0</v>
      </c>
      <c r="M176" s="192">
        <f ca="1">'GAS DAILY VOL DOWNLOAD'!M176-'GAS DAILY VOL DOWNLOAD'!$B176+$B176</f>
        <v>0</v>
      </c>
      <c r="N176" s="192">
        <f ca="1">'GAS DAILY VOL DOWNLOAD'!N176-'GAS DAILY VOL DOWNLOAD'!$B176+$B176</f>
        <v>0.14999999999999991</v>
      </c>
      <c r="O176" s="192">
        <f ca="1">'GAS DAILY VOL DOWNLOAD'!O176-'GAS DAILY VOL DOWNLOAD'!$B176+$B176</f>
        <v>0.14999999999999991</v>
      </c>
      <c r="P176" s="192">
        <f ca="1">'GAS DAILY VOL DOWNLOAD'!P176-'GAS DAILY VOL DOWNLOAD'!$B176+$B176</f>
        <v>9.9999999999999978E-2</v>
      </c>
      <c r="Q176" s="192">
        <f ca="1">'GAS DAILY VOL DOWNLOAD'!Q176-'GAS DAILY VOL DOWNLOAD'!$B176+$B176</f>
        <v>0</v>
      </c>
    </row>
    <row r="177" spans="1:17" x14ac:dyDescent="0.2">
      <c r="A177" s="138">
        <v>42339</v>
      </c>
      <c r="B177" s="192">
        <f ca="1">STRADDLES!L199</f>
        <v>0</v>
      </c>
      <c r="C177" s="192">
        <f ca="1">'GAS DAILY VOL DOWNLOAD'!C177-'GAS DAILY VOL DOWNLOAD'!$B177+$B177</f>
        <v>5.0000000000000044E-2</v>
      </c>
      <c r="D177" s="192">
        <f ca="1">'GAS DAILY VOL DOWNLOAD'!D177-'GAS DAILY VOL DOWNLOAD'!$B177+$B177</f>
        <v>0</v>
      </c>
      <c r="E177" s="192">
        <f ca="1">'GAS DAILY VOL DOWNLOAD'!E177-'GAS DAILY VOL DOWNLOAD'!$B177+$B177</f>
        <v>0</v>
      </c>
      <c r="F177" s="192">
        <f ca="1">'GAS DAILY VOL DOWNLOAD'!F177-'GAS DAILY VOL DOWNLOAD'!$B177+$B177</f>
        <v>0.14999999999999991</v>
      </c>
      <c r="G177" s="192">
        <f ca="1">'GAS DAILY VOL DOWNLOAD'!G177-'GAS DAILY VOL DOWNLOAD'!$B177+$B177</f>
        <v>0.25</v>
      </c>
      <c r="H177" s="192">
        <f ca="1">'GAS DAILY VOL DOWNLOAD'!H177-'GAS DAILY VOL DOWNLOAD'!$B177+$B177</f>
        <v>5.0000000000000044E-2</v>
      </c>
      <c r="I177" s="192">
        <f ca="1">'GAS DAILY VOL DOWNLOAD'!I177-'GAS DAILY VOL DOWNLOAD'!$B177+$B177</f>
        <v>0</v>
      </c>
      <c r="J177" s="192">
        <f ca="1">'GAS DAILY VOL DOWNLOAD'!J177-'GAS DAILY VOL DOWNLOAD'!$B177+$B177</f>
        <v>0.35000000000000009</v>
      </c>
      <c r="K177" s="192">
        <f ca="1">'GAS DAILY VOL DOWNLOAD'!K177-'GAS DAILY VOL DOWNLOAD'!$B177+$B177</f>
        <v>0</v>
      </c>
      <c r="L177" s="192">
        <f ca="1">'GAS DAILY VOL DOWNLOAD'!L177-'GAS DAILY VOL DOWNLOAD'!$B177+$B177</f>
        <v>0.10000000000000009</v>
      </c>
      <c r="M177" s="192">
        <f ca="1">'GAS DAILY VOL DOWNLOAD'!M177-'GAS DAILY VOL DOWNLOAD'!$B177+$B177</f>
        <v>0</v>
      </c>
      <c r="N177" s="192">
        <f ca="1">'GAS DAILY VOL DOWNLOAD'!N177-'GAS DAILY VOL DOWNLOAD'!$B177+$B177</f>
        <v>0.25</v>
      </c>
      <c r="O177" s="192">
        <f ca="1">'GAS DAILY VOL DOWNLOAD'!O177-'GAS DAILY VOL DOWNLOAD'!$B177+$B177</f>
        <v>0.14999999999999991</v>
      </c>
      <c r="P177" s="192">
        <f ca="1">'GAS DAILY VOL DOWNLOAD'!P177-'GAS DAILY VOL DOWNLOAD'!$B177+$B177</f>
        <v>0.10000000000000009</v>
      </c>
      <c r="Q177" s="192">
        <f ca="1">'GAS DAILY VOL DOWNLOAD'!Q177-'GAS DAILY VOL DOWNLOAD'!$B177+$B177</f>
        <v>0</v>
      </c>
    </row>
    <row r="178" spans="1:17" x14ac:dyDescent="0.2">
      <c r="A178" s="138">
        <v>42370</v>
      </c>
      <c r="B178" s="192">
        <f ca="1">STRADDLES!L200</f>
        <v>0</v>
      </c>
      <c r="C178" s="192">
        <f ca="1">'GAS DAILY VOL DOWNLOAD'!C178-'GAS DAILY VOL DOWNLOAD'!$B178+$B178</f>
        <v>5.0000000000000044E-2</v>
      </c>
      <c r="D178" s="192">
        <f ca="1">'GAS DAILY VOL DOWNLOAD'!D178-'GAS DAILY VOL DOWNLOAD'!$B178+$B178</f>
        <v>0</v>
      </c>
      <c r="E178" s="192">
        <f ca="1">'GAS DAILY VOL DOWNLOAD'!E178-'GAS DAILY VOL DOWNLOAD'!$B178+$B178</f>
        <v>0</v>
      </c>
      <c r="F178" s="192">
        <f ca="1">'GAS DAILY VOL DOWNLOAD'!F178-'GAS DAILY VOL DOWNLOAD'!$B178+$B178</f>
        <v>0.14999999999999991</v>
      </c>
      <c r="G178" s="192">
        <f ca="1">'GAS DAILY VOL DOWNLOAD'!G178-'GAS DAILY VOL DOWNLOAD'!$B178+$B178</f>
        <v>0.44999999999999996</v>
      </c>
      <c r="H178" s="192">
        <f ca="1">'GAS DAILY VOL DOWNLOAD'!H178-'GAS DAILY VOL DOWNLOAD'!$B178+$B178</f>
        <v>5.0000000000000044E-2</v>
      </c>
      <c r="I178" s="192">
        <f ca="1">'GAS DAILY VOL DOWNLOAD'!I178-'GAS DAILY VOL DOWNLOAD'!$B178+$B178</f>
        <v>0</v>
      </c>
      <c r="J178" s="192">
        <f ca="1">'GAS DAILY VOL DOWNLOAD'!J178-'GAS DAILY VOL DOWNLOAD'!$B178+$B178</f>
        <v>0.35000000000000009</v>
      </c>
      <c r="K178" s="192">
        <f ca="1">'GAS DAILY VOL DOWNLOAD'!K178-'GAS DAILY VOL DOWNLOAD'!$B178+$B178</f>
        <v>0</v>
      </c>
      <c r="L178" s="192">
        <f ca="1">'GAS DAILY VOL DOWNLOAD'!L178-'GAS DAILY VOL DOWNLOAD'!$B178+$B178</f>
        <v>0.10000000000000009</v>
      </c>
      <c r="M178" s="192">
        <f ca="1">'GAS DAILY VOL DOWNLOAD'!M178-'GAS DAILY VOL DOWNLOAD'!$B178+$B178</f>
        <v>0</v>
      </c>
      <c r="N178" s="192">
        <f ca="1">'GAS DAILY VOL DOWNLOAD'!N178-'GAS DAILY VOL DOWNLOAD'!$B178+$B178</f>
        <v>0.44999999999999996</v>
      </c>
      <c r="O178" s="192">
        <f ca="1">'GAS DAILY VOL DOWNLOAD'!O178-'GAS DAILY VOL DOWNLOAD'!$B178+$B178</f>
        <v>0.14999999999999991</v>
      </c>
      <c r="P178" s="192">
        <f ca="1">'GAS DAILY VOL DOWNLOAD'!P178-'GAS DAILY VOL DOWNLOAD'!$B178+$B178</f>
        <v>0.10000000000000009</v>
      </c>
      <c r="Q178" s="192">
        <f ca="1">'GAS DAILY VOL DOWNLOAD'!Q178-'GAS DAILY VOL DOWNLOAD'!$B178+$B178</f>
        <v>0</v>
      </c>
    </row>
    <row r="179" spans="1:17" x14ac:dyDescent="0.2">
      <c r="A179" s="138">
        <v>42401</v>
      </c>
      <c r="B179" s="192">
        <f ca="1">STRADDLES!L201</f>
        <v>0</v>
      </c>
      <c r="C179" s="192">
        <f ca="1">'GAS DAILY VOL DOWNLOAD'!C179-'GAS DAILY VOL DOWNLOAD'!$B179+$B179</f>
        <v>5.0000000000000044E-2</v>
      </c>
      <c r="D179" s="192">
        <f ca="1">'GAS DAILY VOL DOWNLOAD'!D179-'GAS DAILY VOL DOWNLOAD'!$B179+$B179</f>
        <v>0</v>
      </c>
      <c r="E179" s="192">
        <f ca="1">'GAS DAILY VOL DOWNLOAD'!E179-'GAS DAILY VOL DOWNLOAD'!$B179+$B179</f>
        <v>0</v>
      </c>
      <c r="F179" s="192">
        <f ca="1">'GAS DAILY VOL DOWNLOAD'!F179-'GAS DAILY VOL DOWNLOAD'!$B179+$B179</f>
        <v>0.14999999999999991</v>
      </c>
      <c r="G179" s="192">
        <f ca="1">'GAS DAILY VOL DOWNLOAD'!G179-'GAS DAILY VOL DOWNLOAD'!$B179+$B179</f>
        <v>0.44999999999999996</v>
      </c>
      <c r="H179" s="192">
        <f ca="1">'GAS DAILY VOL DOWNLOAD'!H179-'GAS DAILY VOL DOWNLOAD'!$B179+$B179</f>
        <v>5.0000000000000044E-2</v>
      </c>
      <c r="I179" s="192">
        <f ca="1">'GAS DAILY VOL DOWNLOAD'!I179-'GAS DAILY VOL DOWNLOAD'!$B179+$B179</f>
        <v>0</v>
      </c>
      <c r="J179" s="192">
        <f ca="1">'GAS DAILY VOL DOWNLOAD'!J179-'GAS DAILY VOL DOWNLOAD'!$B179+$B179</f>
        <v>0.35000000000000009</v>
      </c>
      <c r="K179" s="192">
        <f ca="1">'GAS DAILY VOL DOWNLOAD'!K179-'GAS DAILY VOL DOWNLOAD'!$B179+$B179</f>
        <v>0</v>
      </c>
      <c r="L179" s="192">
        <f ca="1">'GAS DAILY VOL DOWNLOAD'!L179-'GAS DAILY VOL DOWNLOAD'!$B179+$B179</f>
        <v>0.10000000000000009</v>
      </c>
      <c r="M179" s="192">
        <f ca="1">'GAS DAILY VOL DOWNLOAD'!M179-'GAS DAILY VOL DOWNLOAD'!$B179+$B179</f>
        <v>0</v>
      </c>
      <c r="N179" s="192">
        <f ca="1">'GAS DAILY VOL DOWNLOAD'!N179-'GAS DAILY VOL DOWNLOAD'!$B179+$B179</f>
        <v>0.44999999999999996</v>
      </c>
      <c r="O179" s="192">
        <f ca="1">'GAS DAILY VOL DOWNLOAD'!O179-'GAS DAILY VOL DOWNLOAD'!$B179+$B179</f>
        <v>0.14999999999999991</v>
      </c>
      <c r="P179" s="192">
        <f ca="1">'GAS DAILY VOL DOWNLOAD'!P179-'GAS DAILY VOL DOWNLOAD'!$B179+$B179</f>
        <v>0.10000000000000009</v>
      </c>
      <c r="Q179" s="192">
        <f ca="1">'GAS DAILY VOL DOWNLOAD'!Q179-'GAS DAILY VOL DOWNLOAD'!$B179+$B179</f>
        <v>0</v>
      </c>
    </row>
    <row r="180" spans="1:17" x14ac:dyDescent="0.2">
      <c r="A180" s="138">
        <v>42430</v>
      </c>
      <c r="B180" s="192">
        <f ca="1">STRADDLES!L202</f>
        <v>0</v>
      </c>
      <c r="C180" s="192">
        <f ca="1">'GAS DAILY VOL DOWNLOAD'!C180-'GAS DAILY VOL DOWNLOAD'!$B180+$B180</f>
        <v>5.0000000000000044E-2</v>
      </c>
      <c r="D180" s="192">
        <f ca="1">'GAS DAILY VOL DOWNLOAD'!D180-'GAS DAILY VOL DOWNLOAD'!$B180+$B180</f>
        <v>0</v>
      </c>
      <c r="E180" s="192">
        <f ca="1">'GAS DAILY VOL DOWNLOAD'!E180-'GAS DAILY VOL DOWNLOAD'!$B180+$B180</f>
        <v>0</v>
      </c>
      <c r="F180" s="192">
        <f ca="1">'GAS DAILY VOL DOWNLOAD'!F180-'GAS DAILY VOL DOWNLOAD'!$B180+$B180</f>
        <v>9.9999999999999978E-2</v>
      </c>
      <c r="G180" s="192">
        <f ca="1">'GAS DAILY VOL DOWNLOAD'!G180-'GAS DAILY VOL DOWNLOAD'!$B180+$B180</f>
        <v>0.25</v>
      </c>
      <c r="H180" s="192">
        <f ca="1">'GAS DAILY VOL DOWNLOAD'!H180-'GAS DAILY VOL DOWNLOAD'!$B180+$B180</f>
        <v>0</v>
      </c>
      <c r="I180" s="192">
        <f ca="1">'GAS DAILY VOL DOWNLOAD'!I180-'GAS DAILY VOL DOWNLOAD'!$B180+$B180</f>
        <v>0</v>
      </c>
      <c r="J180" s="192">
        <f ca="1">'GAS DAILY VOL DOWNLOAD'!J180-'GAS DAILY VOL DOWNLOAD'!$B180+$B180</f>
        <v>0.19999999999999996</v>
      </c>
      <c r="K180" s="192">
        <f ca="1">'GAS DAILY VOL DOWNLOAD'!K180-'GAS DAILY VOL DOWNLOAD'!$B180+$B180</f>
        <v>0</v>
      </c>
      <c r="L180" s="192">
        <f ca="1">'GAS DAILY VOL DOWNLOAD'!L180-'GAS DAILY VOL DOWNLOAD'!$B180+$B180</f>
        <v>0</v>
      </c>
      <c r="M180" s="192">
        <f ca="1">'GAS DAILY VOL DOWNLOAD'!M180-'GAS DAILY VOL DOWNLOAD'!$B180+$B180</f>
        <v>0</v>
      </c>
      <c r="N180" s="192">
        <f ca="1">'GAS DAILY VOL DOWNLOAD'!N180-'GAS DAILY VOL DOWNLOAD'!$B180+$B180</f>
        <v>0.25</v>
      </c>
      <c r="O180" s="192">
        <f ca="1">'GAS DAILY VOL DOWNLOAD'!O180-'GAS DAILY VOL DOWNLOAD'!$B180+$B180</f>
        <v>0.15000000000000002</v>
      </c>
      <c r="P180" s="192">
        <f ca="1">'GAS DAILY VOL DOWNLOAD'!P180-'GAS DAILY VOL DOWNLOAD'!$B180+$B180</f>
        <v>9.9999999999999978E-2</v>
      </c>
      <c r="Q180" s="192">
        <f ca="1">'GAS DAILY VOL DOWNLOAD'!Q180-'GAS DAILY VOL DOWNLOAD'!$B180+$B180</f>
        <v>0</v>
      </c>
    </row>
    <row r="181" spans="1:17" x14ac:dyDescent="0.2">
      <c r="A181" s="138">
        <v>42461</v>
      </c>
      <c r="B181" s="192">
        <f ca="1">STRADDLES!L203</f>
        <v>0</v>
      </c>
      <c r="C181" s="192">
        <f ca="1">'GAS DAILY VOL DOWNLOAD'!C181-'GAS DAILY VOL DOWNLOAD'!$B181+$B181</f>
        <v>4.9999999999999989E-2</v>
      </c>
      <c r="D181" s="192">
        <f ca="1">'GAS DAILY VOL DOWNLOAD'!D181-'GAS DAILY VOL DOWNLOAD'!$B181+$B181</f>
        <v>0</v>
      </c>
      <c r="E181" s="192">
        <f ca="1">'GAS DAILY VOL DOWNLOAD'!E181-'GAS DAILY VOL DOWNLOAD'!$B181+$B181</f>
        <v>4.9999999999999989E-2</v>
      </c>
      <c r="F181" s="192">
        <f ca="1">'GAS DAILY VOL DOWNLOAD'!F181-'GAS DAILY VOL DOWNLOAD'!$B181+$B181</f>
        <v>4.9999999999999989E-2</v>
      </c>
      <c r="G181" s="192">
        <f ca="1">'GAS DAILY VOL DOWNLOAD'!G181-'GAS DAILY VOL DOWNLOAD'!$B181+$B181</f>
        <v>4.9999999999999989E-2</v>
      </c>
      <c r="H181" s="192">
        <f ca="1">'GAS DAILY VOL DOWNLOAD'!H181-'GAS DAILY VOL DOWNLOAD'!$B181+$B181</f>
        <v>4.9999999999999989E-2</v>
      </c>
      <c r="I181" s="192">
        <f ca="1">'GAS DAILY VOL DOWNLOAD'!I181-'GAS DAILY VOL DOWNLOAD'!$B181+$B181</f>
        <v>4.9999999999999989E-2</v>
      </c>
      <c r="J181" s="192">
        <f ca="1">'GAS DAILY VOL DOWNLOAD'!J181-'GAS DAILY VOL DOWNLOAD'!$B181+$B181</f>
        <v>9.9999999999999978E-2</v>
      </c>
      <c r="K181" s="192">
        <f ca="1">'GAS DAILY VOL DOWNLOAD'!K181-'GAS DAILY VOL DOWNLOAD'!$B181+$B181</f>
        <v>0</v>
      </c>
      <c r="L181" s="192">
        <f ca="1">'GAS DAILY VOL DOWNLOAD'!L181-'GAS DAILY VOL DOWNLOAD'!$B181+$B181</f>
        <v>4.9999999999999989E-2</v>
      </c>
      <c r="M181" s="192">
        <f ca="1">'GAS DAILY VOL DOWNLOAD'!M181-'GAS DAILY VOL DOWNLOAD'!$B181+$B181</f>
        <v>0</v>
      </c>
      <c r="N181" s="192">
        <f ca="1">'GAS DAILY VOL DOWNLOAD'!N181-'GAS DAILY VOL DOWNLOAD'!$B181+$B181</f>
        <v>4.9999999999999989E-2</v>
      </c>
      <c r="O181" s="192">
        <f ca="1">'GAS DAILY VOL DOWNLOAD'!O181-'GAS DAILY VOL DOWNLOAD'!$B181+$B181</f>
        <v>0.15000000000000002</v>
      </c>
      <c r="P181" s="192">
        <f ca="1">'GAS DAILY VOL DOWNLOAD'!P181-'GAS DAILY VOL DOWNLOAD'!$B181+$B181</f>
        <v>0.15000000000000002</v>
      </c>
      <c r="Q181" s="192">
        <f ca="1">'GAS DAILY VOL DOWNLOAD'!Q181-'GAS DAILY VOL DOWNLOAD'!$B181+$B181</f>
        <v>0</v>
      </c>
    </row>
    <row r="182" spans="1:17" x14ac:dyDescent="0.2">
      <c r="A182" s="138">
        <v>42491</v>
      </c>
      <c r="B182" s="192">
        <f ca="1">STRADDLES!L204</f>
        <v>0</v>
      </c>
      <c r="C182" s="192">
        <f ca="1">'GAS DAILY VOL DOWNLOAD'!C182-'GAS DAILY VOL DOWNLOAD'!$B182+$B182</f>
        <v>4.9999999999999989E-2</v>
      </c>
      <c r="D182" s="192">
        <f ca="1">'GAS DAILY VOL DOWNLOAD'!D182-'GAS DAILY VOL DOWNLOAD'!$B182+$B182</f>
        <v>-4.9999999999999989E-2</v>
      </c>
      <c r="E182" s="192">
        <f ca="1">'GAS DAILY VOL DOWNLOAD'!E182-'GAS DAILY VOL DOWNLOAD'!$B182+$B182</f>
        <v>-4.9999999999999989E-2</v>
      </c>
      <c r="F182" s="192">
        <f ca="1">'GAS DAILY VOL DOWNLOAD'!F182-'GAS DAILY VOL DOWNLOAD'!$B182+$B182</f>
        <v>0</v>
      </c>
      <c r="G182" s="192">
        <f ca="1">'GAS DAILY VOL DOWNLOAD'!G182-'GAS DAILY VOL DOWNLOAD'!$B182+$B182</f>
        <v>4.9999999999999989E-2</v>
      </c>
      <c r="H182" s="192">
        <f ca="1">'GAS DAILY VOL DOWNLOAD'!H182-'GAS DAILY VOL DOWNLOAD'!$B182+$B182</f>
        <v>0</v>
      </c>
      <c r="I182" s="192">
        <f ca="1">'GAS DAILY VOL DOWNLOAD'!I182-'GAS DAILY VOL DOWNLOAD'!$B182+$B182</f>
        <v>-4.9999999999999989E-2</v>
      </c>
      <c r="J182" s="192">
        <f ca="1">'GAS DAILY VOL DOWNLOAD'!J182-'GAS DAILY VOL DOWNLOAD'!$B182+$B182</f>
        <v>0</v>
      </c>
      <c r="K182" s="192">
        <f ca="1">'GAS DAILY VOL DOWNLOAD'!K182-'GAS DAILY VOL DOWNLOAD'!$B182+$B182</f>
        <v>0</v>
      </c>
      <c r="L182" s="192">
        <f ca="1">'GAS DAILY VOL DOWNLOAD'!L182-'GAS DAILY VOL DOWNLOAD'!$B182+$B182</f>
        <v>4.9999999999999989E-2</v>
      </c>
      <c r="M182" s="192">
        <f ca="1">'GAS DAILY VOL DOWNLOAD'!M182-'GAS DAILY VOL DOWNLOAD'!$B182+$B182</f>
        <v>0</v>
      </c>
      <c r="N182" s="192">
        <f ca="1">'GAS DAILY VOL DOWNLOAD'!N182-'GAS DAILY VOL DOWNLOAD'!$B182+$B182</f>
        <v>4.9999999999999989E-2</v>
      </c>
      <c r="O182" s="192">
        <f ca="1">'GAS DAILY VOL DOWNLOAD'!O182-'GAS DAILY VOL DOWNLOAD'!$B182+$B182</f>
        <v>0.14999999999999997</v>
      </c>
      <c r="P182" s="192">
        <f ca="1">'GAS DAILY VOL DOWNLOAD'!P182-'GAS DAILY VOL DOWNLOAD'!$B182+$B182</f>
        <v>4.9999999999999989E-2</v>
      </c>
      <c r="Q182" s="192">
        <f ca="1">'GAS DAILY VOL DOWNLOAD'!Q182-'GAS DAILY VOL DOWNLOAD'!$B182+$B182</f>
        <v>0</v>
      </c>
    </row>
    <row r="183" spans="1:17" x14ac:dyDescent="0.2">
      <c r="A183" s="138">
        <v>42522</v>
      </c>
      <c r="B183" s="192">
        <f ca="1">STRADDLES!L205</f>
        <v>0</v>
      </c>
      <c r="C183" s="192">
        <f ca="1">'GAS DAILY VOL DOWNLOAD'!C183-'GAS DAILY VOL DOWNLOAD'!$B183+$B183</f>
        <v>4.9999999999999989E-2</v>
      </c>
      <c r="D183" s="192">
        <f ca="1">'GAS DAILY VOL DOWNLOAD'!D183-'GAS DAILY VOL DOWNLOAD'!$B183+$B183</f>
        <v>-4.9999999999999989E-2</v>
      </c>
      <c r="E183" s="192">
        <f ca="1">'GAS DAILY VOL DOWNLOAD'!E183-'GAS DAILY VOL DOWNLOAD'!$B183+$B183</f>
        <v>4.9999999999999989E-2</v>
      </c>
      <c r="F183" s="192">
        <f ca="1">'GAS DAILY VOL DOWNLOAD'!F183-'GAS DAILY VOL DOWNLOAD'!$B183+$B183</f>
        <v>0</v>
      </c>
      <c r="G183" s="192">
        <f ca="1">'GAS DAILY VOL DOWNLOAD'!G183-'GAS DAILY VOL DOWNLOAD'!$B183+$B183</f>
        <v>4.9999999999999989E-2</v>
      </c>
      <c r="H183" s="192">
        <f ca="1">'GAS DAILY VOL DOWNLOAD'!H183-'GAS DAILY VOL DOWNLOAD'!$B183+$B183</f>
        <v>4.9999999999999989E-2</v>
      </c>
      <c r="I183" s="192">
        <f ca="1">'GAS DAILY VOL DOWNLOAD'!I183-'GAS DAILY VOL DOWNLOAD'!$B183+$B183</f>
        <v>4.9999999999999989E-2</v>
      </c>
      <c r="J183" s="192">
        <f ca="1">'GAS DAILY VOL DOWNLOAD'!J183-'GAS DAILY VOL DOWNLOAD'!$B183+$B183</f>
        <v>4.9999999999999989E-2</v>
      </c>
      <c r="K183" s="192">
        <f ca="1">'GAS DAILY VOL DOWNLOAD'!K183-'GAS DAILY VOL DOWNLOAD'!$B183+$B183</f>
        <v>0</v>
      </c>
      <c r="L183" s="192">
        <f ca="1">'GAS DAILY VOL DOWNLOAD'!L183-'GAS DAILY VOL DOWNLOAD'!$B183+$B183</f>
        <v>4.9999999999999989E-2</v>
      </c>
      <c r="M183" s="192">
        <f ca="1">'GAS DAILY VOL DOWNLOAD'!M183-'GAS DAILY VOL DOWNLOAD'!$B183+$B183</f>
        <v>0</v>
      </c>
      <c r="N183" s="192">
        <f ca="1">'GAS DAILY VOL DOWNLOAD'!N183-'GAS DAILY VOL DOWNLOAD'!$B183+$B183</f>
        <v>4.9999999999999989E-2</v>
      </c>
      <c r="O183" s="192">
        <f ca="1">'GAS DAILY VOL DOWNLOAD'!O183-'GAS DAILY VOL DOWNLOAD'!$B183+$B183</f>
        <v>0.14999999999999997</v>
      </c>
      <c r="P183" s="192">
        <f ca="1">'GAS DAILY VOL DOWNLOAD'!P183-'GAS DAILY VOL DOWNLOAD'!$B183+$B183</f>
        <v>0.14999999999999997</v>
      </c>
      <c r="Q183" s="192">
        <f ca="1">'GAS DAILY VOL DOWNLOAD'!Q183-'GAS DAILY VOL DOWNLOAD'!$B183+$B183</f>
        <v>0</v>
      </c>
    </row>
    <row r="184" spans="1:17" x14ac:dyDescent="0.2">
      <c r="A184" s="138">
        <v>42552</v>
      </c>
      <c r="B184" s="192">
        <f ca="1">STRADDLES!L206</f>
        <v>0</v>
      </c>
      <c r="C184" s="192">
        <f ca="1">'GAS DAILY VOL DOWNLOAD'!C184-'GAS DAILY VOL DOWNLOAD'!$B184+$B184</f>
        <v>0</v>
      </c>
      <c r="D184" s="192">
        <f ca="1">'GAS DAILY VOL DOWNLOAD'!D184-'GAS DAILY VOL DOWNLOAD'!$B184+$B184</f>
        <v>-9.9999999999999978E-2</v>
      </c>
      <c r="E184" s="192">
        <f ca="1">'GAS DAILY VOL DOWNLOAD'!E184-'GAS DAILY VOL DOWNLOAD'!$B184+$B184</f>
        <v>0</v>
      </c>
      <c r="F184" s="192">
        <f ca="1">'GAS DAILY VOL DOWNLOAD'!F184-'GAS DAILY VOL DOWNLOAD'!$B184+$B184</f>
        <v>0</v>
      </c>
      <c r="G184" s="192">
        <f ca="1">'GAS DAILY VOL DOWNLOAD'!G184-'GAS DAILY VOL DOWNLOAD'!$B184+$B184</f>
        <v>0</v>
      </c>
      <c r="H184" s="192">
        <f ca="1">'GAS DAILY VOL DOWNLOAD'!H184-'GAS DAILY VOL DOWNLOAD'!$B184+$B184</f>
        <v>0</v>
      </c>
      <c r="I184" s="192">
        <f ca="1">'GAS DAILY VOL DOWNLOAD'!I184-'GAS DAILY VOL DOWNLOAD'!$B184+$B184</f>
        <v>0</v>
      </c>
      <c r="J184" s="192">
        <f ca="1">'GAS DAILY VOL DOWNLOAD'!J184-'GAS DAILY VOL DOWNLOAD'!$B184+$B184</f>
        <v>0</v>
      </c>
      <c r="K184" s="192">
        <f ca="1">'GAS DAILY VOL DOWNLOAD'!K184-'GAS DAILY VOL DOWNLOAD'!$B184+$B184</f>
        <v>0</v>
      </c>
      <c r="L184" s="192">
        <f ca="1">'GAS DAILY VOL DOWNLOAD'!L184-'GAS DAILY VOL DOWNLOAD'!$B184+$B184</f>
        <v>5.0000000000000044E-2</v>
      </c>
      <c r="M184" s="192">
        <f ca="1">'GAS DAILY VOL DOWNLOAD'!M184-'GAS DAILY VOL DOWNLOAD'!$B184+$B184</f>
        <v>0</v>
      </c>
      <c r="N184" s="192">
        <f ca="1">'GAS DAILY VOL DOWNLOAD'!N184-'GAS DAILY VOL DOWNLOAD'!$B184+$B184</f>
        <v>0</v>
      </c>
      <c r="O184" s="192">
        <f ca="1">'GAS DAILY VOL DOWNLOAD'!O184-'GAS DAILY VOL DOWNLOAD'!$B184+$B184</f>
        <v>0.15000000000000002</v>
      </c>
      <c r="P184" s="192">
        <f ca="1">'GAS DAILY VOL DOWNLOAD'!P184-'GAS DAILY VOL DOWNLOAD'!$B184+$B184</f>
        <v>9.9999999999999978E-2</v>
      </c>
      <c r="Q184" s="192">
        <f ca="1">'GAS DAILY VOL DOWNLOAD'!Q184-'GAS DAILY VOL DOWNLOAD'!$B184+$B184</f>
        <v>0</v>
      </c>
    </row>
    <row r="185" spans="1:17" x14ac:dyDescent="0.2">
      <c r="A185" s="138">
        <v>42583</v>
      </c>
      <c r="B185" s="192">
        <f ca="1">STRADDLES!L207</f>
        <v>0</v>
      </c>
      <c r="C185" s="192">
        <f ca="1">'GAS DAILY VOL DOWNLOAD'!C185-'GAS DAILY VOL DOWNLOAD'!$B185+$B185</f>
        <v>0</v>
      </c>
      <c r="D185" s="192">
        <f ca="1">'GAS DAILY VOL DOWNLOAD'!D185-'GAS DAILY VOL DOWNLOAD'!$B185+$B185</f>
        <v>-5.0000000000000044E-2</v>
      </c>
      <c r="E185" s="192">
        <f ca="1">'GAS DAILY VOL DOWNLOAD'!E185-'GAS DAILY VOL DOWNLOAD'!$B185+$B185</f>
        <v>4.9999999999999933E-2</v>
      </c>
      <c r="F185" s="192">
        <f ca="1">'GAS DAILY VOL DOWNLOAD'!F185-'GAS DAILY VOL DOWNLOAD'!$B185+$B185</f>
        <v>0</v>
      </c>
      <c r="G185" s="192">
        <f ca="1">'GAS DAILY VOL DOWNLOAD'!G185-'GAS DAILY VOL DOWNLOAD'!$B185+$B185</f>
        <v>4.9999999999999933E-2</v>
      </c>
      <c r="H185" s="192">
        <f ca="1">'GAS DAILY VOL DOWNLOAD'!H185-'GAS DAILY VOL DOWNLOAD'!$B185+$B185</f>
        <v>0</v>
      </c>
      <c r="I185" s="192">
        <f ca="1">'GAS DAILY VOL DOWNLOAD'!I185-'GAS DAILY VOL DOWNLOAD'!$B185+$B185</f>
        <v>4.9999999999999933E-2</v>
      </c>
      <c r="J185" s="192">
        <f ca="1">'GAS DAILY VOL DOWNLOAD'!J185-'GAS DAILY VOL DOWNLOAD'!$B185+$B185</f>
        <v>-0.10000000000000003</v>
      </c>
      <c r="K185" s="192">
        <f ca="1">'GAS DAILY VOL DOWNLOAD'!K185-'GAS DAILY VOL DOWNLOAD'!$B185+$B185</f>
        <v>0</v>
      </c>
      <c r="L185" s="192">
        <f ca="1">'GAS DAILY VOL DOWNLOAD'!L185-'GAS DAILY VOL DOWNLOAD'!$B185+$B185</f>
        <v>4.9999999999999933E-2</v>
      </c>
      <c r="M185" s="192">
        <f ca="1">'GAS DAILY VOL DOWNLOAD'!M185-'GAS DAILY VOL DOWNLOAD'!$B185+$B185</f>
        <v>0</v>
      </c>
      <c r="N185" s="192">
        <f ca="1">'GAS DAILY VOL DOWNLOAD'!N185-'GAS DAILY VOL DOWNLOAD'!$B185+$B185</f>
        <v>4.9999999999999933E-2</v>
      </c>
      <c r="O185" s="192">
        <f ca="1">'GAS DAILY VOL DOWNLOAD'!O185-'GAS DAILY VOL DOWNLOAD'!$B185+$B185</f>
        <v>0.14999999999999991</v>
      </c>
      <c r="P185" s="192">
        <f ca="1">'GAS DAILY VOL DOWNLOAD'!P185-'GAS DAILY VOL DOWNLOAD'!$B185+$B185</f>
        <v>0.14999999999999991</v>
      </c>
      <c r="Q185" s="192">
        <f ca="1">'GAS DAILY VOL DOWNLOAD'!Q185-'GAS DAILY VOL DOWNLOAD'!$B185+$B185</f>
        <v>0</v>
      </c>
    </row>
    <row r="186" spans="1:17" x14ac:dyDescent="0.2">
      <c r="A186" s="138">
        <v>42614</v>
      </c>
      <c r="B186" s="192">
        <f ca="1">STRADDLES!L208</f>
        <v>0</v>
      </c>
      <c r="C186" s="192">
        <f ca="1">'GAS DAILY VOL DOWNLOAD'!C186-'GAS DAILY VOL DOWNLOAD'!$B186+$B186</f>
        <v>0</v>
      </c>
      <c r="D186" s="192">
        <f ca="1">'GAS DAILY VOL DOWNLOAD'!D186-'GAS DAILY VOL DOWNLOAD'!$B186+$B186</f>
        <v>0</v>
      </c>
      <c r="E186" s="192">
        <f ca="1">'GAS DAILY VOL DOWNLOAD'!E186-'GAS DAILY VOL DOWNLOAD'!$B186+$B186</f>
        <v>0</v>
      </c>
      <c r="F186" s="192">
        <f ca="1">'GAS DAILY VOL DOWNLOAD'!F186-'GAS DAILY VOL DOWNLOAD'!$B186+$B186</f>
        <v>0</v>
      </c>
      <c r="G186" s="192">
        <f ca="1">'GAS DAILY VOL DOWNLOAD'!G186-'GAS DAILY VOL DOWNLOAD'!$B186+$B186</f>
        <v>4.9999999999999933E-2</v>
      </c>
      <c r="H186" s="192">
        <f ca="1">'GAS DAILY VOL DOWNLOAD'!H186-'GAS DAILY VOL DOWNLOAD'!$B186+$B186</f>
        <v>4.9999999999999933E-2</v>
      </c>
      <c r="I186" s="192">
        <f ca="1">'GAS DAILY VOL DOWNLOAD'!I186-'GAS DAILY VOL DOWNLOAD'!$B186+$B186</f>
        <v>0</v>
      </c>
      <c r="J186" s="192">
        <f ca="1">'GAS DAILY VOL DOWNLOAD'!J186-'GAS DAILY VOL DOWNLOAD'!$B186+$B186</f>
        <v>-5.0000000000000044E-2</v>
      </c>
      <c r="K186" s="192">
        <f ca="1">'GAS DAILY VOL DOWNLOAD'!K186-'GAS DAILY VOL DOWNLOAD'!$B186+$B186</f>
        <v>0</v>
      </c>
      <c r="L186" s="192">
        <f ca="1">'GAS DAILY VOL DOWNLOAD'!L186-'GAS DAILY VOL DOWNLOAD'!$B186+$B186</f>
        <v>4.9999999999999933E-2</v>
      </c>
      <c r="M186" s="192">
        <f ca="1">'GAS DAILY VOL DOWNLOAD'!M186-'GAS DAILY VOL DOWNLOAD'!$B186+$B186</f>
        <v>0</v>
      </c>
      <c r="N186" s="192">
        <f ca="1">'GAS DAILY VOL DOWNLOAD'!N186-'GAS DAILY VOL DOWNLOAD'!$B186+$B186</f>
        <v>4.9999999999999933E-2</v>
      </c>
      <c r="O186" s="192">
        <f ca="1">'GAS DAILY VOL DOWNLOAD'!O186-'GAS DAILY VOL DOWNLOAD'!$B186+$B186</f>
        <v>0.14999999999999991</v>
      </c>
      <c r="P186" s="192">
        <f ca="1">'GAS DAILY VOL DOWNLOAD'!P186-'GAS DAILY VOL DOWNLOAD'!$B186+$B186</f>
        <v>9.9999999999999978E-2</v>
      </c>
      <c r="Q186" s="192">
        <f ca="1">'GAS DAILY VOL DOWNLOAD'!Q186-'GAS DAILY VOL DOWNLOAD'!$B186+$B186</f>
        <v>0</v>
      </c>
    </row>
    <row r="187" spans="1:17" x14ac:dyDescent="0.2">
      <c r="A187" s="138">
        <v>42644</v>
      </c>
      <c r="B187" s="192">
        <f ca="1">STRADDLES!L209</f>
        <v>0</v>
      </c>
      <c r="C187" s="192">
        <f ca="1">'GAS DAILY VOL DOWNLOAD'!C187-'GAS DAILY VOL DOWNLOAD'!$B187+$B187</f>
        <v>0</v>
      </c>
      <c r="D187" s="192">
        <f ca="1">'GAS DAILY VOL DOWNLOAD'!D187-'GAS DAILY VOL DOWNLOAD'!$B187+$B187</f>
        <v>-4.9999999999999933E-2</v>
      </c>
      <c r="E187" s="192">
        <f ca="1">'GAS DAILY VOL DOWNLOAD'!E187-'GAS DAILY VOL DOWNLOAD'!$B187+$B187</f>
        <v>0</v>
      </c>
      <c r="F187" s="192">
        <f ca="1">'GAS DAILY VOL DOWNLOAD'!F187-'GAS DAILY VOL DOWNLOAD'!$B187+$B187</f>
        <v>0</v>
      </c>
      <c r="G187" s="192">
        <f ca="1">'GAS DAILY VOL DOWNLOAD'!G187-'GAS DAILY VOL DOWNLOAD'!$B187+$B187</f>
        <v>5.0000000000000044E-2</v>
      </c>
      <c r="H187" s="192">
        <f ca="1">'GAS DAILY VOL DOWNLOAD'!H187-'GAS DAILY VOL DOWNLOAD'!$B187+$B187</f>
        <v>5.0000000000000044E-2</v>
      </c>
      <c r="I187" s="192">
        <f ca="1">'GAS DAILY VOL DOWNLOAD'!I187-'GAS DAILY VOL DOWNLOAD'!$B187+$B187</f>
        <v>0</v>
      </c>
      <c r="J187" s="192">
        <f ca="1">'GAS DAILY VOL DOWNLOAD'!J187-'GAS DAILY VOL DOWNLOAD'!$B187+$B187</f>
        <v>-9.9999999999999978E-2</v>
      </c>
      <c r="K187" s="192">
        <f ca="1">'GAS DAILY VOL DOWNLOAD'!K187-'GAS DAILY VOL DOWNLOAD'!$B187+$B187</f>
        <v>0</v>
      </c>
      <c r="L187" s="192">
        <f ca="1">'GAS DAILY VOL DOWNLOAD'!L187-'GAS DAILY VOL DOWNLOAD'!$B187+$B187</f>
        <v>5.0000000000000044E-2</v>
      </c>
      <c r="M187" s="192">
        <f ca="1">'GAS DAILY VOL DOWNLOAD'!M187-'GAS DAILY VOL DOWNLOAD'!$B187+$B187</f>
        <v>0</v>
      </c>
      <c r="N187" s="192">
        <f ca="1">'GAS DAILY VOL DOWNLOAD'!N187-'GAS DAILY VOL DOWNLOAD'!$B187+$B187</f>
        <v>5.0000000000000044E-2</v>
      </c>
      <c r="O187" s="192">
        <f ca="1">'GAS DAILY VOL DOWNLOAD'!O187-'GAS DAILY VOL DOWNLOAD'!$B187+$B187</f>
        <v>0.15000000000000002</v>
      </c>
      <c r="P187" s="192">
        <f ca="1">'GAS DAILY VOL DOWNLOAD'!P187-'GAS DAILY VOL DOWNLOAD'!$B187+$B187</f>
        <v>9.9999999999999978E-2</v>
      </c>
      <c r="Q187" s="192">
        <f ca="1">'GAS DAILY VOL DOWNLOAD'!Q187-'GAS DAILY VOL DOWNLOAD'!$B187+$B187</f>
        <v>0</v>
      </c>
    </row>
    <row r="188" spans="1:17" x14ac:dyDescent="0.2">
      <c r="A188" s="138">
        <v>42675</v>
      </c>
      <c r="B188" s="192">
        <f ca="1">STRADDLES!L210</f>
        <v>0</v>
      </c>
      <c r="C188" s="192">
        <f ca="1">'GAS DAILY VOL DOWNLOAD'!C188-'GAS DAILY VOL DOWNLOAD'!$B188+$B188</f>
        <v>4.9999999999999933E-2</v>
      </c>
      <c r="D188" s="192">
        <f ca="1">'GAS DAILY VOL DOWNLOAD'!D188-'GAS DAILY VOL DOWNLOAD'!$B188+$B188</f>
        <v>0</v>
      </c>
      <c r="E188" s="192">
        <f ca="1">'GAS DAILY VOL DOWNLOAD'!E188-'GAS DAILY VOL DOWNLOAD'!$B188+$B188</f>
        <v>0</v>
      </c>
      <c r="F188" s="192">
        <f ca="1">'GAS DAILY VOL DOWNLOAD'!F188-'GAS DAILY VOL DOWNLOAD'!$B188+$B188</f>
        <v>9.9999999999999978E-2</v>
      </c>
      <c r="G188" s="192">
        <f ca="1">'GAS DAILY VOL DOWNLOAD'!G188-'GAS DAILY VOL DOWNLOAD'!$B188+$B188</f>
        <v>0.14999999999999991</v>
      </c>
      <c r="H188" s="192">
        <f ca="1">'GAS DAILY VOL DOWNLOAD'!H188-'GAS DAILY VOL DOWNLOAD'!$B188+$B188</f>
        <v>4.9999999999999933E-2</v>
      </c>
      <c r="I188" s="192">
        <f ca="1">'GAS DAILY VOL DOWNLOAD'!I188-'GAS DAILY VOL DOWNLOAD'!$B188+$B188</f>
        <v>0</v>
      </c>
      <c r="J188" s="192">
        <f ca="1">'GAS DAILY VOL DOWNLOAD'!J188-'GAS DAILY VOL DOWNLOAD'!$B188+$B188</f>
        <v>0.14999999999999991</v>
      </c>
      <c r="K188" s="192">
        <f ca="1">'GAS DAILY VOL DOWNLOAD'!K188-'GAS DAILY VOL DOWNLOAD'!$B188+$B188</f>
        <v>0</v>
      </c>
      <c r="L188" s="192">
        <f ca="1">'GAS DAILY VOL DOWNLOAD'!L188-'GAS DAILY VOL DOWNLOAD'!$B188+$B188</f>
        <v>0</v>
      </c>
      <c r="M188" s="192">
        <f ca="1">'GAS DAILY VOL DOWNLOAD'!M188-'GAS DAILY VOL DOWNLOAD'!$B188+$B188</f>
        <v>0</v>
      </c>
      <c r="N188" s="192">
        <f ca="1">'GAS DAILY VOL DOWNLOAD'!N188-'GAS DAILY VOL DOWNLOAD'!$B188+$B188</f>
        <v>0.14999999999999991</v>
      </c>
      <c r="O188" s="192">
        <f ca="1">'GAS DAILY VOL DOWNLOAD'!O188-'GAS DAILY VOL DOWNLOAD'!$B188+$B188</f>
        <v>0.14999999999999991</v>
      </c>
      <c r="P188" s="192">
        <f ca="1">'GAS DAILY VOL DOWNLOAD'!P188-'GAS DAILY VOL DOWNLOAD'!$B188+$B188</f>
        <v>9.9999999999999978E-2</v>
      </c>
      <c r="Q188" s="192">
        <f ca="1">'GAS DAILY VOL DOWNLOAD'!Q188-'GAS DAILY VOL DOWNLOAD'!$B188+$B188</f>
        <v>0</v>
      </c>
    </row>
    <row r="189" spans="1:17" x14ac:dyDescent="0.2">
      <c r="A189" s="138">
        <v>42705</v>
      </c>
      <c r="B189" s="192">
        <f ca="1">STRADDLES!L211</f>
        <v>0</v>
      </c>
      <c r="C189" s="192">
        <f ca="1">'GAS DAILY VOL DOWNLOAD'!C189-'GAS DAILY VOL DOWNLOAD'!$B189+$B189</f>
        <v>5.0000000000000044E-2</v>
      </c>
      <c r="D189" s="192">
        <f ca="1">'GAS DAILY VOL DOWNLOAD'!D189-'GAS DAILY VOL DOWNLOAD'!$B189+$B189</f>
        <v>0</v>
      </c>
      <c r="E189" s="192">
        <f ca="1">'GAS DAILY VOL DOWNLOAD'!E189-'GAS DAILY VOL DOWNLOAD'!$B189+$B189</f>
        <v>0</v>
      </c>
      <c r="F189" s="192">
        <f ca="1">'GAS DAILY VOL DOWNLOAD'!F189-'GAS DAILY VOL DOWNLOAD'!$B189+$B189</f>
        <v>0.14999999999999991</v>
      </c>
      <c r="G189" s="192">
        <f ca="1">'GAS DAILY VOL DOWNLOAD'!G189-'GAS DAILY VOL DOWNLOAD'!$B189+$B189</f>
        <v>0.25</v>
      </c>
      <c r="H189" s="192">
        <f ca="1">'GAS DAILY VOL DOWNLOAD'!H189-'GAS DAILY VOL DOWNLOAD'!$B189+$B189</f>
        <v>5.0000000000000044E-2</v>
      </c>
      <c r="I189" s="192">
        <f ca="1">'GAS DAILY VOL DOWNLOAD'!I189-'GAS DAILY VOL DOWNLOAD'!$B189+$B189</f>
        <v>0</v>
      </c>
      <c r="J189" s="192">
        <f ca="1">'GAS DAILY VOL DOWNLOAD'!J189-'GAS DAILY VOL DOWNLOAD'!$B189+$B189</f>
        <v>0.35000000000000009</v>
      </c>
      <c r="K189" s="192">
        <f ca="1">'GAS DAILY VOL DOWNLOAD'!K189-'GAS DAILY VOL DOWNLOAD'!$B189+$B189</f>
        <v>0</v>
      </c>
      <c r="L189" s="192">
        <f ca="1">'GAS DAILY VOL DOWNLOAD'!L189-'GAS DAILY VOL DOWNLOAD'!$B189+$B189</f>
        <v>0.10000000000000009</v>
      </c>
      <c r="M189" s="192">
        <f ca="1">'GAS DAILY VOL DOWNLOAD'!M189-'GAS DAILY VOL DOWNLOAD'!$B189+$B189</f>
        <v>0</v>
      </c>
      <c r="N189" s="192">
        <f ca="1">'GAS DAILY VOL DOWNLOAD'!N189-'GAS DAILY VOL DOWNLOAD'!$B189+$B189</f>
        <v>0.25</v>
      </c>
      <c r="O189" s="192">
        <f ca="1">'GAS DAILY VOL DOWNLOAD'!O189-'GAS DAILY VOL DOWNLOAD'!$B189+$B189</f>
        <v>0.14999999999999991</v>
      </c>
      <c r="P189" s="192">
        <f ca="1">'GAS DAILY VOL DOWNLOAD'!P189-'GAS DAILY VOL DOWNLOAD'!$B189+$B189</f>
        <v>0.10000000000000009</v>
      </c>
      <c r="Q189" s="192">
        <f ca="1">'GAS DAILY VOL DOWNLOAD'!Q189-'GAS DAILY VOL DOWNLOAD'!$B189+$B189</f>
        <v>0</v>
      </c>
    </row>
    <row r="190" spans="1:17" x14ac:dyDescent="0.2">
      <c r="A190" s="138">
        <v>42736</v>
      </c>
      <c r="B190" s="192">
        <f ca="1">STRADDLES!L212</f>
        <v>0</v>
      </c>
      <c r="C190" s="192">
        <f ca="1">'GAS DAILY VOL DOWNLOAD'!C190-'GAS DAILY VOL DOWNLOAD'!$B190+$B190</f>
        <v>5.0000000000000044E-2</v>
      </c>
      <c r="D190" s="192">
        <f ca="1">'GAS DAILY VOL DOWNLOAD'!D190-'GAS DAILY VOL DOWNLOAD'!$B190+$B190</f>
        <v>0</v>
      </c>
      <c r="E190" s="192">
        <f ca="1">'GAS DAILY VOL DOWNLOAD'!E190-'GAS DAILY VOL DOWNLOAD'!$B190+$B190</f>
        <v>0</v>
      </c>
      <c r="F190" s="192">
        <f ca="1">'GAS DAILY VOL DOWNLOAD'!F190-'GAS DAILY VOL DOWNLOAD'!$B190+$B190</f>
        <v>0.14999999999999991</v>
      </c>
      <c r="G190" s="192">
        <f ca="1">'GAS DAILY VOL DOWNLOAD'!G190-'GAS DAILY VOL DOWNLOAD'!$B190+$B190</f>
        <v>0.44999999999999996</v>
      </c>
      <c r="H190" s="192">
        <f ca="1">'GAS DAILY VOL DOWNLOAD'!H190-'GAS DAILY VOL DOWNLOAD'!$B190+$B190</f>
        <v>5.0000000000000044E-2</v>
      </c>
      <c r="I190" s="192">
        <f ca="1">'GAS DAILY VOL DOWNLOAD'!I190-'GAS DAILY VOL DOWNLOAD'!$B190+$B190</f>
        <v>0</v>
      </c>
      <c r="J190" s="192">
        <f ca="1">'GAS DAILY VOL DOWNLOAD'!J190-'GAS DAILY VOL DOWNLOAD'!$B190+$B190</f>
        <v>0.35000000000000009</v>
      </c>
      <c r="K190" s="192">
        <f ca="1">'GAS DAILY VOL DOWNLOAD'!K190-'GAS DAILY VOL DOWNLOAD'!$B190+$B190</f>
        <v>0</v>
      </c>
      <c r="L190" s="192">
        <f ca="1">'GAS DAILY VOL DOWNLOAD'!L190-'GAS DAILY VOL DOWNLOAD'!$B190+$B190</f>
        <v>0.10000000000000009</v>
      </c>
      <c r="M190" s="192">
        <f ca="1">'GAS DAILY VOL DOWNLOAD'!M190-'GAS DAILY VOL DOWNLOAD'!$B190+$B190</f>
        <v>0</v>
      </c>
      <c r="N190" s="192">
        <f ca="1">'GAS DAILY VOL DOWNLOAD'!N190-'GAS DAILY VOL DOWNLOAD'!$B190+$B190</f>
        <v>0.44999999999999996</v>
      </c>
      <c r="O190" s="192">
        <f ca="1">'GAS DAILY VOL DOWNLOAD'!O190-'GAS DAILY VOL DOWNLOAD'!$B190+$B190</f>
        <v>0.14999999999999991</v>
      </c>
      <c r="P190" s="192">
        <f ca="1">'GAS DAILY VOL DOWNLOAD'!P190-'GAS DAILY VOL DOWNLOAD'!$B190+$B190</f>
        <v>0.10000000000000009</v>
      </c>
      <c r="Q190" s="192">
        <f ca="1">'GAS DAILY VOL DOWNLOAD'!Q190-'GAS DAILY VOL DOWNLOAD'!$B190+$B190</f>
        <v>0</v>
      </c>
    </row>
    <row r="191" spans="1:17" x14ac:dyDescent="0.2">
      <c r="A191" s="138">
        <v>42767</v>
      </c>
      <c r="B191" s="192">
        <f ca="1">STRADDLES!L213</f>
        <v>0</v>
      </c>
      <c r="C191" s="192">
        <f ca="1">'GAS DAILY VOL DOWNLOAD'!C191-'GAS DAILY VOL DOWNLOAD'!$B191+$B191</f>
        <v>5.0000000000000044E-2</v>
      </c>
      <c r="D191" s="192">
        <f ca="1">'GAS DAILY VOL DOWNLOAD'!D191-'GAS DAILY VOL DOWNLOAD'!$B191+$B191</f>
        <v>0</v>
      </c>
      <c r="E191" s="192">
        <f ca="1">'GAS DAILY VOL DOWNLOAD'!E191-'GAS DAILY VOL DOWNLOAD'!$B191+$B191</f>
        <v>0</v>
      </c>
      <c r="F191" s="192">
        <f ca="1">'GAS DAILY VOL DOWNLOAD'!F191-'GAS DAILY VOL DOWNLOAD'!$B191+$B191</f>
        <v>0.14999999999999991</v>
      </c>
      <c r="G191" s="192">
        <f ca="1">'GAS DAILY VOL DOWNLOAD'!G191-'GAS DAILY VOL DOWNLOAD'!$B191+$B191</f>
        <v>0.44999999999999996</v>
      </c>
      <c r="H191" s="192">
        <f ca="1">'GAS DAILY VOL DOWNLOAD'!H191-'GAS DAILY VOL DOWNLOAD'!$B191+$B191</f>
        <v>5.0000000000000044E-2</v>
      </c>
      <c r="I191" s="192">
        <f ca="1">'GAS DAILY VOL DOWNLOAD'!I191-'GAS DAILY VOL DOWNLOAD'!$B191+$B191</f>
        <v>0</v>
      </c>
      <c r="J191" s="192">
        <f ca="1">'GAS DAILY VOL DOWNLOAD'!J191-'GAS DAILY VOL DOWNLOAD'!$B191+$B191</f>
        <v>0.35000000000000009</v>
      </c>
      <c r="K191" s="192">
        <f ca="1">'GAS DAILY VOL DOWNLOAD'!K191-'GAS DAILY VOL DOWNLOAD'!$B191+$B191</f>
        <v>0</v>
      </c>
      <c r="L191" s="192">
        <f ca="1">'GAS DAILY VOL DOWNLOAD'!L191-'GAS DAILY VOL DOWNLOAD'!$B191+$B191</f>
        <v>0.10000000000000009</v>
      </c>
      <c r="M191" s="192">
        <f ca="1">'GAS DAILY VOL DOWNLOAD'!M191-'GAS DAILY VOL DOWNLOAD'!$B191+$B191</f>
        <v>0</v>
      </c>
      <c r="N191" s="192">
        <f ca="1">'GAS DAILY VOL DOWNLOAD'!N191-'GAS DAILY VOL DOWNLOAD'!$B191+$B191</f>
        <v>0.44999999999999996</v>
      </c>
      <c r="O191" s="192">
        <f ca="1">'GAS DAILY VOL DOWNLOAD'!O191-'GAS DAILY VOL DOWNLOAD'!$B191+$B191</f>
        <v>0.14999999999999991</v>
      </c>
      <c r="P191" s="192">
        <f ca="1">'GAS DAILY VOL DOWNLOAD'!P191-'GAS DAILY VOL DOWNLOAD'!$B191+$B191</f>
        <v>0.10000000000000009</v>
      </c>
      <c r="Q191" s="192">
        <f ca="1">'GAS DAILY VOL DOWNLOAD'!Q191-'GAS DAILY VOL DOWNLOAD'!$B191+$B191</f>
        <v>0</v>
      </c>
    </row>
    <row r="192" spans="1:17" x14ac:dyDescent="0.2">
      <c r="A192" s="138">
        <v>42795</v>
      </c>
      <c r="B192" s="192">
        <f ca="1">STRADDLES!L214</f>
        <v>0</v>
      </c>
      <c r="C192" s="192">
        <f ca="1">'GAS DAILY VOL DOWNLOAD'!C192-'GAS DAILY VOL DOWNLOAD'!$B192+$B192</f>
        <v>5.0000000000000044E-2</v>
      </c>
      <c r="D192" s="192">
        <f ca="1">'GAS DAILY VOL DOWNLOAD'!D192-'GAS DAILY VOL DOWNLOAD'!$B192+$B192</f>
        <v>0</v>
      </c>
      <c r="E192" s="192">
        <f ca="1">'GAS DAILY VOL DOWNLOAD'!E192-'GAS DAILY VOL DOWNLOAD'!$B192+$B192</f>
        <v>0</v>
      </c>
      <c r="F192" s="192">
        <f ca="1">'GAS DAILY VOL DOWNLOAD'!F192-'GAS DAILY VOL DOWNLOAD'!$B192+$B192</f>
        <v>9.9999999999999978E-2</v>
      </c>
      <c r="G192" s="192">
        <f ca="1">'GAS DAILY VOL DOWNLOAD'!G192-'GAS DAILY VOL DOWNLOAD'!$B192+$B192</f>
        <v>0.25</v>
      </c>
      <c r="H192" s="192">
        <f ca="1">'GAS DAILY VOL DOWNLOAD'!H192-'GAS DAILY VOL DOWNLOAD'!$B192+$B192</f>
        <v>0</v>
      </c>
      <c r="I192" s="192">
        <f ca="1">'GAS DAILY VOL DOWNLOAD'!I192-'GAS DAILY VOL DOWNLOAD'!$B192+$B192</f>
        <v>0</v>
      </c>
      <c r="J192" s="192">
        <f ca="1">'GAS DAILY VOL DOWNLOAD'!J192-'GAS DAILY VOL DOWNLOAD'!$B192+$B192</f>
        <v>0.19999999999999996</v>
      </c>
      <c r="K192" s="192">
        <f ca="1">'GAS DAILY VOL DOWNLOAD'!K192-'GAS DAILY VOL DOWNLOAD'!$B192+$B192</f>
        <v>0</v>
      </c>
      <c r="L192" s="192">
        <f ca="1">'GAS DAILY VOL DOWNLOAD'!L192-'GAS DAILY VOL DOWNLOAD'!$B192+$B192</f>
        <v>0</v>
      </c>
      <c r="M192" s="192">
        <f ca="1">'GAS DAILY VOL DOWNLOAD'!M192-'GAS DAILY VOL DOWNLOAD'!$B192+$B192</f>
        <v>0</v>
      </c>
      <c r="N192" s="192">
        <f ca="1">'GAS DAILY VOL DOWNLOAD'!N192-'GAS DAILY VOL DOWNLOAD'!$B192+$B192</f>
        <v>0.25</v>
      </c>
      <c r="O192" s="192">
        <f ca="1">'GAS DAILY VOL DOWNLOAD'!O192-'GAS DAILY VOL DOWNLOAD'!$B192+$B192</f>
        <v>0.15000000000000002</v>
      </c>
      <c r="P192" s="192">
        <f ca="1">'GAS DAILY VOL DOWNLOAD'!P192-'GAS DAILY VOL DOWNLOAD'!$B192+$B192</f>
        <v>9.9999999999999978E-2</v>
      </c>
      <c r="Q192" s="192">
        <f ca="1">'GAS DAILY VOL DOWNLOAD'!Q192-'GAS DAILY VOL DOWNLOAD'!$B192+$B192</f>
        <v>0</v>
      </c>
    </row>
    <row r="193" spans="1:17" x14ac:dyDescent="0.2">
      <c r="A193" s="138">
        <v>42826</v>
      </c>
      <c r="B193" s="192">
        <f ca="1">STRADDLES!L215</f>
        <v>0</v>
      </c>
      <c r="C193" s="192">
        <f ca="1">'GAS DAILY VOL DOWNLOAD'!C193-'GAS DAILY VOL DOWNLOAD'!$B193+$B193</f>
        <v>4.9999999999999989E-2</v>
      </c>
      <c r="D193" s="192">
        <f ca="1">'GAS DAILY VOL DOWNLOAD'!D193-'GAS DAILY VOL DOWNLOAD'!$B193+$B193</f>
        <v>0</v>
      </c>
      <c r="E193" s="192">
        <f ca="1">'GAS DAILY VOL DOWNLOAD'!E193-'GAS DAILY VOL DOWNLOAD'!$B193+$B193</f>
        <v>4.9999999999999989E-2</v>
      </c>
      <c r="F193" s="192">
        <f ca="1">'GAS DAILY VOL DOWNLOAD'!F193-'GAS DAILY VOL DOWNLOAD'!$B193+$B193</f>
        <v>4.9999999999999989E-2</v>
      </c>
      <c r="G193" s="192">
        <f ca="1">'GAS DAILY VOL DOWNLOAD'!G193-'GAS DAILY VOL DOWNLOAD'!$B193+$B193</f>
        <v>4.9999999999999989E-2</v>
      </c>
      <c r="H193" s="192">
        <f ca="1">'GAS DAILY VOL DOWNLOAD'!H193-'GAS DAILY VOL DOWNLOAD'!$B193+$B193</f>
        <v>4.9999999999999989E-2</v>
      </c>
      <c r="I193" s="192">
        <f ca="1">'GAS DAILY VOL DOWNLOAD'!I193-'GAS DAILY VOL DOWNLOAD'!$B193+$B193</f>
        <v>4.9999999999999989E-2</v>
      </c>
      <c r="J193" s="192">
        <f ca="1">'GAS DAILY VOL DOWNLOAD'!J193-'GAS DAILY VOL DOWNLOAD'!$B193+$B193</f>
        <v>9.9999999999999978E-2</v>
      </c>
      <c r="K193" s="192">
        <f ca="1">'GAS DAILY VOL DOWNLOAD'!K193-'GAS DAILY VOL DOWNLOAD'!$B193+$B193</f>
        <v>0</v>
      </c>
      <c r="L193" s="192">
        <f ca="1">'GAS DAILY VOL DOWNLOAD'!L193-'GAS DAILY VOL DOWNLOAD'!$B193+$B193</f>
        <v>4.9999999999999989E-2</v>
      </c>
      <c r="M193" s="192">
        <f ca="1">'GAS DAILY VOL DOWNLOAD'!M193-'GAS DAILY VOL DOWNLOAD'!$B193+$B193</f>
        <v>0</v>
      </c>
      <c r="N193" s="192">
        <f ca="1">'GAS DAILY VOL DOWNLOAD'!N193-'GAS DAILY VOL DOWNLOAD'!$B193+$B193</f>
        <v>4.9999999999999989E-2</v>
      </c>
      <c r="O193" s="192">
        <f ca="1">'GAS DAILY VOL DOWNLOAD'!O193-'GAS DAILY VOL DOWNLOAD'!$B193+$B193</f>
        <v>0.15000000000000002</v>
      </c>
      <c r="P193" s="192">
        <f ca="1">'GAS DAILY VOL DOWNLOAD'!P193-'GAS DAILY VOL DOWNLOAD'!$B193+$B193</f>
        <v>0.15000000000000002</v>
      </c>
      <c r="Q193" s="192">
        <f ca="1">'GAS DAILY VOL DOWNLOAD'!Q193-'GAS DAILY VOL DOWNLOAD'!$B193+$B193</f>
        <v>0</v>
      </c>
    </row>
    <row r="194" spans="1:17" x14ac:dyDescent="0.2">
      <c r="A194" s="138">
        <v>42856</v>
      </c>
      <c r="B194" s="192">
        <f ca="1">STRADDLES!L216</f>
        <v>0</v>
      </c>
      <c r="C194" s="192">
        <f ca="1">'GAS DAILY VOL DOWNLOAD'!C194-'GAS DAILY VOL DOWNLOAD'!$B194+$B194</f>
        <v>4.9999999999999989E-2</v>
      </c>
      <c r="D194" s="192">
        <f ca="1">'GAS DAILY VOL DOWNLOAD'!D194-'GAS DAILY VOL DOWNLOAD'!$B194+$B194</f>
        <v>-4.9999999999999989E-2</v>
      </c>
      <c r="E194" s="192">
        <f ca="1">'GAS DAILY VOL DOWNLOAD'!E194-'GAS DAILY VOL DOWNLOAD'!$B194+$B194</f>
        <v>-4.9999999999999989E-2</v>
      </c>
      <c r="F194" s="192">
        <f ca="1">'GAS DAILY VOL DOWNLOAD'!F194-'GAS DAILY VOL DOWNLOAD'!$B194+$B194</f>
        <v>0</v>
      </c>
      <c r="G194" s="192">
        <f ca="1">'GAS DAILY VOL DOWNLOAD'!G194-'GAS DAILY VOL DOWNLOAD'!$B194+$B194</f>
        <v>4.9999999999999989E-2</v>
      </c>
      <c r="H194" s="192">
        <f ca="1">'GAS DAILY VOL DOWNLOAD'!H194-'GAS DAILY VOL DOWNLOAD'!$B194+$B194</f>
        <v>0</v>
      </c>
      <c r="I194" s="192">
        <f ca="1">'GAS DAILY VOL DOWNLOAD'!I194-'GAS DAILY VOL DOWNLOAD'!$B194+$B194</f>
        <v>-4.9999999999999989E-2</v>
      </c>
      <c r="J194" s="192">
        <f ca="1">'GAS DAILY VOL DOWNLOAD'!J194-'GAS DAILY VOL DOWNLOAD'!$B194+$B194</f>
        <v>0</v>
      </c>
      <c r="K194" s="192">
        <f ca="1">'GAS DAILY VOL DOWNLOAD'!K194-'GAS DAILY VOL DOWNLOAD'!$B194+$B194</f>
        <v>0</v>
      </c>
      <c r="L194" s="192">
        <f ca="1">'GAS DAILY VOL DOWNLOAD'!L194-'GAS DAILY VOL DOWNLOAD'!$B194+$B194</f>
        <v>4.9999999999999989E-2</v>
      </c>
      <c r="M194" s="192">
        <f ca="1">'GAS DAILY VOL DOWNLOAD'!M194-'GAS DAILY VOL DOWNLOAD'!$B194+$B194</f>
        <v>0</v>
      </c>
      <c r="N194" s="192">
        <f ca="1">'GAS DAILY VOL DOWNLOAD'!N194-'GAS DAILY VOL DOWNLOAD'!$B194+$B194</f>
        <v>4.9999999999999989E-2</v>
      </c>
      <c r="O194" s="192">
        <f ca="1">'GAS DAILY VOL DOWNLOAD'!O194-'GAS DAILY VOL DOWNLOAD'!$B194+$B194</f>
        <v>0.14999999999999997</v>
      </c>
      <c r="P194" s="192">
        <f ca="1">'GAS DAILY VOL DOWNLOAD'!P194-'GAS DAILY VOL DOWNLOAD'!$B194+$B194</f>
        <v>4.9999999999999989E-2</v>
      </c>
      <c r="Q194" s="192">
        <f ca="1">'GAS DAILY VOL DOWNLOAD'!Q194-'GAS DAILY VOL DOWNLOAD'!$B194+$B194</f>
        <v>0</v>
      </c>
    </row>
    <row r="195" spans="1:17" x14ac:dyDescent="0.2">
      <c r="A195" s="138">
        <v>42887</v>
      </c>
      <c r="B195" s="192">
        <f ca="1">STRADDLES!L217</f>
        <v>0</v>
      </c>
      <c r="C195" s="192">
        <f ca="1">'GAS DAILY VOL DOWNLOAD'!C195-'GAS DAILY VOL DOWNLOAD'!$B195+$B195</f>
        <v>4.9999999999999989E-2</v>
      </c>
      <c r="D195" s="192">
        <f ca="1">'GAS DAILY VOL DOWNLOAD'!D195-'GAS DAILY VOL DOWNLOAD'!$B195+$B195</f>
        <v>-4.9999999999999989E-2</v>
      </c>
      <c r="E195" s="192">
        <f ca="1">'GAS DAILY VOL DOWNLOAD'!E195-'GAS DAILY VOL DOWNLOAD'!$B195+$B195</f>
        <v>4.9999999999999989E-2</v>
      </c>
      <c r="F195" s="192">
        <f ca="1">'GAS DAILY VOL DOWNLOAD'!F195-'GAS DAILY VOL DOWNLOAD'!$B195+$B195</f>
        <v>0</v>
      </c>
      <c r="G195" s="192">
        <f ca="1">'GAS DAILY VOL DOWNLOAD'!G195-'GAS DAILY VOL DOWNLOAD'!$B195+$B195</f>
        <v>4.9999999999999989E-2</v>
      </c>
      <c r="H195" s="192">
        <f ca="1">'GAS DAILY VOL DOWNLOAD'!H195-'GAS DAILY VOL DOWNLOAD'!$B195+$B195</f>
        <v>4.9999999999999989E-2</v>
      </c>
      <c r="I195" s="192">
        <f ca="1">'GAS DAILY VOL DOWNLOAD'!I195-'GAS DAILY VOL DOWNLOAD'!$B195+$B195</f>
        <v>4.9999999999999989E-2</v>
      </c>
      <c r="J195" s="192">
        <f ca="1">'GAS DAILY VOL DOWNLOAD'!J195-'GAS DAILY VOL DOWNLOAD'!$B195+$B195</f>
        <v>4.9999999999999989E-2</v>
      </c>
      <c r="K195" s="192">
        <f ca="1">'GAS DAILY VOL DOWNLOAD'!K195-'GAS DAILY VOL DOWNLOAD'!$B195+$B195</f>
        <v>0</v>
      </c>
      <c r="L195" s="192">
        <f ca="1">'GAS DAILY VOL DOWNLOAD'!L195-'GAS DAILY VOL DOWNLOAD'!$B195+$B195</f>
        <v>4.9999999999999989E-2</v>
      </c>
      <c r="M195" s="192">
        <f ca="1">'GAS DAILY VOL DOWNLOAD'!M195-'GAS DAILY VOL DOWNLOAD'!$B195+$B195</f>
        <v>0</v>
      </c>
      <c r="N195" s="192">
        <f ca="1">'GAS DAILY VOL DOWNLOAD'!N195-'GAS DAILY VOL DOWNLOAD'!$B195+$B195</f>
        <v>4.9999999999999989E-2</v>
      </c>
      <c r="O195" s="192">
        <f ca="1">'GAS DAILY VOL DOWNLOAD'!O195-'GAS DAILY VOL DOWNLOAD'!$B195+$B195</f>
        <v>0.14999999999999997</v>
      </c>
      <c r="P195" s="192">
        <f ca="1">'GAS DAILY VOL DOWNLOAD'!P195-'GAS DAILY VOL DOWNLOAD'!$B195+$B195</f>
        <v>0.14999999999999997</v>
      </c>
      <c r="Q195" s="192">
        <f ca="1">'GAS DAILY VOL DOWNLOAD'!Q195-'GAS DAILY VOL DOWNLOAD'!$B195+$B195</f>
        <v>0</v>
      </c>
    </row>
    <row r="196" spans="1:17" x14ac:dyDescent="0.2">
      <c r="A196" s="138">
        <v>42917</v>
      </c>
      <c r="B196" s="192">
        <f ca="1">STRADDLES!L218</f>
        <v>0</v>
      </c>
      <c r="C196" s="192">
        <f ca="1">'GAS DAILY VOL DOWNLOAD'!C196-'GAS DAILY VOL DOWNLOAD'!$B196+$B196</f>
        <v>0</v>
      </c>
      <c r="D196" s="192">
        <f ca="1">'GAS DAILY VOL DOWNLOAD'!D196-'GAS DAILY VOL DOWNLOAD'!$B196+$B196</f>
        <v>-9.9999999999999978E-2</v>
      </c>
      <c r="E196" s="192">
        <f ca="1">'GAS DAILY VOL DOWNLOAD'!E196-'GAS DAILY VOL DOWNLOAD'!$B196+$B196</f>
        <v>0</v>
      </c>
      <c r="F196" s="192">
        <f ca="1">'GAS DAILY VOL DOWNLOAD'!F196-'GAS DAILY VOL DOWNLOAD'!$B196+$B196</f>
        <v>0</v>
      </c>
      <c r="G196" s="192">
        <f ca="1">'GAS DAILY VOL DOWNLOAD'!G196-'GAS DAILY VOL DOWNLOAD'!$B196+$B196</f>
        <v>0</v>
      </c>
      <c r="H196" s="192">
        <f ca="1">'GAS DAILY VOL DOWNLOAD'!H196-'GAS DAILY VOL DOWNLOAD'!$B196+$B196</f>
        <v>0</v>
      </c>
      <c r="I196" s="192">
        <f ca="1">'GAS DAILY VOL DOWNLOAD'!I196-'GAS DAILY VOL DOWNLOAD'!$B196+$B196</f>
        <v>0</v>
      </c>
      <c r="J196" s="192">
        <f ca="1">'GAS DAILY VOL DOWNLOAD'!J196-'GAS DAILY VOL DOWNLOAD'!$B196+$B196</f>
        <v>0</v>
      </c>
      <c r="K196" s="192">
        <f ca="1">'GAS DAILY VOL DOWNLOAD'!K196-'GAS DAILY VOL DOWNLOAD'!$B196+$B196</f>
        <v>0</v>
      </c>
      <c r="L196" s="192">
        <f ca="1">'GAS DAILY VOL DOWNLOAD'!L196-'GAS DAILY VOL DOWNLOAD'!$B196+$B196</f>
        <v>5.0000000000000044E-2</v>
      </c>
      <c r="M196" s="192">
        <f ca="1">'GAS DAILY VOL DOWNLOAD'!M196-'GAS DAILY VOL DOWNLOAD'!$B196+$B196</f>
        <v>0</v>
      </c>
      <c r="N196" s="192">
        <f ca="1">'GAS DAILY VOL DOWNLOAD'!N196-'GAS DAILY VOL DOWNLOAD'!$B196+$B196</f>
        <v>0</v>
      </c>
      <c r="O196" s="192">
        <f ca="1">'GAS DAILY VOL DOWNLOAD'!O196-'GAS DAILY VOL DOWNLOAD'!$B196+$B196</f>
        <v>0.15000000000000002</v>
      </c>
      <c r="P196" s="192">
        <f ca="1">'GAS DAILY VOL DOWNLOAD'!P196-'GAS DAILY VOL DOWNLOAD'!$B196+$B196</f>
        <v>9.9999999999999978E-2</v>
      </c>
      <c r="Q196" s="192">
        <f ca="1">'GAS DAILY VOL DOWNLOAD'!Q196-'GAS DAILY VOL DOWNLOAD'!$B196+$B196</f>
        <v>0</v>
      </c>
    </row>
    <row r="197" spans="1:17" x14ac:dyDescent="0.2">
      <c r="A197" s="138">
        <v>42948</v>
      </c>
      <c r="B197" s="192">
        <f ca="1">STRADDLES!L219</f>
        <v>0</v>
      </c>
      <c r="C197" s="192">
        <f ca="1">'GAS DAILY VOL DOWNLOAD'!C197-'GAS DAILY VOL DOWNLOAD'!$B197+$B197</f>
        <v>0</v>
      </c>
      <c r="D197" s="192">
        <f ca="1">'GAS DAILY VOL DOWNLOAD'!D197-'GAS DAILY VOL DOWNLOAD'!$B197+$B197</f>
        <v>-5.0000000000000044E-2</v>
      </c>
      <c r="E197" s="192">
        <f ca="1">'GAS DAILY VOL DOWNLOAD'!E197-'GAS DAILY VOL DOWNLOAD'!$B197+$B197</f>
        <v>4.9999999999999933E-2</v>
      </c>
      <c r="F197" s="192">
        <f ca="1">'GAS DAILY VOL DOWNLOAD'!F197-'GAS DAILY VOL DOWNLOAD'!$B197+$B197</f>
        <v>0</v>
      </c>
      <c r="G197" s="192">
        <f ca="1">'GAS DAILY VOL DOWNLOAD'!G197-'GAS DAILY VOL DOWNLOAD'!$B197+$B197</f>
        <v>4.9999999999999933E-2</v>
      </c>
      <c r="H197" s="192">
        <f ca="1">'GAS DAILY VOL DOWNLOAD'!H197-'GAS DAILY VOL DOWNLOAD'!$B197+$B197</f>
        <v>0</v>
      </c>
      <c r="I197" s="192">
        <f ca="1">'GAS DAILY VOL DOWNLOAD'!I197-'GAS DAILY VOL DOWNLOAD'!$B197+$B197</f>
        <v>4.9999999999999933E-2</v>
      </c>
      <c r="J197" s="192">
        <f ca="1">'GAS DAILY VOL DOWNLOAD'!J197-'GAS DAILY VOL DOWNLOAD'!$B197+$B197</f>
        <v>-0.10000000000000003</v>
      </c>
      <c r="K197" s="192">
        <f ca="1">'GAS DAILY VOL DOWNLOAD'!K197-'GAS DAILY VOL DOWNLOAD'!$B197+$B197</f>
        <v>0</v>
      </c>
      <c r="L197" s="192">
        <f ca="1">'GAS DAILY VOL DOWNLOAD'!L197-'GAS DAILY VOL DOWNLOAD'!$B197+$B197</f>
        <v>4.9999999999999933E-2</v>
      </c>
      <c r="M197" s="192">
        <f ca="1">'GAS DAILY VOL DOWNLOAD'!M197-'GAS DAILY VOL DOWNLOAD'!$B197+$B197</f>
        <v>0</v>
      </c>
      <c r="N197" s="192">
        <f ca="1">'GAS DAILY VOL DOWNLOAD'!N197-'GAS DAILY VOL DOWNLOAD'!$B197+$B197</f>
        <v>4.9999999999999933E-2</v>
      </c>
      <c r="O197" s="192">
        <f ca="1">'GAS DAILY VOL DOWNLOAD'!O197-'GAS DAILY VOL DOWNLOAD'!$B197+$B197</f>
        <v>0.14999999999999991</v>
      </c>
      <c r="P197" s="192">
        <f ca="1">'GAS DAILY VOL DOWNLOAD'!P197-'GAS DAILY VOL DOWNLOAD'!$B197+$B197</f>
        <v>0.14999999999999991</v>
      </c>
      <c r="Q197" s="192">
        <f ca="1">'GAS DAILY VOL DOWNLOAD'!Q197-'GAS DAILY VOL DOWNLOAD'!$B197+$B197</f>
        <v>0</v>
      </c>
    </row>
    <row r="198" spans="1:17" x14ac:dyDescent="0.2">
      <c r="A198" s="138">
        <v>42979</v>
      </c>
      <c r="B198" s="192">
        <f ca="1">STRADDLES!L220</f>
        <v>0</v>
      </c>
      <c r="C198" s="192">
        <f ca="1">'GAS DAILY VOL DOWNLOAD'!C198-'GAS DAILY VOL DOWNLOAD'!$B198+$B198</f>
        <v>0</v>
      </c>
      <c r="D198" s="192">
        <f ca="1">'GAS DAILY VOL DOWNLOAD'!D198-'GAS DAILY VOL DOWNLOAD'!$B198+$B198</f>
        <v>0</v>
      </c>
      <c r="E198" s="192">
        <f ca="1">'GAS DAILY VOL DOWNLOAD'!E198-'GAS DAILY VOL DOWNLOAD'!$B198+$B198</f>
        <v>0</v>
      </c>
      <c r="F198" s="192">
        <f ca="1">'GAS DAILY VOL DOWNLOAD'!F198-'GAS DAILY VOL DOWNLOAD'!$B198+$B198</f>
        <v>0</v>
      </c>
      <c r="G198" s="192">
        <f ca="1">'GAS DAILY VOL DOWNLOAD'!G198-'GAS DAILY VOL DOWNLOAD'!$B198+$B198</f>
        <v>4.9999999999999933E-2</v>
      </c>
      <c r="H198" s="192">
        <f ca="1">'GAS DAILY VOL DOWNLOAD'!H198-'GAS DAILY VOL DOWNLOAD'!$B198+$B198</f>
        <v>4.9999999999999933E-2</v>
      </c>
      <c r="I198" s="192">
        <f ca="1">'GAS DAILY VOL DOWNLOAD'!I198-'GAS DAILY VOL DOWNLOAD'!$B198+$B198</f>
        <v>0</v>
      </c>
      <c r="J198" s="192">
        <f ca="1">'GAS DAILY VOL DOWNLOAD'!J198-'GAS DAILY VOL DOWNLOAD'!$B198+$B198</f>
        <v>-5.0000000000000044E-2</v>
      </c>
      <c r="K198" s="192">
        <f ca="1">'GAS DAILY VOL DOWNLOAD'!K198-'GAS DAILY VOL DOWNLOAD'!$B198+$B198</f>
        <v>0</v>
      </c>
      <c r="L198" s="192">
        <f ca="1">'GAS DAILY VOL DOWNLOAD'!L198-'GAS DAILY VOL DOWNLOAD'!$B198+$B198</f>
        <v>4.9999999999999933E-2</v>
      </c>
      <c r="M198" s="192">
        <f ca="1">'GAS DAILY VOL DOWNLOAD'!M198-'GAS DAILY VOL DOWNLOAD'!$B198+$B198</f>
        <v>0</v>
      </c>
      <c r="N198" s="192">
        <f ca="1">'GAS DAILY VOL DOWNLOAD'!N198-'GAS DAILY VOL DOWNLOAD'!$B198+$B198</f>
        <v>4.9999999999999933E-2</v>
      </c>
      <c r="O198" s="192">
        <f ca="1">'GAS DAILY VOL DOWNLOAD'!O198-'GAS DAILY VOL DOWNLOAD'!$B198+$B198</f>
        <v>0.14999999999999991</v>
      </c>
      <c r="P198" s="192">
        <f ca="1">'GAS DAILY VOL DOWNLOAD'!P198-'GAS DAILY VOL DOWNLOAD'!$B198+$B198</f>
        <v>9.9999999999999978E-2</v>
      </c>
      <c r="Q198" s="192">
        <f ca="1">'GAS DAILY VOL DOWNLOAD'!Q198-'GAS DAILY VOL DOWNLOAD'!$B198+$B198</f>
        <v>0</v>
      </c>
    </row>
    <row r="199" spans="1:17" x14ac:dyDescent="0.2">
      <c r="A199" s="138">
        <v>43009</v>
      </c>
      <c r="B199" s="192">
        <f ca="1">STRADDLES!L221</f>
        <v>0</v>
      </c>
      <c r="C199" s="192">
        <f ca="1">'GAS DAILY VOL DOWNLOAD'!C199-'GAS DAILY VOL DOWNLOAD'!$B199+$B199</f>
        <v>0</v>
      </c>
      <c r="D199" s="192">
        <f ca="1">'GAS DAILY VOL DOWNLOAD'!D199-'GAS DAILY VOL DOWNLOAD'!$B199+$B199</f>
        <v>-4.9999999999999933E-2</v>
      </c>
      <c r="E199" s="192">
        <f ca="1">'GAS DAILY VOL DOWNLOAD'!E199-'GAS DAILY VOL DOWNLOAD'!$B199+$B199</f>
        <v>0</v>
      </c>
      <c r="F199" s="192">
        <f ca="1">'GAS DAILY VOL DOWNLOAD'!F199-'GAS DAILY VOL DOWNLOAD'!$B199+$B199</f>
        <v>0</v>
      </c>
      <c r="G199" s="192">
        <f ca="1">'GAS DAILY VOL DOWNLOAD'!G199-'GAS DAILY VOL DOWNLOAD'!$B199+$B199</f>
        <v>5.0000000000000044E-2</v>
      </c>
      <c r="H199" s="192">
        <f ca="1">'GAS DAILY VOL DOWNLOAD'!H199-'GAS DAILY VOL DOWNLOAD'!$B199+$B199</f>
        <v>5.0000000000000044E-2</v>
      </c>
      <c r="I199" s="192">
        <f ca="1">'GAS DAILY VOL DOWNLOAD'!I199-'GAS DAILY VOL DOWNLOAD'!$B199+$B199</f>
        <v>0</v>
      </c>
      <c r="J199" s="192">
        <f ca="1">'GAS DAILY VOL DOWNLOAD'!J199-'GAS DAILY VOL DOWNLOAD'!$B199+$B199</f>
        <v>-9.9999999999999978E-2</v>
      </c>
      <c r="K199" s="192">
        <f ca="1">'GAS DAILY VOL DOWNLOAD'!K199-'GAS DAILY VOL DOWNLOAD'!$B199+$B199</f>
        <v>0</v>
      </c>
      <c r="L199" s="192">
        <f ca="1">'GAS DAILY VOL DOWNLOAD'!L199-'GAS DAILY VOL DOWNLOAD'!$B199+$B199</f>
        <v>5.0000000000000044E-2</v>
      </c>
      <c r="M199" s="192">
        <f ca="1">'GAS DAILY VOL DOWNLOAD'!M199-'GAS DAILY VOL DOWNLOAD'!$B199+$B199</f>
        <v>0</v>
      </c>
      <c r="N199" s="192">
        <f ca="1">'GAS DAILY VOL DOWNLOAD'!N199-'GAS DAILY VOL DOWNLOAD'!$B199+$B199</f>
        <v>5.0000000000000044E-2</v>
      </c>
      <c r="O199" s="192">
        <f ca="1">'GAS DAILY VOL DOWNLOAD'!O199-'GAS DAILY VOL DOWNLOAD'!$B199+$B199</f>
        <v>0.15000000000000002</v>
      </c>
      <c r="P199" s="192">
        <f ca="1">'GAS DAILY VOL DOWNLOAD'!P199-'GAS DAILY VOL DOWNLOAD'!$B199+$B199</f>
        <v>9.9999999999999978E-2</v>
      </c>
      <c r="Q199" s="192">
        <f ca="1">'GAS DAILY VOL DOWNLOAD'!Q199-'GAS DAILY VOL DOWNLOAD'!$B199+$B199</f>
        <v>0</v>
      </c>
    </row>
    <row r="200" spans="1:17" x14ac:dyDescent="0.2">
      <c r="A200" s="138">
        <v>43040</v>
      </c>
      <c r="B200" s="192">
        <f ca="1">STRADDLES!L222</f>
        <v>0</v>
      </c>
      <c r="C200" s="192">
        <f ca="1">'GAS DAILY VOL DOWNLOAD'!C200-'GAS DAILY VOL DOWNLOAD'!$B200+$B200</f>
        <v>4.9999999999999933E-2</v>
      </c>
      <c r="D200" s="192">
        <f ca="1">'GAS DAILY VOL DOWNLOAD'!D200-'GAS DAILY VOL DOWNLOAD'!$B200+$B200</f>
        <v>0</v>
      </c>
      <c r="E200" s="192">
        <f ca="1">'GAS DAILY VOL DOWNLOAD'!E200-'GAS DAILY VOL DOWNLOAD'!$B200+$B200</f>
        <v>0</v>
      </c>
      <c r="F200" s="192">
        <f ca="1">'GAS DAILY VOL DOWNLOAD'!F200-'GAS DAILY VOL DOWNLOAD'!$B200+$B200</f>
        <v>9.9999999999999978E-2</v>
      </c>
      <c r="G200" s="192">
        <f ca="1">'GAS DAILY VOL DOWNLOAD'!G200-'GAS DAILY VOL DOWNLOAD'!$B200+$B200</f>
        <v>0.14999999999999991</v>
      </c>
      <c r="H200" s="192">
        <f ca="1">'GAS DAILY VOL DOWNLOAD'!H200-'GAS DAILY VOL DOWNLOAD'!$B200+$B200</f>
        <v>4.9999999999999933E-2</v>
      </c>
      <c r="I200" s="192">
        <f ca="1">'GAS DAILY VOL DOWNLOAD'!I200-'GAS DAILY VOL DOWNLOAD'!$B200+$B200</f>
        <v>0</v>
      </c>
      <c r="J200" s="192">
        <f ca="1">'GAS DAILY VOL DOWNLOAD'!J200-'GAS DAILY VOL DOWNLOAD'!$B200+$B200</f>
        <v>0.14999999999999991</v>
      </c>
      <c r="K200" s="192">
        <f ca="1">'GAS DAILY VOL DOWNLOAD'!K200-'GAS DAILY VOL DOWNLOAD'!$B200+$B200</f>
        <v>0</v>
      </c>
      <c r="L200" s="192">
        <f ca="1">'GAS DAILY VOL DOWNLOAD'!L200-'GAS DAILY VOL DOWNLOAD'!$B200+$B200</f>
        <v>0</v>
      </c>
      <c r="M200" s="192">
        <f ca="1">'GAS DAILY VOL DOWNLOAD'!M200-'GAS DAILY VOL DOWNLOAD'!$B200+$B200</f>
        <v>0</v>
      </c>
      <c r="N200" s="192">
        <f ca="1">'GAS DAILY VOL DOWNLOAD'!N200-'GAS DAILY VOL DOWNLOAD'!$B200+$B200</f>
        <v>0.14999999999999991</v>
      </c>
      <c r="O200" s="192">
        <f ca="1">'GAS DAILY VOL DOWNLOAD'!O200-'GAS DAILY VOL DOWNLOAD'!$B200+$B200</f>
        <v>0.14999999999999991</v>
      </c>
      <c r="P200" s="192">
        <f ca="1">'GAS DAILY VOL DOWNLOAD'!P200-'GAS DAILY VOL DOWNLOAD'!$B200+$B200</f>
        <v>9.9999999999999978E-2</v>
      </c>
      <c r="Q200" s="192">
        <f ca="1">'GAS DAILY VOL DOWNLOAD'!Q200-'GAS DAILY VOL DOWNLOAD'!$B200+$B200</f>
        <v>0</v>
      </c>
    </row>
    <row r="201" spans="1:17" x14ac:dyDescent="0.2">
      <c r="A201" s="138">
        <v>43070</v>
      </c>
      <c r="B201" s="192">
        <f ca="1">STRADDLES!L223</f>
        <v>0</v>
      </c>
      <c r="C201" s="192">
        <f ca="1">'GAS DAILY VOL DOWNLOAD'!C201-'GAS DAILY VOL DOWNLOAD'!$B201+$B201</f>
        <v>5.0000000000000044E-2</v>
      </c>
      <c r="D201" s="192">
        <f ca="1">'GAS DAILY VOL DOWNLOAD'!D201-'GAS DAILY VOL DOWNLOAD'!$B201+$B201</f>
        <v>0</v>
      </c>
      <c r="E201" s="192">
        <f ca="1">'GAS DAILY VOL DOWNLOAD'!E201-'GAS DAILY VOL DOWNLOAD'!$B201+$B201</f>
        <v>0</v>
      </c>
      <c r="F201" s="192">
        <f ca="1">'GAS DAILY VOL DOWNLOAD'!F201-'GAS DAILY VOL DOWNLOAD'!$B201+$B201</f>
        <v>0.14999999999999991</v>
      </c>
      <c r="G201" s="192">
        <f ca="1">'GAS DAILY VOL DOWNLOAD'!G201-'GAS DAILY VOL DOWNLOAD'!$B201+$B201</f>
        <v>0.25</v>
      </c>
      <c r="H201" s="192">
        <f ca="1">'GAS DAILY VOL DOWNLOAD'!H201-'GAS DAILY VOL DOWNLOAD'!$B201+$B201</f>
        <v>5.0000000000000044E-2</v>
      </c>
      <c r="I201" s="192">
        <f ca="1">'GAS DAILY VOL DOWNLOAD'!I201-'GAS DAILY VOL DOWNLOAD'!$B201+$B201</f>
        <v>0</v>
      </c>
      <c r="J201" s="192">
        <f ca="1">'GAS DAILY VOL DOWNLOAD'!J201-'GAS DAILY VOL DOWNLOAD'!$B201+$B201</f>
        <v>0.35000000000000009</v>
      </c>
      <c r="K201" s="192">
        <f ca="1">'GAS DAILY VOL DOWNLOAD'!K201-'GAS DAILY VOL DOWNLOAD'!$B201+$B201</f>
        <v>0</v>
      </c>
      <c r="L201" s="192">
        <f ca="1">'GAS DAILY VOL DOWNLOAD'!L201-'GAS DAILY VOL DOWNLOAD'!$B201+$B201</f>
        <v>0.10000000000000009</v>
      </c>
      <c r="M201" s="192">
        <f ca="1">'GAS DAILY VOL DOWNLOAD'!M201-'GAS DAILY VOL DOWNLOAD'!$B201+$B201</f>
        <v>0</v>
      </c>
      <c r="N201" s="192">
        <f ca="1">'GAS DAILY VOL DOWNLOAD'!N201-'GAS DAILY VOL DOWNLOAD'!$B201+$B201</f>
        <v>0.25</v>
      </c>
      <c r="O201" s="192">
        <f ca="1">'GAS DAILY VOL DOWNLOAD'!O201-'GAS DAILY VOL DOWNLOAD'!$B201+$B201</f>
        <v>0.14999999999999991</v>
      </c>
      <c r="P201" s="192">
        <f ca="1">'GAS DAILY VOL DOWNLOAD'!P201-'GAS DAILY VOL DOWNLOAD'!$B201+$B201</f>
        <v>0.10000000000000009</v>
      </c>
      <c r="Q201" s="192">
        <f ca="1">'GAS DAILY VOL DOWNLOAD'!Q201-'GAS DAILY VOL DOWNLOAD'!$B201+$B201</f>
        <v>0</v>
      </c>
    </row>
    <row r="202" spans="1:17" x14ac:dyDescent="0.2">
      <c r="A202" s="138">
        <v>43101</v>
      </c>
      <c r="B202" s="192">
        <f ca="1">STRADDLES!L224</f>
        <v>0</v>
      </c>
      <c r="C202" s="192">
        <f ca="1">'GAS DAILY VOL DOWNLOAD'!C202-'GAS DAILY VOL DOWNLOAD'!$B202+$B202</f>
        <v>5.0000000000000044E-2</v>
      </c>
      <c r="D202" s="192">
        <f ca="1">'GAS DAILY VOL DOWNLOAD'!D202-'GAS DAILY VOL DOWNLOAD'!$B202+$B202</f>
        <v>0</v>
      </c>
      <c r="E202" s="192">
        <f ca="1">'GAS DAILY VOL DOWNLOAD'!E202-'GAS DAILY VOL DOWNLOAD'!$B202+$B202</f>
        <v>0</v>
      </c>
      <c r="F202" s="192">
        <f ca="1">'GAS DAILY VOL DOWNLOAD'!F202-'GAS DAILY VOL DOWNLOAD'!$B202+$B202</f>
        <v>0.14999999999999991</v>
      </c>
      <c r="G202" s="192">
        <f ca="1">'GAS DAILY VOL DOWNLOAD'!G202-'GAS DAILY VOL DOWNLOAD'!$B202+$B202</f>
        <v>0.44999999999999996</v>
      </c>
      <c r="H202" s="192">
        <f ca="1">'GAS DAILY VOL DOWNLOAD'!H202-'GAS DAILY VOL DOWNLOAD'!$B202+$B202</f>
        <v>5.0000000000000044E-2</v>
      </c>
      <c r="I202" s="192">
        <f ca="1">'GAS DAILY VOL DOWNLOAD'!I202-'GAS DAILY VOL DOWNLOAD'!$B202+$B202</f>
        <v>0</v>
      </c>
      <c r="J202" s="192">
        <f ca="1">'GAS DAILY VOL DOWNLOAD'!J202-'GAS DAILY VOL DOWNLOAD'!$B202+$B202</f>
        <v>0.35000000000000009</v>
      </c>
      <c r="K202" s="192">
        <f ca="1">'GAS DAILY VOL DOWNLOAD'!K202-'GAS DAILY VOL DOWNLOAD'!$B202+$B202</f>
        <v>0</v>
      </c>
      <c r="L202" s="192">
        <f ca="1">'GAS DAILY VOL DOWNLOAD'!L202-'GAS DAILY VOL DOWNLOAD'!$B202+$B202</f>
        <v>0.10000000000000009</v>
      </c>
      <c r="M202" s="192">
        <f ca="1">'GAS DAILY VOL DOWNLOAD'!M202-'GAS DAILY VOL DOWNLOAD'!$B202+$B202</f>
        <v>0</v>
      </c>
      <c r="N202" s="192">
        <f ca="1">'GAS DAILY VOL DOWNLOAD'!N202-'GAS DAILY VOL DOWNLOAD'!$B202+$B202</f>
        <v>0.44999999999999996</v>
      </c>
      <c r="O202" s="192">
        <f ca="1">'GAS DAILY VOL DOWNLOAD'!O202-'GAS DAILY VOL DOWNLOAD'!$B202+$B202</f>
        <v>0.14999999999999991</v>
      </c>
      <c r="P202" s="192">
        <f ca="1">'GAS DAILY VOL DOWNLOAD'!P202-'GAS DAILY VOL DOWNLOAD'!$B202+$B202</f>
        <v>0.10000000000000009</v>
      </c>
      <c r="Q202" s="192">
        <f ca="1">'GAS DAILY VOL DOWNLOAD'!Q202-'GAS DAILY VOL DOWNLOAD'!$B202+$B202</f>
        <v>0</v>
      </c>
    </row>
    <row r="203" spans="1:17" x14ac:dyDescent="0.2">
      <c r="A203" s="138">
        <v>43132</v>
      </c>
      <c r="B203" s="192">
        <f ca="1">STRADDLES!L225</f>
        <v>0</v>
      </c>
      <c r="C203" s="192">
        <f ca="1">'GAS DAILY VOL DOWNLOAD'!C203-'GAS DAILY VOL DOWNLOAD'!$B203+$B203</f>
        <v>5.0000000000000044E-2</v>
      </c>
      <c r="D203" s="192">
        <f ca="1">'GAS DAILY VOL DOWNLOAD'!D203-'GAS DAILY VOL DOWNLOAD'!$B203+$B203</f>
        <v>0</v>
      </c>
      <c r="E203" s="192">
        <f ca="1">'GAS DAILY VOL DOWNLOAD'!E203-'GAS DAILY VOL DOWNLOAD'!$B203+$B203</f>
        <v>0</v>
      </c>
      <c r="F203" s="192">
        <f ca="1">'GAS DAILY VOL DOWNLOAD'!F203-'GAS DAILY VOL DOWNLOAD'!$B203+$B203</f>
        <v>0.14999999999999991</v>
      </c>
      <c r="G203" s="192">
        <f ca="1">'GAS DAILY VOL DOWNLOAD'!G203-'GAS DAILY VOL DOWNLOAD'!$B203+$B203</f>
        <v>0.44999999999999996</v>
      </c>
      <c r="H203" s="192">
        <f ca="1">'GAS DAILY VOL DOWNLOAD'!H203-'GAS DAILY VOL DOWNLOAD'!$B203+$B203</f>
        <v>5.0000000000000044E-2</v>
      </c>
      <c r="I203" s="192">
        <f ca="1">'GAS DAILY VOL DOWNLOAD'!I203-'GAS DAILY VOL DOWNLOAD'!$B203+$B203</f>
        <v>0</v>
      </c>
      <c r="J203" s="192">
        <f ca="1">'GAS DAILY VOL DOWNLOAD'!J203-'GAS DAILY VOL DOWNLOAD'!$B203+$B203</f>
        <v>0.35000000000000009</v>
      </c>
      <c r="K203" s="192">
        <f ca="1">'GAS DAILY VOL DOWNLOAD'!K203-'GAS DAILY VOL DOWNLOAD'!$B203+$B203</f>
        <v>0</v>
      </c>
      <c r="L203" s="192">
        <f ca="1">'GAS DAILY VOL DOWNLOAD'!L203-'GAS DAILY VOL DOWNLOAD'!$B203+$B203</f>
        <v>0.10000000000000009</v>
      </c>
      <c r="M203" s="192">
        <f ca="1">'GAS DAILY VOL DOWNLOAD'!M203-'GAS DAILY VOL DOWNLOAD'!$B203+$B203</f>
        <v>0</v>
      </c>
      <c r="N203" s="192">
        <f ca="1">'GAS DAILY VOL DOWNLOAD'!N203-'GAS DAILY VOL DOWNLOAD'!$B203+$B203</f>
        <v>0.44999999999999996</v>
      </c>
      <c r="O203" s="192">
        <f ca="1">'GAS DAILY VOL DOWNLOAD'!O203-'GAS DAILY VOL DOWNLOAD'!$B203+$B203</f>
        <v>0.14999999999999991</v>
      </c>
      <c r="P203" s="192">
        <f ca="1">'GAS DAILY VOL DOWNLOAD'!P203-'GAS DAILY VOL DOWNLOAD'!$B203+$B203</f>
        <v>0.10000000000000009</v>
      </c>
      <c r="Q203" s="192">
        <f ca="1">'GAS DAILY VOL DOWNLOAD'!Q203-'GAS DAILY VOL DOWNLOAD'!$B203+$B203</f>
        <v>0</v>
      </c>
    </row>
    <row r="204" spans="1:17" x14ac:dyDescent="0.2">
      <c r="A204" s="138">
        <v>43160</v>
      </c>
      <c r="B204" s="192">
        <f ca="1">STRADDLES!L226</f>
        <v>0</v>
      </c>
      <c r="C204" s="192">
        <f ca="1">'GAS DAILY VOL DOWNLOAD'!C204-'GAS DAILY VOL DOWNLOAD'!$B204+$B204</f>
        <v>5.0000000000000044E-2</v>
      </c>
      <c r="D204" s="192">
        <f ca="1">'GAS DAILY VOL DOWNLOAD'!D204-'GAS DAILY VOL DOWNLOAD'!$B204+$B204</f>
        <v>0</v>
      </c>
      <c r="E204" s="192">
        <f ca="1">'GAS DAILY VOL DOWNLOAD'!E204-'GAS DAILY VOL DOWNLOAD'!$B204+$B204</f>
        <v>0</v>
      </c>
      <c r="F204" s="192">
        <f ca="1">'GAS DAILY VOL DOWNLOAD'!F204-'GAS DAILY VOL DOWNLOAD'!$B204+$B204</f>
        <v>9.9999999999999978E-2</v>
      </c>
      <c r="G204" s="192">
        <f ca="1">'GAS DAILY VOL DOWNLOAD'!G204-'GAS DAILY VOL DOWNLOAD'!$B204+$B204</f>
        <v>0.25</v>
      </c>
      <c r="H204" s="192">
        <f ca="1">'GAS DAILY VOL DOWNLOAD'!H204-'GAS DAILY VOL DOWNLOAD'!$B204+$B204</f>
        <v>0</v>
      </c>
      <c r="I204" s="192">
        <f ca="1">'GAS DAILY VOL DOWNLOAD'!I204-'GAS DAILY VOL DOWNLOAD'!$B204+$B204</f>
        <v>0</v>
      </c>
      <c r="J204" s="192">
        <f ca="1">'GAS DAILY VOL DOWNLOAD'!J204-'GAS DAILY VOL DOWNLOAD'!$B204+$B204</f>
        <v>0.19999999999999996</v>
      </c>
      <c r="K204" s="192">
        <f ca="1">'GAS DAILY VOL DOWNLOAD'!K204-'GAS DAILY VOL DOWNLOAD'!$B204+$B204</f>
        <v>0</v>
      </c>
      <c r="L204" s="192">
        <f ca="1">'GAS DAILY VOL DOWNLOAD'!L204-'GAS DAILY VOL DOWNLOAD'!$B204+$B204</f>
        <v>0</v>
      </c>
      <c r="M204" s="192">
        <f ca="1">'GAS DAILY VOL DOWNLOAD'!M204-'GAS DAILY VOL DOWNLOAD'!$B204+$B204</f>
        <v>0</v>
      </c>
      <c r="N204" s="192">
        <f ca="1">'GAS DAILY VOL DOWNLOAD'!N204-'GAS DAILY VOL DOWNLOAD'!$B204+$B204</f>
        <v>0.25</v>
      </c>
      <c r="O204" s="192">
        <f ca="1">'GAS DAILY VOL DOWNLOAD'!O204-'GAS DAILY VOL DOWNLOAD'!$B204+$B204</f>
        <v>0.15000000000000002</v>
      </c>
      <c r="P204" s="192">
        <f ca="1">'GAS DAILY VOL DOWNLOAD'!P204-'GAS DAILY VOL DOWNLOAD'!$B204+$B204</f>
        <v>9.9999999999999978E-2</v>
      </c>
      <c r="Q204" s="192">
        <f ca="1">'GAS DAILY VOL DOWNLOAD'!Q204-'GAS DAILY VOL DOWNLOAD'!$B204+$B204</f>
        <v>0</v>
      </c>
    </row>
    <row r="205" spans="1:17" x14ac:dyDescent="0.2">
      <c r="A205" s="138">
        <v>43191</v>
      </c>
      <c r="B205" s="192">
        <f ca="1">STRADDLES!L227</f>
        <v>0</v>
      </c>
      <c r="C205" s="192">
        <f ca="1">'GAS DAILY VOL DOWNLOAD'!C205-'GAS DAILY VOL DOWNLOAD'!$B205+$B205</f>
        <v>4.9999999999999989E-2</v>
      </c>
      <c r="D205" s="192">
        <f ca="1">'GAS DAILY VOL DOWNLOAD'!D205-'GAS DAILY VOL DOWNLOAD'!$B205+$B205</f>
        <v>0</v>
      </c>
      <c r="E205" s="192">
        <f ca="1">'GAS DAILY VOL DOWNLOAD'!E205-'GAS DAILY VOL DOWNLOAD'!$B205+$B205</f>
        <v>4.9999999999999989E-2</v>
      </c>
      <c r="F205" s="192">
        <f ca="1">'GAS DAILY VOL DOWNLOAD'!F205-'GAS DAILY VOL DOWNLOAD'!$B205+$B205</f>
        <v>4.9999999999999989E-2</v>
      </c>
      <c r="G205" s="192">
        <f ca="1">'GAS DAILY VOL DOWNLOAD'!G205-'GAS DAILY VOL DOWNLOAD'!$B205+$B205</f>
        <v>4.9999999999999989E-2</v>
      </c>
      <c r="H205" s="192">
        <f ca="1">'GAS DAILY VOL DOWNLOAD'!H205-'GAS DAILY VOL DOWNLOAD'!$B205+$B205</f>
        <v>4.9999999999999989E-2</v>
      </c>
      <c r="I205" s="192">
        <f ca="1">'GAS DAILY VOL DOWNLOAD'!I205-'GAS DAILY VOL DOWNLOAD'!$B205+$B205</f>
        <v>4.9999999999999989E-2</v>
      </c>
      <c r="J205" s="192">
        <f ca="1">'GAS DAILY VOL DOWNLOAD'!J205-'GAS DAILY VOL DOWNLOAD'!$B205+$B205</f>
        <v>9.9999999999999978E-2</v>
      </c>
      <c r="K205" s="192">
        <f ca="1">'GAS DAILY VOL DOWNLOAD'!K205-'GAS DAILY VOL DOWNLOAD'!$B205+$B205</f>
        <v>0</v>
      </c>
      <c r="L205" s="192">
        <f ca="1">'GAS DAILY VOL DOWNLOAD'!L205-'GAS DAILY VOL DOWNLOAD'!$B205+$B205</f>
        <v>4.9999999999999989E-2</v>
      </c>
      <c r="M205" s="192">
        <f ca="1">'GAS DAILY VOL DOWNLOAD'!M205-'GAS DAILY VOL DOWNLOAD'!$B205+$B205</f>
        <v>0</v>
      </c>
      <c r="N205" s="192">
        <f ca="1">'GAS DAILY VOL DOWNLOAD'!N205-'GAS DAILY VOL DOWNLOAD'!$B205+$B205</f>
        <v>4.9999999999999989E-2</v>
      </c>
      <c r="O205" s="192">
        <f ca="1">'GAS DAILY VOL DOWNLOAD'!O205-'GAS DAILY VOL DOWNLOAD'!$B205+$B205</f>
        <v>0.15000000000000002</v>
      </c>
      <c r="P205" s="192">
        <f ca="1">'GAS DAILY VOL DOWNLOAD'!P205-'GAS DAILY VOL DOWNLOAD'!$B205+$B205</f>
        <v>0.15000000000000002</v>
      </c>
      <c r="Q205" s="192">
        <f ca="1">'GAS DAILY VOL DOWNLOAD'!Q205-'GAS DAILY VOL DOWNLOAD'!$B205+$B205</f>
        <v>0</v>
      </c>
    </row>
    <row r="206" spans="1:17" x14ac:dyDescent="0.2">
      <c r="A206" s="138">
        <v>43221</v>
      </c>
      <c r="B206" s="192">
        <f ca="1">STRADDLES!L228</f>
        <v>0</v>
      </c>
      <c r="C206" s="192">
        <f ca="1">'GAS DAILY VOL DOWNLOAD'!C206-'GAS DAILY VOL DOWNLOAD'!$B206+$B206</f>
        <v>4.9999999999999989E-2</v>
      </c>
      <c r="D206" s="192">
        <f ca="1">'GAS DAILY VOL DOWNLOAD'!D206-'GAS DAILY VOL DOWNLOAD'!$B206+$B206</f>
        <v>-4.9999999999999989E-2</v>
      </c>
      <c r="E206" s="192">
        <f ca="1">'GAS DAILY VOL DOWNLOAD'!E206-'GAS DAILY VOL DOWNLOAD'!$B206+$B206</f>
        <v>-4.9999999999999989E-2</v>
      </c>
      <c r="F206" s="192">
        <f ca="1">'GAS DAILY VOL DOWNLOAD'!F206-'GAS DAILY VOL DOWNLOAD'!$B206+$B206</f>
        <v>0</v>
      </c>
      <c r="G206" s="192">
        <f ca="1">'GAS DAILY VOL DOWNLOAD'!G206-'GAS DAILY VOL DOWNLOAD'!$B206+$B206</f>
        <v>4.9999999999999989E-2</v>
      </c>
      <c r="H206" s="192">
        <f ca="1">'GAS DAILY VOL DOWNLOAD'!H206-'GAS DAILY VOL DOWNLOAD'!$B206+$B206</f>
        <v>0</v>
      </c>
      <c r="I206" s="192">
        <f ca="1">'GAS DAILY VOL DOWNLOAD'!I206-'GAS DAILY VOL DOWNLOAD'!$B206+$B206</f>
        <v>-4.9999999999999989E-2</v>
      </c>
      <c r="J206" s="192">
        <f ca="1">'GAS DAILY VOL DOWNLOAD'!J206-'GAS DAILY VOL DOWNLOAD'!$B206+$B206</f>
        <v>0</v>
      </c>
      <c r="K206" s="192">
        <f ca="1">'GAS DAILY VOL DOWNLOAD'!K206-'GAS DAILY VOL DOWNLOAD'!$B206+$B206</f>
        <v>0</v>
      </c>
      <c r="L206" s="192">
        <f ca="1">'GAS DAILY VOL DOWNLOAD'!L206-'GAS DAILY VOL DOWNLOAD'!$B206+$B206</f>
        <v>4.9999999999999989E-2</v>
      </c>
      <c r="M206" s="192">
        <f ca="1">'GAS DAILY VOL DOWNLOAD'!M206-'GAS DAILY VOL DOWNLOAD'!$B206+$B206</f>
        <v>0</v>
      </c>
      <c r="N206" s="192">
        <f ca="1">'GAS DAILY VOL DOWNLOAD'!N206-'GAS DAILY VOL DOWNLOAD'!$B206+$B206</f>
        <v>4.9999999999999989E-2</v>
      </c>
      <c r="O206" s="192">
        <f ca="1">'GAS DAILY VOL DOWNLOAD'!O206-'GAS DAILY VOL DOWNLOAD'!$B206+$B206</f>
        <v>0.14999999999999997</v>
      </c>
      <c r="P206" s="192">
        <f ca="1">'GAS DAILY VOL DOWNLOAD'!P206-'GAS DAILY VOL DOWNLOAD'!$B206+$B206</f>
        <v>4.9999999999999989E-2</v>
      </c>
      <c r="Q206" s="192">
        <f ca="1">'GAS DAILY VOL DOWNLOAD'!Q206-'GAS DAILY VOL DOWNLOAD'!$B206+$B206</f>
        <v>0</v>
      </c>
    </row>
    <row r="207" spans="1:17" x14ac:dyDescent="0.2">
      <c r="A207" s="138">
        <v>43252</v>
      </c>
      <c r="B207" s="192">
        <f ca="1">STRADDLES!L229</f>
        <v>0</v>
      </c>
      <c r="C207" s="192">
        <f ca="1">'GAS DAILY VOL DOWNLOAD'!C207-'GAS DAILY VOL DOWNLOAD'!$B207+$B207</f>
        <v>4.9999999999999989E-2</v>
      </c>
      <c r="D207" s="192">
        <f ca="1">'GAS DAILY VOL DOWNLOAD'!D207-'GAS DAILY VOL DOWNLOAD'!$B207+$B207</f>
        <v>-4.9999999999999989E-2</v>
      </c>
      <c r="E207" s="192">
        <f ca="1">'GAS DAILY VOL DOWNLOAD'!E207-'GAS DAILY VOL DOWNLOAD'!$B207+$B207</f>
        <v>4.9999999999999989E-2</v>
      </c>
      <c r="F207" s="192">
        <f ca="1">'GAS DAILY VOL DOWNLOAD'!F207-'GAS DAILY VOL DOWNLOAD'!$B207+$B207</f>
        <v>0</v>
      </c>
      <c r="G207" s="192">
        <f ca="1">'GAS DAILY VOL DOWNLOAD'!G207-'GAS DAILY VOL DOWNLOAD'!$B207+$B207</f>
        <v>4.9999999999999989E-2</v>
      </c>
      <c r="H207" s="192">
        <f ca="1">'GAS DAILY VOL DOWNLOAD'!H207-'GAS DAILY VOL DOWNLOAD'!$B207+$B207</f>
        <v>4.9999999999999989E-2</v>
      </c>
      <c r="I207" s="192">
        <f ca="1">'GAS DAILY VOL DOWNLOAD'!I207-'GAS DAILY VOL DOWNLOAD'!$B207+$B207</f>
        <v>4.9999999999999989E-2</v>
      </c>
      <c r="J207" s="192">
        <f ca="1">'GAS DAILY VOL DOWNLOAD'!J207-'GAS DAILY VOL DOWNLOAD'!$B207+$B207</f>
        <v>4.9999999999999989E-2</v>
      </c>
      <c r="K207" s="192">
        <f ca="1">'GAS DAILY VOL DOWNLOAD'!K207-'GAS DAILY VOL DOWNLOAD'!$B207+$B207</f>
        <v>0</v>
      </c>
      <c r="L207" s="192">
        <f ca="1">'GAS DAILY VOL DOWNLOAD'!L207-'GAS DAILY VOL DOWNLOAD'!$B207+$B207</f>
        <v>4.9999999999999989E-2</v>
      </c>
      <c r="M207" s="192">
        <f ca="1">'GAS DAILY VOL DOWNLOAD'!M207-'GAS DAILY VOL DOWNLOAD'!$B207+$B207</f>
        <v>0</v>
      </c>
      <c r="N207" s="192">
        <f ca="1">'GAS DAILY VOL DOWNLOAD'!N207-'GAS DAILY VOL DOWNLOAD'!$B207+$B207</f>
        <v>4.9999999999999989E-2</v>
      </c>
      <c r="O207" s="192">
        <f ca="1">'GAS DAILY VOL DOWNLOAD'!O207-'GAS DAILY VOL DOWNLOAD'!$B207+$B207</f>
        <v>0.14999999999999997</v>
      </c>
      <c r="P207" s="192">
        <f ca="1">'GAS DAILY VOL DOWNLOAD'!P207-'GAS DAILY VOL DOWNLOAD'!$B207+$B207</f>
        <v>0.14999999999999997</v>
      </c>
      <c r="Q207" s="192">
        <f ca="1">'GAS DAILY VOL DOWNLOAD'!Q207-'GAS DAILY VOL DOWNLOAD'!$B207+$B207</f>
        <v>0</v>
      </c>
    </row>
    <row r="208" spans="1:17" x14ac:dyDescent="0.2">
      <c r="A208" s="138">
        <v>43282</v>
      </c>
      <c r="B208" s="192">
        <f ca="1">STRADDLES!L230</f>
        <v>0</v>
      </c>
      <c r="C208" s="192">
        <f ca="1">'GAS DAILY VOL DOWNLOAD'!C208-'GAS DAILY VOL DOWNLOAD'!$B208+$B208</f>
        <v>0</v>
      </c>
      <c r="D208" s="192">
        <f ca="1">'GAS DAILY VOL DOWNLOAD'!D208-'GAS DAILY VOL DOWNLOAD'!$B208+$B208</f>
        <v>-9.9999999999999978E-2</v>
      </c>
      <c r="E208" s="192">
        <f ca="1">'GAS DAILY VOL DOWNLOAD'!E208-'GAS DAILY VOL DOWNLOAD'!$B208+$B208</f>
        <v>0</v>
      </c>
      <c r="F208" s="192">
        <f ca="1">'GAS DAILY VOL DOWNLOAD'!F208-'GAS DAILY VOL DOWNLOAD'!$B208+$B208</f>
        <v>0</v>
      </c>
      <c r="G208" s="192">
        <f ca="1">'GAS DAILY VOL DOWNLOAD'!G208-'GAS DAILY VOL DOWNLOAD'!$B208+$B208</f>
        <v>0</v>
      </c>
      <c r="H208" s="192">
        <f ca="1">'GAS DAILY VOL DOWNLOAD'!H208-'GAS DAILY VOL DOWNLOAD'!$B208+$B208</f>
        <v>0</v>
      </c>
      <c r="I208" s="192">
        <f ca="1">'GAS DAILY VOL DOWNLOAD'!I208-'GAS DAILY VOL DOWNLOAD'!$B208+$B208</f>
        <v>0</v>
      </c>
      <c r="J208" s="192">
        <f ca="1">'GAS DAILY VOL DOWNLOAD'!J208-'GAS DAILY VOL DOWNLOAD'!$B208+$B208</f>
        <v>0</v>
      </c>
      <c r="K208" s="192">
        <f ca="1">'GAS DAILY VOL DOWNLOAD'!K208-'GAS DAILY VOL DOWNLOAD'!$B208+$B208</f>
        <v>0</v>
      </c>
      <c r="L208" s="192">
        <f ca="1">'GAS DAILY VOL DOWNLOAD'!L208-'GAS DAILY VOL DOWNLOAD'!$B208+$B208</f>
        <v>5.0000000000000044E-2</v>
      </c>
      <c r="M208" s="192">
        <f ca="1">'GAS DAILY VOL DOWNLOAD'!M208-'GAS DAILY VOL DOWNLOAD'!$B208+$B208</f>
        <v>0</v>
      </c>
      <c r="N208" s="192">
        <f ca="1">'GAS DAILY VOL DOWNLOAD'!N208-'GAS DAILY VOL DOWNLOAD'!$B208+$B208</f>
        <v>0</v>
      </c>
      <c r="O208" s="192">
        <f ca="1">'GAS DAILY VOL DOWNLOAD'!O208-'GAS DAILY VOL DOWNLOAD'!$B208+$B208</f>
        <v>0.15000000000000002</v>
      </c>
      <c r="P208" s="192">
        <f ca="1">'GAS DAILY VOL DOWNLOAD'!P208-'GAS DAILY VOL DOWNLOAD'!$B208+$B208</f>
        <v>9.9999999999999978E-2</v>
      </c>
      <c r="Q208" s="192">
        <f ca="1">'GAS DAILY VOL DOWNLOAD'!Q208-'GAS DAILY VOL DOWNLOAD'!$B208+$B208</f>
        <v>0</v>
      </c>
    </row>
    <row r="209" spans="1:17" x14ac:dyDescent="0.2">
      <c r="A209" s="138">
        <v>43313</v>
      </c>
      <c r="B209" s="192">
        <f ca="1">STRADDLES!L231</f>
        <v>0</v>
      </c>
      <c r="C209" s="192">
        <f ca="1">'GAS DAILY VOL DOWNLOAD'!C209-'GAS DAILY VOL DOWNLOAD'!$B209+$B209</f>
        <v>0</v>
      </c>
      <c r="D209" s="192">
        <f ca="1">'GAS DAILY VOL DOWNLOAD'!D209-'GAS DAILY VOL DOWNLOAD'!$B209+$B209</f>
        <v>-5.0000000000000044E-2</v>
      </c>
      <c r="E209" s="192">
        <f ca="1">'GAS DAILY VOL DOWNLOAD'!E209-'GAS DAILY VOL DOWNLOAD'!$B209+$B209</f>
        <v>4.9999999999999933E-2</v>
      </c>
      <c r="F209" s="192">
        <f ca="1">'GAS DAILY VOL DOWNLOAD'!F209-'GAS DAILY VOL DOWNLOAD'!$B209+$B209</f>
        <v>0</v>
      </c>
      <c r="G209" s="192">
        <f ca="1">'GAS DAILY VOL DOWNLOAD'!G209-'GAS DAILY VOL DOWNLOAD'!$B209+$B209</f>
        <v>4.9999999999999933E-2</v>
      </c>
      <c r="H209" s="192">
        <f ca="1">'GAS DAILY VOL DOWNLOAD'!H209-'GAS DAILY VOL DOWNLOAD'!$B209+$B209</f>
        <v>0</v>
      </c>
      <c r="I209" s="192">
        <f ca="1">'GAS DAILY VOL DOWNLOAD'!I209-'GAS DAILY VOL DOWNLOAD'!$B209+$B209</f>
        <v>4.9999999999999933E-2</v>
      </c>
      <c r="J209" s="192">
        <f ca="1">'GAS DAILY VOL DOWNLOAD'!J209-'GAS DAILY VOL DOWNLOAD'!$B209+$B209</f>
        <v>-0.10000000000000003</v>
      </c>
      <c r="K209" s="192">
        <f ca="1">'GAS DAILY VOL DOWNLOAD'!K209-'GAS DAILY VOL DOWNLOAD'!$B209+$B209</f>
        <v>0</v>
      </c>
      <c r="L209" s="192">
        <f ca="1">'GAS DAILY VOL DOWNLOAD'!L209-'GAS DAILY VOL DOWNLOAD'!$B209+$B209</f>
        <v>4.9999999999999933E-2</v>
      </c>
      <c r="M209" s="192">
        <f ca="1">'GAS DAILY VOL DOWNLOAD'!M209-'GAS DAILY VOL DOWNLOAD'!$B209+$B209</f>
        <v>0</v>
      </c>
      <c r="N209" s="192">
        <f ca="1">'GAS DAILY VOL DOWNLOAD'!N209-'GAS DAILY VOL DOWNLOAD'!$B209+$B209</f>
        <v>4.9999999999999933E-2</v>
      </c>
      <c r="O209" s="192">
        <f ca="1">'GAS DAILY VOL DOWNLOAD'!O209-'GAS DAILY VOL DOWNLOAD'!$B209+$B209</f>
        <v>0.14999999999999991</v>
      </c>
      <c r="P209" s="192">
        <f ca="1">'GAS DAILY VOL DOWNLOAD'!P209-'GAS DAILY VOL DOWNLOAD'!$B209+$B209</f>
        <v>0.14999999999999991</v>
      </c>
      <c r="Q209" s="192">
        <f ca="1">'GAS DAILY VOL DOWNLOAD'!Q209-'GAS DAILY VOL DOWNLOAD'!$B209+$B209</f>
        <v>0</v>
      </c>
    </row>
    <row r="210" spans="1:17" x14ac:dyDescent="0.2">
      <c r="A210" s="138">
        <v>43344</v>
      </c>
      <c r="B210" s="192">
        <f ca="1">STRADDLES!L232</f>
        <v>0</v>
      </c>
      <c r="C210" s="192">
        <f ca="1">'GAS DAILY VOL DOWNLOAD'!C210-'GAS DAILY VOL DOWNLOAD'!$B210+$B210</f>
        <v>0</v>
      </c>
      <c r="D210" s="192">
        <f ca="1">'GAS DAILY VOL DOWNLOAD'!D210-'GAS DAILY VOL DOWNLOAD'!$B210+$B210</f>
        <v>0</v>
      </c>
      <c r="E210" s="192">
        <f ca="1">'GAS DAILY VOL DOWNLOAD'!E210-'GAS DAILY VOL DOWNLOAD'!$B210+$B210</f>
        <v>0</v>
      </c>
      <c r="F210" s="192">
        <f ca="1">'GAS DAILY VOL DOWNLOAD'!F210-'GAS DAILY VOL DOWNLOAD'!$B210+$B210</f>
        <v>0</v>
      </c>
      <c r="G210" s="192">
        <f ca="1">'GAS DAILY VOL DOWNLOAD'!G210-'GAS DAILY VOL DOWNLOAD'!$B210+$B210</f>
        <v>4.9999999999999933E-2</v>
      </c>
      <c r="H210" s="192">
        <f ca="1">'GAS DAILY VOL DOWNLOAD'!H210-'GAS DAILY VOL DOWNLOAD'!$B210+$B210</f>
        <v>4.9999999999999933E-2</v>
      </c>
      <c r="I210" s="192">
        <f ca="1">'GAS DAILY VOL DOWNLOAD'!I210-'GAS DAILY VOL DOWNLOAD'!$B210+$B210</f>
        <v>0</v>
      </c>
      <c r="J210" s="192">
        <f ca="1">'GAS DAILY VOL DOWNLOAD'!J210-'GAS DAILY VOL DOWNLOAD'!$B210+$B210</f>
        <v>-5.0000000000000044E-2</v>
      </c>
      <c r="K210" s="192">
        <f ca="1">'GAS DAILY VOL DOWNLOAD'!K210-'GAS DAILY VOL DOWNLOAD'!$B210+$B210</f>
        <v>0</v>
      </c>
      <c r="L210" s="192">
        <f ca="1">'GAS DAILY VOL DOWNLOAD'!L210-'GAS DAILY VOL DOWNLOAD'!$B210+$B210</f>
        <v>4.9999999999999933E-2</v>
      </c>
      <c r="M210" s="192">
        <f ca="1">'GAS DAILY VOL DOWNLOAD'!M210-'GAS DAILY VOL DOWNLOAD'!$B210+$B210</f>
        <v>0</v>
      </c>
      <c r="N210" s="192">
        <f ca="1">'GAS DAILY VOL DOWNLOAD'!N210-'GAS DAILY VOL DOWNLOAD'!$B210+$B210</f>
        <v>4.9999999999999933E-2</v>
      </c>
      <c r="O210" s="192">
        <f ca="1">'GAS DAILY VOL DOWNLOAD'!O210-'GAS DAILY VOL DOWNLOAD'!$B210+$B210</f>
        <v>0.14999999999999991</v>
      </c>
      <c r="P210" s="192">
        <f ca="1">'GAS DAILY VOL DOWNLOAD'!P210-'GAS DAILY VOL DOWNLOAD'!$B210+$B210</f>
        <v>9.9999999999999978E-2</v>
      </c>
      <c r="Q210" s="192">
        <f ca="1">'GAS DAILY VOL DOWNLOAD'!Q210-'GAS DAILY VOL DOWNLOAD'!$B210+$B210</f>
        <v>0</v>
      </c>
    </row>
    <row r="211" spans="1:17" x14ac:dyDescent="0.2">
      <c r="A211" s="138">
        <v>43374</v>
      </c>
      <c r="B211" s="192">
        <f ca="1">STRADDLES!L233</f>
        <v>0</v>
      </c>
      <c r="C211" s="192">
        <f ca="1">'GAS DAILY VOL DOWNLOAD'!C211-'GAS DAILY VOL DOWNLOAD'!$B211+$B211</f>
        <v>0</v>
      </c>
      <c r="D211" s="192">
        <f ca="1">'GAS DAILY VOL DOWNLOAD'!D211-'GAS DAILY VOL DOWNLOAD'!$B211+$B211</f>
        <v>-4.9999999999999933E-2</v>
      </c>
      <c r="E211" s="192">
        <f ca="1">'GAS DAILY VOL DOWNLOAD'!E211-'GAS DAILY VOL DOWNLOAD'!$B211+$B211</f>
        <v>0</v>
      </c>
      <c r="F211" s="192">
        <f ca="1">'GAS DAILY VOL DOWNLOAD'!F211-'GAS DAILY VOL DOWNLOAD'!$B211+$B211</f>
        <v>0</v>
      </c>
      <c r="G211" s="192">
        <f ca="1">'GAS DAILY VOL DOWNLOAD'!G211-'GAS DAILY VOL DOWNLOAD'!$B211+$B211</f>
        <v>5.0000000000000044E-2</v>
      </c>
      <c r="H211" s="192">
        <f ca="1">'GAS DAILY VOL DOWNLOAD'!H211-'GAS DAILY VOL DOWNLOAD'!$B211+$B211</f>
        <v>5.0000000000000044E-2</v>
      </c>
      <c r="I211" s="192">
        <f ca="1">'GAS DAILY VOL DOWNLOAD'!I211-'GAS DAILY VOL DOWNLOAD'!$B211+$B211</f>
        <v>0</v>
      </c>
      <c r="J211" s="192">
        <f ca="1">'GAS DAILY VOL DOWNLOAD'!J211-'GAS DAILY VOL DOWNLOAD'!$B211+$B211</f>
        <v>-9.9999999999999978E-2</v>
      </c>
      <c r="K211" s="192">
        <f ca="1">'GAS DAILY VOL DOWNLOAD'!K211-'GAS DAILY VOL DOWNLOAD'!$B211+$B211</f>
        <v>0</v>
      </c>
      <c r="L211" s="192">
        <f ca="1">'GAS DAILY VOL DOWNLOAD'!L211-'GAS DAILY VOL DOWNLOAD'!$B211+$B211</f>
        <v>5.0000000000000044E-2</v>
      </c>
      <c r="M211" s="192">
        <f ca="1">'GAS DAILY VOL DOWNLOAD'!M211-'GAS DAILY VOL DOWNLOAD'!$B211+$B211</f>
        <v>0</v>
      </c>
      <c r="N211" s="192">
        <f ca="1">'GAS DAILY VOL DOWNLOAD'!N211-'GAS DAILY VOL DOWNLOAD'!$B211+$B211</f>
        <v>5.0000000000000044E-2</v>
      </c>
      <c r="O211" s="192">
        <f ca="1">'GAS DAILY VOL DOWNLOAD'!O211-'GAS DAILY VOL DOWNLOAD'!$B211+$B211</f>
        <v>0.15000000000000002</v>
      </c>
      <c r="P211" s="192">
        <f ca="1">'GAS DAILY VOL DOWNLOAD'!P211-'GAS DAILY VOL DOWNLOAD'!$B211+$B211</f>
        <v>9.9999999999999978E-2</v>
      </c>
      <c r="Q211" s="192">
        <f ca="1">'GAS DAILY VOL DOWNLOAD'!Q211-'GAS DAILY VOL DOWNLOAD'!$B211+$B211</f>
        <v>0</v>
      </c>
    </row>
    <row r="212" spans="1:17" x14ac:dyDescent="0.2">
      <c r="A212" s="138">
        <v>43405</v>
      </c>
      <c r="B212" s="192">
        <f ca="1">STRADDLES!L234</f>
        <v>0</v>
      </c>
      <c r="C212" s="192">
        <f ca="1">'GAS DAILY VOL DOWNLOAD'!C212-'GAS DAILY VOL DOWNLOAD'!$B212+$B212</f>
        <v>4.9999999999999933E-2</v>
      </c>
      <c r="D212" s="192">
        <f ca="1">'GAS DAILY VOL DOWNLOAD'!D212-'GAS DAILY VOL DOWNLOAD'!$B212+$B212</f>
        <v>0</v>
      </c>
      <c r="E212" s="192">
        <f ca="1">'GAS DAILY VOL DOWNLOAD'!E212-'GAS DAILY VOL DOWNLOAD'!$B212+$B212</f>
        <v>0</v>
      </c>
      <c r="F212" s="192">
        <f ca="1">'GAS DAILY VOL DOWNLOAD'!F212-'GAS DAILY VOL DOWNLOAD'!$B212+$B212</f>
        <v>9.9999999999999978E-2</v>
      </c>
      <c r="G212" s="192">
        <f ca="1">'GAS DAILY VOL DOWNLOAD'!G212-'GAS DAILY VOL DOWNLOAD'!$B212+$B212</f>
        <v>0.14999999999999991</v>
      </c>
      <c r="H212" s="192">
        <f ca="1">'GAS DAILY VOL DOWNLOAD'!H212-'GAS DAILY VOL DOWNLOAD'!$B212+$B212</f>
        <v>4.9999999999999933E-2</v>
      </c>
      <c r="I212" s="192">
        <f ca="1">'GAS DAILY VOL DOWNLOAD'!I212-'GAS DAILY VOL DOWNLOAD'!$B212+$B212</f>
        <v>0</v>
      </c>
      <c r="J212" s="192">
        <f ca="1">'GAS DAILY VOL DOWNLOAD'!J212-'GAS DAILY VOL DOWNLOAD'!$B212+$B212</f>
        <v>0.14999999999999991</v>
      </c>
      <c r="K212" s="192">
        <f ca="1">'GAS DAILY VOL DOWNLOAD'!K212-'GAS DAILY VOL DOWNLOAD'!$B212+$B212</f>
        <v>0</v>
      </c>
      <c r="L212" s="192">
        <f ca="1">'GAS DAILY VOL DOWNLOAD'!L212-'GAS DAILY VOL DOWNLOAD'!$B212+$B212</f>
        <v>0</v>
      </c>
      <c r="M212" s="192">
        <f ca="1">'GAS DAILY VOL DOWNLOAD'!M212-'GAS DAILY VOL DOWNLOAD'!$B212+$B212</f>
        <v>0</v>
      </c>
      <c r="N212" s="192">
        <f ca="1">'GAS DAILY VOL DOWNLOAD'!N212-'GAS DAILY VOL DOWNLOAD'!$B212+$B212</f>
        <v>0.14999999999999991</v>
      </c>
      <c r="O212" s="192">
        <f ca="1">'GAS DAILY VOL DOWNLOAD'!O212-'GAS DAILY VOL DOWNLOAD'!$B212+$B212</f>
        <v>0.14999999999999991</v>
      </c>
      <c r="P212" s="192">
        <f ca="1">'GAS DAILY VOL DOWNLOAD'!P212-'GAS DAILY VOL DOWNLOAD'!$B212+$B212</f>
        <v>9.9999999999999978E-2</v>
      </c>
      <c r="Q212" s="192">
        <f ca="1">'GAS DAILY VOL DOWNLOAD'!Q212-'GAS DAILY VOL DOWNLOAD'!$B212+$B212</f>
        <v>0</v>
      </c>
    </row>
    <row r="213" spans="1:17" x14ac:dyDescent="0.2">
      <c r="A213" s="138">
        <v>43435</v>
      </c>
      <c r="B213" s="192">
        <f ca="1">STRADDLES!L235</f>
        <v>0</v>
      </c>
      <c r="C213" s="192">
        <f ca="1">'GAS DAILY VOL DOWNLOAD'!C213-'GAS DAILY VOL DOWNLOAD'!$B213+$B213</f>
        <v>5.0000000000000044E-2</v>
      </c>
      <c r="D213" s="192">
        <f ca="1">'GAS DAILY VOL DOWNLOAD'!D213-'GAS DAILY VOL DOWNLOAD'!$B213+$B213</f>
        <v>0</v>
      </c>
      <c r="E213" s="192">
        <f ca="1">'GAS DAILY VOL DOWNLOAD'!E213-'GAS DAILY VOL DOWNLOAD'!$B213+$B213</f>
        <v>0</v>
      </c>
      <c r="F213" s="192">
        <f ca="1">'GAS DAILY VOL DOWNLOAD'!F213-'GAS DAILY VOL DOWNLOAD'!$B213+$B213</f>
        <v>0.14999999999999991</v>
      </c>
      <c r="G213" s="192">
        <f ca="1">'GAS DAILY VOL DOWNLOAD'!G213-'GAS DAILY VOL DOWNLOAD'!$B213+$B213</f>
        <v>0.25</v>
      </c>
      <c r="H213" s="192">
        <f ca="1">'GAS DAILY VOL DOWNLOAD'!H213-'GAS DAILY VOL DOWNLOAD'!$B213+$B213</f>
        <v>5.0000000000000044E-2</v>
      </c>
      <c r="I213" s="192">
        <f ca="1">'GAS DAILY VOL DOWNLOAD'!I213-'GAS DAILY VOL DOWNLOAD'!$B213+$B213</f>
        <v>0</v>
      </c>
      <c r="J213" s="192">
        <f ca="1">'GAS DAILY VOL DOWNLOAD'!J213-'GAS DAILY VOL DOWNLOAD'!$B213+$B213</f>
        <v>0.35000000000000009</v>
      </c>
      <c r="K213" s="192">
        <f ca="1">'GAS DAILY VOL DOWNLOAD'!K213-'GAS DAILY VOL DOWNLOAD'!$B213+$B213</f>
        <v>0</v>
      </c>
      <c r="L213" s="192">
        <f ca="1">'GAS DAILY VOL DOWNLOAD'!L213-'GAS DAILY VOL DOWNLOAD'!$B213+$B213</f>
        <v>0.10000000000000009</v>
      </c>
      <c r="M213" s="192">
        <f ca="1">'GAS DAILY VOL DOWNLOAD'!M213-'GAS DAILY VOL DOWNLOAD'!$B213+$B213</f>
        <v>0</v>
      </c>
      <c r="N213" s="192">
        <f ca="1">'GAS DAILY VOL DOWNLOAD'!N213-'GAS DAILY VOL DOWNLOAD'!$B213+$B213</f>
        <v>0.25</v>
      </c>
      <c r="O213" s="192">
        <f ca="1">'GAS DAILY VOL DOWNLOAD'!O213-'GAS DAILY VOL DOWNLOAD'!$B213+$B213</f>
        <v>0.14999999999999991</v>
      </c>
      <c r="P213" s="192">
        <f ca="1">'GAS DAILY VOL DOWNLOAD'!P213-'GAS DAILY VOL DOWNLOAD'!$B213+$B213</f>
        <v>0.10000000000000009</v>
      </c>
      <c r="Q213" s="192">
        <f ca="1">'GAS DAILY VOL DOWNLOAD'!Q213-'GAS DAILY VOL DOWNLOAD'!$B213+$B213</f>
        <v>0</v>
      </c>
    </row>
    <row r="214" spans="1:17" x14ac:dyDescent="0.2">
      <c r="A214" s="138">
        <v>43466</v>
      </c>
      <c r="B214" s="192">
        <f ca="1">STRADDLES!L236</f>
        <v>0</v>
      </c>
      <c r="C214" s="192">
        <f ca="1">'GAS DAILY VOL DOWNLOAD'!C214-'GAS DAILY VOL DOWNLOAD'!$B214+$B214</f>
        <v>5.0000000000000044E-2</v>
      </c>
      <c r="D214" s="192">
        <f ca="1">'GAS DAILY VOL DOWNLOAD'!D214-'GAS DAILY VOL DOWNLOAD'!$B214+$B214</f>
        <v>0</v>
      </c>
      <c r="E214" s="192">
        <f ca="1">'GAS DAILY VOL DOWNLOAD'!E214-'GAS DAILY VOL DOWNLOAD'!$B214+$B214</f>
        <v>0</v>
      </c>
      <c r="F214" s="192">
        <f ca="1">'GAS DAILY VOL DOWNLOAD'!F214-'GAS DAILY VOL DOWNLOAD'!$B214+$B214</f>
        <v>0.14999999999999991</v>
      </c>
      <c r="G214" s="192">
        <f ca="1">'GAS DAILY VOL DOWNLOAD'!G214-'GAS DAILY VOL DOWNLOAD'!$B214+$B214</f>
        <v>0.44999999999999996</v>
      </c>
      <c r="H214" s="192">
        <f ca="1">'GAS DAILY VOL DOWNLOAD'!H214-'GAS DAILY VOL DOWNLOAD'!$B214+$B214</f>
        <v>5.0000000000000044E-2</v>
      </c>
      <c r="I214" s="192">
        <f ca="1">'GAS DAILY VOL DOWNLOAD'!I214-'GAS DAILY VOL DOWNLOAD'!$B214+$B214</f>
        <v>0</v>
      </c>
      <c r="J214" s="192">
        <f ca="1">'GAS DAILY VOL DOWNLOAD'!J214-'GAS DAILY VOL DOWNLOAD'!$B214+$B214</f>
        <v>0.35000000000000009</v>
      </c>
      <c r="K214" s="192">
        <f ca="1">'GAS DAILY VOL DOWNLOAD'!K214-'GAS DAILY VOL DOWNLOAD'!$B214+$B214</f>
        <v>0</v>
      </c>
      <c r="L214" s="192">
        <f ca="1">'GAS DAILY VOL DOWNLOAD'!L214-'GAS DAILY VOL DOWNLOAD'!$B214+$B214</f>
        <v>0.10000000000000009</v>
      </c>
      <c r="M214" s="192">
        <f ca="1">'GAS DAILY VOL DOWNLOAD'!M214-'GAS DAILY VOL DOWNLOAD'!$B214+$B214</f>
        <v>0</v>
      </c>
      <c r="N214" s="192">
        <f ca="1">'GAS DAILY VOL DOWNLOAD'!N214-'GAS DAILY VOL DOWNLOAD'!$B214+$B214</f>
        <v>0.44999999999999996</v>
      </c>
      <c r="O214" s="192">
        <f ca="1">'GAS DAILY VOL DOWNLOAD'!O214-'GAS DAILY VOL DOWNLOAD'!$B214+$B214</f>
        <v>0.14999999999999991</v>
      </c>
      <c r="P214" s="192">
        <f ca="1">'GAS DAILY VOL DOWNLOAD'!P214-'GAS DAILY VOL DOWNLOAD'!$B214+$B214</f>
        <v>0.10000000000000009</v>
      </c>
      <c r="Q214" s="192">
        <f ca="1">'GAS DAILY VOL DOWNLOAD'!Q214-'GAS DAILY VOL DOWNLOAD'!$B214+$B214</f>
        <v>0</v>
      </c>
    </row>
    <row r="215" spans="1:17" x14ac:dyDescent="0.2">
      <c r="A215" s="138">
        <v>43497</v>
      </c>
      <c r="B215" s="192">
        <f ca="1">STRADDLES!L237</f>
        <v>0</v>
      </c>
      <c r="C215" s="192">
        <f ca="1">'GAS DAILY VOL DOWNLOAD'!C215-'GAS DAILY VOL DOWNLOAD'!$B215+$B215</f>
        <v>5.0000000000000044E-2</v>
      </c>
      <c r="D215" s="192">
        <f ca="1">'GAS DAILY VOL DOWNLOAD'!D215-'GAS DAILY VOL DOWNLOAD'!$B215+$B215</f>
        <v>0</v>
      </c>
      <c r="E215" s="192">
        <f ca="1">'GAS DAILY VOL DOWNLOAD'!E215-'GAS DAILY VOL DOWNLOAD'!$B215+$B215</f>
        <v>0</v>
      </c>
      <c r="F215" s="192">
        <f ca="1">'GAS DAILY VOL DOWNLOAD'!F215-'GAS DAILY VOL DOWNLOAD'!$B215+$B215</f>
        <v>0.14999999999999991</v>
      </c>
      <c r="G215" s="192">
        <f ca="1">'GAS DAILY VOL DOWNLOAD'!G215-'GAS DAILY VOL DOWNLOAD'!$B215+$B215</f>
        <v>0.44999999999999996</v>
      </c>
      <c r="H215" s="192">
        <f ca="1">'GAS DAILY VOL DOWNLOAD'!H215-'GAS DAILY VOL DOWNLOAD'!$B215+$B215</f>
        <v>5.0000000000000044E-2</v>
      </c>
      <c r="I215" s="192">
        <f ca="1">'GAS DAILY VOL DOWNLOAD'!I215-'GAS DAILY VOL DOWNLOAD'!$B215+$B215</f>
        <v>0</v>
      </c>
      <c r="J215" s="192">
        <f ca="1">'GAS DAILY VOL DOWNLOAD'!J215-'GAS DAILY VOL DOWNLOAD'!$B215+$B215</f>
        <v>0.35000000000000009</v>
      </c>
      <c r="K215" s="192">
        <f ca="1">'GAS DAILY VOL DOWNLOAD'!K215-'GAS DAILY VOL DOWNLOAD'!$B215+$B215</f>
        <v>0</v>
      </c>
      <c r="L215" s="192">
        <f ca="1">'GAS DAILY VOL DOWNLOAD'!L215-'GAS DAILY VOL DOWNLOAD'!$B215+$B215</f>
        <v>0.10000000000000009</v>
      </c>
      <c r="M215" s="192">
        <f ca="1">'GAS DAILY VOL DOWNLOAD'!M215-'GAS DAILY VOL DOWNLOAD'!$B215+$B215</f>
        <v>0</v>
      </c>
      <c r="N215" s="192">
        <f ca="1">'GAS DAILY VOL DOWNLOAD'!N215-'GAS DAILY VOL DOWNLOAD'!$B215+$B215</f>
        <v>0.44999999999999996</v>
      </c>
      <c r="O215" s="192">
        <f ca="1">'GAS DAILY VOL DOWNLOAD'!O215-'GAS DAILY VOL DOWNLOAD'!$B215+$B215</f>
        <v>0.14999999999999991</v>
      </c>
      <c r="P215" s="192">
        <f ca="1">'GAS DAILY VOL DOWNLOAD'!P215-'GAS DAILY VOL DOWNLOAD'!$B215+$B215</f>
        <v>0.10000000000000009</v>
      </c>
      <c r="Q215" s="192">
        <f ca="1">'GAS DAILY VOL DOWNLOAD'!Q215-'GAS DAILY VOL DOWNLOAD'!$B215+$B215</f>
        <v>0</v>
      </c>
    </row>
    <row r="216" spans="1:17" x14ac:dyDescent="0.2">
      <c r="A216" s="138">
        <v>43525</v>
      </c>
      <c r="B216" s="192">
        <f ca="1">STRADDLES!L238</f>
        <v>0</v>
      </c>
      <c r="C216" s="192">
        <f ca="1">'GAS DAILY VOL DOWNLOAD'!C216-'GAS DAILY VOL DOWNLOAD'!$B216+$B216</f>
        <v>5.0000000000000044E-2</v>
      </c>
      <c r="D216" s="192">
        <f ca="1">'GAS DAILY VOL DOWNLOAD'!D216-'GAS DAILY VOL DOWNLOAD'!$B216+$B216</f>
        <v>0</v>
      </c>
      <c r="E216" s="192">
        <f ca="1">'GAS DAILY VOL DOWNLOAD'!E216-'GAS DAILY VOL DOWNLOAD'!$B216+$B216</f>
        <v>0</v>
      </c>
      <c r="F216" s="192">
        <f ca="1">'GAS DAILY VOL DOWNLOAD'!F216-'GAS DAILY VOL DOWNLOAD'!$B216+$B216</f>
        <v>9.9999999999999978E-2</v>
      </c>
      <c r="G216" s="192">
        <f ca="1">'GAS DAILY VOL DOWNLOAD'!G216-'GAS DAILY VOL DOWNLOAD'!$B216+$B216</f>
        <v>0.25</v>
      </c>
      <c r="H216" s="192">
        <f ca="1">'GAS DAILY VOL DOWNLOAD'!H216-'GAS DAILY VOL DOWNLOAD'!$B216+$B216</f>
        <v>0</v>
      </c>
      <c r="I216" s="192">
        <f ca="1">'GAS DAILY VOL DOWNLOAD'!I216-'GAS DAILY VOL DOWNLOAD'!$B216+$B216</f>
        <v>0</v>
      </c>
      <c r="J216" s="192">
        <f ca="1">'GAS DAILY VOL DOWNLOAD'!J216-'GAS DAILY VOL DOWNLOAD'!$B216+$B216</f>
        <v>0.19999999999999996</v>
      </c>
      <c r="K216" s="192">
        <f ca="1">'GAS DAILY VOL DOWNLOAD'!K216-'GAS DAILY VOL DOWNLOAD'!$B216+$B216</f>
        <v>0</v>
      </c>
      <c r="L216" s="192">
        <f ca="1">'GAS DAILY VOL DOWNLOAD'!L216-'GAS DAILY VOL DOWNLOAD'!$B216+$B216</f>
        <v>0</v>
      </c>
      <c r="M216" s="192">
        <f ca="1">'GAS DAILY VOL DOWNLOAD'!M216-'GAS DAILY VOL DOWNLOAD'!$B216+$B216</f>
        <v>0</v>
      </c>
      <c r="N216" s="192">
        <f ca="1">'GAS DAILY VOL DOWNLOAD'!N216-'GAS DAILY VOL DOWNLOAD'!$B216+$B216</f>
        <v>0.25</v>
      </c>
      <c r="O216" s="192">
        <f ca="1">'GAS DAILY VOL DOWNLOAD'!O216-'GAS DAILY VOL DOWNLOAD'!$B216+$B216</f>
        <v>0.15000000000000002</v>
      </c>
      <c r="P216" s="192">
        <f ca="1">'GAS DAILY VOL DOWNLOAD'!P216-'GAS DAILY VOL DOWNLOAD'!$B216+$B216</f>
        <v>9.9999999999999978E-2</v>
      </c>
      <c r="Q216" s="192">
        <f ca="1">'GAS DAILY VOL DOWNLOAD'!Q216-'GAS DAILY VOL DOWNLOAD'!$B216+$B216</f>
        <v>0</v>
      </c>
    </row>
    <row r="217" spans="1:17" x14ac:dyDescent="0.2">
      <c r="A217" s="138">
        <v>43556</v>
      </c>
      <c r="B217" s="192">
        <f ca="1">STRADDLES!L239</f>
        <v>0</v>
      </c>
      <c r="C217" s="192">
        <f ca="1">'GAS DAILY VOL DOWNLOAD'!C217-'GAS DAILY VOL DOWNLOAD'!$B217+$B217</f>
        <v>4.9999999999999989E-2</v>
      </c>
      <c r="D217" s="192">
        <f ca="1">'GAS DAILY VOL DOWNLOAD'!D217-'GAS DAILY VOL DOWNLOAD'!$B217+$B217</f>
        <v>0</v>
      </c>
      <c r="E217" s="192">
        <f ca="1">'GAS DAILY VOL DOWNLOAD'!E217-'GAS DAILY VOL DOWNLOAD'!$B217+$B217</f>
        <v>4.9999999999999989E-2</v>
      </c>
      <c r="F217" s="192">
        <f ca="1">'GAS DAILY VOL DOWNLOAD'!F217-'GAS DAILY VOL DOWNLOAD'!$B217+$B217</f>
        <v>4.9999999999999989E-2</v>
      </c>
      <c r="G217" s="192">
        <f ca="1">'GAS DAILY VOL DOWNLOAD'!G217-'GAS DAILY VOL DOWNLOAD'!$B217+$B217</f>
        <v>4.9999999999999989E-2</v>
      </c>
      <c r="H217" s="192">
        <f ca="1">'GAS DAILY VOL DOWNLOAD'!H217-'GAS DAILY VOL DOWNLOAD'!$B217+$B217</f>
        <v>4.9999999999999989E-2</v>
      </c>
      <c r="I217" s="192">
        <f ca="1">'GAS DAILY VOL DOWNLOAD'!I217-'GAS DAILY VOL DOWNLOAD'!$B217+$B217</f>
        <v>4.9999999999999989E-2</v>
      </c>
      <c r="J217" s="192">
        <f ca="1">'GAS DAILY VOL DOWNLOAD'!J217-'GAS DAILY VOL DOWNLOAD'!$B217+$B217</f>
        <v>9.9999999999999978E-2</v>
      </c>
      <c r="K217" s="192">
        <f ca="1">'GAS DAILY VOL DOWNLOAD'!K217-'GAS DAILY VOL DOWNLOAD'!$B217+$B217</f>
        <v>0</v>
      </c>
      <c r="L217" s="192">
        <f ca="1">'GAS DAILY VOL DOWNLOAD'!L217-'GAS DAILY VOL DOWNLOAD'!$B217+$B217</f>
        <v>4.9999999999999989E-2</v>
      </c>
      <c r="M217" s="192">
        <f ca="1">'GAS DAILY VOL DOWNLOAD'!M217-'GAS DAILY VOL DOWNLOAD'!$B217+$B217</f>
        <v>0</v>
      </c>
      <c r="N217" s="192">
        <f ca="1">'GAS DAILY VOL DOWNLOAD'!N217-'GAS DAILY VOL DOWNLOAD'!$B217+$B217</f>
        <v>4.9999999999999989E-2</v>
      </c>
      <c r="O217" s="192">
        <f ca="1">'GAS DAILY VOL DOWNLOAD'!O217-'GAS DAILY VOL DOWNLOAD'!$B217+$B217</f>
        <v>0.15000000000000002</v>
      </c>
      <c r="P217" s="192">
        <f ca="1">'GAS DAILY VOL DOWNLOAD'!P217-'GAS DAILY VOL DOWNLOAD'!$B217+$B217</f>
        <v>0.15000000000000002</v>
      </c>
      <c r="Q217" s="192">
        <f ca="1">'GAS DAILY VOL DOWNLOAD'!Q217-'GAS DAILY VOL DOWNLOAD'!$B217+$B217</f>
        <v>0</v>
      </c>
    </row>
    <row r="218" spans="1:17" x14ac:dyDescent="0.2">
      <c r="A218" s="138">
        <v>43586</v>
      </c>
      <c r="B218" s="192">
        <f ca="1">STRADDLES!L240</f>
        <v>0</v>
      </c>
      <c r="C218" s="192">
        <f ca="1">'GAS DAILY VOL DOWNLOAD'!C218-'GAS DAILY VOL DOWNLOAD'!$B218+$B218</f>
        <v>4.9999999999999989E-2</v>
      </c>
      <c r="D218" s="192">
        <f ca="1">'GAS DAILY VOL DOWNLOAD'!D218-'GAS DAILY VOL DOWNLOAD'!$B218+$B218</f>
        <v>-4.9999999999999989E-2</v>
      </c>
      <c r="E218" s="192">
        <f ca="1">'GAS DAILY VOL DOWNLOAD'!E218-'GAS DAILY VOL DOWNLOAD'!$B218+$B218</f>
        <v>-4.9999999999999989E-2</v>
      </c>
      <c r="F218" s="192">
        <f ca="1">'GAS DAILY VOL DOWNLOAD'!F218-'GAS DAILY VOL DOWNLOAD'!$B218+$B218</f>
        <v>0</v>
      </c>
      <c r="G218" s="192">
        <f ca="1">'GAS DAILY VOL DOWNLOAD'!G218-'GAS DAILY VOL DOWNLOAD'!$B218+$B218</f>
        <v>4.9999999999999989E-2</v>
      </c>
      <c r="H218" s="192">
        <f ca="1">'GAS DAILY VOL DOWNLOAD'!H218-'GAS DAILY VOL DOWNLOAD'!$B218+$B218</f>
        <v>0</v>
      </c>
      <c r="I218" s="192">
        <f ca="1">'GAS DAILY VOL DOWNLOAD'!I218-'GAS DAILY VOL DOWNLOAD'!$B218+$B218</f>
        <v>-4.9999999999999989E-2</v>
      </c>
      <c r="J218" s="192">
        <f ca="1">'GAS DAILY VOL DOWNLOAD'!J218-'GAS DAILY VOL DOWNLOAD'!$B218+$B218</f>
        <v>0</v>
      </c>
      <c r="K218" s="192">
        <f ca="1">'GAS DAILY VOL DOWNLOAD'!K218-'GAS DAILY VOL DOWNLOAD'!$B218+$B218</f>
        <v>0</v>
      </c>
      <c r="L218" s="192">
        <f ca="1">'GAS DAILY VOL DOWNLOAD'!L218-'GAS DAILY VOL DOWNLOAD'!$B218+$B218</f>
        <v>4.9999999999999989E-2</v>
      </c>
      <c r="M218" s="192">
        <f ca="1">'GAS DAILY VOL DOWNLOAD'!M218-'GAS DAILY VOL DOWNLOAD'!$B218+$B218</f>
        <v>0</v>
      </c>
      <c r="N218" s="192">
        <f ca="1">'GAS DAILY VOL DOWNLOAD'!N218-'GAS DAILY VOL DOWNLOAD'!$B218+$B218</f>
        <v>4.9999999999999989E-2</v>
      </c>
      <c r="O218" s="192">
        <f ca="1">'GAS DAILY VOL DOWNLOAD'!O218-'GAS DAILY VOL DOWNLOAD'!$B218+$B218</f>
        <v>0.14999999999999997</v>
      </c>
      <c r="P218" s="192">
        <f ca="1">'GAS DAILY VOL DOWNLOAD'!P218-'GAS DAILY VOL DOWNLOAD'!$B218+$B218</f>
        <v>4.9999999999999989E-2</v>
      </c>
      <c r="Q218" s="192">
        <f ca="1">'GAS DAILY VOL DOWNLOAD'!Q218-'GAS DAILY VOL DOWNLOAD'!$B218+$B218</f>
        <v>0</v>
      </c>
    </row>
    <row r="219" spans="1:17" x14ac:dyDescent="0.2">
      <c r="A219" s="138">
        <v>43617</v>
      </c>
      <c r="B219" s="192">
        <f ca="1">STRADDLES!L241</f>
        <v>0</v>
      </c>
      <c r="C219" s="192">
        <f ca="1">'GAS DAILY VOL DOWNLOAD'!C219-'GAS DAILY VOL DOWNLOAD'!$B219+$B219</f>
        <v>4.9999999999999989E-2</v>
      </c>
      <c r="D219" s="192">
        <f ca="1">'GAS DAILY VOL DOWNLOAD'!D219-'GAS DAILY VOL DOWNLOAD'!$B219+$B219</f>
        <v>-4.9999999999999989E-2</v>
      </c>
      <c r="E219" s="192">
        <f ca="1">'GAS DAILY VOL DOWNLOAD'!E219-'GAS DAILY VOL DOWNLOAD'!$B219+$B219</f>
        <v>4.9999999999999989E-2</v>
      </c>
      <c r="F219" s="192">
        <f ca="1">'GAS DAILY VOL DOWNLOAD'!F219-'GAS DAILY VOL DOWNLOAD'!$B219+$B219</f>
        <v>0</v>
      </c>
      <c r="G219" s="192">
        <f ca="1">'GAS DAILY VOL DOWNLOAD'!G219-'GAS DAILY VOL DOWNLOAD'!$B219+$B219</f>
        <v>4.9999999999999989E-2</v>
      </c>
      <c r="H219" s="192">
        <f ca="1">'GAS DAILY VOL DOWNLOAD'!H219-'GAS DAILY VOL DOWNLOAD'!$B219+$B219</f>
        <v>4.9999999999999989E-2</v>
      </c>
      <c r="I219" s="192">
        <f ca="1">'GAS DAILY VOL DOWNLOAD'!I219-'GAS DAILY VOL DOWNLOAD'!$B219+$B219</f>
        <v>4.9999999999999989E-2</v>
      </c>
      <c r="J219" s="192">
        <f ca="1">'GAS DAILY VOL DOWNLOAD'!J219-'GAS DAILY VOL DOWNLOAD'!$B219+$B219</f>
        <v>4.9999999999999989E-2</v>
      </c>
      <c r="K219" s="192">
        <f ca="1">'GAS DAILY VOL DOWNLOAD'!K219-'GAS DAILY VOL DOWNLOAD'!$B219+$B219</f>
        <v>0</v>
      </c>
      <c r="L219" s="192">
        <f ca="1">'GAS DAILY VOL DOWNLOAD'!L219-'GAS DAILY VOL DOWNLOAD'!$B219+$B219</f>
        <v>4.9999999999999989E-2</v>
      </c>
      <c r="M219" s="192">
        <f ca="1">'GAS DAILY VOL DOWNLOAD'!M219-'GAS DAILY VOL DOWNLOAD'!$B219+$B219</f>
        <v>0</v>
      </c>
      <c r="N219" s="192">
        <f ca="1">'GAS DAILY VOL DOWNLOAD'!N219-'GAS DAILY VOL DOWNLOAD'!$B219+$B219</f>
        <v>4.9999999999999989E-2</v>
      </c>
      <c r="O219" s="192">
        <f ca="1">'GAS DAILY VOL DOWNLOAD'!O219-'GAS DAILY VOL DOWNLOAD'!$B219+$B219</f>
        <v>0.14999999999999997</v>
      </c>
      <c r="P219" s="192">
        <f ca="1">'GAS DAILY VOL DOWNLOAD'!P219-'GAS DAILY VOL DOWNLOAD'!$B219+$B219</f>
        <v>0.14999999999999997</v>
      </c>
      <c r="Q219" s="192">
        <f ca="1">'GAS DAILY VOL DOWNLOAD'!Q219-'GAS DAILY VOL DOWNLOAD'!$B219+$B219</f>
        <v>0</v>
      </c>
    </row>
    <row r="220" spans="1:17" x14ac:dyDescent="0.2">
      <c r="A220" s="138">
        <v>43647</v>
      </c>
      <c r="B220" s="192">
        <f ca="1">STRADDLES!L242</f>
        <v>0</v>
      </c>
      <c r="C220" s="192">
        <f ca="1">'GAS DAILY VOL DOWNLOAD'!C220-'GAS DAILY VOL DOWNLOAD'!$B220+$B220</f>
        <v>0</v>
      </c>
      <c r="D220" s="192">
        <f ca="1">'GAS DAILY VOL DOWNLOAD'!D220-'GAS DAILY VOL DOWNLOAD'!$B220+$B220</f>
        <v>-9.9999999999999978E-2</v>
      </c>
      <c r="E220" s="192">
        <f ca="1">'GAS DAILY VOL DOWNLOAD'!E220-'GAS DAILY VOL DOWNLOAD'!$B220+$B220</f>
        <v>0</v>
      </c>
      <c r="F220" s="192">
        <f ca="1">'GAS DAILY VOL DOWNLOAD'!F220-'GAS DAILY VOL DOWNLOAD'!$B220+$B220</f>
        <v>0</v>
      </c>
      <c r="G220" s="192">
        <f ca="1">'GAS DAILY VOL DOWNLOAD'!G220-'GAS DAILY VOL DOWNLOAD'!$B220+$B220</f>
        <v>0</v>
      </c>
      <c r="H220" s="192">
        <f ca="1">'GAS DAILY VOL DOWNLOAD'!H220-'GAS DAILY VOL DOWNLOAD'!$B220+$B220</f>
        <v>0</v>
      </c>
      <c r="I220" s="192">
        <f ca="1">'GAS DAILY VOL DOWNLOAD'!I220-'GAS DAILY VOL DOWNLOAD'!$B220+$B220</f>
        <v>0</v>
      </c>
      <c r="J220" s="192">
        <f ca="1">'GAS DAILY VOL DOWNLOAD'!J220-'GAS DAILY VOL DOWNLOAD'!$B220+$B220</f>
        <v>0</v>
      </c>
      <c r="K220" s="192">
        <f ca="1">'GAS DAILY VOL DOWNLOAD'!K220-'GAS DAILY VOL DOWNLOAD'!$B220+$B220</f>
        <v>0</v>
      </c>
      <c r="L220" s="192">
        <f ca="1">'GAS DAILY VOL DOWNLOAD'!L220-'GAS DAILY VOL DOWNLOAD'!$B220+$B220</f>
        <v>5.0000000000000044E-2</v>
      </c>
      <c r="M220" s="192">
        <f ca="1">'GAS DAILY VOL DOWNLOAD'!M220-'GAS DAILY VOL DOWNLOAD'!$B220+$B220</f>
        <v>0</v>
      </c>
      <c r="N220" s="192">
        <f ca="1">'GAS DAILY VOL DOWNLOAD'!N220-'GAS DAILY VOL DOWNLOAD'!$B220+$B220</f>
        <v>0</v>
      </c>
      <c r="O220" s="192">
        <f ca="1">'GAS DAILY VOL DOWNLOAD'!O220-'GAS DAILY VOL DOWNLOAD'!$B220+$B220</f>
        <v>0.15000000000000002</v>
      </c>
      <c r="P220" s="192">
        <f ca="1">'GAS DAILY VOL DOWNLOAD'!P220-'GAS DAILY VOL DOWNLOAD'!$B220+$B220</f>
        <v>9.9999999999999978E-2</v>
      </c>
      <c r="Q220" s="192">
        <f ca="1">'GAS DAILY VOL DOWNLOAD'!Q220-'GAS DAILY VOL DOWNLOAD'!$B220+$B220</f>
        <v>0</v>
      </c>
    </row>
    <row r="221" spans="1:17" x14ac:dyDescent="0.2">
      <c r="A221" s="138">
        <v>43678</v>
      </c>
      <c r="B221" s="192">
        <f ca="1">STRADDLES!L243</f>
        <v>0</v>
      </c>
      <c r="C221" s="192">
        <f ca="1">'GAS DAILY VOL DOWNLOAD'!C221-'GAS DAILY VOL DOWNLOAD'!$B221+$B221</f>
        <v>0</v>
      </c>
      <c r="D221" s="192">
        <f ca="1">'GAS DAILY VOL DOWNLOAD'!D221-'GAS DAILY VOL DOWNLOAD'!$B221+$B221</f>
        <v>-5.0000000000000044E-2</v>
      </c>
      <c r="E221" s="192">
        <f ca="1">'GAS DAILY VOL DOWNLOAD'!E221-'GAS DAILY VOL DOWNLOAD'!$B221+$B221</f>
        <v>4.9999999999999933E-2</v>
      </c>
      <c r="F221" s="192">
        <f ca="1">'GAS DAILY VOL DOWNLOAD'!F221-'GAS DAILY VOL DOWNLOAD'!$B221+$B221</f>
        <v>0</v>
      </c>
      <c r="G221" s="192">
        <f ca="1">'GAS DAILY VOL DOWNLOAD'!G221-'GAS DAILY VOL DOWNLOAD'!$B221+$B221</f>
        <v>4.9999999999999933E-2</v>
      </c>
      <c r="H221" s="192">
        <f ca="1">'GAS DAILY VOL DOWNLOAD'!H221-'GAS DAILY VOL DOWNLOAD'!$B221+$B221</f>
        <v>0</v>
      </c>
      <c r="I221" s="192">
        <f ca="1">'GAS DAILY VOL DOWNLOAD'!I221-'GAS DAILY VOL DOWNLOAD'!$B221+$B221</f>
        <v>4.9999999999999933E-2</v>
      </c>
      <c r="J221" s="192">
        <f ca="1">'GAS DAILY VOL DOWNLOAD'!J221-'GAS DAILY VOL DOWNLOAD'!$B221+$B221</f>
        <v>-0.10000000000000003</v>
      </c>
      <c r="K221" s="192">
        <f ca="1">'GAS DAILY VOL DOWNLOAD'!K221-'GAS DAILY VOL DOWNLOAD'!$B221+$B221</f>
        <v>0</v>
      </c>
      <c r="L221" s="192">
        <f ca="1">'GAS DAILY VOL DOWNLOAD'!L221-'GAS DAILY VOL DOWNLOAD'!$B221+$B221</f>
        <v>4.9999999999999933E-2</v>
      </c>
      <c r="M221" s="192">
        <f ca="1">'GAS DAILY VOL DOWNLOAD'!M221-'GAS DAILY VOL DOWNLOAD'!$B221+$B221</f>
        <v>0</v>
      </c>
      <c r="N221" s="192">
        <f ca="1">'GAS DAILY VOL DOWNLOAD'!N221-'GAS DAILY VOL DOWNLOAD'!$B221+$B221</f>
        <v>4.9999999999999933E-2</v>
      </c>
      <c r="O221" s="192">
        <f ca="1">'GAS DAILY VOL DOWNLOAD'!O221-'GAS DAILY VOL DOWNLOAD'!$B221+$B221</f>
        <v>0.14999999999999991</v>
      </c>
      <c r="P221" s="192">
        <f ca="1">'GAS DAILY VOL DOWNLOAD'!P221-'GAS DAILY VOL DOWNLOAD'!$B221+$B221</f>
        <v>0.14999999999999991</v>
      </c>
      <c r="Q221" s="192">
        <f ca="1">'GAS DAILY VOL DOWNLOAD'!Q221-'GAS DAILY VOL DOWNLOAD'!$B221+$B221</f>
        <v>0</v>
      </c>
    </row>
    <row r="222" spans="1:17" x14ac:dyDescent="0.2">
      <c r="A222" s="138">
        <v>43709</v>
      </c>
      <c r="B222" s="192">
        <f ca="1">STRADDLES!L244</f>
        <v>0</v>
      </c>
      <c r="C222" s="192">
        <f ca="1">'GAS DAILY VOL DOWNLOAD'!C222-'GAS DAILY VOL DOWNLOAD'!$B222+$B222</f>
        <v>0</v>
      </c>
      <c r="D222" s="192">
        <f ca="1">'GAS DAILY VOL DOWNLOAD'!D222-'GAS DAILY VOL DOWNLOAD'!$B222+$B222</f>
        <v>0</v>
      </c>
      <c r="E222" s="192">
        <f ca="1">'GAS DAILY VOL DOWNLOAD'!E222-'GAS DAILY VOL DOWNLOAD'!$B222+$B222</f>
        <v>0</v>
      </c>
      <c r="F222" s="192">
        <f ca="1">'GAS DAILY VOL DOWNLOAD'!F222-'GAS DAILY VOL DOWNLOAD'!$B222+$B222</f>
        <v>0</v>
      </c>
      <c r="G222" s="192">
        <f ca="1">'GAS DAILY VOL DOWNLOAD'!G222-'GAS DAILY VOL DOWNLOAD'!$B222+$B222</f>
        <v>4.9999999999999933E-2</v>
      </c>
      <c r="H222" s="192">
        <f ca="1">'GAS DAILY VOL DOWNLOAD'!H222-'GAS DAILY VOL DOWNLOAD'!$B222+$B222</f>
        <v>4.9999999999999933E-2</v>
      </c>
      <c r="I222" s="192">
        <f ca="1">'GAS DAILY VOL DOWNLOAD'!I222-'GAS DAILY VOL DOWNLOAD'!$B222+$B222</f>
        <v>0</v>
      </c>
      <c r="J222" s="192">
        <f ca="1">'GAS DAILY VOL DOWNLOAD'!J222-'GAS DAILY VOL DOWNLOAD'!$B222+$B222</f>
        <v>-5.0000000000000044E-2</v>
      </c>
      <c r="K222" s="192">
        <f ca="1">'GAS DAILY VOL DOWNLOAD'!K222-'GAS DAILY VOL DOWNLOAD'!$B222+$B222</f>
        <v>0</v>
      </c>
      <c r="L222" s="192">
        <f ca="1">'GAS DAILY VOL DOWNLOAD'!L222-'GAS DAILY VOL DOWNLOAD'!$B222+$B222</f>
        <v>4.9999999999999933E-2</v>
      </c>
      <c r="M222" s="192">
        <f ca="1">'GAS DAILY VOL DOWNLOAD'!M222-'GAS DAILY VOL DOWNLOAD'!$B222+$B222</f>
        <v>0</v>
      </c>
      <c r="N222" s="192">
        <f ca="1">'GAS DAILY VOL DOWNLOAD'!N222-'GAS DAILY VOL DOWNLOAD'!$B222+$B222</f>
        <v>4.9999999999999933E-2</v>
      </c>
      <c r="O222" s="192">
        <f ca="1">'GAS DAILY VOL DOWNLOAD'!O222-'GAS DAILY VOL DOWNLOAD'!$B222+$B222</f>
        <v>0.14999999999999991</v>
      </c>
      <c r="P222" s="192">
        <f ca="1">'GAS DAILY VOL DOWNLOAD'!P222-'GAS DAILY VOL DOWNLOAD'!$B222+$B222</f>
        <v>9.9999999999999978E-2</v>
      </c>
      <c r="Q222" s="192">
        <f ca="1">'GAS DAILY VOL DOWNLOAD'!Q222-'GAS DAILY VOL DOWNLOAD'!$B222+$B222</f>
        <v>0</v>
      </c>
    </row>
    <row r="223" spans="1:17" x14ac:dyDescent="0.2">
      <c r="A223" s="138">
        <v>43739</v>
      </c>
      <c r="B223" s="192">
        <f ca="1">STRADDLES!L245</f>
        <v>0</v>
      </c>
      <c r="C223" s="192">
        <f ca="1">'GAS DAILY VOL DOWNLOAD'!C223-'GAS DAILY VOL DOWNLOAD'!$B223+$B223</f>
        <v>0</v>
      </c>
      <c r="D223" s="192">
        <f ca="1">'GAS DAILY VOL DOWNLOAD'!D223-'GAS DAILY VOL DOWNLOAD'!$B223+$B223</f>
        <v>-4.9999999999999933E-2</v>
      </c>
      <c r="E223" s="192">
        <f ca="1">'GAS DAILY VOL DOWNLOAD'!E223-'GAS DAILY VOL DOWNLOAD'!$B223+$B223</f>
        <v>0</v>
      </c>
      <c r="F223" s="192">
        <f ca="1">'GAS DAILY VOL DOWNLOAD'!F223-'GAS DAILY VOL DOWNLOAD'!$B223+$B223</f>
        <v>0</v>
      </c>
      <c r="G223" s="192">
        <f ca="1">'GAS DAILY VOL DOWNLOAD'!G223-'GAS DAILY VOL DOWNLOAD'!$B223+$B223</f>
        <v>5.0000000000000044E-2</v>
      </c>
      <c r="H223" s="192">
        <f ca="1">'GAS DAILY VOL DOWNLOAD'!H223-'GAS DAILY VOL DOWNLOAD'!$B223+$B223</f>
        <v>5.0000000000000044E-2</v>
      </c>
      <c r="I223" s="192">
        <f ca="1">'GAS DAILY VOL DOWNLOAD'!I223-'GAS DAILY VOL DOWNLOAD'!$B223+$B223</f>
        <v>0</v>
      </c>
      <c r="J223" s="192">
        <f ca="1">'GAS DAILY VOL DOWNLOAD'!J223-'GAS DAILY VOL DOWNLOAD'!$B223+$B223</f>
        <v>-9.9999999999999978E-2</v>
      </c>
      <c r="K223" s="192">
        <f ca="1">'GAS DAILY VOL DOWNLOAD'!K223-'GAS DAILY VOL DOWNLOAD'!$B223+$B223</f>
        <v>0</v>
      </c>
      <c r="L223" s="192">
        <f ca="1">'GAS DAILY VOL DOWNLOAD'!L223-'GAS DAILY VOL DOWNLOAD'!$B223+$B223</f>
        <v>5.0000000000000044E-2</v>
      </c>
      <c r="M223" s="192">
        <f ca="1">'GAS DAILY VOL DOWNLOAD'!M223-'GAS DAILY VOL DOWNLOAD'!$B223+$B223</f>
        <v>0</v>
      </c>
      <c r="N223" s="192">
        <f ca="1">'GAS DAILY VOL DOWNLOAD'!N223-'GAS DAILY VOL DOWNLOAD'!$B223+$B223</f>
        <v>5.0000000000000044E-2</v>
      </c>
      <c r="O223" s="192">
        <f ca="1">'GAS DAILY VOL DOWNLOAD'!O223-'GAS DAILY VOL DOWNLOAD'!$B223+$B223</f>
        <v>0.15000000000000002</v>
      </c>
      <c r="P223" s="192">
        <f ca="1">'GAS DAILY VOL DOWNLOAD'!P223-'GAS DAILY VOL DOWNLOAD'!$B223+$B223</f>
        <v>9.9999999999999978E-2</v>
      </c>
      <c r="Q223" s="192">
        <f ca="1">'GAS DAILY VOL DOWNLOAD'!Q223-'GAS DAILY VOL DOWNLOAD'!$B223+$B223</f>
        <v>0</v>
      </c>
    </row>
    <row r="224" spans="1:17" x14ac:dyDescent="0.2">
      <c r="A224" s="138">
        <v>43770</v>
      </c>
      <c r="B224" s="192">
        <f ca="1">STRADDLES!L246</f>
        <v>0</v>
      </c>
      <c r="C224" s="192">
        <f ca="1">'GAS DAILY VOL DOWNLOAD'!C224-'GAS DAILY VOL DOWNLOAD'!$B224+$B224</f>
        <v>4.9999999999999933E-2</v>
      </c>
      <c r="D224" s="192">
        <f ca="1">'GAS DAILY VOL DOWNLOAD'!D224-'GAS DAILY VOL DOWNLOAD'!$B224+$B224</f>
        <v>0</v>
      </c>
      <c r="E224" s="192">
        <f ca="1">'GAS DAILY VOL DOWNLOAD'!E224-'GAS DAILY VOL DOWNLOAD'!$B224+$B224</f>
        <v>0</v>
      </c>
      <c r="F224" s="192">
        <f ca="1">'GAS DAILY VOL DOWNLOAD'!F224-'GAS DAILY VOL DOWNLOAD'!$B224+$B224</f>
        <v>9.9999999999999978E-2</v>
      </c>
      <c r="G224" s="192">
        <f ca="1">'GAS DAILY VOL DOWNLOAD'!G224-'GAS DAILY VOL DOWNLOAD'!$B224+$B224</f>
        <v>0.14999999999999991</v>
      </c>
      <c r="H224" s="192">
        <f ca="1">'GAS DAILY VOL DOWNLOAD'!H224-'GAS DAILY VOL DOWNLOAD'!$B224+$B224</f>
        <v>4.9999999999999933E-2</v>
      </c>
      <c r="I224" s="192">
        <f ca="1">'GAS DAILY VOL DOWNLOAD'!I224-'GAS DAILY VOL DOWNLOAD'!$B224+$B224</f>
        <v>0</v>
      </c>
      <c r="J224" s="192">
        <f ca="1">'GAS DAILY VOL DOWNLOAD'!J224-'GAS DAILY VOL DOWNLOAD'!$B224+$B224</f>
        <v>0.14999999999999991</v>
      </c>
      <c r="K224" s="192">
        <f ca="1">'GAS DAILY VOL DOWNLOAD'!K224-'GAS DAILY VOL DOWNLOAD'!$B224+$B224</f>
        <v>0</v>
      </c>
      <c r="L224" s="192">
        <f ca="1">'GAS DAILY VOL DOWNLOAD'!L224-'GAS DAILY VOL DOWNLOAD'!$B224+$B224</f>
        <v>0</v>
      </c>
      <c r="M224" s="192">
        <f ca="1">'GAS DAILY VOL DOWNLOAD'!M224-'GAS DAILY VOL DOWNLOAD'!$B224+$B224</f>
        <v>0</v>
      </c>
      <c r="N224" s="192">
        <f ca="1">'GAS DAILY VOL DOWNLOAD'!N224-'GAS DAILY VOL DOWNLOAD'!$B224+$B224</f>
        <v>0.14999999999999991</v>
      </c>
      <c r="O224" s="192">
        <f ca="1">'GAS DAILY VOL DOWNLOAD'!O224-'GAS DAILY VOL DOWNLOAD'!$B224+$B224</f>
        <v>0.14999999999999991</v>
      </c>
      <c r="P224" s="192">
        <f ca="1">'GAS DAILY VOL DOWNLOAD'!P224-'GAS DAILY VOL DOWNLOAD'!$B224+$B224</f>
        <v>9.9999999999999978E-2</v>
      </c>
      <c r="Q224" s="192">
        <f ca="1">'GAS DAILY VOL DOWNLOAD'!Q224-'GAS DAILY VOL DOWNLOAD'!$B224+$B224</f>
        <v>0</v>
      </c>
    </row>
    <row r="225" spans="1:17" x14ac:dyDescent="0.2">
      <c r="A225" s="138">
        <v>43800</v>
      </c>
      <c r="B225" s="192">
        <f ca="1">STRADDLES!L247</f>
        <v>0</v>
      </c>
      <c r="C225" s="192">
        <f ca="1">'GAS DAILY VOL DOWNLOAD'!C225-'GAS DAILY VOL DOWNLOAD'!$B225+$B225</f>
        <v>5.0000000000000044E-2</v>
      </c>
      <c r="D225" s="192">
        <f ca="1">'GAS DAILY VOL DOWNLOAD'!D225-'GAS DAILY VOL DOWNLOAD'!$B225+$B225</f>
        <v>0</v>
      </c>
      <c r="E225" s="192">
        <f ca="1">'GAS DAILY VOL DOWNLOAD'!E225-'GAS DAILY VOL DOWNLOAD'!$B225+$B225</f>
        <v>0</v>
      </c>
      <c r="F225" s="192">
        <f ca="1">'GAS DAILY VOL DOWNLOAD'!F225-'GAS DAILY VOL DOWNLOAD'!$B225+$B225</f>
        <v>0.14999999999999991</v>
      </c>
      <c r="G225" s="192">
        <f ca="1">'GAS DAILY VOL DOWNLOAD'!G225-'GAS DAILY VOL DOWNLOAD'!$B225+$B225</f>
        <v>0.25</v>
      </c>
      <c r="H225" s="192">
        <f ca="1">'GAS DAILY VOL DOWNLOAD'!H225-'GAS DAILY VOL DOWNLOAD'!$B225+$B225</f>
        <v>5.0000000000000044E-2</v>
      </c>
      <c r="I225" s="192">
        <f ca="1">'GAS DAILY VOL DOWNLOAD'!I225-'GAS DAILY VOL DOWNLOAD'!$B225+$B225</f>
        <v>0</v>
      </c>
      <c r="J225" s="192">
        <f ca="1">'GAS DAILY VOL DOWNLOAD'!J225-'GAS DAILY VOL DOWNLOAD'!$B225+$B225</f>
        <v>0.35000000000000009</v>
      </c>
      <c r="K225" s="192">
        <f ca="1">'GAS DAILY VOL DOWNLOAD'!K225-'GAS DAILY VOL DOWNLOAD'!$B225+$B225</f>
        <v>0</v>
      </c>
      <c r="L225" s="192">
        <f ca="1">'GAS DAILY VOL DOWNLOAD'!L225-'GAS DAILY VOL DOWNLOAD'!$B225+$B225</f>
        <v>0.10000000000000009</v>
      </c>
      <c r="M225" s="192">
        <f ca="1">'GAS DAILY VOL DOWNLOAD'!M225-'GAS DAILY VOL DOWNLOAD'!$B225+$B225</f>
        <v>0</v>
      </c>
      <c r="N225" s="192">
        <f ca="1">'GAS DAILY VOL DOWNLOAD'!N225-'GAS DAILY VOL DOWNLOAD'!$B225+$B225</f>
        <v>0.25</v>
      </c>
      <c r="O225" s="192">
        <f ca="1">'GAS DAILY VOL DOWNLOAD'!O225-'GAS DAILY VOL DOWNLOAD'!$B225+$B225</f>
        <v>0.14999999999999991</v>
      </c>
      <c r="P225" s="192">
        <f ca="1">'GAS DAILY VOL DOWNLOAD'!P225-'GAS DAILY VOL DOWNLOAD'!$B225+$B225</f>
        <v>0.10000000000000009</v>
      </c>
      <c r="Q225" s="192">
        <f ca="1">'GAS DAILY VOL DOWNLOAD'!Q225-'GAS DAILY VOL DOWNLOAD'!$B225+$B225</f>
        <v>0</v>
      </c>
    </row>
    <row r="226" spans="1:17" x14ac:dyDescent="0.2">
      <c r="A226" s="138">
        <v>43831</v>
      </c>
      <c r="B226" s="192">
        <f ca="1">STRADDLES!L248</f>
        <v>0</v>
      </c>
      <c r="C226" s="192">
        <f ca="1">'GAS DAILY VOL DOWNLOAD'!C226-'GAS DAILY VOL DOWNLOAD'!$B226+$B226</f>
        <v>5.0000000000000044E-2</v>
      </c>
      <c r="D226" s="192">
        <f ca="1">'GAS DAILY VOL DOWNLOAD'!D226-'GAS DAILY VOL DOWNLOAD'!$B226+$B226</f>
        <v>0</v>
      </c>
      <c r="E226" s="192">
        <f ca="1">'GAS DAILY VOL DOWNLOAD'!E226-'GAS DAILY VOL DOWNLOAD'!$B226+$B226</f>
        <v>0</v>
      </c>
      <c r="F226" s="192">
        <f ca="1">'GAS DAILY VOL DOWNLOAD'!F226-'GAS DAILY VOL DOWNLOAD'!$B226+$B226</f>
        <v>0.14999999999999991</v>
      </c>
      <c r="G226" s="192">
        <f ca="1">'GAS DAILY VOL DOWNLOAD'!G226-'GAS DAILY VOL DOWNLOAD'!$B226+$B226</f>
        <v>0.44999999999999996</v>
      </c>
      <c r="H226" s="192">
        <f ca="1">'GAS DAILY VOL DOWNLOAD'!H226-'GAS DAILY VOL DOWNLOAD'!$B226+$B226</f>
        <v>5.0000000000000044E-2</v>
      </c>
      <c r="I226" s="192">
        <f ca="1">'GAS DAILY VOL DOWNLOAD'!I226-'GAS DAILY VOL DOWNLOAD'!$B226+$B226</f>
        <v>0</v>
      </c>
      <c r="J226" s="192">
        <f ca="1">'GAS DAILY VOL DOWNLOAD'!J226-'GAS DAILY VOL DOWNLOAD'!$B226+$B226</f>
        <v>0.35000000000000009</v>
      </c>
      <c r="K226" s="192">
        <f ca="1">'GAS DAILY VOL DOWNLOAD'!K226-'GAS DAILY VOL DOWNLOAD'!$B226+$B226</f>
        <v>0</v>
      </c>
      <c r="L226" s="192">
        <f ca="1">'GAS DAILY VOL DOWNLOAD'!L226-'GAS DAILY VOL DOWNLOAD'!$B226+$B226</f>
        <v>0.10000000000000009</v>
      </c>
      <c r="M226" s="192">
        <f ca="1">'GAS DAILY VOL DOWNLOAD'!M226-'GAS DAILY VOL DOWNLOAD'!$B226+$B226</f>
        <v>0</v>
      </c>
      <c r="N226" s="192">
        <f ca="1">'GAS DAILY VOL DOWNLOAD'!N226-'GAS DAILY VOL DOWNLOAD'!$B226+$B226</f>
        <v>0.44999999999999996</v>
      </c>
      <c r="O226" s="192">
        <f ca="1">'GAS DAILY VOL DOWNLOAD'!O226-'GAS DAILY VOL DOWNLOAD'!$B226+$B226</f>
        <v>0.14999999999999991</v>
      </c>
      <c r="P226" s="192">
        <f ca="1">'GAS DAILY VOL DOWNLOAD'!P226-'GAS DAILY VOL DOWNLOAD'!$B226+$B226</f>
        <v>0.10000000000000009</v>
      </c>
      <c r="Q226" s="192">
        <f ca="1">'GAS DAILY VOL DOWNLOAD'!Q226-'GAS DAILY VOL DOWNLOAD'!$B226+$B226</f>
        <v>0</v>
      </c>
    </row>
    <row r="227" spans="1:17" x14ac:dyDescent="0.2">
      <c r="A227" s="138">
        <v>43862</v>
      </c>
      <c r="B227" s="192">
        <f ca="1">STRADDLES!L249</f>
        <v>0</v>
      </c>
      <c r="C227" s="192">
        <f ca="1">'GAS DAILY VOL DOWNLOAD'!C227-'GAS DAILY VOL DOWNLOAD'!$B227+$B227</f>
        <v>5.0000000000000044E-2</v>
      </c>
      <c r="D227" s="192">
        <f ca="1">'GAS DAILY VOL DOWNLOAD'!D227-'GAS DAILY VOL DOWNLOAD'!$B227+$B227</f>
        <v>0</v>
      </c>
      <c r="E227" s="192">
        <f ca="1">'GAS DAILY VOL DOWNLOAD'!E227-'GAS DAILY VOL DOWNLOAD'!$B227+$B227</f>
        <v>0</v>
      </c>
      <c r="F227" s="192">
        <f ca="1">'GAS DAILY VOL DOWNLOAD'!F227-'GAS DAILY VOL DOWNLOAD'!$B227+$B227</f>
        <v>0.14999999999999991</v>
      </c>
      <c r="G227" s="192">
        <f ca="1">'GAS DAILY VOL DOWNLOAD'!G227-'GAS DAILY VOL DOWNLOAD'!$B227+$B227</f>
        <v>0.44999999999999996</v>
      </c>
      <c r="H227" s="192">
        <f ca="1">'GAS DAILY VOL DOWNLOAD'!H227-'GAS DAILY VOL DOWNLOAD'!$B227+$B227</f>
        <v>5.0000000000000044E-2</v>
      </c>
      <c r="I227" s="192">
        <f ca="1">'GAS DAILY VOL DOWNLOAD'!I227-'GAS DAILY VOL DOWNLOAD'!$B227+$B227</f>
        <v>0</v>
      </c>
      <c r="J227" s="192">
        <f ca="1">'GAS DAILY VOL DOWNLOAD'!J227-'GAS DAILY VOL DOWNLOAD'!$B227+$B227</f>
        <v>0.35000000000000009</v>
      </c>
      <c r="K227" s="192">
        <f ca="1">'GAS DAILY VOL DOWNLOAD'!K227-'GAS DAILY VOL DOWNLOAD'!$B227+$B227</f>
        <v>0</v>
      </c>
      <c r="L227" s="192">
        <f ca="1">'GAS DAILY VOL DOWNLOAD'!L227-'GAS DAILY VOL DOWNLOAD'!$B227+$B227</f>
        <v>0.10000000000000009</v>
      </c>
      <c r="M227" s="192">
        <f ca="1">'GAS DAILY VOL DOWNLOAD'!M227-'GAS DAILY VOL DOWNLOAD'!$B227+$B227</f>
        <v>0</v>
      </c>
      <c r="N227" s="192">
        <f ca="1">'GAS DAILY VOL DOWNLOAD'!N227-'GAS DAILY VOL DOWNLOAD'!$B227+$B227</f>
        <v>0.44999999999999996</v>
      </c>
      <c r="O227" s="192">
        <f ca="1">'GAS DAILY VOL DOWNLOAD'!O227-'GAS DAILY VOL DOWNLOAD'!$B227+$B227</f>
        <v>0.14999999999999991</v>
      </c>
      <c r="P227" s="192">
        <f ca="1">'GAS DAILY VOL DOWNLOAD'!P227-'GAS DAILY VOL DOWNLOAD'!$B227+$B227</f>
        <v>0.10000000000000009</v>
      </c>
      <c r="Q227" s="192">
        <f ca="1">'GAS DAILY VOL DOWNLOAD'!Q227-'GAS DAILY VOL DOWNLOAD'!$B227+$B227</f>
        <v>0</v>
      </c>
    </row>
    <row r="228" spans="1:17" x14ac:dyDescent="0.2">
      <c r="A228" s="138">
        <v>43891</v>
      </c>
      <c r="B228" s="192">
        <f ca="1">STRADDLES!L250</f>
        <v>0</v>
      </c>
      <c r="C228" s="192">
        <f ca="1">'GAS DAILY VOL DOWNLOAD'!C228-'GAS DAILY VOL DOWNLOAD'!$B228+$B228</f>
        <v>5.0000000000000044E-2</v>
      </c>
      <c r="D228" s="192">
        <f ca="1">'GAS DAILY VOL DOWNLOAD'!D228-'GAS DAILY VOL DOWNLOAD'!$B228+$B228</f>
        <v>0</v>
      </c>
      <c r="E228" s="192">
        <f ca="1">'GAS DAILY VOL DOWNLOAD'!E228-'GAS DAILY VOL DOWNLOAD'!$B228+$B228</f>
        <v>0</v>
      </c>
      <c r="F228" s="192">
        <f ca="1">'GAS DAILY VOL DOWNLOAD'!F228-'GAS DAILY VOL DOWNLOAD'!$B228+$B228</f>
        <v>9.9999999999999978E-2</v>
      </c>
      <c r="G228" s="192">
        <f ca="1">'GAS DAILY VOL DOWNLOAD'!G228-'GAS DAILY VOL DOWNLOAD'!$B228+$B228</f>
        <v>0.25</v>
      </c>
      <c r="H228" s="192">
        <f ca="1">'GAS DAILY VOL DOWNLOAD'!H228-'GAS DAILY VOL DOWNLOAD'!$B228+$B228</f>
        <v>0</v>
      </c>
      <c r="I228" s="192">
        <f ca="1">'GAS DAILY VOL DOWNLOAD'!I228-'GAS DAILY VOL DOWNLOAD'!$B228+$B228</f>
        <v>0</v>
      </c>
      <c r="J228" s="192">
        <f ca="1">'GAS DAILY VOL DOWNLOAD'!J228-'GAS DAILY VOL DOWNLOAD'!$B228+$B228</f>
        <v>0.19999999999999996</v>
      </c>
      <c r="K228" s="192">
        <f ca="1">'GAS DAILY VOL DOWNLOAD'!K228-'GAS DAILY VOL DOWNLOAD'!$B228+$B228</f>
        <v>0</v>
      </c>
      <c r="L228" s="192">
        <f ca="1">'GAS DAILY VOL DOWNLOAD'!L228-'GAS DAILY VOL DOWNLOAD'!$B228+$B228</f>
        <v>0</v>
      </c>
      <c r="M228" s="192">
        <f ca="1">'GAS DAILY VOL DOWNLOAD'!M228-'GAS DAILY VOL DOWNLOAD'!$B228+$B228</f>
        <v>0</v>
      </c>
      <c r="N228" s="192">
        <f ca="1">'GAS DAILY VOL DOWNLOAD'!N228-'GAS DAILY VOL DOWNLOAD'!$B228+$B228</f>
        <v>0.25</v>
      </c>
      <c r="O228" s="192">
        <f ca="1">'GAS DAILY VOL DOWNLOAD'!O228-'GAS DAILY VOL DOWNLOAD'!$B228+$B228</f>
        <v>0.15000000000000002</v>
      </c>
      <c r="P228" s="192">
        <f ca="1">'GAS DAILY VOL DOWNLOAD'!P228-'GAS DAILY VOL DOWNLOAD'!$B228+$B228</f>
        <v>9.9999999999999978E-2</v>
      </c>
      <c r="Q228" s="192">
        <f ca="1">'GAS DAILY VOL DOWNLOAD'!Q228-'GAS DAILY VOL DOWNLOAD'!$B228+$B228</f>
        <v>0</v>
      </c>
    </row>
    <row r="229" spans="1:17" x14ac:dyDescent="0.2">
      <c r="A229" s="138">
        <v>43922</v>
      </c>
      <c r="B229" s="192">
        <f ca="1">STRADDLES!L251</f>
        <v>0</v>
      </c>
      <c r="C229" s="192">
        <f ca="1">'GAS DAILY VOL DOWNLOAD'!C229-'GAS DAILY VOL DOWNLOAD'!$B229+$B229</f>
        <v>4.9999999999999989E-2</v>
      </c>
      <c r="D229" s="192">
        <f ca="1">'GAS DAILY VOL DOWNLOAD'!D229-'GAS DAILY VOL DOWNLOAD'!$B229+$B229</f>
        <v>0</v>
      </c>
      <c r="E229" s="192">
        <f ca="1">'GAS DAILY VOL DOWNLOAD'!E229-'GAS DAILY VOL DOWNLOAD'!$B229+$B229</f>
        <v>4.9999999999999989E-2</v>
      </c>
      <c r="F229" s="192">
        <f ca="1">'GAS DAILY VOL DOWNLOAD'!F229-'GAS DAILY VOL DOWNLOAD'!$B229+$B229</f>
        <v>4.9999999999999989E-2</v>
      </c>
      <c r="G229" s="192">
        <f ca="1">'GAS DAILY VOL DOWNLOAD'!G229-'GAS DAILY VOL DOWNLOAD'!$B229+$B229</f>
        <v>4.9999999999999989E-2</v>
      </c>
      <c r="H229" s="192">
        <f ca="1">'GAS DAILY VOL DOWNLOAD'!H229-'GAS DAILY VOL DOWNLOAD'!$B229+$B229</f>
        <v>4.9999999999999989E-2</v>
      </c>
      <c r="I229" s="192">
        <f ca="1">'GAS DAILY VOL DOWNLOAD'!I229-'GAS DAILY VOL DOWNLOAD'!$B229+$B229</f>
        <v>4.9999999999999989E-2</v>
      </c>
      <c r="J229" s="192">
        <f ca="1">'GAS DAILY VOL DOWNLOAD'!J229-'GAS DAILY VOL DOWNLOAD'!$B229+$B229</f>
        <v>9.9999999999999978E-2</v>
      </c>
      <c r="K229" s="192">
        <f ca="1">'GAS DAILY VOL DOWNLOAD'!K229-'GAS DAILY VOL DOWNLOAD'!$B229+$B229</f>
        <v>0</v>
      </c>
      <c r="L229" s="192">
        <f ca="1">'GAS DAILY VOL DOWNLOAD'!L229-'GAS DAILY VOL DOWNLOAD'!$B229+$B229</f>
        <v>4.9999999999999989E-2</v>
      </c>
      <c r="M229" s="192">
        <f ca="1">'GAS DAILY VOL DOWNLOAD'!M229-'GAS DAILY VOL DOWNLOAD'!$B229+$B229</f>
        <v>0</v>
      </c>
      <c r="N229" s="192">
        <f ca="1">'GAS DAILY VOL DOWNLOAD'!N229-'GAS DAILY VOL DOWNLOAD'!$B229+$B229</f>
        <v>4.9999999999999989E-2</v>
      </c>
      <c r="O229" s="192">
        <f ca="1">'GAS DAILY VOL DOWNLOAD'!O229-'GAS DAILY VOL DOWNLOAD'!$B229+$B229</f>
        <v>0.15000000000000002</v>
      </c>
      <c r="P229" s="192">
        <f ca="1">'GAS DAILY VOL DOWNLOAD'!P229-'GAS DAILY VOL DOWNLOAD'!$B229+$B229</f>
        <v>0.15000000000000002</v>
      </c>
      <c r="Q229" s="192">
        <f ca="1">'GAS DAILY VOL DOWNLOAD'!Q229-'GAS DAILY VOL DOWNLOAD'!$B229+$B229</f>
        <v>0</v>
      </c>
    </row>
    <row r="230" spans="1:17" x14ac:dyDescent="0.2">
      <c r="A230" s="138">
        <v>43952</v>
      </c>
      <c r="B230" s="192">
        <f ca="1">STRADDLES!L252</f>
        <v>0</v>
      </c>
      <c r="C230" s="192">
        <f ca="1">'GAS DAILY VOL DOWNLOAD'!C230-'GAS DAILY VOL DOWNLOAD'!$B230+$B230</f>
        <v>4.9999999999999989E-2</v>
      </c>
      <c r="D230" s="192">
        <f ca="1">'GAS DAILY VOL DOWNLOAD'!D230-'GAS DAILY VOL DOWNLOAD'!$B230+$B230</f>
        <v>-4.9999999999999989E-2</v>
      </c>
      <c r="E230" s="192">
        <f ca="1">'GAS DAILY VOL DOWNLOAD'!E230-'GAS DAILY VOL DOWNLOAD'!$B230+$B230</f>
        <v>-4.9999999999999989E-2</v>
      </c>
      <c r="F230" s="192">
        <f ca="1">'GAS DAILY VOL DOWNLOAD'!F230-'GAS DAILY VOL DOWNLOAD'!$B230+$B230</f>
        <v>0</v>
      </c>
      <c r="G230" s="192">
        <f ca="1">'GAS DAILY VOL DOWNLOAD'!G230-'GAS DAILY VOL DOWNLOAD'!$B230+$B230</f>
        <v>4.9999999999999989E-2</v>
      </c>
      <c r="H230" s="192">
        <f ca="1">'GAS DAILY VOL DOWNLOAD'!H230-'GAS DAILY VOL DOWNLOAD'!$B230+$B230</f>
        <v>0</v>
      </c>
      <c r="I230" s="192">
        <f ca="1">'GAS DAILY VOL DOWNLOAD'!I230-'GAS DAILY VOL DOWNLOAD'!$B230+$B230</f>
        <v>-4.9999999999999989E-2</v>
      </c>
      <c r="J230" s="192">
        <f ca="1">'GAS DAILY VOL DOWNLOAD'!J230-'GAS DAILY VOL DOWNLOAD'!$B230+$B230</f>
        <v>0</v>
      </c>
      <c r="K230" s="192">
        <f ca="1">'GAS DAILY VOL DOWNLOAD'!K230-'GAS DAILY VOL DOWNLOAD'!$B230+$B230</f>
        <v>0</v>
      </c>
      <c r="L230" s="192">
        <f ca="1">'GAS DAILY VOL DOWNLOAD'!L230-'GAS DAILY VOL DOWNLOAD'!$B230+$B230</f>
        <v>4.9999999999999989E-2</v>
      </c>
      <c r="M230" s="192">
        <f ca="1">'GAS DAILY VOL DOWNLOAD'!M230-'GAS DAILY VOL DOWNLOAD'!$B230+$B230</f>
        <v>0</v>
      </c>
      <c r="N230" s="192">
        <f ca="1">'GAS DAILY VOL DOWNLOAD'!N230-'GAS DAILY VOL DOWNLOAD'!$B230+$B230</f>
        <v>4.9999999999999989E-2</v>
      </c>
      <c r="O230" s="192">
        <f ca="1">'GAS DAILY VOL DOWNLOAD'!O230-'GAS DAILY VOL DOWNLOAD'!$B230+$B230</f>
        <v>0.14999999999999997</v>
      </c>
      <c r="P230" s="192">
        <f ca="1">'GAS DAILY VOL DOWNLOAD'!P230-'GAS DAILY VOL DOWNLOAD'!$B230+$B230</f>
        <v>4.9999999999999989E-2</v>
      </c>
      <c r="Q230" s="192">
        <f ca="1">'GAS DAILY VOL DOWNLOAD'!Q230-'GAS DAILY VOL DOWNLOAD'!$B230+$B230</f>
        <v>0</v>
      </c>
    </row>
    <row r="231" spans="1:17" x14ac:dyDescent="0.2">
      <c r="A231" s="138">
        <v>43983</v>
      </c>
      <c r="B231" s="192">
        <f ca="1">STRADDLES!L253</f>
        <v>0</v>
      </c>
      <c r="C231" s="192">
        <f ca="1">'GAS DAILY VOL DOWNLOAD'!C231-'GAS DAILY VOL DOWNLOAD'!$B231+$B231</f>
        <v>4.9999999999999989E-2</v>
      </c>
      <c r="D231" s="192">
        <f ca="1">'GAS DAILY VOL DOWNLOAD'!D231-'GAS DAILY VOL DOWNLOAD'!$B231+$B231</f>
        <v>-4.9999999999999989E-2</v>
      </c>
      <c r="E231" s="192">
        <f ca="1">'GAS DAILY VOL DOWNLOAD'!E231-'GAS DAILY VOL DOWNLOAD'!$B231+$B231</f>
        <v>4.9999999999999989E-2</v>
      </c>
      <c r="F231" s="192">
        <f ca="1">'GAS DAILY VOL DOWNLOAD'!F231-'GAS DAILY VOL DOWNLOAD'!$B231+$B231</f>
        <v>0</v>
      </c>
      <c r="G231" s="192">
        <f ca="1">'GAS DAILY VOL DOWNLOAD'!G231-'GAS DAILY VOL DOWNLOAD'!$B231+$B231</f>
        <v>4.9999999999999989E-2</v>
      </c>
      <c r="H231" s="192">
        <f ca="1">'GAS DAILY VOL DOWNLOAD'!H231-'GAS DAILY VOL DOWNLOAD'!$B231+$B231</f>
        <v>4.9999999999999989E-2</v>
      </c>
      <c r="I231" s="192">
        <f ca="1">'GAS DAILY VOL DOWNLOAD'!I231-'GAS DAILY VOL DOWNLOAD'!$B231+$B231</f>
        <v>4.9999999999999989E-2</v>
      </c>
      <c r="J231" s="192">
        <f ca="1">'GAS DAILY VOL DOWNLOAD'!J231-'GAS DAILY VOL DOWNLOAD'!$B231+$B231</f>
        <v>4.9999999999999989E-2</v>
      </c>
      <c r="K231" s="192">
        <f ca="1">'GAS DAILY VOL DOWNLOAD'!K231-'GAS DAILY VOL DOWNLOAD'!$B231+$B231</f>
        <v>0</v>
      </c>
      <c r="L231" s="192">
        <f ca="1">'GAS DAILY VOL DOWNLOAD'!L231-'GAS DAILY VOL DOWNLOAD'!$B231+$B231</f>
        <v>4.9999999999999989E-2</v>
      </c>
      <c r="M231" s="192">
        <f ca="1">'GAS DAILY VOL DOWNLOAD'!M231-'GAS DAILY VOL DOWNLOAD'!$B231+$B231</f>
        <v>0</v>
      </c>
      <c r="N231" s="192">
        <f ca="1">'GAS DAILY VOL DOWNLOAD'!N231-'GAS DAILY VOL DOWNLOAD'!$B231+$B231</f>
        <v>4.9999999999999989E-2</v>
      </c>
      <c r="O231" s="192">
        <f ca="1">'GAS DAILY VOL DOWNLOAD'!O231-'GAS DAILY VOL DOWNLOAD'!$B231+$B231</f>
        <v>0.14999999999999997</v>
      </c>
      <c r="P231" s="192">
        <f ca="1">'GAS DAILY VOL DOWNLOAD'!P231-'GAS DAILY VOL DOWNLOAD'!$B231+$B231</f>
        <v>0.14999999999999997</v>
      </c>
      <c r="Q231" s="192">
        <f ca="1">'GAS DAILY VOL DOWNLOAD'!Q231-'GAS DAILY VOL DOWNLOAD'!$B231+$B231</f>
        <v>0</v>
      </c>
    </row>
    <row r="232" spans="1:17" x14ac:dyDescent="0.2">
      <c r="A232" s="138">
        <v>44013</v>
      </c>
      <c r="B232" s="192">
        <f ca="1">STRADDLES!L254</f>
        <v>0</v>
      </c>
      <c r="C232" s="192">
        <f ca="1">'GAS DAILY VOL DOWNLOAD'!C232-'GAS DAILY VOL DOWNLOAD'!$B232+$B232</f>
        <v>0</v>
      </c>
      <c r="D232" s="192">
        <f ca="1">'GAS DAILY VOL DOWNLOAD'!D232-'GAS DAILY VOL DOWNLOAD'!$B232+$B232</f>
        <v>-9.9999999999999978E-2</v>
      </c>
      <c r="E232" s="192">
        <f ca="1">'GAS DAILY VOL DOWNLOAD'!E232-'GAS DAILY VOL DOWNLOAD'!$B232+$B232</f>
        <v>0</v>
      </c>
      <c r="F232" s="192">
        <f ca="1">'GAS DAILY VOL DOWNLOAD'!F232-'GAS DAILY VOL DOWNLOAD'!$B232+$B232</f>
        <v>0</v>
      </c>
      <c r="G232" s="192">
        <f ca="1">'GAS DAILY VOL DOWNLOAD'!G232-'GAS DAILY VOL DOWNLOAD'!$B232+$B232</f>
        <v>0</v>
      </c>
      <c r="H232" s="192">
        <f ca="1">'GAS DAILY VOL DOWNLOAD'!H232-'GAS DAILY VOL DOWNLOAD'!$B232+$B232</f>
        <v>0</v>
      </c>
      <c r="I232" s="192">
        <f ca="1">'GAS DAILY VOL DOWNLOAD'!I232-'GAS DAILY VOL DOWNLOAD'!$B232+$B232</f>
        <v>0</v>
      </c>
      <c r="J232" s="192">
        <f ca="1">'GAS DAILY VOL DOWNLOAD'!J232-'GAS DAILY VOL DOWNLOAD'!$B232+$B232</f>
        <v>0</v>
      </c>
      <c r="K232" s="192">
        <f ca="1">'GAS DAILY VOL DOWNLOAD'!K232-'GAS DAILY VOL DOWNLOAD'!$B232+$B232</f>
        <v>0</v>
      </c>
      <c r="L232" s="192">
        <f ca="1">'GAS DAILY VOL DOWNLOAD'!L232-'GAS DAILY VOL DOWNLOAD'!$B232+$B232</f>
        <v>5.0000000000000044E-2</v>
      </c>
      <c r="M232" s="192">
        <f ca="1">'GAS DAILY VOL DOWNLOAD'!M232-'GAS DAILY VOL DOWNLOAD'!$B232+$B232</f>
        <v>0</v>
      </c>
      <c r="N232" s="192">
        <f ca="1">'GAS DAILY VOL DOWNLOAD'!N232-'GAS DAILY VOL DOWNLOAD'!$B232+$B232</f>
        <v>0</v>
      </c>
      <c r="O232" s="192">
        <f ca="1">'GAS DAILY VOL DOWNLOAD'!O232-'GAS DAILY VOL DOWNLOAD'!$B232+$B232</f>
        <v>0.15000000000000002</v>
      </c>
      <c r="P232" s="192">
        <f ca="1">'GAS DAILY VOL DOWNLOAD'!P232-'GAS DAILY VOL DOWNLOAD'!$B232+$B232</f>
        <v>9.9999999999999978E-2</v>
      </c>
      <c r="Q232" s="192">
        <f ca="1">'GAS DAILY VOL DOWNLOAD'!Q232-'GAS DAILY VOL DOWNLOAD'!$B232+$B232</f>
        <v>0</v>
      </c>
    </row>
    <row r="233" spans="1:17" x14ac:dyDescent="0.2">
      <c r="A233" s="138">
        <v>44044</v>
      </c>
      <c r="B233" s="192">
        <f ca="1">STRADDLES!L255</f>
        <v>0</v>
      </c>
      <c r="C233" s="192">
        <f ca="1">'GAS DAILY VOL DOWNLOAD'!C233-'GAS DAILY VOL DOWNLOAD'!$B233+$B233</f>
        <v>0</v>
      </c>
      <c r="D233" s="192">
        <f ca="1">'GAS DAILY VOL DOWNLOAD'!D233-'GAS DAILY VOL DOWNLOAD'!$B233+$B233</f>
        <v>-5.0000000000000044E-2</v>
      </c>
      <c r="E233" s="192">
        <f ca="1">'GAS DAILY VOL DOWNLOAD'!E233-'GAS DAILY VOL DOWNLOAD'!$B233+$B233</f>
        <v>4.9999999999999933E-2</v>
      </c>
      <c r="F233" s="192">
        <f ca="1">'GAS DAILY VOL DOWNLOAD'!F233-'GAS DAILY VOL DOWNLOAD'!$B233+$B233</f>
        <v>0</v>
      </c>
      <c r="G233" s="192">
        <f ca="1">'GAS DAILY VOL DOWNLOAD'!G233-'GAS DAILY VOL DOWNLOAD'!$B233+$B233</f>
        <v>4.9999999999999933E-2</v>
      </c>
      <c r="H233" s="192">
        <f ca="1">'GAS DAILY VOL DOWNLOAD'!H233-'GAS DAILY VOL DOWNLOAD'!$B233+$B233</f>
        <v>0</v>
      </c>
      <c r="I233" s="192">
        <f ca="1">'GAS DAILY VOL DOWNLOAD'!I233-'GAS DAILY VOL DOWNLOAD'!$B233+$B233</f>
        <v>4.9999999999999933E-2</v>
      </c>
      <c r="J233" s="192">
        <f ca="1">'GAS DAILY VOL DOWNLOAD'!J233-'GAS DAILY VOL DOWNLOAD'!$B233+$B233</f>
        <v>-0.10000000000000003</v>
      </c>
      <c r="K233" s="192">
        <f ca="1">'GAS DAILY VOL DOWNLOAD'!K233-'GAS DAILY VOL DOWNLOAD'!$B233+$B233</f>
        <v>0</v>
      </c>
      <c r="L233" s="192">
        <f ca="1">'GAS DAILY VOL DOWNLOAD'!L233-'GAS DAILY VOL DOWNLOAD'!$B233+$B233</f>
        <v>4.9999999999999933E-2</v>
      </c>
      <c r="M233" s="192">
        <f ca="1">'GAS DAILY VOL DOWNLOAD'!M233-'GAS DAILY VOL DOWNLOAD'!$B233+$B233</f>
        <v>0</v>
      </c>
      <c r="N233" s="192">
        <f ca="1">'GAS DAILY VOL DOWNLOAD'!N233-'GAS DAILY VOL DOWNLOAD'!$B233+$B233</f>
        <v>4.9999999999999933E-2</v>
      </c>
      <c r="O233" s="192">
        <f ca="1">'GAS DAILY VOL DOWNLOAD'!O233-'GAS DAILY VOL DOWNLOAD'!$B233+$B233</f>
        <v>0.14999999999999991</v>
      </c>
      <c r="P233" s="192">
        <f ca="1">'GAS DAILY VOL DOWNLOAD'!P233-'GAS DAILY VOL DOWNLOAD'!$B233+$B233</f>
        <v>0.14999999999999991</v>
      </c>
      <c r="Q233" s="192">
        <f ca="1">'GAS DAILY VOL DOWNLOAD'!Q233-'GAS DAILY VOL DOWNLOAD'!$B233+$B233</f>
        <v>0</v>
      </c>
    </row>
    <row r="234" spans="1:17" x14ac:dyDescent="0.2">
      <c r="A234" s="138">
        <v>44075</v>
      </c>
      <c r="B234" s="192">
        <f ca="1">STRADDLES!L256</f>
        <v>0</v>
      </c>
      <c r="C234" s="192">
        <f ca="1">'GAS DAILY VOL DOWNLOAD'!C234-'GAS DAILY VOL DOWNLOAD'!$B234+$B234</f>
        <v>0</v>
      </c>
      <c r="D234" s="192">
        <f ca="1">'GAS DAILY VOL DOWNLOAD'!D234-'GAS DAILY VOL DOWNLOAD'!$B234+$B234</f>
        <v>0</v>
      </c>
      <c r="E234" s="192">
        <f ca="1">'GAS DAILY VOL DOWNLOAD'!E234-'GAS DAILY VOL DOWNLOAD'!$B234+$B234</f>
        <v>0</v>
      </c>
      <c r="F234" s="192">
        <f ca="1">'GAS DAILY VOL DOWNLOAD'!F234-'GAS DAILY VOL DOWNLOAD'!$B234+$B234</f>
        <v>0</v>
      </c>
      <c r="G234" s="192">
        <f ca="1">'GAS DAILY VOL DOWNLOAD'!G234-'GAS DAILY VOL DOWNLOAD'!$B234+$B234</f>
        <v>4.9999999999999933E-2</v>
      </c>
      <c r="H234" s="192">
        <f ca="1">'GAS DAILY VOL DOWNLOAD'!H234-'GAS DAILY VOL DOWNLOAD'!$B234+$B234</f>
        <v>4.9999999999999933E-2</v>
      </c>
      <c r="I234" s="192">
        <f ca="1">'GAS DAILY VOL DOWNLOAD'!I234-'GAS DAILY VOL DOWNLOAD'!$B234+$B234</f>
        <v>0</v>
      </c>
      <c r="J234" s="192">
        <f ca="1">'GAS DAILY VOL DOWNLOAD'!J234-'GAS DAILY VOL DOWNLOAD'!$B234+$B234</f>
        <v>-5.0000000000000044E-2</v>
      </c>
      <c r="K234" s="192">
        <f ca="1">'GAS DAILY VOL DOWNLOAD'!K234-'GAS DAILY VOL DOWNLOAD'!$B234+$B234</f>
        <v>0</v>
      </c>
      <c r="L234" s="192">
        <f ca="1">'GAS DAILY VOL DOWNLOAD'!L234-'GAS DAILY VOL DOWNLOAD'!$B234+$B234</f>
        <v>4.9999999999999933E-2</v>
      </c>
      <c r="M234" s="192">
        <f ca="1">'GAS DAILY VOL DOWNLOAD'!M234-'GAS DAILY VOL DOWNLOAD'!$B234+$B234</f>
        <v>0</v>
      </c>
      <c r="N234" s="192">
        <f ca="1">'GAS DAILY VOL DOWNLOAD'!N234-'GAS DAILY VOL DOWNLOAD'!$B234+$B234</f>
        <v>4.9999999999999933E-2</v>
      </c>
      <c r="O234" s="192">
        <f ca="1">'GAS DAILY VOL DOWNLOAD'!O234-'GAS DAILY VOL DOWNLOAD'!$B234+$B234</f>
        <v>0.14999999999999991</v>
      </c>
      <c r="P234" s="192">
        <f ca="1">'GAS DAILY VOL DOWNLOAD'!P234-'GAS DAILY VOL DOWNLOAD'!$B234+$B234</f>
        <v>9.9999999999999978E-2</v>
      </c>
      <c r="Q234" s="192">
        <f ca="1">'GAS DAILY VOL DOWNLOAD'!Q234-'GAS DAILY VOL DOWNLOAD'!$B234+$B234</f>
        <v>0</v>
      </c>
    </row>
    <row r="235" spans="1:17" x14ac:dyDescent="0.2">
      <c r="A235" s="138">
        <v>44105</v>
      </c>
      <c r="B235" s="192">
        <f ca="1">STRADDLES!L257</f>
        <v>0</v>
      </c>
      <c r="C235" s="192">
        <f ca="1">'GAS DAILY VOL DOWNLOAD'!C235-'GAS DAILY VOL DOWNLOAD'!$B235+$B235</f>
        <v>0</v>
      </c>
      <c r="D235" s="192">
        <f ca="1">'GAS DAILY VOL DOWNLOAD'!D235-'GAS DAILY VOL DOWNLOAD'!$B235+$B235</f>
        <v>-4.9999999999999933E-2</v>
      </c>
      <c r="E235" s="192">
        <f ca="1">'GAS DAILY VOL DOWNLOAD'!E235-'GAS DAILY VOL DOWNLOAD'!$B235+$B235</f>
        <v>0</v>
      </c>
      <c r="F235" s="192">
        <f ca="1">'GAS DAILY VOL DOWNLOAD'!F235-'GAS DAILY VOL DOWNLOAD'!$B235+$B235</f>
        <v>0</v>
      </c>
      <c r="G235" s="192">
        <f ca="1">'GAS DAILY VOL DOWNLOAD'!G235-'GAS DAILY VOL DOWNLOAD'!$B235+$B235</f>
        <v>5.0000000000000044E-2</v>
      </c>
      <c r="H235" s="192">
        <f ca="1">'GAS DAILY VOL DOWNLOAD'!H235-'GAS DAILY VOL DOWNLOAD'!$B235+$B235</f>
        <v>5.0000000000000044E-2</v>
      </c>
      <c r="I235" s="192">
        <f ca="1">'GAS DAILY VOL DOWNLOAD'!I235-'GAS DAILY VOL DOWNLOAD'!$B235+$B235</f>
        <v>0</v>
      </c>
      <c r="J235" s="192">
        <f ca="1">'GAS DAILY VOL DOWNLOAD'!J235-'GAS DAILY VOL DOWNLOAD'!$B235+$B235</f>
        <v>-9.9999999999999978E-2</v>
      </c>
      <c r="K235" s="192">
        <f ca="1">'GAS DAILY VOL DOWNLOAD'!K235-'GAS DAILY VOL DOWNLOAD'!$B235+$B235</f>
        <v>0</v>
      </c>
      <c r="L235" s="192">
        <f ca="1">'GAS DAILY VOL DOWNLOAD'!L235-'GAS DAILY VOL DOWNLOAD'!$B235+$B235</f>
        <v>5.0000000000000044E-2</v>
      </c>
      <c r="M235" s="192">
        <f ca="1">'GAS DAILY VOL DOWNLOAD'!M235-'GAS DAILY VOL DOWNLOAD'!$B235+$B235</f>
        <v>0</v>
      </c>
      <c r="N235" s="192">
        <f ca="1">'GAS DAILY VOL DOWNLOAD'!N235-'GAS DAILY VOL DOWNLOAD'!$B235+$B235</f>
        <v>5.0000000000000044E-2</v>
      </c>
      <c r="O235" s="192">
        <f ca="1">'GAS DAILY VOL DOWNLOAD'!O235-'GAS DAILY VOL DOWNLOAD'!$B235+$B235</f>
        <v>0.15000000000000002</v>
      </c>
      <c r="P235" s="192">
        <f ca="1">'GAS DAILY VOL DOWNLOAD'!P235-'GAS DAILY VOL DOWNLOAD'!$B235+$B235</f>
        <v>9.9999999999999978E-2</v>
      </c>
      <c r="Q235" s="192">
        <f ca="1">'GAS DAILY VOL DOWNLOAD'!Q235-'GAS DAILY VOL DOWNLOAD'!$B235+$B235</f>
        <v>0</v>
      </c>
    </row>
    <row r="236" spans="1:17" x14ac:dyDescent="0.2">
      <c r="A236" s="138">
        <v>44136</v>
      </c>
      <c r="B236" s="192">
        <f ca="1">STRADDLES!L258</f>
        <v>0</v>
      </c>
      <c r="C236" s="192">
        <f ca="1">'GAS DAILY VOL DOWNLOAD'!C236-'GAS DAILY VOL DOWNLOAD'!$B236+$B236</f>
        <v>4.9999999999999933E-2</v>
      </c>
      <c r="D236" s="192">
        <f ca="1">'GAS DAILY VOL DOWNLOAD'!D236-'GAS DAILY VOL DOWNLOAD'!$B236+$B236</f>
        <v>0</v>
      </c>
      <c r="E236" s="192">
        <f ca="1">'GAS DAILY VOL DOWNLOAD'!E236-'GAS DAILY VOL DOWNLOAD'!$B236+$B236</f>
        <v>0</v>
      </c>
      <c r="F236" s="192">
        <f ca="1">'GAS DAILY VOL DOWNLOAD'!F236-'GAS DAILY VOL DOWNLOAD'!$B236+$B236</f>
        <v>9.9999999999999978E-2</v>
      </c>
      <c r="G236" s="192">
        <f ca="1">'GAS DAILY VOL DOWNLOAD'!G236-'GAS DAILY VOL DOWNLOAD'!$B236+$B236</f>
        <v>0.14999999999999991</v>
      </c>
      <c r="H236" s="192">
        <f ca="1">'GAS DAILY VOL DOWNLOAD'!H236-'GAS DAILY VOL DOWNLOAD'!$B236+$B236</f>
        <v>4.9999999999999933E-2</v>
      </c>
      <c r="I236" s="192">
        <f ca="1">'GAS DAILY VOL DOWNLOAD'!I236-'GAS DAILY VOL DOWNLOAD'!$B236+$B236</f>
        <v>0</v>
      </c>
      <c r="J236" s="192">
        <f ca="1">'GAS DAILY VOL DOWNLOAD'!J236-'GAS DAILY VOL DOWNLOAD'!$B236+$B236</f>
        <v>0.14999999999999991</v>
      </c>
      <c r="K236" s="192">
        <f ca="1">'GAS DAILY VOL DOWNLOAD'!K236-'GAS DAILY VOL DOWNLOAD'!$B236+$B236</f>
        <v>0</v>
      </c>
      <c r="L236" s="192">
        <f ca="1">'GAS DAILY VOL DOWNLOAD'!L236-'GAS DAILY VOL DOWNLOAD'!$B236+$B236</f>
        <v>0</v>
      </c>
      <c r="M236" s="192">
        <f ca="1">'GAS DAILY VOL DOWNLOAD'!M236-'GAS DAILY VOL DOWNLOAD'!$B236+$B236</f>
        <v>0</v>
      </c>
      <c r="N236" s="192">
        <f ca="1">'GAS DAILY VOL DOWNLOAD'!N236-'GAS DAILY VOL DOWNLOAD'!$B236+$B236</f>
        <v>0.14999999999999991</v>
      </c>
      <c r="O236" s="192">
        <f ca="1">'GAS DAILY VOL DOWNLOAD'!O236-'GAS DAILY VOL DOWNLOAD'!$B236+$B236</f>
        <v>0.14999999999999991</v>
      </c>
      <c r="P236" s="192">
        <f ca="1">'GAS DAILY VOL DOWNLOAD'!P236-'GAS DAILY VOL DOWNLOAD'!$B236+$B236</f>
        <v>9.9999999999999978E-2</v>
      </c>
      <c r="Q236" s="192">
        <f ca="1">'GAS DAILY VOL DOWNLOAD'!Q236-'GAS DAILY VOL DOWNLOAD'!$B236+$B236</f>
        <v>0</v>
      </c>
    </row>
    <row r="237" spans="1:17" x14ac:dyDescent="0.2">
      <c r="A237" s="138">
        <v>44166</v>
      </c>
      <c r="B237" s="192">
        <f ca="1">STRADDLES!L259</f>
        <v>0</v>
      </c>
      <c r="C237" s="192">
        <f ca="1">'GAS DAILY VOL DOWNLOAD'!C237-'GAS DAILY VOL DOWNLOAD'!$B237+$B237</f>
        <v>5.0000000000000044E-2</v>
      </c>
      <c r="D237" s="192">
        <f ca="1">'GAS DAILY VOL DOWNLOAD'!D237-'GAS DAILY VOL DOWNLOAD'!$B237+$B237</f>
        <v>0</v>
      </c>
      <c r="E237" s="192">
        <f ca="1">'GAS DAILY VOL DOWNLOAD'!E237-'GAS DAILY VOL DOWNLOAD'!$B237+$B237</f>
        <v>0</v>
      </c>
      <c r="F237" s="192">
        <f ca="1">'GAS DAILY VOL DOWNLOAD'!F237-'GAS DAILY VOL DOWNLOAD'!$B237+$B237</f>
        <v>0.14999999999999991</v>
      </c>
      <c r="G237" s="192">
        <f ca="1">'GAS DAILY VOL DOWNLOAD'!G237-'GAS DAILY VOL DOWNLOAD'!$B237+$B237</f>
        <v>0.25</v>
      </c>
      <c r="H237" s="192">
        <f ca="1">'GAS DAILY VOL DOWNLOAD'!H237-'GAS DAILY VOL DOWNLOAD'!$B237+$B237</f>
        <v>5.0000000000000044E-2</v>
      </c>
      <c r="I237" s="192">
        <f ca="1">'GAS DAILY VOL DOWNLOAD'!I237-'GAS DAILY VOL DOWNLOAD'!$B237+$B237</f>
        <v>0</v>
      </c>
      <c r="J237" s="192">
        <f ca="1">'GAS DAILY VOL DOWNLOAD'!J237-'GAS DAILY VOL DOWNLOAD'!$B237+$B237</f>
        <v>0.35000000000000009</v>
      </c>
      <c r="K237" s="192">
        <f ca="1">'GAS DAILY VOL DOWNLOAD'!K237-'GAS DAILY VOL DOWNLOAD'!$B237+$B237</f>
        <v>0</v>
      </c>
      <c r="L237" s="192">
        <f ca="1">'GAS DAILY VOL DOWNLOAD'!L237-'GAS DAILY VOL DOWNLOAD'!$B237+$B237</f>
        <v>0.10000000000000009</v>
      </c>
      <c r="M237" s="192">
        <f ca="1">'GAS DAILY VOL DOWNLOAD'!M237-'GAS DAILY VOL DOWNLOAD'!$B237+$B237</f>
        <v>0</v>
      </c>
      <c r="N237" s="192">
        <f ca="1">'GAS DAILY VOL DOWNLOAD'!N237-'GAS DAILY VOL DOWNLOAD'!$B237+$B237</f>
        <v>0.25</v>
      </c>
      <c r="O237" s="192">
        <f ca="1">'GAS DAILY VOL DOWNLOAD'!O237-'GAS DAILY VOL DOWNLOAD'!$B237+$B237</f>
        <v>0.14999999999999991</v>
      </c>
      <c r="P237" s="192">
        <f ca="1">'GAS DAILY VOL DOWNLOAD'!P237-'GAS DAILY VOL DOWNLOAD'!$B237+$B237</f>
        <v>0.10000000000000009</v>
      </c>
      <c r="Q237" s="192">
        <f ca="1">'GAS DAILY VOL DOWNLOAD'!Q237-'GAS DAILY VOL DOWNLOAD'!$B237+$B237</f>
        <v>0</v>
      </c>
    </row>
    <row r="238" spans="1:17" x14ac:dyDescent="0.2">
      <c r="A238" s="138">
        <v>44197</v>
      </c>
      <c r="B238" s="192">
        <f ca="1">STRADDLES!L260</f>
        <v>0</v>
      </c>
      <c r="C238" s="192">
        <f ca="1">'GAS DAILY VOL DOWNLOAD'!C238-'GAS DAILY VOL DOWNLOAD'!$B238+$B238</f>
        <v>5.0000000000000044E-2</v>
      </c>
      <c r="D238" s="192">
        <f ca="1">'GAS DAILY VOL DOWNLOAD'!D238-'GAS DAILY VOL DOWNLOAD'!$B238+$B238</f>
        <v>0</v>
      </c>
      <c r="E238" s="192">
        <f ca="1">'GAS DAILY VOL DOWNLOAD'!E238-'GAS DAILY VOL DOWNLOAD'!$B238+$B238</f>
        <v>0</v>
      </c>
      <c r="F238" s="192">
        <f ca="1">'GAS DAILY VOL DOWNLOAD'!F238-'GAS DAILY VOL DOWNLOAD'!$B238+$B238</f>
        <v>0.14999999999999991</v>
      </c>
      <c r="G238" s="192">
        <f ca="1">'GAS DAILY VOL DOWNLOAD'!G238-'GAS DAILY VOL DOWNLOAD'!$B238+$B238</f>
        <v>0.44999999999999996</v>
      </c>
      <c r="H238" s="192">
        <f ca="1">'GAS DAILY VOL DOWNLOAD'!H238-'GAS DAILY VOL DOWNLOAD'!$B238+$B238</f>
        <v>5.0000000000000044E-2</v>
      </c>
      <c r="I238" s="192">
        <f ca="1">'GAS DAILY VOL DOWNLOAD'!I238-'GAS DAILY VOL DOWNLOAD'!$B238+$B238</f>
        <v>0</v>
      </c>
      <c r="J238" s="192">
        <f ca="1">'GAS DAILY VOL DOWNLOAD'!J238-'GAS DAILY VOL DOWNLOAD'!$B238+$B238</f>
        <v>0.35000000000000009</v>
      </c>
      <c r="K238" s="192">
        <f ca="1">'GAS DAILY VOL DOWNLOAD'!K238-'GAS DAILY VOL DOWNLOAD'!$B238+$B238</f>
        <v>0</v>
      </c>
      <c r="L238" s="192">
        <f ca="1">'GAS DAILY VOL DOWNLOAD'!L238-'GAS DAILY VOL DOWNLOAD'!$B238+$B238</f>
        <v>0.10000000000000009</v>
      </c>
      <c r="M238" s="192">
        <f ca="1">'GAS DAILY VOL DOWNLOAD'!M238-'GAS DAILY VOL DOWNLOAD'!$B238+$B238</f>
        <v>0</v>
      </c>
      <c r="N238" s="192">
        <f ca="1">'GAS DAILY VOL DOWNLOAD'!N238-'GAS DAILY VOL DOWNLOAD'!$B238+$B238</f>
        <v>0.44999999999999996</v>
      </c>
      <c r="O238" s="192">
        <f ca="1">'GAS DAILY VOL DOWNLOAD'!O238-'GAS DAILY VOL DOWNLOAD'!$B238+$B238</f>
        <v>0.14999999999999991</v>
      </c>
      <c r="P238" s="192">
        <f ca="1">'GAS DAILY VOL DOWNLOAD'!P238-'GAS DAILY VOL DOWNLOAD'!$B238+$B238</f>
        <v>0.10000000000000009</v>
      </c>
      <c r="Q238" s="192">
        <f ca="1">'GAS DAILY VOL DOWNLOAD'!Q238-'GAS DAILY VOL DOWNLOAD'!$B238+$B238</f>
        <v>0</v>
      </c>
    </row>
    <row r="239" spans="1:17" x14ac:dyDescent="0.2">
      <c r="A239" s="138">
        <v>44228</v>
      </c>
      <c r="B239" s="192">
        <f ca="1">STRADDLES!L261</f>
        <v>0</v>
      </c>
      <c r="C239" s="192">
        <f ca="1">'GAS DAILY VOL DOWNLOAD'!C239-'GAS DAILY VOL DOWNLOAD'!$B239+$B239</f>
        <v>5.0000000000000044E-2</v>
      </c>
      <c r="D239" s="192">
        <f ca="1">'GAS DAILY VOL DOWNLOAD'!D239-'GAS DAILY VOL DOWNLOAD'!$B239+$B239</f>
        <v>0</v>
      </c>
      <c r="E239" s="192">
        <f ca="1">'GAS DAILY VOL DOWNLOAD'!E239-'GAS DAILY VOL DOWNLOAD'!$B239+$B239</f>
        <v>0</v>
      </c>
      <c r="F239" s="192">
        <f ca="1">'GAS DAILY VOL DOWNLOAD'!F239-'GAS DAILY VOL DOWNLOAD'!$B239+$B239</f>
        <v>0.14999999999999991</v>
      </c>
      <c r="G239" s="192">
        <f ca="1">'GAS DAILY VOL DOWNLOAD'!G239-'GAS DAILY VOL DOWNLOAD'!$B239+$B239</f>
        <v>0.44999999999999996</v>
      </c>
      <c r="H239" s="192">
        <f ca="1">'GAS DAILY VOL DOWNLOAD'!H239-'GAS DAILY VOL DOWNLOAD'!$B239+$B239</f>
        <v>5.0000000000000044E-2</v>
      </c>
      <c r="I239" s="192">
        <f ca="1">'GAS DAILY VOL DOWNLOAD'!I239-'GAS DAILY VOL DOWNLOAD'!$B239+$B239</f>
        <v>0</v>
      </c>
      <c r="J239" s="192">
        <f ca="1">'GAS DAILY VOL DOWNLOAD'!J239-'GAS DAILY VOL DOWNLOAD'!$B239+$B239</f>
        <v>0.35000000000000009</v>
      </c>
      <c r="K239" s="192">
        <f ca="1">'GAS DAILY VOL DOWNLOAD'!K239-'GAS DAILY VOL DOWNLOAD'!$B239+$B239</f>
        <v>0</v>
      </c>
      <c r="L239" s="192">
        <f ca="1">'GAS DAILY VOL DOWNLOAD'!L239-'GAS DAILY VOL DOWNLOAD'!$B239+$B239</f>
        <v>0.10000000000000009</v>
      </c>
      <c r="M239" s="192">
        <f ca="1">'GAS DAILY VOL DOWNLOAD'!M239-'GAS DAILY VOL DOWNLOAD'!$B239+$B239</f>
        <v>0</v>
      </c>
      <c r="N239" s="192">
        <f ca="1">'GAS DAILY VOL DOWNLOAD'!N239-'GAS DAILY VOL DOWNLOAD'!$B239+$B239</f>
        <v>0.44999999999999996</v>
      </c>
      <c r="O239" s="192">
        <f ca="1">'GAS DAILY VOL DOWNLOAD'!O239-'GAS DAILY VOL DOWNLOAD'!$B239+$B239</f>
        <v>0.14999999999999991</v>
      </c>
      <c r="P239" s="192">
        <f ca="1">'GAS DAILY VOL DOWNLOAD'!P239-'GAS DAILY VOL DOWNLOAD'!$B239+$B239</f>
        <v>0.10000000000000009</v>
      </c>
      <c r="Q239" s="192">
        <f ca="1">'GAS DAILY VOL DOWNLOAD'!Q239-'GAS DAILY VOL DOWNLOAD'!$B239+$B239</f>
        <v>0</v>
      </c>
    </row>
    <row r="240" spans="1:17" x14ac:dyDescent="0.2">
      <c r="A240" s="138">
        <v>44256</v>
      </c>
      <c r="B240" s="192">
        <f ca="1">STRADDLES!L262</f>
        <v>0</v>
      </c>
      <c r="C240" s="192">
        <f ca="1">'GAS DAILY VOL DOWNLOAD'!C240-'GAS DAILY VOL DOWNLOAD'!$B240+$B240</f>
        <v>5.0000000000000044E-2</v>
      </c>
      <c r="D240" s="192">
        <f ca="1">'GAS DAILY VOL DOWNLOAD'!D240-'GAS DAILY VOL DOWNLOAD'!$B240+$B240</f>
        <v>0</v>
      </c>
      <c r="E240" s="192">
        <f ca="1">'GAS DAILY VOL DOWNLOAD'!E240-'GAS DAILY VOL DOWNLOAD'!$B240+$B240</f>
        <v>0</v>
      </c>
      <c r="F240" s="192">
        <f ca="1">'GAS DAILY VOL DOWNLOAD'!F240-'GAS DAILY VOL DOWNLOAD'!$B240+$B240</f>
        <v>9.9999999999999978E-2</v>
      </c>
      <c r="G240" s="192">
        <f ca="1">'GAS DAILY VOL DOWNLOAD'!G240-'GAS DAILY VOL DOWNLOAD'!$B240+$B240</f>
        <v>0.25</v>
      </c>
      <c r="H240" s="192">
        <f ca="1">'GAS DAILY VOL DOWNLOAD'!H240-'GAS DAILY VOL DOWNLOAD'!$B240+$B240</f>
        <v>0</v>
      </c>
      <c r="I240" s="192">
        <f ca="1">'GAS DAILY VOL DOWNLOAD'!I240-'GAS DAILY VOL DOWNLOAD'!$B240+$B240</f>
        <v>0</v>
      </c>
      <c r="J240" s="192">
        <f ca="1">'GAS DAILY VOL DOWNLOAD'!J240-'GAS DAILY VOL DOWNLOAD'!$B240+$B240</f>
        <v>0.19999999999999996</v>
      </c>
      <c r="K240" s="192">
        <f ca="1">'GAS DAILY VOL DOWNLOAD'!K240-'GAS DAILY VOL DOWNLOAD'!$B240+$B240</f>
        <v>0</v>
      </c>
      <c r="L240" s="192">
        <f ca="1">'GAS DAILY VOL DOWNLOAD'!L240-'GAS DAILY VOL DOWNLOAD'!$B240+$B240</f>
        <v>0</v>
      </c>
      <c r="M240" s="192">
        <f ca="1">'GAS DAILY VOL DOWNLOAD'!M240-'GAS DAILY VOL DOWNLOAD'!$B240+$B240</f>
        <v>0</v>
      </c>
      <c r="N240" s="192">
        <f ca="1">'GAS DAILY VOL DOWNLOAD'!N240-'GAS DAILY VOL DOWNLOAD'!$B240+$B240</f>
        <v>0.25</v>
      </c>
      <c r="O240" s="192">
        <f ca="1">'GAS DAILY VOL DOWNLOAD'!O240-'GAS DAILY VOL DOWNLOAD'!$B240+$B240</f>
        <v>0.15000000000000002</v>
      </c>
      <c r="P240" s="192">
        <f ca="1">'GAS DAILY VOL DOWNLOAD'!P240-'GAS DAILY VOL DOWNLOAD'!$B240+$B240</f>
        <v>9.9999999999999978E-2</v>
      </c>
      <c r="Q240" s="192">
        <f ca="1">'GAS DAILY VOL DOWNLOAD'!Q240-'GAS DAILY VOL DOWNLOAD'!$B240+$B240</f>
        <v>0</v>
      </c>
    </row>
    <row r="241" spans="1:17" x14ac:dyDescent="0.2">
      <c r="A241" s="138">
        <v>44287</v>
      </c>
      <c r="B241" s="192">
        <f ca="1">STRADDLES!L263</f>
        <v>0</v>
      </c>
      <c r="C241" s="192">
        <f ca="1">'GAS DAILY VOL DOWNLOAD'!C241-'GAS DAILY VOL DOWNLOAD'!$B241+$B241</f>
        <v>4.9999999999999989E-2</v>
      </c>
      <c r="D241" s="192">
        <f ca="1">'GAS DAILY VOL DOWNLOAD'!D241-'GAS DAILY VOL DOWNLOAD'!$B241+$B241</f>
        <v>0</v>
      </c>
      <c r="E241" s="192">
        <f ca="1">'GAS DAILY VOL DOWNLOAD'!E241-'GAS DAILY VOL DOWNLOAD'!$B241+$B241</f>
        <v>4.9999999999999989E-2</v>
      </c>
      <c r="F241" s="192">
        <f ca="1">'GAS DAILY VOL DOWNLOAD'!F241-'GAS DAILY VOL DOWNLOAD'!$B241+$B241</f>
        <v>4.9999999999999989E-2</v>
      </c>
      <c r="G241" s="192">
        <f ca="1">'GAS DAILY VOL DOWNLOAD'!G241-'GAS DAILY VOL DOWNLOAD'!$B241+$B241</f>
        <v>4.9999999999999989E-2</v>
      </c>
      <c r="H241" s="192">
        <f ca="1">'GAS DAILY VOL DOWNLOAD'!H241-'GAS DAILY VOL DOWNLOAD'!$B241+$B241</f>
        <v>4.9999999999999989E-2</v>
      </c>
      <c r="I241" s="192">
        <f ca="1">'GAS DAILY VOL DOWNLOAD'!I241-'GAS DAILY VOL DOWNLOAD'!$B241+$B241</f>
        <v>4.9999999999999989E-2</v>
      </c>
      <c r="J241" s="192">
        <f ca="1">'GAS DAILY VOL DOWNLOAD'!J241-'GAS DAILY VOL DOWNLOAD'!$B241+$B241</f>
        <v>9.9999999999999978E-2</v>
      </c>
      <c r="K241" s="192">
        <f ca="1">'GAS DAILY VOL DOWNLOAD'!K241-'GAS DAILY VOL DOWNLOAD'!$B241+$B241</f>
        <v>0</v>
      </c>
      <c r="L241" s="192">
        <f ca="1">'GAS DAILY VOL DOWNLOAD'!L241-'GAS DAILY VOL DOWNLOAD'!$B241+$B241</f>
        <v>4.9999999999999989E-2</v>
      </c>
      <c r="M241" s="192">
        <f ca="1">'GAS DAILY VOL DOWNLOAD'!M241-'GAS DAILY VOL DOWNLOAD'!$B241+$B241</f>
        <v>0</v>
      </c>
      <c r="N241" s="192">
        <f ca="1">'GAS DAILY VOL DOWNLOAD'!N241-'GAS DAILY VOL DOWNLOAD'!$B241+$B241</f>
        <v>4.9999999999999989E-2</v>
      </c>
      <c r="O241" s="192">
        <f ca="1">'GAS DAILY VOL DOWNLOAD'!O241-'GAS DAILY VOL DOWNLOAD'!$B241+$B241</f>
        <v>0.15000000000000002</v>
      </c>
      <c r="P241" s="192">
        <f ca="1">'GAS DAILY VOL DOWNLOAD'!P241-'GAS DAILY VOL DOWNLOAD'!$B241+$B241</f>
        <v>0.15000000000000002</v>
      </c>
      <c r="Q241" s="192">
        <f ca="1">'GAS DAILY VOL DOWNLOAD'!Q241-'GAS DAILY VOL DOWNLOAD'!$B241+$B241</f>
        <v>0</v>
      </c>
    </row>
    <row r="242" spans="1:17" x14ac:dyDescent="0.2">
      <c r="A242" s="138">
        <v>44317</v>
      </c>
      <c r="B242" s="192">
        <f ca="1">STRADDLES!L264</f>
        <v>0</v>
      </c>
      <c r="C242" s="192">
        <f ca="1">'GAS DAILY VOL DOWNLOAD'!C242-'GAS DAILY VOL DOWNLOAD'!$B242+$B242</f>
        <v>4.9999999999999989E-2</v>
      </c>
      <c r="D242" s="192">
        <f ca="1">'GAS DAILY VOL DOWNLOAD'!D242-'GAS DAILY VOL DOWNLOAD'!$B242+$B242</f>
        <v>-4.9999999999999989E-2</v>
      </c>
      <c r="E242" s="192">
        <f ca="1">'GAS DAILY VOL DOWNLOAD'!E242-'GAS DAILY VOL DOWNLOAD'!$B242+$B242</f>
        <v>-4.9999999999999989E-2</v>
      </c>
      <c r="F242" s="192">
        <f ca="1">'GAS DAILY VOL DOWNLOAD'!F242-'GAS DAILY VOL DOWNLOAD'!$B242+$B242</f>
        <v>0</v>
      </c>
      <c r="G242" s="192">
        <f ca="1">'GAS DAILY VOL DOWNLOAD'!G242-'GAS DAILY VOL DOWNLOAD'!$B242+$B242</f>
        <v>4.9999999999999989E-2</v>
      </c>
      <c r="H242" s="192">
        <f ca="1">'GAS DAILY VOL DOWNLOAD'!H242-'GAS DAILY VOL DOWNLOAD'!$B242+$B242</f>
        <v>0</v>
      </c>
      <c r="I242" s="192">
        <f ca="1">'GAS DAILY VOL DOWNLOAD'!I242-'GAS DAILY VOL DOWNLOAD'!$B242+$B242</f>
        <v>-4.9999999999999989E-2</v>
      </c>
      <c r="J242" s="192">
        <f ca="1">'GAS DAILY VOL DOWNLOAD'!J242-'GAS DAILY VOL DOWNLOAD'!$B242+$B242</f>
        <v>0</v>
      </c>
      <c r="K242" s="192">
        <f ca="1">'GAS DAILY VOL DOWNLOAD'!K242-'GAS DAILY VOL DOWNLOAD'!$B242+$B242</f>
        <v>0</v>
      </c>
      <c r="L242" s="192">
        <f ca="1">'GAS DAILY VOL DOWNLOAD'!L242-'GAS DAILY VOL DOWNLOAD'!$B242+$B242</f>
        <v>4.9999999999999989E-2</v>
      </c>
      <c r="M242" s="192">
        <f ca="1">'GAS DAILY VOL DOWNLOAD'!M242-'GAS DAILY VOL DOWNLOAD'!$B242+$B242</f>
        <v>0</v>
      </c>
      <c r="N242" s="192">
        <f ca="1">'GAS DAILY VOL DOWNLOAD'!N242-'GAS DAILY VOL DOWNLOAD'!$B242+$B242</f>
        <v>4.9999999999999989E-2</v>
      </c>
      <c r="O242" s="192">
        <f ca="1">'GAS DAILY VOL DOWNLOAD'!O242-'GAS DAILY VOL DOWNLOAD'!$B242+$B242</f>
        <v>0.14999999999999997</v>
      </c>
      <c r="P242" s="192">
        <f ca="1">'GAS DAILY VOL DOWNLOAD'!P242-'GAS DAILY VOL DOWNLOAD'!$B242+$B242</f>
        <v>4.9999999999999989E-2</v>
      </c>
      <c r="Q242" s="192">
        <f ca="1">'GAS DAILY VOL DOWNLOAD'!Q242-'GAS DAILY VOL DOWNLOAD'!$B242+$B242</f>
        <v>0</v>
      </c>
    </row>
    <row r="243" spans="1:17" x14ac:dyDescent="0.2">
      <c r="A243" s="138">
        <v>44348</v>
      </c>
      <c r="B243" s="192">
        <f ca="1">STRADDLES!L265</f>
        <v>0</v>
      </c>
      <c r="C243" s="192">
        <f ca="1">'GAS DAILY VOL DOWNLOAD'!C243-'GAS DAILY VOL DOWNLOAD'!$B243+$B243</f>
        <v>4.9999999999999989E-2</v>
      </c>
      <c r="D243" s="192">
        <f ca="1">'GAS DAILY VOL DOWNLOAD'!D243-'GAS DAILY VOL DOWNLOAD'!$B243+$B243</f>
        <v>-4.9999999999999989E-2</v>
      </c>
      <c r="E243" s="192">
        <f ca="1">'GAS DAILY VOL DOWNLOAD'!E243-'GAS DAILY VOL DOWNLOAD'!$B243+$B243</f>
        <v>4.9999999999999989E-2</v>
      </c>
      <c r="F243" s="192">
        <f ca="1">'GAS DAILY VOL DOWNLOAD'!F243-'GAS DAILY VOL DOWNLOAD'!$B243+$B243</f>
        <v>0</v>
      </c>
      <c r="G243" s="192">
        <f ca="1">'GAS DAILY VOL DOWNLOAD'!G243-'GAS DAILY VOL DOWNLOAD'!$B243+$B243</f>
        <v>4.9999999999999989E-2</v>
      </c>
      <c r="H243" s="192">
        <f ca="1">'GAS DAILY VOL DOWNLOAD'!H243-'GAS DAILY VOL DOWNLOAD'!$B243+$B243</f>
        <v>4.9999999999999989E-2</v>
      </c>
      <c r="I243" s="192">
        <f ca="1">'GAS DAILY VOL DOWNLOAD'!I243-'GAS DAILY VOL DOWNLOAD'!$B243+$B243</f>
        <v>4.9999999999999989E-2</v>
      </c>
      <c r="J243" s="192">
        <f ca="1">'GAS DAILY VOL DOWNLOAD'!J243-'GAS DAILY VOL DOWNLOAD'!$B243+$B243</f>
        <v>4.9999999999999989E-2</v>
      </c>
      <c r="K243" s="192">
        <f ca="1">'GAS DAILY VOL DOWNLOAD'!K243-'GAS DAILY VOL DOWNLOAD'!$B243+$B243</f>
        <v>0</v>
      </c>
      <c r="L243" s="192">
        <f ca="1">'GAS DAILY VOL DOWNLOAD'!L243-'GAS DAILY VOL DOWNLOAD'!$B243+$B243</f>
        <v>4.9999999999999989E-2</v>
      </c>
      <c r="M243" s="192">
        <f ca="1">'GAS DAILY VOL DOWNLOAD'!M243-'GAS DAILY VOL DOWNLOAD'!$B243+$B243</f>
        <v>0</v>
      </c>
      <c r="N243" s="192">
        <f ca="1">'GAS DAILY VOL DOWNLOAD'!N243-'GAS DAILY VOL DOWNLOAD'!$B243+$B243</f>
        <v>4.9999999999999989E-2</v>
      </c>
      <c r="O243" s="192">
        <f ca="1">'GAS DAILY VOL DOWNLOAD'!O243-'GAS DAILY VOL DOWNLOAD'!$B243+$B243</f>
        <v>0.14999999999999997</v>
      </c>
      <c r="P243" s="192">
        <f ca="1">'GAS DAILY VOL DOWNLOAD'!P243-'GAS DAILY VOL DOWNLOAD'!$B243+$B243</f>
        <v>0.14999999999999997</v>
      </c>
      <c r="Q243" s="192">
        <f ca="1">'GAS DAILY VOL DOWNLOAD'!Q243-'GAS DAILY VOL DOWNLOAD'!$B243+$B243</f>
        <v>0</v>
      </c>
    </row>
    <row r="244" spans="1:17" x14ac:dyDescent="0.2">
      <c r="A244" s="138">
        <v>44378</v>
      </c>
      <c r="B244" s="192">
        <f ca="1">STRADDLES!L266</f>
        <v>0</v>
      </c>
      <c r="C244" s="192">
        <f ca="1">'GAS DAILY VOL DOWNLOAD'!C244-'GAS DAILY VOL DOWNLOAD'!$B244+$B244</f>
        <v>0</v>
      </c>
      <c r="D244" s="192">
        <f ca="1">'GAS DAILY VOL DOWNLOAD'!D244-'GAS DAILY VOL DOWNLOAD'!$B244+$B244</f>
        <v>-9.9999999999999978E-2</v>
      </c>
      <c r="E244" s="192">
        <f ca="1">'GAS DAILY VOL DOWNLOAD'!E244-'GAS DAILY VOL DOWNLOAD'!$B244+$B244</f>
        <v>0</v>
      </c>
      <c r="F244" s="192">
        <f ca="1">'GAS DAILY VOL DOWNLOAD'!F244-'GAS DAILY VOL DOWNLOAD'!$B244+$B244</f>
        <v>0</v>
      </c>
      <c r="G244" s="192">
        <f ca="1">'GAS DAILY VOL DOWNLOAD'!G244-'GAS DAILY VOL DOWNLOAD'!$B244+$B244</f>
        <v>0</v>
      </c>
      <c r="H244" s="192">
        <f ca="1">'GAS DAILY VOL DOWNLOAD'!H244-'GAS DAILY VOL DOWNLOAD'!$B244+$B244</f>
        <v>0</v>
      </c>
      <c r="I244" s="192">
        <f ca="1">'GAS DAILY VOL DOWNLOAD'!I244-'GAS DAILY VOL DOWNLOAD'!$B244+$B244</f>
        <v>0</v>
      </c>
      <c r="J244" s="192">
        <f ca="1">'GAS DAILY VOL DOWNLOAD'!J244-'GAS DAILY VOL DOWNLOAD'!$B244+$B244</f>
        <v>0</v>
      </c>
      <c r="K244" s="192">
        <f ca="1">'GAS DAILY VOL DOWNLOAD'!K244-'GAS DAILY VOL DOWNLOAD'!$B244+$B244</f>
        <v>0</v>
      </c>
      <c r="L244" s="192">
        <f ca="1">'GAS DAILY VOL DOWNLOAD'!L244-'GAS DAILY VOL DOWNLOAD'!$B244+$B244</f>
        <v>5.0000000000000044E-2</v>
      </c>
      <c r="M244" s="192">
        <f ca="1">'GAS DAILY VOL DOWNLOAD'!M244-'GAS DAILY VOL DOWNLOAD'!$B244+$B244</f>
        <v>0</v>
      </c>
      <c r="N244" s="192">
        <f ca="1">'GAS DAILY VOL DOWNLOAD'!N244-'GAS DAILY VOL DOWNLOAD'!$B244+$B244</f>
        <v>0</v>
      </c>
      <c r="O244" s="192">
        <f ca="1">'GAS DAILY VOL DOWNLOAD'!O244-'GAS DAILY VOL DOWNLOAD'!$B244+$B244</f>
        <v>0.15000000000000002</v>
      </c>
      <c r="P244" s="192">
        <f ca="1">'GAS DAILY VOL DOWNLOAD'!P244-'GAS DAILY VOL DOWNLOAD'!$B244+$B244</f>
        <v>9.9999999999999978E-2</v>
      </c>
      <c r="Q244" s="192">
        <f ca="1">'GAS DAILY VOL DOWNLOAD'!Q244-'GAS DAILY VOL DOWNLOAD'!$B244+$B244</f>
        <v>0</v>
      </c>
    </row>
    <row r="245" spans="1:17" x14ac:dyDescent="0.2">
      <c r="A245" s="138">
        <v>44409</v>
      </c>
      <c r="B245" s="192">
        <f ca="1">STRADDLES!L267</f>
        <v>0</v>
      </c>
      <c r="C245" s="192">
        <f ca="1">'GAS DAILY VOL DOWNLOAD'!C245-'GAS DAILY VOL DOWNLOAD'!$B245+$B245</f>
        <v>0</v>
      </c>
      <c r="D245" s="192">
        <f ca="1">'GAS DAILY VOL DOWNLOAD'!D245-'GAS DAILY VOL DOWNLOAD'!$B245+$B245</f>
        <v>-5.0000000000000044E-2</v>
      </c>
      <c r="E245" s="192">
        <f ca="1">'GAS DAILY VOL DOWNLOAD'!E245-'GAS DAILY VOL DOWNLOAD'!$B245+$B245</f>
        <v>4.9999999999999933E-2</v>
      </c>
      <c r="F245" s="192">
        <f ca="1">'GAS DAILY VOL DOWNLOAD'!F245-'GAS DAILY VOL DOWNLOAD'!$B245+$B245</f>
        <v>0</v>
      </c>
      <c r="G245" s="192">
        <f ca="1">'GAS DAILY VOL DOWNLOAD'!G245-'GAS DAILY VOL DOWNLOAD'!$B245+$B245</f>
        <v>4.9999999999999933E-2</v>
      </c>
      <c r="H245" s="192">
        <f ca="1">'GAS DAILY VOL DOWNLOAD'!H245-'GAS DAILY VOL DOWNLOAD'!$B245+$B245</f>
        <v>0</v>
      </c>
      <c r="I245" s="192">
        <f ca="1">'GAS DAILY VOL DOWNLOAD'!I245-'GAS DAILY VOL DOWNLOAD'!$B245+$B245</f>
        <v>4.9999999999999933E-2</v>
      </c>
      <c r="J245" s="192">
        <f ca="1">'GAS DAILY VOL DOWNLOAD'!J245-'GAS DAILY VOL DOWNLOAD'!$B245+$B245</f>
        <v>-0.10000000000000003</v>
      </c>
      <c r="K245" s="192">
        <f ca="1">'GAS DAILY VOL DOWNLOAD'!K245-'GAS DAILY VOL DOWNLOAD'!$B245+$B245</f>
        <v>0</v>
      </c>
      <c r="L245" s="192">
        <f ca="1">'GAS DAILY VOL DOWNLOAD'!L245-'GAS DAILY VOL DOWNLOAD'!$B245+$B245</f>
        <v>4.9999999999999933E-2</v>
      </c>
      <c r="M245" s="192">
        <f ca="1">'GAS DAILY VOL DOWNLOAD'!M245-'GAS DAILY VOL DOWNLOAD'!$B245+$B245</f>
        <v>0</v>
      </c>
      <c r="N245" s="192">
        <f ca="1">'GAS DAILY VOL DOWNLOAD'!N245-'GAS DAILY VOL DOWNLOAD'!$B245+$B245</f>
        <v>4.9999999999999933E-2</v>
      </c>
      <c r="O245" s="192">
        <f ca="1">'GAS DAILY VOL DOWNLOAD'!O245-'GAS DAILY VOL DOWNLOAD'!$B245+$B245</f>
        <v>0.14999999999999991</v>
      </c>
      <c r="P245" s="192">
        <f ca="1">'GAS DAILY VOL DOWNLOAD'!P245-'GAS DAILY VOL DOWNLOAD'!$B245+$B245</f>
        <v>0.14999999999999991</v>
      </c>
      <c r="Q245" s="192">
        <f ca="1">'GAS DAILY VOL DOWNLOAD'!Q245-'GAS DAILY VOL DOWNLOAD'!$B245+$B245</f>
        <v>0</v>
      </c>
    </row>
    <row r="246" spans="1:17" x14ac:dyDescent="0.2">
      <c r="A246" s="138">
        <v>44440</v>
      </c>
      <c r="B246" s="192">
        <f ca="1">STRADDLES!L268</f>
        <v>0</v>
      </c>
      <c r="C246" s="192">
        <f ca="1">'GAS DAILY VOL DOWNLOAD'!C246-'GAS DAILY VOL DOWNLOAD'!$B246+$B246</f>
        <v>0</v>
      </c>
      <c r="D246" s="192">
        <f ca="1">'GAS DAILY VOL DOWNLOAD'!D246-'GAS DAILY VOL DOWNLOAD'!$B246+$B246</f>
        <v>0</v>
      </c>
      <c r="E246" s="192">
        <f ca="1">'GAS DAILY VOL DOWNLOAD'!E246-'GAS DAILY VOL DOWNLOAD'!$B246+$B246</f>
        <v>0</v>
      </c>
      <c r="F246" s="192">
        <f ca="1">'GAS DAILY VOL DOWNLOAD'!F246-'GAS DAILY VOL DOWNLOAD'!$B246+$B246</f>
        <v>0</v>
      </c>
      <c r="G246" s="192">
        <f ca="1">'GAS DAILY VOL DOWNLOAD'!G246-'GAS DAILY VOL DOWNLOAD'!$B246+$B246</f>
        <v>4.9999999999999933E-2</v>
      </c>
      <c r="H246" s="192">
        <f ca="1">'GAS DAILY VOL DOWNLOAD'!H246-'GAS DAILY VOL DOWNLOAD'!$B246+$B246</f>
        <v>4.9999999999999933E-2</v>
      </c>
      <c r="I246" s="192">
        <f ca="1">'GAS DAILY VOL DOWNLOAD'!I246-'GAS DAILY VOL DOWNLOAD'!$B246+$B246</f>
        <v>0</v>
      </c>
      <c r="J246" s="192">
        <f ca="1">'GAS DAILY VOL DOWNLOAD'!J246-'GAS DAILY VOL DOWNLOAD'!$B246+$B246</f>
        <v>-5.0000000000000044E-2</v>
      </c>
      <c r="K246" s="192">
        <f ca="1">'GAS DAILY VOL DOWNLOAD'!K246-'GAS DAILY VOL DOWNLOAD'!$B246+$B246</f>
        <v>0</v>
      </c>
      <c r="L246" s="192">
        <f ca="1">'GAS DAILY VOL DOWNLOAD'!L246-'GAS DAILY VOL DOWNLOAD'!$B246+$B246</f>
        <v>4.9999999999999933E-2</v>
      </c>
      <c r="M246" s="192">
        <f ca="1">'GAS DAILY VOL DOWNLOAD'!M246-'GAS DAILY VOL DOWNLOAD'!$B246+$B246</f>
        <v>0</v>
      </c>
      <c r="N246" s="192">
        <f ca="1">'GAS DAILY VOL DOWNLOAD'!N246-'GAS DAILY VOL DOWNLOAD'!$B246+$B246</f>
        <v>4.9999999999999933E-2</v>
      </c>
      <c r="O246" s="192">
        <f ca="1">'GAS DAILY VOL DOWNLOAD'!O246-'GAS DAILY VOL DOWNLOAD'!$B246+$B246</f>
        <v>0.14999999999999991</v>
      </c>
      <c r="P246" s="192">
        <f ca="1">'GAS DAILY VOL DOWNLOAD'!P246-'GAS DAILY VOL DOWNLOAD'!$B246+$B246</f>
        <v>9.9999999999999978E-2</v>
      </c>
      <c r="Q246" s="192">
        <f ca="1">'GAS DAILY VOL DOWNLOAD'!Q246-'GAS DAILY VOL DOWNLOAD'!$B246+$B246</f>
        <v>0</v>
      </c>
    </row>
    <row r="247" spans="1:17" x14ac:dyDescent="0.2">
      <c r="A247" s="138">
        <v>44470</v>
      </c>
      <c r="B247" s="192">
        <f ca="1">STRADDLES!L269</f>
        <v>0</v>
      </c>
      <c r="C247" s="192">
        <f ca="1">'GAS DAILY VOL DOWNLOAD'!C247-'GAS DAILY VOL DOWNLOAD'!$B247+$B247</f>
        <v>0</v>
      </c>
      <c r="D247" s="192">
        <f ca="1">'GAS DAILY VOL DOWNLOAD'!D247-'GAS DAILY VOL DOWNLOAD'!$B247+$B247</f>
        <v>-4.9999999999999933E-2</v>
      </c>
      <c r="E247" s="192">
        <f ca="1">'GAS DAILY VOL DOWNLOAD'!E247-'GAS DAILY VOL DOWNLOAD'!$B247+$B247</f>
        <v>0</v>
      </c>
      <c r="F247" s="192">
        <f ca="1">'GAS DAILY VOL DOWNLOAD'!F247-'GAS DAILY VOL DOWNLOAD'!$B247+$B247</f>
        <v>0</v>
      </c>
      <c r="G247" s="192">
        <f ca="1">'GAS DAILY VOL DOWNLOAD'!G247-'GAS DAILY VOL DOWNLOAD'!$B247+$B247</f>
        <v>5.0000000000000044E-2</v>
      </c>
      <c r="H247" s="192">
        <f ca="1">'GAS DAILY VOL DOWNLOAD'!H247-'GAS DAILY VOL DOWNLOAD'!$B247+$B247</f>
        <v>5.0000000000000044E-2</v>
      </c>
      <c r="I247" s="192">
        <f ca="1">'GAS DAILY VOL DOWNLOAD'!I247-'GAS DAILY VOL DOWNLOAD'!$B247+$B247</f>
        <v>0</v>
      </c>
      <c r="J247" s="192">
        <f ca="1">'GAS DAILY VOL DOWNLOAD'!J247-'GAS DAILY VOL DOWNLOAD'!$B247+$B247</f>
        <v>-9.9999999999999978E-2</v>
      </c>
      <c r="K247" s="192">
        <f ca="1">'GAS DAILY VOL DOWNLOAD'!K247-'GAS DAILY VOL DOWNLOAD'!$B247+$B247</f>
        <v>0</v>
      </c>
      <c r="L247" s="192">
        <f ca="1">'GAS DAILY VOL DOWNLOAD'!L247-'GAS DAILY VOL DOWNLOAD'!$B247+$B247</f>
        <v>5.0000000000000044E-2</v>
      </c>
      <c r="M247" s="192">
        <f ca="1">'GAS DAILY VOL DOWNLOAD'!M247-'GAS DAILY VOL DOWNLOAD'!$B247+$B247</f>
        <v>0</v>
      </c>
      <c r="N247" s="192">
        <f ca="1">'GAS DAILY VOL DOWNLOAD'!N247-'GAS DAILY VOL DOWNLOAD'!$B247+$B247</f>
        <v>5.0000000000000044E-2</v>
      </c>
      <c r="O247" s="192">
        <f ca="1">'GAS DAILY VOL DOWNLOAD'!O247-'GAS DAILY VOL DOWNLOAD'!$B247+$B247</f>
        <v>0.15000000000000002</v>
      </c>
      <c r="P247" s="192">
        <f ca="1">'GAS DAILY VOL DOWNLOAD'!P247-'GAS DAILY VOL DOWNLOAD'!$B247+$B247</f>
        <v>9.9999999999999978E-2</v>
      </c>
      <c r="Q247" s="192">
        <f ca="1">'GAS DAILY VOL DOWNLOAD'!Q247-'GAS DAILY VOL DOWNLOAD'!$B247+$B247</f>
        <v>0</v>
      </c>
    </row>
    <row r="248" spans="1:17" x14ac:dyDescent="0.2">
      <c r="A248" s="138">
        <v>44501</v>
      </c>
      <c r="B248" s="192">
        <f ca="1">STRADDLES!L270</f>
        <v>0</v>
      </c>
      <c r="C248" s="192">
        <f ca="1">'GAS DAILY VOL DOWNLOAD'!C248-'GAS DAILY VOL DOWNLOAD'!$B248+$B248</f>
        <v>4.9999999999999933E-2</v>
      </c>
      <c r="D248" s="192">
        <f ca="1">'GAS DAILY VOL DOWNLOAD'!D248-'GAS DAILY VOL DOWNLOAD'!$B248+$B248</f>
        <v>0</v>
      </c>
      <c r="E248" s="192">
        <f ca="1">'GAS DAILY VOL DOWNLOAD'!E248-'GAS DAILY VOL DOWNLOAD'!$B248+$B248</f>
        <v>0</v>
      </c>
      <c r="F248" s="192">
        <f ca="1">'GAS DAILY VOL DOWNLOAD'!F248-'GAS DAILY VOL DOWNLOAD'!$B248+$B248</f>
        <v>9.9999999999999978E-2</v>
      </c>
      <c r="G248" s="192">
        <f ca="1">'GAS DAILY VOL DOWNLOAD'!G248-'GAS DAILY VOL DOWNLOAD'!$B248+$B248</f>
        <v>0.14999999999999991</v>
      </c>
      <c r="H248" s="192">
        <f ca="1">'GAS DAILY VOL DOWNLOAD'!H248-'GAS DAILY VOL DOWNLOAD'!$B248+$B248</f>
        <v>4.9999999999999933E-2</v>
      </c>
      <c r="I248" s="192">
        <f ca="1">'GAS DAILY VOL DOWNLOAD'!I248-'GAS DAILY VOL DOWNLOAD'!$B248+$B248</f>
        <v>0</v>
      </c>
      <c r="J248" s="192">
        <f ca="1">'GAS DAILY VOL DOWNLOAD'!J248-'GAS DAILY VOL DOWNLOAD'!$B248+$B248</f>
        <v>0.14999999999999991</v>
      </c>
      <c r="K248" s="192">
        <f ca="1">'GAS DAILY VOL DOWNLOAD'!K248-'GAS DAILY VOL DOWNLOAD'!$B248+$B248</f>
        <v>0</v>
      </c>
      <c r="L248" s="192">
        <f ca="1">'GAS DAILY VOL DOWNLOAD'!L248-'GAS DAILY VOL DOWNLOAD'!$B248+$B248</f>
        <v>0</v>
      </c>
      <c r="M248" s="192">
        <f ca="1">'GAS DAILY VOL DOWNLOAD'!M248-'GAS DAILY VOL DOWNLOAD'!$B248+$B248</f>
        <v>0</v>
      </c>
      <c r="N248" s="192">
        <f ca="1">'GAS DAILY VOL DOWNLOAD'!N248-'GAS DAILY VOL DOWNLOAD'!$B248+$B248</f>
        <v>0.14999999999999991</v>
      </c>
      <c r="O248" s="192">
        <f ca="1">'GAS DAILY VOL DOWNLOAD'!O248-'GAS DAILY VOL DOWNLOAD'!$B248+$B248</f>
        <v>0.14999999999999991</v>
      </c>
      <c r="P248" s="192">
        <f ca="1">'GAS DAILY VOL DOWNLOAD'!P248-'GAS DAILY VOL DOWNLOAD'!$B248+$B248</f>
        <v>9.9999999999999978E-2</v>
      </c>
      <c r="Q248" s="192">
        <f ca="1">'GAS DAILY VOL DOWNLOAD'!Q248-'GAS DAILY VOL DOWNLOAD'!$B248+$B248</f>
        <v>0</v>
      </c>
    </row>
    <row r="249" spans="1:17" x14ac:dyDescent="0.2">
      <c r="A249" s="138">
        <v>44531</v>
      </c>
      <c r="B249" s="192">
        <f ca="1">STRADDLES!L271</f>
        <v>0</v>
      </c>
      <c r="C249" s="192">
        <f ca="1">'GAS DAILY VOL DOWNLOAD'!C249-'GAS DAILY VOL DOWNLOAD'!$B249+$B249</f>
        <v>5.0000000000000044E-2</v>
      </c>
      <c r="D249" s="192">
        <f ca="1">'GAS DAILY VOL DOWNLOAD'!D249-'GAS DAILY VOL DOWNLOAD'!$B249+$B249</f>
        <v>0</v>
      </c>
      <c r="E249" s="192">
        <f ca="1">'GAS DAILY VOL DOWNLOAD'!E249-'GAS DAILY VOL DOWNLOAD'!$B249+$B249</f>
        <v>0</v>
      </c>
      <c r="F249" s="192">
        <f ca="1">'GAS DAILY VOL DOWNLOAD'!F249-'GAS DAILY VOL DOWNLOAD'!$B249+$B249</f>
        <v>0.14999999999999991</v>
      </c>
      <c r="G249" s="192">
        <f ca="1">'GAS DAILY VOL DOWNLOAD'!G249-'GAS DAILY VOL DOWNLOAD'!$B249+$B249</f>
        <v>0.25</v>
      </c>
      <c r="H249" s="192">
        <f ca="1">'GAS DAILY VOL DOWNLOAD'!H249-'GAS DAILY VOL DOWNLOAD'!$B249+$B249</f>
        <v>5.0000000000000044E-2</v>
      </c>
      <c r="I249" s="192">
        <f ca="1">'GAS DAILY VOL DOWNLOAD'!I249-'GAS DAILY VOL DOWNLOAD'!$B249+$B249</f>
        <v>0</v>
      </c>
      <c r="J249" s="192">
        <f ca="1">'GAS DAILY VOL DOWNLOAD'!J249-'GAS DAILY VOL DOWNLOAD'!$B249+$B249</f>
        <v>0.35000000000000009</v>
      </c>
      <c r="K249" s="192">
        <f ca="1">'GAS DAILY VOL DOWNLOAD'!K249-'GAS DAILY VOL DOWNLOAD'!$B249+$B249</f>
        <v>0</v>
      </c>
      <c r="L249" s="192">
        <f ca="1">'GAS DAILY VOL DOWNLOAD'!L249-'GAS DAILY VOL DOWNLOAD'!$B249+$B249</f>
        <v>0.10000000000000009</v>
      </c>
      <c r="M249" s="192">
        <f ca="1">'GAS DAILY VOL DOWNLOAD'!M249-'GAS DAILY VOL DOWNLOAD'!$B249+$B249</f>
        <v>0</v>
      </c>
      <c r="N249" s="192">
        <f ca="1">'GAS DAILY VOL DOWNLOAD'!N249-'GAS DAILY VOL DOWNLOAD'!$B249+$B249</f>
        <v>0.25</v>
      </c>
      <c r="O249" s="192">
        <f ca="1">'GAS DAILY VOL DOWNLOAD'!O249-'GAS DAILY VOL DOWNLOAD'!$B249+$B249</f>
        <v>0.14999999999999991</v>
      </c>
      <c r="P249" s="192">
        <f ca="1">'GAS DAILY VOL DOWNLOAD'!P249-'GAS DAILY VOL DOWNLOAD'!$B249+$B249</f>
        <v>0.10000000000000009</v>
      </c>
      <c r="Q249" s="192">
        <f ca="1">'GAS DAILY VOL DOWNLOAD'!Q249-'GAS DAILY VOL DOWNLOAD'!$B249+$B249</f>
        <v>0</v>
      </c>
    </row>
    <row r="250" spans="1:17" x14ac:dyDescent="0.2">
      <c r="A250" s="138">
        <v>44562</v>
      </c>
      <c r="B250" s="192">
        <f ca="1">STRADDLES!L272</f>
        <v>0</v>
      </c>
      <c r="C250" s="192">
        <f ca="1">'GAS DAILY VOL DOWNLOAD'!C250-'GAS DAILY VOL DOWNLOAD'!$B250+$B250</f>
        <v>1.05</v>
      </c>
      <c r="D250" s="192">
        <f ca="1">'GAS DAILY VOL DOWNLOAD'!D250-'GAS DAILY VOL DOWNLOAD'!$B250+$B250</f>
        <v>1</v>
      </c>
      <c r="E250" s="192">
        <f ca="1">'GAS DAILY VOL DOWNLOAD'!E250-'GAS DAILY VOL DOWNLOAD'!$B250+$B250</f>
        <v>1</v>
      </c>
      <c r="F250" s="192">
        <f ca="1">'GAS DAILY VOL DOWNLOAD'!F250-'GAS DAILY VOL DOWNLOAD'!$B250+$B250</f>
        <v>1.1499999999999999</v>
      </c>
      <c r="G250" s="192">
        <f ca="1">'GAS DAILY VOL DOWNLOAD'!G250-'GAS DAILY VOL DOWNLOAD'!$B250+$B250</f>
        <v>1.45</v>
      </c>
      <c r="H250" s="192">
        <f ca="1">'GAS DAILY VOL DOWNLOAD'!H250-'GAS DAILY VOL DOWNLOAD'!$B250+$B250</f>
        <v>1.05</v>
      </c>
      <c r="I250" s="192">
        <f ca="1">'GAS DAILY VOL DOWNLOAD'!I250-'GAS DAILY VOL DOWNLOAD'!$B250+$B250</f>
        <v>1</v>
      </c>
      <c r="J250" s="192">
        <f ca="1">'GAS DAILY VOL DOWNLOAD'!J250-'GAS DAILY VOL DOWNLOAD'!$B250+$B250</f>
        <v>1.35</v>
      </c>
      <c r="K250" s="192">
        <f ca="1">'GAS DAILY VOL DOWNLOAD'!K250-'GAS DAILY VOL DOWNLOAD'!$B250+$B250</f>
        <v>0</v>
      </c>
      <c r="L250" s="192">
        <f ca="1">'GAS DAILY VOL DOWNLOAD'!L250-'GAS DAILY VOL DOWNLOAD'!$B250+$B250</f>
        <v>1.1000000000000001</v>
      </c>
      <c r="M250" s="192">
        <f ca="1">'GAS DAILY VOL DOWNLOAD'!M250-'GAS DAILY VOL DOWNLOAD'!$B250+$B250</f>
        <v>1</v>
      </c>
      <c r="N250" s="192">
        <f ca="1">'GAS DAILY VOL DOWNLOAD'!N250-'GAS DAILY VOL DOWNLOAD'!$B250+$B250</f>
        <v>1.45</v>
      </c>
      <c r="O250" s="192">
        <f ca="1">'GAS DAILY VOL DOWNLOAD'!O250-'GAS DAILY VOL DOWNLOAD'!$B250+$B250</f>
        <v>0.15</v>
      </c>
      <c r="P250" s="192">
        <f ca="1">'GAS DAILY VOL DOWNLOAD'!P250-'GAS DAILY VOL DOWNLOAD'!$B250+$B250</f>
        <v>1.1000000000000001</v>
      </c>
      <c r="Q250" s="192">
        <f ca="1">'GAS DAILY VOL DOWNLOAD'!Q250-'GAS DAILY VOL DOWNLOAD'!$B250+$B250</f>
        <v>0</v>
      </c>
    </row>
    <row r="251" spans="1:17" x14ac:dyDescent="0.2">
      <c r="A251" s="138">
        <v>44593</v>
      </c>
      <c r="B251" s="192">
        <f ca="1">STRADDLES!L273</f>
        <v>0</v>
      </c>
      <c r="C251" s="192">
        <f ca="1">'GAS DAILY VOL DOWNLOAD'!C251-'GAS DAILY VOL DOWNLOAD'!$B251+$B251</f>
        <v>1.05</v>
      </c>
      <c r="D251" s="192">
        <f ca="1">'GAS DAILY VOL DOWNLOAD'!D251-'GAS DAILY VOL DOWNLOAD'!$B251+$B251</f>
        <v>1</v>
      </c>
      <c r="E251" s="192">
        <f ca="1">'GAS DAILY VOL DOWNLOAD'!E251-'GAS DAILY VOL DOWNLOAD'!$B251+$B251</f>
        <v>1</v>
      </c>
      <c r="F251" s="192">
        <f ca="1">'GAS DAILY VOL DOWNLOAD'!F251-'GAS DAILY VOL DOWNLOAD'!$B251+$B251</f>
        <v>1.1499999999999999</v>
      </c>
      <c r="G251" s="192">
        <f ca="1">'GAS DAILY VOL DOWNLOAD'!G251-'GAS DAILY VOL DOWNLOAD'!$B251+$B251</f>
        <v>1.45</v>
      </c>
      <c r="H251" s="192">
        <f ca="1">'GAS DAILY VOL DOWNLOAD'!H251-'GAS DAILY VOL DOWNLOAD'!$B251+$B251</f>
        <v>1.05</v>
      </c>
      <c r="I251" s="192">
        <f ca="1">'GAS DAILY VOL DOWNLOAD'!I251-'GAS DAILY VOL DOWNLOAD'!$B251+$B251</f>
        <v>1</v>
      </c>
      <c r="J251" s="192">
        <f ca="1">'GAS DAILY VOL DOWNLOAD'!J251-'GAS DAILY VOL DOWNLOAD'!$B251+$B251</f>
        <v>1.35</v>
      </c>
      <c r="K251" s="192">
        <f ca="1">'GAS DAILY VOL DOWNLOAD'!K251-'GAS DAILY VOL DOWNLOAD'!$B251+$B251</f>
        <v>0</v>
      </c>
      <c r="L251" s="192">
        <f ca="1">'GAS DAILY VOL DOWNLOAD'!L251-'GAS DAILY VOL DOWNLOAD'!$B251+$B251</f>
        <v>1.1000000000000001</v>
      </c>
      <c r="M251" s="192">
        <f ca="1">'GAS DAILY VOL DOWNLOAD'!M251-'GAS DAILY VOL DOWNLOAD'!$B251+$B251</f>
        <v>1</v>
      </c>
      <c r="N251" s="192">
        <f ca="1">'GAS DAILY VOL DOWNLOAD'!N251-'GAS DAILY VOL DOWNLOAD'!$B251+$B251</f>
        <v>1.45</v>
      </c>
      <c r="O251" s="192">
        <f ca="1">'GAS DAILY VOL DOWNLOAD'!O251-'GAS DAILY VOL DOWNLOAD'!$B251+$B251</f>
        <v>0.15</v>
      </c>
      <c r="P251" s="192">
        <f ca="1">'GAS DAILY VOL DOWNLOAD'!P251-'GAS DAILY VOL DOWNLOAD'!$B251+$B251</f>
        <v>1.1000000000000001</v>
      </c>
      <c r="Q251" s="192">
        <f ca="1">'GAS DAILY VOL DOWNLOAD'!Q251-'GAS DAILY VOL DOWNLOAD'!$B251+$B251</f>
        <v>0</v>
      </c>
    </row>
    <row r="252" spans="1:17" x14ac:dyDescent="0.2">
      <c r="A252" s="138">
        <v>44621</v>
      </c>
      <c r="B252" s="192">
        <f ca="1">STRADDLES!L274</f>
        <v>0</v>
      </c>
      <c r="C252" s="192">
        <f ca="1">'GAS DAILY VOL DOWNLOAD'!C252-'GAS DAILY VOL DOWNLOAD'!$B252+$B252</f>
        <v>0.8</v>
      </c>
      <c r="D252" s="192">
        <f ca="1">'GAS DAILY VOL DOWNLOAD'!D252-'GAS DAILY VOL DOWNLOAD'!$B252+$B252</f>
        <v>0.75</v>
      </c>
      <c r="E252" s="192">
        <f ca="1">'GAS DAILY VOL DOWNLOAD'!E252-'GAS DAILY VOL DOWNLOAD'!$B252+$B252</f>
        <v>0.75</v>
      </c>
      <c r="F252" s="192">
        <f ca="1">'GAS DAILY VOL DOWNLOAD'!F252-'GAS DAILY VOL DOWNLOAD'!$B252+$B252</f>
        <v>0.85</v>
      </c>
      <c r="G252" s="192">
        <f ca="1">'GAS DAILY VOL DOWNLOAD'!G252-'GAS DAILY VOL DOWNLOAD'!$B252+$B252</f>
        <v>1</v>
      </c>
      <c r="H252" s="192">
        <f ca="1">'GAS DAILY VOL DOWNLOAD'!H252-'GAS DAILY VOL DOWNLOAD'!$B252+$B252</f>
        <v>0.75</v>
      </c>
      <c r="I252" s="192">
        <f ca="1">'GAS DAILY VOL DOWNLOAD'!I252-'GAS DAILY VOL DOWNLOAD'!$B252+$B252</f>
        <v>0.75</v>
      </c>
      <c r="J252" s="192">
        <f ca="1">'GAS DAILY VOL DOWNLOAD'!J252-'GAS DAILY VOL DOWNLOAD'!$B252+$B252</f>
        <v>0.95</v>
      </c>
      <c r="K252" s="192">
        <f ca="1">'GAS DAILY VOL DOWNLOAD'!K252-'GAS DAILY VOL DOWNLOAD'!$B252+$B252</f>
        <v>0</v>
      </c>
      <c r="L252" s="192">
        <f ca="1">'GAS DAILY VOL DOWNLOAD'!L252-'GAS DAILY VOL DOWNLOAD'!$B252+$B252</f>
        <v>0.75</v>
      </c>
      <c r="M252" s="192">
        <f ca="1">'GAS DAILY VOL DOWNLOAD'!M252-'GAS DAILY VOL DOWNLOAD'!$B252+$B252</f>
        <v>0.75</v>
      </c>
      <c r="N252" s="192">
        <f ca="1">'GAS DAILY VOL DOWNLOAD'!N252-'GAS DAILY VOL DOWNLOAD'!$B252+$B252</f>
        <v>1</v>
      </c>
      <c r="O252" s="192">
        <f ca="1">'GAS DAILY VOL DOWNLOAD'!O252-'GAS DAILY VOL DOWNLOAD'!$B252+$B252</f>
        <v>0.15</v>
      </c>
      <c r="P252" s="192">
        <f ca="1">'GAS DAILY VOL DOWNLOAD'!P252-'GAS DAILY VOL DOWNLOAD'!$B252+$B252</f>
        <v>0.85</v>
      </c>
      <c r="Q252" s="192">
        <f ca="1">'GAS DAILY VOL DOWNLOAD'!Q252-'GAS DAILY VOL DOWNLOAD'!$B252+$B252</f>
        <v>0</v>
      </c>
    </row>
    <row r="253" spans="1:17" x14ac:dyDescent="0.2">
      <c r="A253" s="138">
        <v>44652</v>
      </c>
      <c r="B253" s="192">
        <f ca="1">STRADDLES!L275</f>
        <v>0</v>
      </c>
      <c r="C253" s="192">
        <f ca="1">'GAS DAILY VOL DOWNLOAD'!C253-'GAS DAILY VOL DOWNLOAD'!$B253+$B253</f>
        <v>0.45</v>
      </c>
      <c r="D253" s="192">
        <f ca="1">'GAS DAILY VOL DOWNLOAD'!D253-'GAS DAILY VOL DOWNLOAD'!$B253+$B253</f>
        <v>0.4</v>
      </c>
      <c r="E253" s="192">
        <f ca="1">'GAS DAILY VOL DOWNLOAD'!E253-'GAS DAILY VOL DOWNLOAD'!$B253+$B253</f>
        <v>0.45</v>
      </c>
      <c r="F253" s="192">
        <f ca="1">'GAS DAILY VOL DOWNLOAD'!F253-'GAS DAILY VOL DOWNLOAD'!$B253+$B253</f>
        <v>0.45</v>
      </c>
      <c r="G253" s="192">
        <f ca="1">'GAS DAILY VOL DOWNLOAD'!G253-'GAS DAILY VOL DOWNLOAD'!$B253+$B253</f>
        <v>0.45</v>
      </c>
      <c r="H253" s="192">
        <f ca="1">'GAS DAILY VOL DOWNLOAD'!H253-'GAS DAILY VOL DOWNLOAD'!$B253+$B253</f>
        <v>0.45</v>
      </c>
      <c r="I253" s="192">
        <f ca="1">'GAS DAILY VOL DOWNLOAD'!I253-'GAS DAILY VOL DOWNLOAD'!$B253+$B253</f>
        <v>0.45</v>
      </c>
      <c r="J253" s="192">
        <f ca="1">'GAS DAILY VOL DOWNLOAD'!J253-'GAS DAILY VOL DOWNLOAD'!$B253+$B253</f>
        <v>0.5</v>
      </c>
      <c r="K253" s="192">
        <f ca="1">'GAS DAILY VOL DOWNLOAD'!K253-'GAS DAILY VOL DOWNLOAD'!$B253+$B253</f>
        <v>0</v>
      </c>
      <c r="L253" s="192">
        <f ca="1">'GAS DAILY VOL DOWNLOAD'!L253-'GAS DAILY VOL DOWNLOAD'!$B253+$B253</f>
        <v>0.45</v>
      </c>
      <c r="M253" s="192">
        <f ca="1">'GAS DAILY VOL DOWNLOAD'!M253-'GAS DAILY VOL DOWNLOAD'!$B253+$B253</f>
        <v>0.4</v>
      </c>
      <c r="N253" s="192">
        <f ca="1">'GAS DAILY VOL DOWNLOAD'!N253-'GAS DAILY VOL DOWNLOAD'!$B253+$B253</f>
        <v>0.45</v>
      </c>
      <c r="O253" s="192">
        <f ca="1">'GAS DAILY VOL DOWNLOAD'!O253-'GAS DAILY VOL DOWNLOAD'!$B253+$B253</f>
        <v>0.15</v>
      </c>
      <c r="P253" s="192">
        <f ca="1">'GAS DAILY VOL DOWNLOAD'!P253-'GAS DAILY VOL DOWNLOAD'!$B253+$B253</f>
        <v>0.55000000000000004</v>
      </c>
      <c r="Q253" s="192">
        <f ca="1">'GAS DAILY VOL DOWNLOAD'!Q253-'GAS DAILY VOL DOWNLOAD'!$B253+$B253</f>
        <v>0</v>
      </c>
    </row>
    <row r="254" spans="1:17" x14ac:dyDescent="0.2">
      <c r="A254" s="138">
        <v>44682</v>
      </c>
      <c r="B254" s="192">
        <f ca="1">STRADDLES!L276</f>
        <v>0</v>
      </c>
      <c r="C254" s="192">
        <f ca="1">'GAS DAILY VOL DOWNLOAD'!C254-'GAS DAILY VOL DOWNLOAD'!$B254+$B254</f>
        <v>0.5</v>
      </c>
      <c r="D254" s="192">
        <f ca="1">'GAS DAILY VOL DOWNLOAD'!D254-'GAS DAILY VOL DOWNLOAD'!$B254+$B254</f>
        <v>0.4</v>
      </c>
      <c r="E254" s="192">
        <f ca="1">'GAS DAILY VOL DOWNLOAD'!E254-'GAS DAILY VOL DOWNLOAD'!$B254+$B254</f>
        <v>0.4</v>
      </c>
      <c r="F254" s="192">
        <f ca="1">'GAS DAILY VOL DOWNLOAD'!F254-'GAS DAILY VOL DOWNLOAD'!$B254+$B254</f>
        <v>0.45</v>
      </c>
      <c r="G254" s="192">
        <f ca="1">'GAS DAILY VOL DOWNLOAD'!G254-'GAS DAILY VOL DOWNLOAD'!$B254+$B254</f>
        <v>0.5</v>
      </c>
      <c r="H254" s="192">
        <f ca="1">'GAS DAILY VOL DOWNLOAD'!H254-'GAS DAILY VOL DOWNLOAD'!$B254+$B254</f>
        <v>0.45</v>
      </c>
      <c r="I254" s="192">
        <f ca="1">'GAS DAILY VOL DOWNLOAD'!I254-'GAS DAILY VOL DOWNLOAD'!$B254+$B254</f>
        <v>0.4</v>
      </c>
      <c r="J254" s="192">
        <f ca="1">'GAS DAILY VOL DOWNLOAD'!J254-'GAS DAILY VOL DOWNLOAD'!$B254+$B254</f>
        <v>0.45</v>
      </c>
      <c r="K254" s="192">
        <f ca="1">'GAS DAILY VOL DOWNLOAD'!K254-'GAS DAILY VOL DOWNLOAD'!$B254+$B254</f>
        <v>0</v>
      </c>
      <c r="L254" s="192">
        <f ca="1">'GAS DAILY VOL DOWNLOAD'!L254-'GAS DAILY VOL DOWNLOAD'!$B254+$B254</f>
        <v>0.5</v>
      </c>
      <c r="M254" s="192">
        <f ca="1">'GAS DAILY VOL DOWNLOAD'!M254-'GAS DAILY VOL DOWNLOAD'!$B254+$B254</f>
        <v>0.45</v>
      </c>
      <c r="N254" s="192">
        <f ca="1">'GAS DAILY VOL DOWNLOAD'!N254-'GAS DAILY VOL DOWNLOAD'!$B254+$B254</f>
        <v>0.5</v>
      </c>
      <c r="O254" s="192">
        <f ca="1">'GAS DAILY VOL DOWNLOAD'!O254-'GAS DAILY VOL DOWNLOAD'!$B254+$B254</f>
        <v>0.15</v>
      </c>
      <c r="P254" s="192">
        <f ca="1">'GAS DAILY VOL DOWNLOAD'!P254-'GAS DAILY VOL DOWNLOAD'!$B254+$B254</f>
        <v>0.5</v>
      </c>
      <c r="Q254" s="192">
        <f ca="1">'GAS DAILY VOL DOWNLOAD'!Q254-'GAS DAILY VOL DOWNLOAD'!$B254+$B254</f>
        <v>0</v>
      </c>
    </row>
    <row r="255" spans="1:17" x14ac:dyDescent="0.2">
      <c r="A255" s="138">
        <v>44713</v>
      </c>
      <c r="B255" s="192">
        <f ca="1">STRADDLES!L277</f>
        <v>0</v>
      </c>
      <c r="C255" s="192">
        <f ca="1">'GAS DAILY VOL DOWNLOAD'!C255-'GAS DAILY VOL DOWNLOAD'!$B255+$B255</f>
        <v>0.5</v>
      </c>
      <c r="D255" s="192">
        <f ca="1">'GAS DAILY VOL DOWNLOAD'!D255-'GAS DAILY VOL DOWNLOAD'!$B255+$B255</f>
        <v>0.4</v>
      </c>
      <c r="E255" s="192">
        <f ca="1">'GAS DAILY VOL DOWNLOAD'!E255-'GAS DAILY VOL DOWNLOAD'!$B255+$B255</f>
        <v>0.5</v>
      </c>
      <c r="F255" s="192">
        <f ca="1">'GAS DAILY VOL DOWNLOAD'!F255-'GAS DAILY VOL DOWNLOAD'!$B255+$B255</f>
        <v>0.45</v>
      </c>
      <c r="G255" s="192">
        <f ca="1">'GAS DAILY VOL DOWNLOAD'!G255-'GAS DAILY VOL DOWNLOAD'!$B255+$B255</f>
        <v>0.5</v>
      </c>
      <c r="H255" s="192">
        <f ca="1">'GAS DAILY VOL DOWNLOAD'!H255-'GAS DAILY VOL DOWNLOAD'!$B255+$B255</f>
        <v>0.5</v>
      </c>
      <c r="I255" s="192">
        <f ca="1">'GAS DAILY VOL DOWNLOAD'!I255-'GAS DAILY VOL DOWNLOAD'!$B255+$B255</f>
        <v>0.5</v>
      </c>
      <c r="J255" s="192">
        <f ca="1">'GAS DAILY VOL DOWNLOAD'!J255-'GAS DAILY VOL DOWNLOAD'!$B255+$B255</f>
        <v>0.5</v>
      </c>
      <c r="K255" s="192">
        <f ca="1">'GAS DAILY VOL DOWNLOAD'!K255-'GAS DAILY VOL DOWNLOAD'!$B255+$B255</f>
        <v>0</v>
      </c>
      <c r="L255" s="192">
        <f ca="1">'GAS DAILY VOL DOWNLOAD'!L255-'GAS DAILY VOL DOWNLOAD'!$B255+$B255</f>
        <v>0.5</v>
      </c>
      <c r="M255" s="192">
        <f ca="1">'GAS DAILY VOL DOWNLOAD'!M255-'GAS DAILY VOL DOWNLOAD'!$B255+$B255</f>
        <v>0.45</v>
      </c>
      <c r="N255" s="192">
        <f ca="1">'GAS DAILY VOL DOWNLOAD'!N255-'GAS DAILY VOL DOWNLOAD'!$B255+$B255</f>
        <v>0.5</v>
      </c>
      <c r="O255" s="192">
        <f ca="1">'GAS DAILY VOL DOWNLOAD'!O255-'GAS DAILY VOL DOWNLOAD'!$B255+$B255</f>
        <v>0.15</v>
      </c>
      <c r="P255" s="192">
        <f ca="1">'GAS DAILY VOL DOWNLOAD'!P255-'GAS DAILY VOL DOWNLOAD'!$B255+$B255</f>
        <v>0.6</v>
      </c>
      <c r="Q255" s="192">
        <f ca="1">'GAS DAILY VOL DOWNLOAD'!Q255-'GAS DAILY VOL DOWNLOAD'!$B255+$B255</f>
        <v>0</v>
      </c>
    </row>
    <row r="256" spans="1:17" x14ac:dyDescent="0.2">
      <c r="A256" s="138">
        <v>44743</v>
      </c>
      <c r="B256" s="192">
        <f ca="1">STRADDLES!L278</f>
        <v>0</v>
      </c>
      <c r="C256" s="192">
        <f ca="1">'GAS DAILY VOL DOWNLOAD'!C256-'GAS DAILY VOL DOWNLOAD'!$B256+$B256</f>
        <v>0.5</v>
      </c>
      <c r="D256" s="192">
        <f ca="1">'GAS DAILY VOL DOWNLOAD'!D256-'GAS DAILY VOL DOWNLOAD'!$B256+$B256</f>
        <v>0.4</v>
      </c>
      <c r="E256" s="192">
        <f ca="1">'GAS DAILY VOL DOWNLOAD'!E256-'GAS DAILY VOL DOWNLOAD'!$B256+$B256</f>
        <v>0.5</v>
      </c>
      <c r="F256" s="192">
        <f ca="1">'GAS DAILY VOL DOWNLOAD'!F256-'GAS DAILY VOL DOWNLOAD'!$B256+$B256</f>
        <v>0.5</v>
      </c>
      <c r="G256" s="192">
        <f ca="1">'GAS DAILY VOL DOWNLOAD'!G256-'GAS DAILY VOL DOWNLOAD'!$B256+$B256</f>
        <v>0.5</v>
      </c>
      <c r="H256" s="192">
        <f ca="1">'GAS DAILY VOL DOWNLOAD'!H256-'GAS DAILY VOL DOWNLOAD'!$B256+$B256</f>
        <v>0.5</v>
      </c>
      <c r="I256" s="192">
        <f ca="1">'GAS DAILY VOL DOWNLOAD'!I256-'GAS DAILY VOL DOWNLOAD'!$B256+$B256</f>
        <v>0.5</v>
      </c>
      <c r="J256" s="192">
        <f ca="1">'GAS DAILY VOL DOWNLOAD'!J256-'GAS DAILY VOL DOWNLOAD'!$B256+$B256</f>
        <v>0.5</v>
      </c>
      <c r="K256" s="192">
        <f ca="1">'GAS DAILY VOL DOWNLOAD'!K256-'GAS DAILY VOL DOWNLOAD'!$B256+$B256</f>
        <v>0</v>
      </c>
      <c r="L256" s="192">
        <f ca="1">'GAS DAILY VOL DOWNLOAD'!L256-'GAS DAILY VOL DOWNLOAD'!$B256+$B256</f>
        <v>0.55000000000000004</v>
      </c>
      <c r="M256" s="192">
        <f ca="1">'GAS DAILY VOL DOWNLOAD'!M256-'GAS DAILY VOL DOWNLOAD'!$B256+$B256</f>
        <v>0.5</v>
      </c>
      <c r="N256" s="192">
        <f ca="1">'GAS DAILY VOL DOWNLOAD'!N256-'GAS DAILY VOL DOWNLOAD'!$B256+$B256</f>
        <v>0.5</v>
      </c>
      <c r="O256" s="192">
        <f ca="1">'GAS DAILY VOL DOWNLOAD'!O256-'GAS DAILY VOL DOWNLOAD'!$B256+$B256</f>
        <v>0.15</v>
      </c>
      <c r="P256" s="192">
        <f ca="1">'GAS DAILY VOL DOWNLOAD'!P256-'GAS DAILY VOL DOWNLOAD'!$B256+$B256</f>
        <v>0.6</v>
      </c>
      <c r="Q256" s="192">
        <f ca="1">'GAS DAILY VOL DOWNLOAD'!Q256-'GAS DAILY VOL DOWNLOAD'!$B256+$B256</f>
        <v>0</v>
      </c>
    </row>
    <row r="257" spans="1:17" x14ac:dyDescent="0.2">
      <c r="A257" s="138">
        <v>44774</v>
      </c>
      <c r="B257" s="192">
        <f ca="1">STRADDLES!L279</f>
        <v>0</v>
      </c>
      <c r="C257" s="192">
        <f ca="1">'GAS DAILY VOL DOWNLOAD'!C257-'GAS DAILY VOL DOWNLOAD'!$B257+$B257</f>
        <v>0.55000000000000004</v>
      </c>
      <c r="D257" s="192">
        <f ca="1">'GAS DAILY VOL DOWNLOAD'!D257-'GAS DAILY VOL DOWNLOAD'!$B257+$B257</f>
        <v>0.5</v>
      </c>
      <c r="E257" s="192">
        <f ca="1">'GAS DAILY VOL DOWNLOAD'!E257-'GAS DAILY VOL DOWNLOAD'!$B257+$B257</f>
        <v>0.6</v>
      </c>
      <c r="F257" s="192">
        <f ca="1">'GAS DAILY VOL DOWNLOAD'!F257-'GAS DAILY VOL DOWNLOAD'!$B257+$B257</f>
        <v>0.55000000000000004</v>
      </c>
      <c r="G257" s="192">
        <f ca="1">'GAS DAILY VOL DOWNLOAD'!G257-'GAS DAILY VOL DOWNLOAD'!$B257+$B257</f>
        <v>0.6</v>
      </c>
      <c r="H257" s="192">
        <f ca="1">'GAS DAILY VOL DOWNLOAD'!H257-'GAS DAILY VOL DOWNLOAD'!$B257+$B257</f>
        <v>0.55000000000000004</v>
      </c>
      <c r="I257" s="192">
        <f ca="1">'GAS DAILY VOL DOWNLOAD'!I257-'GAS DAILY VOL DOWNLOAD'!$B257+$B257</f>
        <v>0.6</v>
      </c>
      <c r="J257" s="192">
        <f ca="1">'GAS DAILY VOL DOWNLOAD'!J257-'GAS DAILY VOL DOWNLOAD'!$B257+$B257</f>
        <v>0.45</v>
      </c>
      <c r="K257" s="192">
        <f ca="1">'GAS DAILY VOL DOWNLOAD'!K257-'GAS DAILY VOL DOWNLOAD'!$B257+$B257</f>
        <v>0</v>
      </c>
      <c r="L257" s="192">
        <f ca="1">'GAS DAILY VOL DOWNLOAD'!L257-'GAS DAILY VOL DOWNLOAD'!$B257+$B257</f>
        <v>0.6</v>
      </c>
      <c r="M257" s="192">
        <f ca="1">'GAS DAILY VOL DOWNLOAD'!M257-'GAS DAILY VOL DOWNLOAD'!$B257+$B257</f>
        <v>0.55000000000000004</v>
      </c>
      <c r="N257" s="192">
        <f ca="1">'GAS DAILY VOL DOWNLOAD'!N257-'GAS DAILY VOL DOWNLOAD'!$B257+$B257</f>
        <v>0.6</v>
      </c>
      <c r="O257" s="192">
        <f ca="1">'GAS DAILY VOL DOWNLOAD'!O257-'GAS DAILY VOL DOWNLOAD'!$B257+$B257</f>
        <v>0.15</v>
      </c>
      <c r="P257" s="192">
        <f ca="1">'GAS DAILY VOL DOWNLOAD'!P257-'GAS DAILY VOL DOWNLOAD'!$B257+$B257</f>
        <v>0.7</v>
      </c>
      <c r="Q257" s="192">
        <f ca="1">'GAS DAILY VOL DOWNLOAD'!Q257-'GAS DAILY VOL DOWNLOAD'!$B257+$B257</f>
        <v>0</v>
      </c>
    </row>
    <row r="258" spans="1:17" x14ac:dyDescent="0.2">
      <c r="A258" s="138">
        <v>44805</v>
      </c>
      <c r="B258" s="192">
        <f ca="1">STRADDLES!L280</f>
        <v>0</v>
      </c>
      <c r="C258" s="192">
        <f ca="1">'GAS DAILY VOL DOWNLOAD'!C258-'GAS DAILY VOL DOWNLOAD'!$B258+$B258</f>
        <v>0.55000000000000004</v>
      </c>
      <c r="D258" s="192">
        <f ca="1">'GAS DAILY VOL DOWNLOAD'!D258-'GAS DAILY VOL DOWNLOAD'!$B258+$B258</f>
        <v>0.55000000000000004</v>
      </c>
      <c r="E258" s="192">
        <f ca="1">'GAS DAILY VOL DOWNLOAD'!E258-'GAS DAILY VOL DOWNLOAD'!$B258+$B258</f>
        <v>0.55000000000000004</v>
      </c>
      <c r="F258" s="192">
        <f ca="1">'GAS DAILY VOL DOWNLOAD'!F258-'GAS DAILY VOL DOWNLOAD'!$B258+$B258</f>
        <v>0.55000000000000004</v>
      </c>
      <c r="G258" s="192">
        <f ca="1">'GAS DAILY VOL DOWNLOAD'!G258-'GAS DAILY VOL DOWNLOAD'!$B258+$B258</f>
        <v>0.6</v>
      </c>
      <c r="H258" s="192">
        <f ca="1">'GAS DAILY VOL DOWNLOAD'!H258-'GAS DAILY VOL DOWNLOAD'!$B258+$B258</f>
        <v>0.6</v>
      </c>
      <c r="I258" s="192">
        <f ca="1">'GAS DAILY VOL DOWNLOAD'!I258-'GAS DAILY VOL DOWNLOAD'!$B258+$B258</f>
        <v>0.55000000000000004</v>
      </c>
      <c r="J258" s="192">
        <f ca="1">'GAS DAILY VOL DOWNLOAD'!J258-'GAS DAILY VOL DOWNLOAD'!$B258+$B258</f>
        <v>0.5</v>
      </c>
      <c r="K258" s="192">
        <f ca="1">'GAS DAILY VOL DOWNLOAD'!K258-'GAS DAILY VOL DOWNLOAD'!$B258+$B258</f>
        <v>0</v>
      </c>
      <c r="L258" s="192">
        <f ca="1">'GAS DAILY VOL DOWNLOAD'!L258-'GAS DAILY VOL DOWNLOAD'!$B258+$B258</f>
        <v>0.6</v>
      </c>
      <c r="M258" s="192">
        <f ca="1">'GAS DAILY VOL DOWNLOAD'!M258-'GAS DAILY VOL DOWNLOAD'!$B258+$B258</f>
        <v>0.55000000000000004</v>
      </c>
      <c r="N258" s="192">
        <f ca="1">'GAS DAILY VOL DOWNLOAD'!N258-'GAS DAILY VOL DOWNLOAD'!$B258+$B258</f>
        <v>0.6</v>
      </c>
      <c r="O258" s="192">
        <f ca="1">'GAS DAILY VOL DOWNLOAD'!O258-'GAS DAILY VOL DOWNLOAD'!$B258+$B258</f>
        <v>0.15</v>
      </c>
      <c r="P258" s="192">
        <f ca="1">'GAS DAILY VOL DOWNLOAD'!P258-'GAS DAILY VOL DOWNLOAD'!$B258+$B258</f>
        <v>0.65</v>
      </c>
      <c r="Q258" s="192">
        <f ca="1">'GAS DAILY VOL DOWNLOAD'!Q258-'GAS DAILY VOL DOWNLOAD'!$B258+$B258</f>
        <v>0</v>
      </c>
    </row>
    <row r="259" spans="1:17" x14ac:dyDescent="0.2">
      <c r="A259" s="138">
        <v>44835</v>
      </c>
      <c r="B259" s="192">
        <f ca="1">STRADDLES!L281</f>
        <v>0</v>
      </c>
      <c r="C259" s="192">
        <f ca="1">'GAS DAILY VOL DOWNLOAD'!C259-'GAS DAILY VOL DOWNLOAD'!$B259+$B259</f>
        <v>0.6</v>
      </c>
      <c r="D259" s="192">
        <f ca="1">'GAS DAILY VOL DOWNLOAD'!D259-'GAS DAILY VOL DOWNLOAD'!$B259+$B259</f>
        <v>0.55000000000000004</v>
      </c>
      <c r="E259" s="192">
        <f ca="1">'GAS DAILY VOL DOWNLOAD'!E259-'GAS DAILY VOL DOWNLOAD'!$B259+$B259</f>
        <v>0.6</v>
      </c>
      <c r="F259" s="192">
        <f ca="1">'GAS DAILY VOL DOWNLOAD'!F259-'GAS DAILY VOL DOWNLOAD'!$B259+$B259</f>
        <v>0.6</v>
      </c>
      <c r="G259" s="192">
        <f ca="1">'GAS DAILY VOL DOWNLOAD'!G259-'GAS DAILY VOL DOWNLOAD'!$B259+$B259</f>
        <v>0.65</v>
      </c>
      <c r="H259" s="192">
        <f ca="1">'GAS DAILY VOL DOWNLOAD'!H259-'GAS DAILY VOL DOWNLOAD'!$B259+$B259</f>
        <v>0.65</v>
      </c>
      <c r="I259" s="192">
        <f ca="1">'GAS DAILY VOL DOWNLOAD'!I259-'GAS DAILY VOL DOWNLOAD'!$B259+$B259</f>
        <v>0.6</v>
      </c>
      <c r="J259" s="192">
        <f ca="1">'GAS DAILY VOL DOWNLOAD'!J259-'GAS DAILY VOL DOWNLOAD'!$B259+$B259</f>
        <v>0.5</v>
      </c>
      <c r="K259" s="192">
        <f ca="1">'GAS DAILY VOL DOWNLOAD'!K259-'GAS DAILY VOL DOWNLOAD'!$B259+$B259</f>
        <v>0</v>
      </c>
      <c r="L259" s="192">
        <f ca="1">'GAS DAILY VOL DOWNLOAD'!L259-'GAS DAILY VOL DOWNLOAD'!$B259+$B259</f>
        <v>0.65</v>
      </c>
      <c r="M259" s="192">
        <f ca="1">'GAS DAILY VOL DOWNLOAD'!M259-'GAS DAILY VOL DOWNLOAD'!$B259+$B259</f>
        <v>0.6</v>
      </c>
      <c r="N259" s="192">
        <f ca="1">'GAS DAILY VOL DOWNLOAD'!N259-'GAS DAILY VOL DOWNLOAD'!$B259+$B259</f>
        <v>0.65</v>
      </c>
      <c r="O259" s="192">
        <f ca="1">'GAS DAILY VOL DOWNLOAD'!O259-'GAS DAILY VOL DOWNLOAD'!$B259+$B259</f>
        <v>0.15</v>
      </c>
      <c r="P259" s="192">
        <f ca="1">'GAS DAILY VOL DOWNLOAD'!P259-'GAS DAILY VOL DOWNLOAD'!$B259+$B259</f>
        <v>0.7</v>
      </c>
      <c r="Q259" s="192">
        <f ca="1">'GAS DAILY VOL DOWNLOAD'!Q259-'GAS DAILY VOL DOWNLOAD'!$B259+$B259</f>
        <v>0</v>
      </c>
    </row>
    <row r="260" spans="1:17" x14ac:dyDescent="0.2">
      <c r="A260" s="138">
        <v>44866</v>
      </c>
      <c r="B260" s="192">
        <f ca="1">STRADDLES!L282</f>
        <v>0</v>
      </c>
      <c r="C260" s="192">
        <f ca="1">'GAS DAILY VOL DOWNLOAD'!C260-'GAS DAILY VOL DOWNLOAD'!$B260+$B260</f>
        <v>0.85</v>
      </c>
      <c r="D260" s="192">
        <f ca="1">'GAS DAILY VOL DOWNLOAD'!D260-'GAS DAILY VOL DOWNLOAD'!$B260+$B260</f>
        <v>0.8</v>
      </c>
      <c r="E260" s="192">
        <f ca="1">'GAS DAILY VOL DOWNLOAD'!E260-'GAS DAILY VOL DOWNLOAD'!$B260+$B260</f>
        <v>0.8</v>
      </c>
      <c r="F260" s="192">
        <f ca="1">'GAS DAILY VOL DOWNLOAD'!F260-'GAS DAILY VOL DOWNLOAD'!$B260+$B260</f>
        <v>0.9</v>
      </c>
      <c r="G260" s="192">
        <f ca="1">'GAS DAILY VOL DOWNLOAD'!G260-'GAS DAILY VOL DOWNLOAD'!$B260+$B260</f>
        <v>0.95</v>
      </c>
      <c r="H260" s="192">
        <f ca="1">'GAS DAILY VOL DOWNLOAD'!H260-'GAS DAILY VOL DOWNLOAD'!$B260+$B260</f>
        <v>0.85</v>
      </c>
      <c r="I260" s="192">
        <f ca="1">'GAS DAILY VOL DOWNLOAD'!I260-'GAS DAILY VOL DOWNLOAD'!$B260+$B260</f>
        <v>0.8</v>
      </c>
      <c r="J260" s="192">
        <f ca="1">'GAS DAILY VOL DOWNLOAD'!J260-'GAS DAILY VOL DOWNLOAD'!$B260+$B260</f>
        <v>0.95</v>
      </c>
      <c r="K260" s="192">
        <f ca="1">'GAS DAILY VOL DOWNLOAD'!K260-'GAS DAILY VOL DOWNLOAD'!$B260+$B260</f>
        <v>0</v>
      </c>
      <c r="L260" s="192">
        <f ca="1">'GAS DAILY VOL DOWNLOAD'!L260-'GAS DAILY VOL DOWNLOAD'!$B260+$B260</f>
        <v>0.8</v>
      </c>
      <c r="M260" s="192">
        <f ca="1">'GAS DAILY VOL DOWNLOAD'!M260-'GAS DAILY VOL DOWNLOAD'!$B260+$B260</f>
        <v>0.8</v>
      </c>
      <c r="N260" s="192">
        <f ca="1">'GAS DAILY VOL DOWNLOAD'!N260-'GAS DAILY VOL DOWNLOAD'!$B260+$B260</f>
        <v>0.95</v>
      </c>
      <c r="O260" s="192">
        <f ca="1">'GAS DAILY VOL DOWNLOAD'!O260-'GAS DAILY VOL DOWNLOAD'!$B260+$B260</f>
        <v>0.15</v>
      </c>
      <c r="P260" s="192">
        <f ca="1">'GAS DAILY VOL DOWNLOAD'!P260-'GAS DAILY VOL DOWNLOAD'!$B260+$B260</f>
        <v>0.9</v>
      </c>
      <c r="Q260" s="192">
        <f ca="1">'GAS DAILY VOL DOWNLOAD'!Q260-'GAS DAILY VOL DOWNLOAD'!$B260+$B260</f>
        <v>0</v>
      </c>
    </row>
    <row r="261" spans="1:17" x14ac:dyDescent="0.2">
      <c r="A261" s="138">
        <v>44896</v>
      </c>
      <c r="B261" s="192">
        <f ca="1">STRADDLES!L283</f>
        <v>0</v>
      </c>
      <c r="C261" s="192">
        <f ca="1">'GAS DAILY VOL DOWNLOAD'!C261-'GAS DAILY VOL DOWNLOAD'!$B261+$B261</f>
        <v>1.05</v>
      </c>
      <c r="D261" s="192">
        <f ca="1">'GAS DAILY VOL DOWNLOAD'!D261-'GAS DAILY VOL DOWNLOAD'!$B261+$B261</f>
        <v>1</v>
      </c>
      <c r="E261" s="192">
        <f ca="1">'GAS DAILY VOL DOWNLOAD'!E261-'GAS DAILY VOL DOWNLOAD'!$B261+$B261</f>
        <v>1</v>
      </c>
      <c r="F261" s="192">
        <f ca="1">'GAS DAILY VOL DOWNLOAD'!F261-'GAS DAILY VOL DOWNLOAD'!$B261+$B261</f>
        <v>1.1499999999999999</v>
      </c>
      <c r="G261" s="192">
        <f ca="1">'GAS DAILY VOL DOWNLOAD'!G261-'GAS DAILY VOL DOWNLOAD'!$B261+$B261</f>
        <v>1.25</v>
      </c>
      <c r="H261" s="192">
        <f ca="1">'GAS DAILY VOL DOWNLOAD'!H261-'GAS DAILY VOL DOWNLOAD'!$B261+$B261</f>
        <v>1.05</v>
      </c>
      <c r="I261" s="192">
        <f ca="1">'GAS DAILY VOL DOWNLOAD'!I261-'GAS DAILY VOL DOWNLOAD'!$B261+$B261</f>
        <v>1</v>
      </c>
      <c r="J261" s="192">
        <f ca="1">'GAS DAILY VOL DOWNLOAD'!J261-'GAS DAILY VOL DOWNLOAD'!$B261+$B261</f>
        <v>1.35</v>
      </c>
      <c r="K261" s="192">
        <f ca="1">'GAS DAILY VOL DOWNLOAD'!K261-'GAS DAILY VOL DOWNLOAD'!$B261+$B261</f>
        <v>0</v>
      </c>
      <c r="L261" s="192">
        <f ca="1">'GAS DAILY VOL DOWNLOAD'!L261-'GAS DAILY VOL DOWNLOAD'!$B261+$B261</f>
        <v>1.1000000000000001</v>
      </c>
      <c r="M261" s="192">
        <f ca="1">'GAS DAILY VOL DOWNLOAD'!M261-'GAS DAILY VOL DOWNLOAD'!$B261+$B261</f>
        <v>1</v>
      </c>
      <c r="N261" s="192">
        <f ca="1">'GAS DAILY VOL DOWNLOAD'!N261-'GAS DAILY VOL DOWNLOAD'!$B261+$B261</f>
        <v>1.25</v>
      </c>
      <c r="O261" s="192">
        <f ca="1">'GAS DAILY VOL DOWNLOAD'!O261-'GAS DAILY VOL DOWNLOAD'!$B261+$B261</f>
        <v>0.15</v>
      </c>
      <c r="P261" s="192">
        <f ca="1">'GAS DAILY VOL DOWNLOAD'!P261-'GAS DAILY VOL DOWNLOAD'!$B261+$B261</f>
        <v>1.1000000000000001</v>
      </c>
      <c r="Q261" s="192">
        <f ca="1">'GAS DAILY VOL DOWNLOAD'!Q261-'GAS DAILY VOL DOWNLOAD'!$B261+$B261</f>
        <v>0</v>
      </c>
    </row>
    <row r="262" spans="1:17" x14ac:dyDescent="0.2">
      <c r="A262" s="138">
        <v>44927</v>
      </c>
      <c r="B262" s="192">
        <f ca="1">STRADDLES!L284</f>
        <v>0</v>
      </c>
      <c r="C262" s="192">
        <f ca="1">'GAS DAILY VOL DOWNLOAD'!C262-'GAS DAILY VOL DOWNLOAD'!$B262+$B262</f>
        <v>1.05</v>
      </c>
      <c r="D262" s="192">
        <f ca="1">'GAS DAILY VOL DOWNLOAD'!D262-'GAS DAILY VOL DOWNLOAD'!$B262+$B262</f>
        <v>1</v>
      </c>
      <c r="E262" s="192">
        <f ca="1">'GAS DAILY VOL DOWNLOAD'!E262-'GAS DAILY VOL DOWNLOAD'!$B262+$B262</f>
        <v>1</v>
      </c>
      <c r="F262" s="192">
        <f ca="1">'GAS DAILY VOL DOWNLOAD'!F262-'GAS DAILY VOL DOWNLOAD'!$B262+$B262</f>
        <v>1.1499999999999999</v>
      </c>
      <c r="G262" s="192">
        <f ca="1">'GAS DAILY VOL DOWNLOAD'!G262-'GAS DAILY VOL DOWNLOAD'!$B262+$B262</f>
        <v>1.45</v>
      </c>
      <c r="H262" s="192">
        <f ca="1">'GAS DAILY VOL DOWNLOAD'!H262-'GAS DAILY VOL DOWNLOAD'!$B262+$B262</f>
        <v>1.05</v>
      </c>
      <c r="I262" s="192">
        <f ca="1">'GAS DAILY VOL DOWNLOAD'!I262-'GAS DAILY VOL DOWNLOAD'!$B262+$B262</f>
        <v>1</v>
      </c>
      <c r="J262" s="192">
        <f ca="1">'GAS DAILY VOL DOWNLOAD'!J262-'GAS DAILY VOL DOWNLOAD'!$B262+$B262</f>
        <v>1.35</v>
      </c>
      <c r="K262" s="192">
        <f ca="1">'GAS DAILY VOL DOWNLOAD'!K262-'GAS DAILY VOL DOWNLOAD'!$B262+$B262</f>
        <v>0</v>
      </c>
      <c r="L262" s="192">
        <f ca="1">'GAS DAILY VOL DOWNLOAD'!L262-'GAS DAILY VOL DOWNLOAD'!$B262+$B262</f>
        <v>1.1000000000000001</v>
      </c>
      <c r="M262" s="192">
        <f ca="1">'GAS DAILY VOL DOWNLOAD'!M262-'GAS DAILY VOL DOWNLOAD'!$B262+$B262</f>
        <v>1</v>
      </c>
      <c r="N262" s="192">
        <f ca="1">'GAS DAILY VOL DOWNLOAD'!N262-'GAS DAILY VOL DOWNLOAD'!$B262+$B262</f>
        <v>1.45</v>
      </c>
      <c r="O262" s="192">
        <f ca="1">'GAS DAILY VOL DOWNLOAD'!O262-'GAS DAILY VOL DOWNLOAD'!$B262+$B262</f>
        <v>0.15</v>
      </c>
      <c r="P262" s="192">
        <f ca="1">'GAS DAILY VOL DOWNLOAD'!P262-'GAS DAILY VOL DOWNLOAD'!$B262+$B262</f>
        <v>1.1000000000000001</v>
      </c>
      <c r="Q262" s="192">
        <f ca="1">'GAS DAILY VOL DOWNLOAD'!Q262-'GAS DAILY VOL DOWNLOAD'!$B262+$B262</f>
        <v>0</v>
      </c>
    </row>
    <row r="263" spans="1:17" x14ac:dyDescent="0.2">
      <c r="A263" s="138">
        <v>44958</v>
      </c>
      <c r="B263" s="192">
        <f ca="1">STRADDLES!L285</f>
        <v>0</v>
      </c>
      <c r="C263" s="192">
        <f ca="1">'GAS DAILY VOL DOWNLOAD'!C263-'GAS DAILY VOL DOWNLOAD'!$B263+$B263</f>
        <v>1.05</v>
      </c>
      <c r="D263" s="192">
        <f ca="1">'GAS DAILY VOL DOWNLOAD'!D263-'GAS DAILY VOL DOWNLOAD'!$B263+$B263</f>
        <v>1</v>
      </c>
      <c r="E263" s="192">
        <f ca="1">'GAS DAILY VOL DOWNLOAD'!E263-'GAS DAILY VOL DOWNLOAD'!$B263+$B263</f>
        <v>1</v>
      </c>
      <c r="F263" s="192">
        <f ca="1">'GAS DAILY VOL DOWNLOAD'!F263-'GAS DAILY VOL DOWNLOAD'!$B263+$B263</f>
        <v>1.1499999999999999</v>
      </c>
      <c r="G263" s="192">
        <f ca="1">'GAS DAILY VOL DOWNLOAD'!G263-'GAS DAILY VOL DOWNLOAD'!$B263+$B263</f>
        <v>1.45</v>
      </c>
      <c r="H263" s="192">
        <f ca="1">'GAS DAILY VOL DOWNLOAD'!H263-'GAS DAILY VOL DOWNLOAD'!$B263+$B263</f>
        <v>1.05</v>
      </c>
      <c r="I263" s="192">
        <f ca="1">'GAS DAILY VOL DOWNLOAD'!I263-'GAS DAILY VOL DOWNLOAD'!$B263+$B263</f>
        <v>1</v>
      </c>
      <c r="J263" s="192">
        <f ca="1">'GAS DAILY VOL DOWNLOAD'!J263-'GAS DAILY VOL DOWNLOAD'!$B263+$B263</f>
        <v>1.35</v>
      </c>
      <c r="K263" s="192">
        <f ca="1">'GAS DAILY VOL DOWNLOAD'!K263-'GAS DAILY VOL DOWNLOAD'!$B263+$B263</f>
        <v>0</v>
      </c>
      <c r="L263" s="192">
        <f ca="1">'GAS DAILY VOL DOWNLOAD'!L263-'GAS DAILY VOL DOWNLOAD'!$B263+$B263</f>
        <v>1.1000000000000001</v>
      </c>
      <c r="M263" s="192">
        <f ca="1">'GAS DAILY VOL DOWNLOAD'!M263-'GAS DAILY VOL DOWNLOAD'!$B263+$B263</f>
        <v>1</v>
      </c>
      <c r="N263" s="192">
        <f ca="1">'GAS DAILY VOL DOWNLOAD'!N263-'GAS DAILY VOL DOWNLOAD'!$B263+$B263</f>
        <v>1.45</v>
      </c>
      <c r="O263" s="192">
        <f ca="1">'GAS DAILY VOL DOWNLOAD'!O263-'GAS DAILY VOL DOWNLOAD'!$B263+$B263</f>
        <v>0.15</v>
      </c>
      <c r="P263" s="192">
        <f ca="1">'GAS DAILY VOL DOWNLOAD'!P263-'GAS DAILY VOL DOWNLOAD'!$B263+$B263</f>
        <v>1.1000000000000001</v>
      </c>
      <c r="Q263" s="192">
        <f ca="1">'GAS DAILY VOL DOWNLOAD'!Q263-'GAS DAILY VOL DOWNLOAD'!$B263+$B263</f>
        <v>0</v>
      </c>
    </row>
    <row r="264" spans="1:17" x14ac:dyDescent="0.2">
      <c r="A264" s="138">
        <v>44986</v>
      </c>
      <c r="B264" s="192">
        <f ca="1">STRADDLES!L286</f>
        <v>0</v>
      </c>
      <c r="C264" s="192">
        <f ca="1">'GAS DAILY VOL DOWNLOAD'!C264-'GAS DAILY VOL DOWNLOAD'!$B264+$B264</f>
        <v>0.8</v>
      </c>
      <c r="D264" s="192">
        <f ca="1">'GAS DAILY VOL DOWNLOAD'!D264-'GAS DAILY VOL DOWNLOAD'!$B264+$B264</f>
        <v>0.75</v>
      </c>
      <c r="E264" s="192">
        <f ca="1">'GAS DAILY VOL DOWNLOAD'!E264-'GAS DAILY VOL DOWNLOAD'!$B264+$B264</f>
        <v>0.75</v>
      </c>
      <c r="F264" s="192">
        <f ca="1">'GAS DAILY VOL DOWNLOAD'!F264-'GAS DAILY VOL DOWNLOAD'!$B264+$B264</f>
        <v>0.85</v>
      </c>
      <c r="G264" s="192">
        <f ca="1">'GAS DAILY VOL DOWNLOAD'!G264-'GAS DAILY VOL DOWNLOAD'!$B264+$B264</f>
        <v>1</v>
      </c>
      <c r="H264" s="192">
        <f ca="1">'GAS DAILY VOL DOWNLOAD'!H264-'GAS DAILY VOL DOWNLOAD'!$B264+$B264</f>
        <v>0.75</v>
      </c>
      <c r="I264" s="192">
        <f ca="1">'GAS DAILY VOL DOWNLOAD'!I264-'GAS DAILY VOL DOWNLOAD'!$B264+$B264</f>
        <v>0.75</v>
      </c>
      <c r="J264" s="192">
        <f ca="1">'GAS DAILY VOL DOWNLOAD'!J264-'GAS DAILY VOL DOWNLOAD'!$B264+$B264</f>
        <v>0.95</v>
      </c>
      <c r="K264" s="192">
        <f ca="1">'GAS DAILY VOL DOWNLOAD'!K264-'GAS DAILY VOL DOWNLOAD'!$B264+$B264</f>
        <v>0</v>
      </c>
      <c r="L264" s="192">
        <f ca="1">'GAS DAILY VOL DOWNLOAD'!L264-'GAS DAILY VOL DOWNLOAD'!$B264+$B264</f>
        <v>0.75</v>
      </c>
      <c r="M264" s="192">
        <f ca="1">'GAS DAILY VOL DOWNLOAD'!M264-'GAS DAILY VOL DOWNLOAD'!$B264+$B264</f>
        <v>0.75</v>
      </c>
      <c r="N264" s="192">
        <f ca="1">'GAS DAILY VOL DOWNLOAD'!N264-'GAS DAILY VOL DOWNLOAD'!$B264+$B264</f>
        <v>1</v>
      </c>
      <c r="O264" s="192">
        <f ca="1">'GAS DAILY VOL DOWNLOAD'!O264-'GAS DAILY VOL DOWNLOAD'!$B264+$B264</f>
        <v>0.15</v>
      </c>
      <c r="P264" s="192">
        <f ca="1">'GAS DAILY VOL DOWNLOAD'!P264-'GAS DAILY VOL DOWNLOAD'!$B264+$B264</f>
        <v>0.85</v>
      </c>
      <c r="Q264" s="192">
        <f ca="1">'GAS DAILY VOL DOWNLOAD'!Q264-'GAS DAILY VOL DOWNLOAD'!$B264+$B264</f>
        <v>0</v>
      </c>
    </row>
    <row r="265" spans="1:17" x14ac:dyDescent="0.2">
      <c r="A265" s="138">
        <v>45017</v>
      </c>
      <c r="B265" s="192">
        <f ca="1">STRADDLES!L287</f>
        <v>0</v>
      </c>
      <c r="C265" s="192">
        <f ca="1">'GAS DAILY VOL DOWNLOAD'!C265-'GAS DAILY VOL DOWNLOAD'!$B265+$B265</f>
        <v>0.45</v>
      </c>
      <c r="D265" s="192">
        <f ca="1">'GAS DAILY VOL DOWNLOAD'!D265-'GAS DAILY VOL DOWNLOAD'!$B265+$B265</f>
        <v>0.4</v>
      </c>
      <c r="E265" s="192">
        <f ca="1">'GAS DAILY VOL DOWNLOAD'!E265-'GAS DAILY VOL DOWNLOAD'!$B265+$B265</f>
        <v>0.45</v>
      </c>
      <c r="F265" s="192">
        <f ca="1">'GAS DAILY VOL DOWNLOAD'!F265-'GAS DAILY VOL DOWNLOAD'!$B265+$B265</f>
        <v>0.45</v>
      </c>
      <c r="G265" s="192">
        <f ca="1">'GAS DAILY VOL DOWNLOAD'!G265-'GAS DAILY VOL DOWNLOAD'!$B265+$B265</f>
        <v>0.45</v>
      </c>
      <c r="H265" s="192">
        <f ca="1">'GAS DAILY VOL DOWNLOAD'!H265-'GAS DAILY VOL DOWNLOAD'!$B265+$B265</f>
        <v>0.45</v>
      </c>
      <c r="I265" s="192">
        <f ca="1">'GAS DAILY VOL DOWNLOAD'!I265-'GAS DAILY VOL DOWNLOAD'!$B265+$B265</f>
        <v>0.45</v>
      </c>
      <c r="J265" s="192">
        <f ca="1">'GAS DAILY VOL DOWNLOAD'!J265-'GAS DAILY VOL DOWNLOAD'!$B265+$B265</f>
        <v>0.5</v>
      </c>
      <c r="K265" s="192">
        <f ca="1">'GAS DAILY VOL DOWNLOAD'!K265-'GAS DAILY VOL DOWNLOAD'!$B265+$B265</f>
        <v>0</v>
      </c>
      <c r="L265" s="192">
        <f ca="1">'GAS DAILY VOL DOWNLOAD'!L265-'GAS DAILY VOL DOWNLOAD'!$B265+$B265</f>
        <v>0.45</v>
      </c>
      <c r="M265" s="192">
        <f ca="1">'GAS DAILY VOL DOWNLOAD'!M265-'GAS DAILY VOL DOWNLOAD'!$B265+$B265</f>
        <v>0.4</v>
      </c>
      <c r="N265" s="192">
        <f ca="1">'GAS DAILY VOL DOWNLOAD'!N265-'GAS DAILY VOL DOWNLOAD'!$B265+$B265</f>
        <v>0.45</v>
      </c>
      <c r="O265" s="192">
        <f ca="1">'GAS DAILY VOL DOWNLOAD'!O265-'GAS DAILY VOL DOWNLOAD'!$B265+$B265</f>
        <v>0.15</v>
      </c>
      <c r="P265" s="192">
        <f ca="1">'GAS DAILY VOL DOWNLOAD'!P265-'GAS DAILY VOL DOWNLOAD'!$B265+$B265</f>
        <v>0.55000000000000004</v>
      </c>
      <c r="Q265" s="192">
        <f ca="1">'GAS DAILY VOL DOWNLOAD'!Q265-'GAS DAILY VOL DOWNLOAD'!$B265+$B265</f>
        <v>0</v>
      </c>
    </row>
    <row r="266" spans="1:17" x14ac:dyDescent="0.2">
      <c r="A266" s="138">
        <v>45047</v>
      </c>
      <c r="B266" s="192">
        <f ca="1">STRADDLES!L288</f>
        <v>0</v>
      </c>
      <c r="C266" s="192">
        <f ca="1">'GAS DAILY VOL DOWNLOAD'!C266-'GAS DAILY VOL DOWNLOAD'!$B266+$B266</f>
        <v>0.5</v>
      </c>
      <c r="D266" s="192">
        <f ca="1">'GAS DAILY VOL DOWNLOAD'!D266-'GAS DAILY VOL DOWNLOAD'!$B266+$B266</f>
        <v>0.4</v>
      </c>
      <c r="E266" s="192">
        <f ca="1">'GAS DAILY VOL DOWNLOAD'!E266-'GAS DAILY VOL DOWNLOAD'!$B266+$B266</f>
        <v>0.4</v>
      </c>
      <c r="F266" s="192">
        <f ca="1">'GAS DAILY VOL DOWNLOAD'!F266-'GAS DAILY VOL DOWNLOAD'!$B266+$B266</f>
        <v>0.45</v>
      </c>
      <c r="G266" s="192">
        <f ca="1">'GAS DAILY VOL DOWNLOAD'!G266-'GAS DAILY VOL DOWNLOAD'!$B266+$B266</f>
        <v>0.5</v>
      </c>
      <c r="H266" s="192">
        <f ca="1">'GAS DAILY VOL DOWNLOAD'!H266-'GAS DAILY VOL DOWNLOAD'!$B266+$B266</f>
        <v>0.45</v>
      </c>
      <c r="I266" s="192">
        <f ca="1">'GAS DAILY VOL DOWNLOAD'!I266-'GAS DAILY VOL DOWNLOAD'!$B266+$B266</f>
        <v>0.4</v>
      </c>
      <c r="J266" s="192">
        <f ca="1">'GAS DAILY VOL DOWNLOAD'!J266-'GAS DAILY VOL DOWNLOAD'!$B266+$B266</f>
        <v>0.45</v>
      </c>
      <c r="K266" s="192">
        <f ca="1">'GAS DAILY VOL DOWNLOAD'!K266-'GAS DAILY VOL DOWNLOAD'!$B266+$B266</f>
        <v>0</v>
      </c>
      <c r="L266" s="192">
        <f ca="1">'GAS DAILY VOL DOWNLOAD'!L266-'GAS DAILY VOL DOWNLOAD'!$B266+$B266</f>
        <v>0.5</v>
      </c>
      <c r="M266" s="192">
        <f ca="1">'GAS DAILY VOL DOWNLOAD'!M266-'GAS DAILY VOL DOWNLOAD'!$B266+$B266</f>
        <v>0.45</v>
      </c>
      <c r="N266" s="192">
        <f ca="1">'GAS DAILY VOL DOWNLOAD'!N266-'GAS DAILY VOL DOWNLOAD'!$B266+$B266</f>
        <v>0.5</v>
      </c>
      <c r="O266" s="192">
        <f ca="1">'GAS DAILY VOL DOWNLOAD'!O266-'GAS DAILY VOL DOWNLOAD'!$B266+$B266</f>
        <v>0.15</v>
      </c>
      <c r="P266" s="192">
        <f ca="1">'GAS DAILY VOL DOWNLOAD'!P266-'GAS DAILY VOL DOWNLOAD'!$B266+$B266</f>
        <v>0.5</v>
      </c>
      <c r="Q266" s="192">
        <f ca="1">'GAS DAILY VOL DOWNLOAD'!Q266-'GAS DAILY VOL DOWNLOAD'!$B266+$B266</f>
        <v>0</v>
      </c>
    </row>
    <row r="267" spans="1:17" x14ac:dyDescent="0.2">
      <c r="A267" s="138">
        <v>45078</v>
      </c>
      <c r="B267" s="192">
        <f ca="1">STRADDLES!L289</f>
        <v>0</v>
      </c>
      <c r="C267" s="192">
        <f ca="1">'GAS DAILY VOL DOWNLOAD'!C267-'GAS DAILY VOL DOWNLOAD'!$B267+$B267</f>
        <v>0.5</v>
      </c>
      <c r="D267" s="192">
        <f ca="1">'GAS DAILY VOL DOWNLOAD'!D267-'GAS DAILY VOL DOWNLOAD'!$B267+$B267</f>
        <v>0.4</v>
      </c>
      <c r="E267" s="192">
        <f ca="1">'GAS DAILY VOL DOWNLOAD'!E267-'GAS DAILY VOL DOWNLOAD'!$B267+$B267</f>
        <v>0.5</v>
      </c>
      <c r="F267" s="192">
        <f ca="1">'GAS DAILY VOL DOWNLOAD'!F267-'GAS DAILY VOL DOWNLOAD'!$B267+$B267</f>
        <v>0.45</v>
      </c>
      <c r="G267" s="192">
        <f ca="1">'GAS DAILY VOL DOWNLOAD'!G267-'GAS DAILY VOL DOWNLOAD'!$B267+$B267</f>
        <v>0.5</v>
      </c>
      <c r="H267" s="192">
        <f ca="1">'GAS DAILY VOL DOWNLOAD'!H267-'GAS DAILY VOL DOWNLOAD'!$B267+$B267</f>
        <v>0.5</v>
      </c>
      <c r="I267" s="192">
        <f ca="1">'GAS DAILY VOL DOWNLOAD'!I267-'GAS DAILY VOL DOWNLOAD'!$B267+$B267</f>
        <v>0.5</v>
      </c>
      <c r="J267" s="192">
        <f ca="1">'GAS DAILY VOL DOWNLOAD'!J267-'GAS DAILY VOL DOWNLOAD'!$B267+$B267</f>
        <v>0.5</v>
      </c>
      <c r="K267" s="192">
        <f ca="1">'GAS DAILY VOL DOWNLOAD'!K267-'GAS DAILY VOL DOWNLOAD'!$B267+$B267</f>
        <v>0</v>
      </c>
      <c r="L267" s="192">
        <f ca="1">'GAS DAILY VOL DOWNLOAD'!L267-'GAS DAILY VOL DOWNLOAD'!$B267+$B267</f>
        <v>0.5</v>
      </c>
      <c r="M267" s="192">
        <f ca="1">'GAS DAILY VOL DOWNLOAD'!M267-'GAS DAILY VOL DOWNLOAD'!$B267+$B267</f>
        <v>0.45</v>
      </c>
      <c r="N267" s="192">
        <f ca="1">'GAS DAILY VOL DOWNLOAD'!N267-'GAS DAILY VOL DOWNLOAD'!$B267+$B267</f>
        <v>0.5</v>
      </c>
      <c r="O267" s="192">
        <f ca="1">'GAS DAILY VOL DOWNLOAD'!O267-'GAS DAILY VOL DOWNLOAD'!$B267+$B267</f>
        <v>0.15</v>
      </c>
      <c r="P267" s="192">
        <f ca="1">'GAS DAILY VOL DOWNLOAD'!P267-'GAS DAILY VOL DOWNLOAD'!$B267+$B267</f>
        <v>0.6</v>
      </c>
      <c r="Q267" s="192">
        <f ca="1">'GAS DAILY VOL DOWNLOAD'!Q267-'GAS DAILY VOL DOWNLOAD'!$B267+$B267</f>
        <v>0</v>
      </c>
    </row>
    <row r="268" spans="1:17" x14ac:dyDescent="0.2">
      <c r="A268" s="138">
        <v>45108</v>
      </c>
      <c r="B268" s="192">
        <f ca="1">STRADDLES!L290</f>
        <v>0</v>
      </c>
      <c r="C268" s="192">
        <f ca="1">'GAS DAILY VOL DOWNLOAD'!C268-'GAS DAILY VOL DOWNLOAD'!$B268+$B268</f>
        <v>0.5</v>
      </c>
      <c r="D268" s="192">
        <f ca="1">'GAS DAILY VOL DOWNLOAD'!D268-'GAS DAILY VOL DOWNLOAD'!$B268+$B268</f>
        <v>0.4</v>
      </c>
      <c r="E268" s="192">
        <f ca="1">'GAS DAILY VOL DOWNLOAD'!E268-'GAS DAILY VOL DOWNLOAD'!$B268+$B268</f>
        <v>0.5</v>
      </c>
      <c r="F268" s="192">
        <f ca="1">'GAS DAILY VOL DOWNLOAD'!F268-'GAS DAILY VOL DOWNLOAD'!$B268+$B268</f>
        <v>0.5</v>
      </c>
      <c r="G268" s="192">
        <f ca="1">'GAS DAILY VOL DOWNLOAD'!G268-'GAS DAILY VOL DOWNLOAD'!$B268+$B268</f>
        <v>0.5</v>
      </c>
      <c r="H268" s="192">
        <f ca="1">'GAS DAILY VOL DOWNLOAD'!H268-'GAS DAILY VOL DOWNLOAD'!$B268+$B268</f>
        <v>0.5</v>
      </c>
      <c r="I268" s="192">
        <f ca="1">'GAS DAILY VOL DOWNLOAD'!I268-'GAS DAILY VOL DOWNLOAD'!$B268+$B268</f>
        <v>0.5</v>
      </c>
      <c r="J268" s="192">
        <f ca="1">'GAS DAILY VOL DOWNLOAD'!J268-'GAS DAILY VOL DOWNLOAD'!$B268+$B268</f>
        <v>0.5</v>
      </c>
      <c r="K268" s="192">
        <f ca="1">'GAS DAILY VOL DOWNLOAD'!K268-'GAS DAILY VOL DOWNLOAD'!$B268+$B268</f>
        <v>0</v>
      </c>
      <c r="L268" s="192">
        <f ca="1">'GAS DAILY VOL DOWNLOAD'!L268-'GAS DAILY VOL DOWNLOAD'!$B268+$B268</f>
        <v>0.55000000000000004</v>
      </c>
      <c r="M268" s="192">
        <f ca="1">'GAS DAILY VOL DOWNLOAD'!M268-'GAS DAILY VOL DOWNLOAD'!$B268+$B268</f>
        <v>0.5</v>
      </c>
      <c r="N268" s="192">
        <f ca="1">'GAS DAILY VOL DOWNLOAD'!N268-'GAS DAILY VOL DOWNLOAD'!$B268+$B268</f>
        <v>0.5</v>
      </c>
      <c r="O268" s="192">
        <f ca="1">'GAS DAILY VOL DOWNLOAD'!O268-'GAS DAILY VOL DOWNLOAD'!$B268+$B268</f>
        <v>0.15</v>
      </c>
      <c r="P268" s="192">
        <f ca="1">'GAS DAILY VOL DOWNLOAD'!P268-'GAS DAILY VOL DOWNLOAD'!$B268+$B268</f>
        <v>0.6</v>
      </c>
      <c r="Q268" s="192">
        <f ca="1">'GAS DAILY VOL DOWNLOAD'!Q268-'GAS DAILY VOL DOWNLOAD'!$B268+$B268</f>
        <v>0</v>
      </c>
    </row>
    <row r="269" spans="1:17" x14ac:dyDescent="0.2">
      <c r="A269" s="138">
        <v>45139</v>
      </c>
      <c r="B269" s="192">
        <f ca="1">STRADDLES!L291</f>
        <v>0</v>
      </c>
      <c r="C269" s="192">
        <f ca="1">'GAS DAILY VOL DOWNLOAD'!C269-'GAS DAILY VOL DOWNLOAD'!$B269+$B269</f>
        <v>0.55000000000000004</v>
      </c>
      <c r="D269" s="192">
        <f ca="1">'GAS DAILY VOL DOWNLOAD'!D269-'GAS DAILY VOL DOWNLOAD'!$B269+$B269</f>
        <v>0.5</v>
      </c>
      <c r="E269" s="192">
        <f ca="1">'GAS DAILY VOL DOWNLOAD'!E269-'GAS DAILY VOL DOWNLOAD'!$B269+$B269</f>
        <v>0.6</v>
      </c>
      <c r="F269" s="192">
        <f ca="1">'GAS DAILY VOL DOWNLOAD'!F269-'GAS DAILY VOL DOWNLOAD'!$B269+$B269</f>
        <v>0.55000000000000004</v>
      </c>
      <c r="G269" s="192">
        <f ca="1">'GAS DAILY VOL DOWNLOAD'!G269-'GAS DAILY VOL DOWNLOAD'!$B269+$B269</f>
        <v>0.6</v>
      </c>
      <c r="H269" s="192">
        <f ca="1">'GAS DAILY VOL DOWNLOAD'!H269-'GAS DAILY VOL DOWNLOAD'!$B269+$B269</f>
        <v>0.55000000000000004</v>
      </c>
      <c r="I269" s="192">
        <f ca="1">'GAS DAILY VOL DOWNLOAD'!I269-'GAS DAILY VOL DOWNLOAD'!$B269+$B269</f>
        <v>0.6</v>
      </c>
      <c r="J269" s="192">
        <f ca="1">'GAS DAILY VOL DOWNLOAD'!J269-'GAS DAILY VOL DOWNLOAD'!$B269+$B269</f>
        <v>0.45</v>
      </c>
      <c r="K269" s="192">
        <f ca="1">'GAS DAILY VOL DOWNLOAD'!K269-'GAS DAILY VOL DOWNLOAD'!$B269+$B269</f>
        <v>0</v>
      </c>
      <c r="L269" s="192">
        <f ca="1">'GAS DAILY VOL DOWNLOAD'!L269-'GAS DAILY VOL DOWNLOAD'!$B269+$B269</f>
        <v>0.6</v>
      </c>
      <c r="M269" s="192">
        <f ca="1">'GAS DAILY VOL DOWNLOAD'!M269-'GAS DAILY VOL DOWNLOAD'!$B269+$B269</f>
        <v>0.55000000000000004</v>
      </c>
      <c r="N269" s="192">
        <f ca="1">'GAS DAILY VOL DOWNLOAD'!N269-'GAS DAILY VOL DOWNLOAD'!$B269+$B269</f>
        <v>0.6</v>
      </c>
      <c r="O269" s="192">
        <f ca="1">'GAS DAILY VOL DOWNLOAD'!O269-'GAS DAILY VOL DOWNLOAD'!$B269+$B269</f>
        <v>0.15</v>
      </c>
      <c r="P269" s="192">
        <f ca="1">'GAS DAILY VOL DOWNLOAD'!P269-'GAS DAILY VOL DOWNLOAD'!$B269+$B269</f>
        <v>0.7</v>
      </c>
      <c r="Q269" s="192">
        <f ca="1">'GAS DAILY VOL DOWNLOAD'!Q269-'GAS DAILY VOL DOWNLOAD'!$B269+$B269</f>
        <v>0</v>
      </c>
    </row>
    <row r="270" spans="1:17" x14ac:dyDescent="0.2">
      <c r="A270" s="138">
        <v>45170</v>
      </c>
      <c r="B270" s="192">
        <f ca="1">STRADDLES!L292</f>
        <v>0</v>
      </c>
      <c r="C270" s="192">
        <f ca="1">'GAS DAILY VOL DOWNLOAD'!C270-'GAS DAILY VOL DOWNLOAD'!$B270+$B270</f>
        <v>0.55000000000000004</v>
      </c>
      <c r="D270" s="192">
        <f ca="1">'GAS DAILY VOL DOWNLOAD'!D270-'GAS DAILY VOL DOWNLOAD'!$B270+$B270</f>
        <v>0.55000000000000004</v>
      </c>
      <c r="E270" s="192">
        <f ca="1">'GAS DAILY VOL DOWNLOAD'!E270-'GAS DAILY VOL DOWNLOAD'!$B270+$B270</f>
        <v>0.55000000000000004</v>
      </c>
      <c r="F270" s="192">
        <f ca="1">'GAS DAILY VOL DOWNLOAD'!F270-'GAS DAILY VOL DOWNLOAD'!$B270+$B270</f>
        <v>0.55000000000000004</v>
      </c>
      <c r="G270" s="192">
        <f ca="1">'GAS DAILY VOL DOWNLOAD'!G270-'GAS DAILY VOL DOWNLOAD'!$B270+$B270</f>
        <v>0.6</v>
      </c>
      <c r="H270" s="192">
        <f ca="1">'GAS DAILY VOL DOWNLOAD'!H270-'GAS DAILY VOL DOWNLOAD'!$B270+$B270</f>
        <v>0.6</v>
      </c>
      <c r="I270" s="192">
        <f ca="1">'GAS DAILY VOL DOWNLOAD'!I270-'GAS DAILY VOL DOWNLOAD'!$B270+$B270</f>
        <v>0.55000000000000004</v>
      </c>
      <c r="J270" s="192">
        <f ca="1">'GAS DAILY VOL DOWNLOAD'!J270-'GAS DAILY VOL DOWNLOAD'!$B270+$B270</f>
        <v>0.5</v>
      </c>
      <c r="K270" s="192">
        <f ca="1">'GAS DAILY VOL DOWNLOAD'!K270-'GAS DAILY VOL DOWNLOAD'!$B270+$B270</f>
        <v>0</v>
      </c>
      <c r="L270" s="192">
        <f ca="1">'GAS DAILY VOL DOWNLOAD'!L270-'GAS DAILY VOL DOWNLOAD'!$B270+$B270</f>
        <v>0.6</v>
      </c>
      <c r="M270" s="192">
        <f ca="1">'GAS DAILY VOL DOWNLOAD'!M270-'GAS DAILY VOL DOWNLOAD'!$B270+$B270</f>
        <v>0.55000000000000004</v>
      </c>
      <c r="N270" s="192">
        <f ca="1">'GAS DAILY VOL DOWNLOAD'!N270-'GAS DAILY VOL DOWNLOAD'!$B270+$B270</f>
        <v>0.6</v>
      </c>
      <c r="O270" s="192">
        <f ca="1">'GAS DAILY VOL DOWNLOAD'!O270-'GAS DAILY VOL DOWNLOAD'!$B270+$B270</f>
        <v>0.15</v>
      </c>
      <c r="P270" s="192">
        <f ca="1">'GAS DAILY VOL DOWNLOAD'!P270-'GAS DAILY VOL DOWNLOAD'!$B270+$B270</f>
        <v>0.65</v>
      </c>
      <c r="Q270" s="192">
        <f ca="1">'GAS DAILY VOL DOWNLOAD'!Q270-'GAS DAILY VOL DOWNLOAD'!$B270+$B270</f>
        <v>0</v>
      </c>
    </row>
    <row r="271" spans="1:17" x14ac:dyDescent="0.2">
      <c r="A271" s="138">
        <v>45200</v>
      </c>
      <c r="B271" s="192">
        <f ca="1">STRADDLES!L293</f>
        <v>0</v>
      </c>
      <c r="C271" s="192">
        <f ca="1">'GAS DAILY VOL DOWNLOAD'!C271-'GAS DAILY VOL DOWNLOAD'!$B271+$B271</f>
        <v>0.6</v>
      </c>
      <c r="D271" s="192">
        <f ca="1">'GAS DAILY VOL DOWNLOAD'!D271-'GAS DAILY VOL DOWNLOAD'!$B271+$B271</f>
        <v>0.55000000000000004</v>
      </c>
      <c r="E271" s="192">
        <f ca="1">'GAS DAILY VOL DOWNLOAD'!E271-'GAS DAILY VOL DOWNLOAD'!$B271+$B271</f>
        <v>0.6</v>
      </c>
      <c r="F271" s="192">
        <f ca="1">'GAS DAILY VOL DOWNLOAD'!F271-'GAS DAILY VOL DOWNLOAD'!$B271+$B271</f>
        <v>0.6</v>
      </c>
      <c r="G271" s="192">
        <f ca="1">'GAS DAILY VOL DOWNLOAD'!G271-'GAS DAILY VOL DOWNLOAD'!$B271+$B271</f>
        <v>0.65</v>
      </c>
      <c r="H271" s="192">
        <f ca="1">'GAS DAILY VOL DOWNLOAD'!H271-'GAS DAILY VOL DOWNLOAD'!$B271+$B271</f>
        <v>0.65</v>
      </c>
      <c r="I271" s="192">
        <f ca="1">'GAS DAILY VOL DOWNLOAD'!I271-'GAS DAILY VOL DOWNLOAD'!$B271+$B271</f>
        <v>0.6</v>
      </c>
      <c r="J271" s="192">
        <f ca="1">'GAS DAILY VOL DOWNLOAD'!J271-'GAS DAILY VOL DOWNLOAD'!$B271+$B271</f>
        <v>0.5</v>
      </c>
      <c r="K271" s="192">
        <f ca="1">'GAS DAILY VOL DOWNLOAD'!K271-'GAS DAILY VOL DOWNLOAD'!$B271+$B271</f>
        <v>0</v>
      </c>
      <c r="L271" s="192">
        <f ca="1">'GAS DAILY VOL DOWNLOAD'!L271-'GAS DAILY VOL DOWNLOAD'!$B271+$B271</f>
        <v>0.65</v>
      </c>
      <c r="M271" s="192">
        <f ca="1">'GAS DAILY VOL DOWNLOAD'!M271-'GAS DAILY VOL DOWNLOAD'!$B271+$B271</f>
        <v>0.6</v>
      </c>
      <c r="N271" s="192">
        <f ca="1">'GAS DAILY VOL DOWNLOAD'!N271-'GAS DAILY VOL DOWNLOAD'!$B271+$B271</f>
        <v>0.65</v>
      </c>
      <c r="O271" s="192">
        <f ca="1">'GAS DAILY VOL DOWNLOAD'!O271-'GAS DAILY VOL DOWNLOAD'!$B271+$B271</f>
        <v>0.15</v>
      </c>
      <c r="P271" s="192">
        <f ca="1">'GAS DAILY VOL DOWNLOAD'!P271-'GAS DAILY VOL DOWNLOAD'!$B271+$B271</f>
        <v>0.7</v>
      </c>
      <c r="Q271" s="192">
        <f ca="1">'GAS DAILY VOL DOWNLOAD'!Q271-'GAS DAILY VOL DOWNLOAD'!$B271+$B271</f>
        <v>0</v>
      </c>
    </row>
    <row r="272" spans="1:17" x14ac:dyDescent="0.2">
      <c r="A272" s="138">
        <v>45231</v>
      </c>
      <c r="B272" s="192">
        <f ca="1">STRADDLES!L294</f>
        <v>0</v>
      </c>
      <c r="C272" s="192">
        <f ca="1">'GAS DAILY VOL DOWNLOAD'!C272-'GAS DAILY VOL DOWNLOAD'!$B272+$B272</f>
        <v>0.85</v>
      </c>
      <c r="D272" s="192">
        <f ca="1">'GAS DAILY VOL DOWNLOAD'!D272-'GAS DAILY VOL DOWNLOAD'!$B272+$B272</f>
        <v>0.8</v>
      </c>
      <c r="E272" s="192">
        <f ca="1">'GAS DAILY VOL DOWNLOAD'!E272-'GAS DAILY VOL DOWNLOAD'!$B272+$B272</f>
        <v>0.8</v>
      </c>
      <c r="F272" s="192">
        <f ca="1">'GAS DAILY VOL DOWNLOAD'!F272-'GAS DAILY VOL DOWNLOAD'!$B272+$B272</f>
        <v>0.9</v>
      </c>
      <c r="G272" s="192">
        <f ca="1">'GAS DAILY VOL DOWNLOAD'!G272-'GAS DAILY VOL DOWNLOAD'!$B272+$B272</f>
        <v>0.95</v>
      </c>
      <c r="H272" s="192">
        <f ca="1">'GAS DAILY VOL DOWNLOAD'!H272-'GAS DAILY VOL DOWNLOAD'!$B272+$B272</f>
        <v>0.85</v>
      </c>
      <c r="I272" s="192">
        <f ca="1">'GAS DAILY VOL DOWNLOAD'!I272-'GAS DAILY VOL DOWNLOAD'!$B272+$B272</f>
        <v>0.8</v>
      </c>
      <c r="J272" s="192">
        <f ca="1">'GAS DAILY VOL DOWNLOAD'!J272-'GAS DAILY VOL DOWNLOAD'!$B272+$B272</f>
        <v>0.95</v>
      </c>
      <c r="K272" s="192">
        <f ca="1">'GAS DAILY VOL DOWNLOAD'!K272-'GAS DAILY VOL DOWNLOAD'!$B272+$B272</f>
        <v>0</v>
      </c>
      <c r="L272" s="192">
        <f ca="1">'GAS DAILY VOL DOWNLOAD'!L272-'GAS DAILY VOL DOWNLOAD'!$B272+$B272</f>
        <v>0.8</v>
      </c>
      <c r="M272" s="192">
        <f ca="1">'GAS DAILY VOL DOWNLOAD'!M272-'GAS DAILY VOL DOWNLOAD'!$B272+$B272</f>
        <v>0.8</v>
      </c>
      <c r="N272" s="192">
        <f ca="1">'GAS DAILY VOL DOWNLOAD'!N272-'GAS DAILY VOL DOWNLOAD'!$B272+$B272</f>
        <v>0.95</v>
      </c>
      <c r="O272" s="192">
        <f ca="1">'GAS DAILY VOL DOWNLOAD'!O272-'GAS DAILY VOL DOWNLOAD'!$B272+$B272</f>
        <v>0.15</v>
      </c>
      <c r="P272" s="192">
        <f ca="1">'GAS DAILY VOL DOWNLOAD'!P272-'GAS DAILY VOL DOWNLOAD'!$B272+$B272</f>
        <v>0.9</v>
      </c>
      <c r="Q272" s="192">
        <f ca="1">'GAS DAILY VOL DOWNLOAD'!Q272-'GAS DAILY VOL DOWNLOAD'!$B272+$B272</f>
        <v>0</v>
      </c>
    </row>
    <row r="273" spans="1:17" x14ac:dyDescent="0.2">
      <c r="A273" s="138">
        <v>45261</v>
      </c>
      <c r="B273" s="192">
        <f ca="1">STRADDLES!L295</f>
        <v>0</v>
      </c>
      <c r="C273" s="192">
        <f ca="1">'GAS DAILY VOL DOWNLOAD'!C273-'GAS DAILY VOL DOWNLOAD'!$B273+$B273</f>
        <v>1.05</v>
      </c>
      <c r="D273" s="192">
        <f ca="1">'GAS DAILY VOL DOWNLOAD'!D273-'GAS DAILY VOL DOWNLOAD'!$B273+$B273</f>
        <v>1</v>
      </c>
      <c r="E273" s="192">
        <f ca="1">'GAS DAILY VOL DOWNLOAD'!E273-'GAS DAILY VOL DOWNLOAD'!$B273+$B273</f>
        <v>1</v>
      </c>
      <c r="F273" s="192">
        <f ca="1">'GAS DAILY VOL DOWNLOAD'!F273-'GAS DAILY VOL DOWNLOAD'!$B273+$B273</f>
        <v>1.1499999999999999</v>
      </c>
      <c r="G273" s="192">
        <f ca="1">'GAS DAILY VOL DOWNLOAD'!G273-'GAS DAILY VOL DOWNLOAD'!$B273+$B273</f>
        <v>1.25</v>
      </c>
      <c r="H273" s="192">
        <f ca="1">'GAS DAILY VOL DOWNLOAD'!H273-'GAS DAILY VOL DOWNLOAD'!$B273+$B273</f>
        <v>1.05</v>
      </c>
      <c r="I273" s="192">
        <f ca="1">'GAS DAILY VOL DOWNLOAD'!I273-'GAS DAILY VOL DOWNLOAD'!$B273+$B273</f>
        <v>1</v>
      </c>
      <c r="J273" s="192">
        <f ca="1">'GAS DAILY VOL DOWNLOAD'!J273-'GAS DAILY VOL DOWNLOAD'!$B273+$B273</f>
        <v>1.35</v>
      </c>
      <c r="K273" s="192">
        <f ca="1">'GAS DAILY VOL DOWNLOAD'!K273-'GAS DAILY VOL DOWNLOAD'!$B273+$B273</f>
        <v>0</v>
      </c>
      <c r="L273" s="192">
        <f ca="1">'GAS DAILY VOL DOWNLOAD'!L273-'GAS DAILY VOL DOWNLOAD'!$B273+$B273</f>
        <v>1.1000000000000001</v>
      </c>
      <c r="M273" s="192">
        <f ca="1">'GAS DAILY VOL DOWNLOAD'!M273-'GAS DAILY VOL DOWNLOAD'!$B273+$B273</f>
        <v>1</v>
      </c>
      <c r="N273" s="192">
        <f ca="1">'GAS DAILY VOL DOWNLOAD'!N273-'GAS DAILY VOL DOWNLOAD'!$B273+$B273</f>
        <v>1.25</v>
      </c>
      <c r="O273" s="192">
        <f ca="1">'GAS DAILY VOL DOWNLOAD'!O273-'GAS DAILY VOL DOWNLOAD'!$B273+$B273</f>
        <v>0.15</v>
      </c>
      <c r="P273" s="192">
        <f ca="1">'GAS DAILY VOL DOWNLOAD'!P273-'GAS DAILY VOL DOWNLOAD'!$B273+$B273</f>
        <v>1.1000000000000001</v>
      </c>
      <c r="Q273" s="192">
        <f ca="1">'GAS DAILY VOL DOWNLOAD'!Q273-'GAS DAILY VOL DOWNLOAD'!$B273+$B273</f>
        <v>0</v>
      </c>
    </row>
    <row r="274" spans="1:17" x14ac:dyDescent="0.2">
      <c r="A274" s="138">
        <v>45292</v>
      </c>
      <c r="B274" s="192">
        <f ca="1">STRADDLES!L296</f>
        <v>0</v>
      </c>
      <c r="C274" s="192">
        <f ca="1">'GAS DAILY VOL DOWNLOAD'!C274-'GAS DAILY VOL DOWNLOAD'!$B274+$B274</f>
        <v>1.05</v>
      </c>
      <c r="D274" s="192">
        <f ca="1">'GAS DAILY VOL DOWNLOAD'!D274-'GAS DAILY VOL DOWNLOAD'!$B274+$B274</f>
        <v>1</v>
      </c>
      <c r="E274" s="192">
        <f ca="1">'GAS DAILY VOL DOWNLOAD'!E274-'GAS DAILY VOL DOWNLOAD'!$B274+$B274</f>
        <v>1</v>
      </c>
      <c r="F274" s="192">
        <f ca="1">'GAS DAILY VOL DOWNLOAD'!F274-'GAS DAILY VOL DOWNLOAD'!$B274+$B274</f>
        <v>1.1499999999999999</v>
      </c>
      <c r="G274" s="192">
        <f ca="1">'GAS DAILY VOL DOWNLOAD'!G274-'GAS DAILY VOL DOWNLOAD'!$B274+$B274</f>
        <v>1.45</v>
      </c>
      <c r="H274" s="192">
        <f ca="1">'GAS DAILY VOL DOWNLOAD'!H274-'GAS DAILY VOL DOWNLOAD'!$B274+$B274</f>
        <v>1.05</v>
      </c>
      <c r="I274" s="192">
        <f ca="1">'GAS DAILY VOL DOWNLOAD'!I274-'GAS DAILY VOL DOWNLOAD'!$B274+$B274</f>
        <v>1</v>
      </c>
      <c r="J274" s="192">
        <f ca="1">'GAS DAILY VOL DOWNLOAD'!J274-'GAS DAILY VOL DOWNLOAD'!$B274+$B274</f>
        <v>1.35</v>
      </c>
      <c r="K274" s="192">
        <f ca="1">'GAS DAILY VOL DOWNLOAD'!K274-'GAS DAILY VOL DOWNLOAD'!$B274+$B274</f>
        <v>0</v>
      </c>
      <c r="L274" s="192">
        <f ca="1">'GAS DAILY VOL DOWNLOAD'!L274-'GAS DAILY VOL DOWNLOAD'!$B274+$B274</f>
        <v>1.1000000000000001</v>
      </c>
      <c r="M274" s="192">
        <f ca="1">'GAS DAILY VOL DOWNLOAD'!M274-'GAS DAILY VOL DOWNLOAD'!$B274+$B274</f>
        <v>1</v>
      </c>
      <c r="N274" s="192">
        <f ca="1">'GAS DAILY VOL DOWNLOAD'!N274-'GAS DAILY VOL DOWNLOAD'!$B274+$B274</f>
        <v>1.45</v>
      </c>
      <c r="O274" s="192">
        <f ca="1">'GAS DAILY VOL DOWNLOAD'!O274-'GAS DAILY VOL DOWNLOAD'!$B274+$B274</f>
        <v>0.15</v>
      </c>
      <c r="P274" s="192">
        <f ca="1">'GAS DAILY VOL DOWNLOAD'!P274-'GAS DAILY VOL DOWNLOAD'!$B274+$B274</f>
        <v>1.1000000000000001</v>
      </c>
      <c r="Q274" s="192">
        <f ca="1">'GAS DAILY VOL DOWNLOAD'!Q274-'GAS DAILY VOL DOWNLOAD'!$B274+$B274</f>
        <v>0</v>
      </c>
    </row>
    <row r="275" spans="1:17" x14ac:dyDescent="0.2">
      <c r="A275" s="138">
        <v>45323</v>
      </c>
      <c r="B275" s="192">
        <f ca="1">STRADDLES!L297</f>
        <v>0</v>
      </c>
      <c r="C275" s="192">
        <f ca="1">'GAS DAILY VOL DOWNLOAD'!C275-'GAS DAILY VOL DOWNLOAD'!$B275+$B275</f>
        <v>1.05</v>
      </c>
      <c r="D275" s="192">
        <f ca="1">'GAS DAILY VOL DOWNLOAD'!D275-'GAS DAILY VOL DOWNLOAD'!$B275+$B275</f>
        <v>1</v>
      </c>
      <c r="E275" s="192">
        <f ca="1">'GAS DAILY VOL DOWNLOAD'!E275-'GAS DAILY VOL DOWNLOAD'!$B275+$B275</f>
        <v>1</v>
      </c>
      <c r="F275" s="192">
        <f ca="1">'GAS DAILY VOL DOWNLOAD'!F275-'GAS DAILY VOL DOWNLOAD'!$B275+$B275</f>
        <v>1.1499999999999999</v>
      </c>
      <c r="G275" s="192">
        <f ca="1">'GAS DAILY VOL DOWNLOAD'!G275-'GAS DAILY VOL DOWNLOAD'!$B275+$B275</f>
        <v>1.45</v>
      </c>
      <c r="H275" s="192">
        <f ca="1">'GAS DAILY VOL DOWNLOAD'!H275-'GAS DAILY VOL DOWNLOAD'!$B275+$B275</f>
        <v>1.05</v>
      </c>
      <c r="I275" s="192">
        <f ca="1">'GAS DAILY VOL DOWNLOAD'!I275-'GAS DAILY VOL DOWNLOAD'!$B275+$B275</f>
        <v>1</v>
      </c>
      <c r="J275" s="192">
        <f ca="1">'GAS DAILY VOL DOWNLOAD'!J275-'GAS DAILY VOL DOWNLOAD'!$B275+$B275</f>
        <v>1.35</v>
      </c>
      <c r="K275" s="192">
        <f ca="1">'GAS DAILY VOL DOWNLOAD'!K275-'GAS DAILY VOL DOWNLOAD'!$B275+$B275</f>
        <v>0</v>
      </c>
      <c r="L275" s="192">
        <f ca="1">'GAS DAILY VOL DOWNLOAD'!L275-'GAS DAILY VOL DOWNLOAD'!$B275+$B275</f>
        <v>1.1000000000000001</v>
      </c>
      <c r="M275" s="192">
        <f ca="1">'GAS DAILY VOL DOWNLOAD'!M275-'GAS DAILY VOL DOWNLOAD'!$B275+$B275</f>
        <v>1</v>
      </c>
      <c r="N275" s="192">
        <f ca="1">'GAS DAILY VOL DOWNLOAD'!N275-'GAS DAILY VOL DOWNLOAD'!$B275+$B275</f>
        <v>1.45</v>
      </c>
      <c r="O275" s="192">
        <f ca="1">'GAS DAILY VOL DOWNLOAD'!O275-'GAS DAILY VOL DOWNLOAD'!$B275+$B275</f>
        <v>0.15</v>
      </c>
      <c r="P275" s="192">
        <f ca="1">'GAS DAILY VOL DOWNLOAD'!P275-'GAS DAILY VOL DOWNLOAD'!$B275+$B275</f>
        <v>1.1000000000000001</v>
      </c>
      <c r="Q275" s="192">
        <f ca="1">'GAS DAILY VOL DOWNLOAD'!Q275-'GAS DAILY VOL DOWNLOAD'!$B275+$B275</f>
        <v>0</v>
      </c>
    </row>
    <row r="276" spans="1:17" x14ac:dyDescent="0.2">
      <c r="A276" s="138">
        <v>45352</v>
      </c>
      <c r="B276" s="192">
        <f ca="1">STRADDLES!L298</f>
        <v>0</v>
      </c>
      <c r="C276" s="192">
        <f ca="1">'GAS DAILY VOL DOWNLOAD'!C276-'GAS DAILY VOL DOWNLOAD'!$B276+$B276</f>
        <v>0.8</v>
      </c>
      <c r="D276" s="192">
        <f ca="1">'GAS DAILY VOL DOWNLOAD'!D276-'GAS DAILY VOL DOWNLOAD'!$B276+$B276</f>
        <v>0.75</v>
      </c>
      <c r="E276" s="192">
        <f ca="1">'GAS DAILY VOL DOWNLOAD'!E276-'GAS DAILY VOL DOWNLOAD'!$B276+$B276</f>
        <v>0.75</v>
      </c>
      <c r="F276" s="192">
        <f ca="1">'GAS DAILY VOL DOWNLOAD'!F276-'GAS DAILY VOL DOWNLOAD'!$B276+$B276</f>
        <v>0.85</v>
      </c>
      <c r="G276" s="192">
        <f ca="1">'GAS DAILY VOL DOWNLOAD'!G276-'GAS DAILY VOL DOWNLOAD'!$B276+$B276</f>
        <v>1</v>
      </c>
      <c r="H276" s="192">
        <f ca="1">'GAS DAILY VOL DOWNLOAD'!H276-'GAS DAILY VOL DOWNLOAD'!$B276+$B276</f>
        <v>0.75</v>
      </c>
      <c r="I276" s="192">
        <f ca="1">'GAS DAILY VOL DOWNLOAD'!I276-'GAS DAILY VOL DOWNLOAD'!$B276+$B276</f>
        <v>0.75</v>
      </c>
      <c r="J276" s="192">
        <f ca="1">'GAS DAILY VOL DOWNLOAD'!J276-'GAS DAILY VOL DOWNLOAD'!$B276+$B276</f>
        <v>0.95</v>
      </c>
      <c r="K276" s="192">
        <f ca="1">'GAS DAILY VOL DOWNLOAD'!K276-'GAS DAILY VOL DOWNLOAD'!$B276+$B276</f>
        <v>0</v>
      </c>
      <c r="L276" s="192">
        <f ca="1">'GAS DAILY VOL DOWNLOAD'!L276-'GAS DAILY VOL DOWNLOAD'!$B276+$B276</f>
        <v>0.75</v>
      </c>
      <c r="M276" s="192">
        <f ca="1">'GAS DAILY VOL DOWNLOAD'!M276-'GAS DAILY VOL DOWNLOAD'!$B276+$B276</f>
        <v>0.75</v>
      </c>
      <c r="N276" s="192">
        <f ca="1">'GAS DAILY VOL DOWNLOAD'!N276-'GAS DAILY VOL DOWNLOAD'!$B276+$B276</f>
        <v>1</v>
      </c>
      <c r="O276" s="192">
        <f ca="1">'GAS DAILY VOL DOWNLOAD'!O276-'GAS DAILY VOL DOWNLOAD'!$B276+$B276</f>
        <v>0.15</v>
      </c>
      <c r="P276" s="192">
        <f ca="1">'GAS DAILY VOL DOWNLOAD'!P276-'GAS DAILY VOL DOWNLOAD'!$B276+$B276</f>
        <v>0.85</v>
      </c>
      <c r="Q276" s="192">
        <f ca="1">'GAS DAILY VOL DOWNLOAD'!Q276-'GAS DAILY VOL DOWNLOAD'!$B276+$B276</f>
        <v>0</v>
      </c>
    </row>
    <row r="277" spans="1:17" x14ac:dyDescent="0.2">
      <c r="A277" s="138">
        <v>45383</v>
      </c>
      <c r="B277" s="192">
        <f ca="1">STRADDLES!L299</f>
        <v>0</v>
      </c>
      <c r="C277" s="192">
        <f ca="1">'GAS DAILY VOL DOWNLOAD'!C277-'GAS DAILY VOL DOWNLOAD'!$B277+$B277</f>
        <v>0.45</v>
      </c>
      <c r="D277" s="192">
        <f ca="1">'GAS DAILY VOL DOWNLOAD'!D277-'GAS DAILY VOL DOWNLOAD'!$B277+$B277</f>
        <v>0.4</v>
      </c>
      <c r="E277" s="192">
        <f ca="1">'GAS DAILY VOL DOWNLOAD'!E277-'GAS DAILY VOL DOWNLOAD'!$B277+$B277</f>
        <v>0.45</v>
      </c>
      <c r="F277" s="192">
        <f ca="1">'GAS DAILY VOL DOWNLOAD'!F277-'GAS DAILY VOL DOWNLOAD'!$B277+$B277</f>
        <v>0.45</v>
      </c>
      <c r="G277" s="192">
        <f ca="1">'GAS DAILY VOL DOWNLOAD'!G277-'GAS DAILY VOL DOWNLOAD'!$B277+$B277</f>
        <v>0.45</v>
      </c>
      <c r="H277" s="192">
        <f ca="1">'GAS DAILY VOL DOWNLOAD'!H277-'GAS DAILY VOL DOWNLOAD'!$B277+$B277</f>
        <v>0.45</v>
      </c>
      <c r="I277" s="192">
        <f ca="1">'GAS DAILY VOL DOWNLOAD'!I277-'GAS DAILY VOL DOWNLOAD'!$B277+$B277</f>
        <v>0.45</v>
      </c>
      <c r="J277" s="192">
        <f ca="1">'GAS DAILY VOL DOWNLOAD'!J277-'GAS DAILY VOL DOWNLOAD'!$B277+$B277</f>
        <v>0.5</v>
      </c>
      <c r="K277" s="192">
        <f ca="1">'GAS DAILY VOL DOWNLOAD'!K277-'GAS DAILY VOL DOWNLOAD'!$B277+$B277</f>
        <v>0</v>
      </c>
      <c r="L277" s="192">
        <f ca="1">'GAS DAILY VOL DOWNLOAD'!L277-'GAS DAILY VOL DOWNLOAD'!$B277+$B277</f>
        <v>0.45</v>
      </c>
      <c r="M277" s="192">
        <f ca="1">'GAS DAILY VOL DOWNLOAD'!M277-'GAS DAILY VOL DOWNLOAD'!$B277+$B277</f>
        <v>0.4</v>
      </c>
      <c r="N277" s="192">
        <f ca="1">'GAS DAILY VOL DOWNLOAD'!N277-'GAS DAILY VOL DOWNLOAD'!$B277+$B277</f>
        <v>0.45</v>
      </c>
      <c r="O277" s="192">
        <f ca="1">'GAS DAILY VOL DOWNLOAD'!O277-'GAS DAILY VOL DOWNLOAD'!$B277+$B277</f>
        <v>0.15</v>
      </c>
      <c r="P277" s="192">
        <f ca="1">'GAS DAILY VOL DOWNLOAD'!P277-'GAS DAILY VOL DOWNLOAD'!$B277+$B277</f>
        <v>0.55000000000000004</v>
      </c>
      <c r="Q277" s="192">
        <f ca="1">'GAS DAILY VOL DOWNLOAD'!Q277-'GAS DAILY VOL DOWNLOAD'!$B277+$B277</f>
        <v>0</v>
      </c>
    </row>
    <row r="278" spans="1:17" x14ac:dyDescent="0.2">
      <c r="A278" s="138">
        <v>45413</v>
      </c>
      <c r="B278" s="192">
        <f ca="1">STRADDLES!L300</f>
        <v>0</v>
      </c>
      <c r="C278" s="192">
        <f ca="1">'GAS DAILY VOL DOWNLOAD'!C278-'GAS DAILY VOL DOWNLOAD'!$B278+$B278</f>
        <v>0.5</v>
      </c>
      <c r="D278" s="192">
        <f ca="1">'GAS DAILY VOL DOWNLOAD'!D278-'GAS DAILY VOL DOWNLOAD'!$B278+$B278</f>
        <v>0.4</v>
      </c>
      <c r="E278" s="192">
        <f ca="1">'GAS DAILY VOL DOWNLOAD'!E278-'GAS DAILY VOL DOWNLOAD'!$B278+$B278</f>
        <v>0.4</v>
      </c>
      <c r="F278" s="192">
        <f ca="1">'GAS DAILY VOL DOWNLOAD'!F278-'GAS DAILY VOL DOWNLOAD'!$B278+$B278</f>
        <v>0.45</v>
      </c>
      <c r="G278" s="192">
        <f ca="1">'GAS DAILY VOL DOWNLOAD'!G278-'GAS DAILY VOL DOWNLOAD'!$B278+$B278</f>
        <v>0.5</v>
      </c>
      <c r="H278" s="192">
        <f ca="1">'GAS DAILY VOL DOWNLOAD'!H278-'GAS DAILY VOL DOWNLOAD'!$B278+$B278</f>
        <v>0.45</v>
      </c>
      <c r="I278" s="192">
        <f ca="1">'GAS DAILY VOL DOWNLOAD'!I278-'GAS DAILY VOL DOWNLOAD'!$B278+$B278</f>
        <v>0.4</v>
      </c>
      <c r="J278" s="192">
        <f ca="1">'GAS DAILY VOL DOWNLOAD'!J278-'GAS DAILY VOL DOWNLOAD'!$B278+$B278</f>
        <v>0.45</v>
      </c>
      <c r="K278" s="192">
        <f ca="1">'GAS DAILY VOL DOWNLOAD'!K278-'GAS DAILY VOL DOWNLOAD'!$B278+$B278</f>
        <v>0</v>
      </c>
      <c r="L278" s="192">
        <f ca="1">'GAS DAILY VOL DOWNLOAD'!L278-'GAS DAILY VOL DOWNLOAD'!$B278+$B278</f>
        <v>0.5</v>
      </c>
      <c r="M278" s="192">
        <f ca="1">'GAS DAILY VOL DOWNLOAD'!M278-'GAS DAILY VOL DOWNLOAD'!$B278+$B278</f>
        <v>0.45</v>
      </c>
      <c r="N278" s="192">
        <f ca="1">'GAS DAILY VOL DOWNLOAD'!N278-'GAS DAILY VOL DOWNLOAD'!$B278+$B278</f>
        <v>0.5</v>
      </c>
      <c r="O278" s="192">
        <f ca="1">'GAS DAILY VOL DOWNLOAD'!O278-'GAS DAILY VOL DOWNLOAD'!$B278+$B278</f>
        <v>0.15</v>
      </c>
      <c r="P278" s="192">
        <f ca="1">'GAS DAILY VOL DOWNLOAD'!P278-'GAS DAILY VOL DOWNLOAD'!$B278+$B278</f>
        <v>0.5</v>
      </c>
      <c r="Q278" s="192">
        <f ca="1">'GAS DAILY VOL DOWNLOAD'!Q278-'GAS DAILY VOL DOWNLOAD'!$B278+$B278</f>
        <v>0</v>
      </c>
    </row>
    <row r="279" spans="1:17" x14ac:dyDescent="0.2">
      <c r="A279" s="138">
        <v>45444</v>
      </c>
      <c r="B279" s="192">
        <f ca="1">STRADDLES!L301</f>
        <v>0</v>
      </c>
      <c r="C279" s="192">
        <f ca="1">'GAS DAILY VOL DOWNLOAD'!C279-'GAS DAILY VOL DOWNLOAD'!$B279+$B279</f>
        <v>0.5</v>
      </c>
      <c r="D279" s="192">
        <f ca="1">'GAS DAILY VOL DOWNLOAD'!D279-'GAS DAILY VOL DOWNLOAD'!$B279+$B279</f>
        <v>0.4</v>
      </c>
      <c r="E279" s="192">
        <f ca="1">'GAS DAILY VOL DOWNLOAD'!E279-'GAS DAILY VOL DOWNLOAD'!$B279+$B279</f>
        <v>0.5</v>
      </c>
      <c r="F279" s="192">
        <f ca="1">'GAS DAILY VOL DOWNLOAD'!F279-'GAS DAILY VOL DOWNLOAD'!$B279+$B279</f>
        <v>0.45</v>
      </c>
      <c r="G279" s="192">
        <f ca="1">'GAS DAILY VOL DOWNLOAD'!G279-'GAS DAILY VOL DOWNLOAD'!$B279+$B279</f>
        <v>0.5</v>
      </c>
      <c r="H279" s="192">
        <f ca="1">'GAS DAILY VOL DOWNLOAD'!H279-'GAS DAILY VOL DOWNLOAD'!$B279+$B279</f>
        <v>0.5</v>
      </c>
      <c r="I279" s="192">
        <f ca="1">'GAS DAILY VOL DOWNLOAD'!I279-'GAS DAILY VOL DOWNLOAD'!$B279+$B279</f>
        <v>0.5</v>
      </c>
      <c r="J279" s="192">
        <f ca="1">'GAS DAILY VOL DOWNLOAD'!J279-'GAS DAILY VOL DOWNLOAD'!$B279+$B279</f>
        <v>0.5</v>
      </c>
      <c r="K279" s="192">
        <f ca="1">'GAS DAILY VOL DOWNLOAD'!K279-'GAS DAILY VOL DOWNLOAD'!$B279+$B279</f>
        <v>0</v>
      </c>
      <c r="L279" s="192">
        <f ca="1">'GAS DAILY VOL DOWNLOAD'!L279-'GAS DAILY VOL DOWNLOAD'!$B279+$B279</f>
        <v>0.5</v>
      </c>
      <c r="M279" s="192">
        <f ca="1">'GAS DAILY VOL DOWNLOAD'!M279-'GAS DAILY VOL DOWNLOAD'!$B279+$B279</f>
        <v>0.45</v>
      </c>
      <c r="N279" s="192">
        <f ca="1">'GAS DAILY VOL DOWNLOAD'!N279-'GAS DAILY VOL DOWNLOAD'!$B279+$B279</f>
        <v>0.5</v>
      </c>
      <c r="O279" s="192">
        <f ca="1">'GAS DAILY VOL DOWNLOAD'!O279-'GAS DAILY VOL DOWNLOAD'!$B279+$B279</f>
        <v>0.15</v>
      </c>
      <c r="P279" s="192">
        <f ca="1">'GAS DAILY VOL DOWNLOAD'!P279-'GAS DAILY VOL DOWNLOAD'!$B279+$B279</f>
        <v>0.6</v>
      </c>
      <c r="Q279" s="192">
        <f ca="1">'GAS DAILY VOL DOWNLOAD'!Q279-'GAS DAILY VOL DOWNLOAD'!$B279+$B279</f>
        <v>0</v>
      </c>
    </row>
    <row r="280" spans="1:17" x14ac:dyDescent="0.2">
      <c r="A280" s="138">
        <v>45474</v>
      </c>
      <c r="B280" s="192">
        <f ca="1">STRADDLES!L302</f>
        <v>0</v>
      </c>
      <c r="C280" s="192">
        <f ca="1">'GAS DAILY VOL DOWNLOAD'!C280-'GAS DAILY VOL DOWNLOAD'!$B280+$B280</f>
        <v>0.5</v>
      </c>
      <c r="D280" s="192">
        <f ca="1">'GAS DAILY VOL DOWNLOAD'!D280-'GAS DAILY VOL DOWNLOAD'!$B280+$B280</f>
        <v>0.4</v>
      </c>
      <c r="E280" s="192">
        <f ca="1">'GAS DAILY VOL DOWNLOAD'!E280-'GAS DAILY VOL DOWNLOAD'!$B280+$B280</f>
        <v>0.5</v>
      </c>
      <c r="F280" s="192">
        <f ca="1">'GAS DAILY VOL DOWNLOAD'!F280-'GAS DAILY VOL DOWNLOAD'!$B280+$B280</f>
        <v>0.5</v>
      </c>
      <c r="G280" s="192">
        <f ca="1">'GAS DAILY VOL DOWNLOAD'!G280-'GAS DAILY VOL DOWNLOAD'!$B280+$B280</f>
        <v>0.5</v>
      </c>
      <c r="H280" s="192">
        <f ca="1">'GAS DAILY VOL DOWNLOAD'!H280-'GAS DAILY VOL DOWNLOAD'!$B280+$B280</f>
        <v>0.5</v>
      </c>
      <c r="I280" s="192">
        <f ca="1">'GAS DAILY VOL DOWNLOAD'!I280-'GAS DAILY VOL DOWNLOAD'!$B280+$B280</f>
        <v>0.5</v>
      </c>
      <c r="J280" s="192">
        <f ca="1">'GAS DAILY VOL DOWNLOAD'!J280-'GAS DAILY VOL DOWNLOAD'!$B280+$B280</f>
        <v>0.5</v>
      </c>
      <c r="K280" s="192">
        <f ca="1">'GAS DAILY VOL DOWNLOAD'!K280-'GAS DAILY VOL DOWNLOAD'!$B280+$B280</f>
        <v>0</v>
      </c>
      <c r="L280" s="192">
        <f ca="1">'GAS DAILY VOL DOWNLOAD'!L280-'GAS DAILY VOL DOWNLOAD'!$B280+$B280</f>
        <v>0.55000000000000004</v>
      </c>
      <c r="M280" s="192">
        <f ca="1">'GAS DAILY VOL DOWNLOAD'!M280-'GAS DAILY VOL DOWNLOAD'!$B280+$B280</f>
        <v>0.5</v>
      </c>
      <c r="N280" s="192">
        <f ca="1">'GAS DAILY VOL DOWNLOAD'!N280-'GAS DAILY VOL DOWNLOAD'!$B280+$B280</f>
        <v>0.5</v>
      </c>
      <c r="O280" s="192">
        <f ca="1">'GAS DAILY VOL DOWNLOAD'!O280-'GAS DAILY VOL DOWNLOAD'!$B280+$B280</f>
        <v>0.15</v>
      </c>
      <c r="P280" s="192">
        <f ca="1">'GAS DAILY VOL DOWNLOAD'!P280-'GAS DAILY VOL DOWNLOAD'!$B280+$B280</f>
        <v>0.6</v>
      </c>
      <c r="Q280" s="192">
        <f ca="1">'GAS DAILY VOL DOWNLOAD'!Q280-'GAS DAILY VOL DOWNLOAD'!$B280+$B280</f>
        <v>0</v>
      </c>
    </row>
    <row r="281" spans="1:17" x14ac:dyDescent="0.2">
      <c r="A281" s="138">
        <v>45505</v>
      </c>
      <c r="B281" s="192">
        <f ca="1">STRADDLES!L303</f>
        <v>0</v>
      </c>
      <c r="C281" s="192">
        <f ca="1">'GAS DAILY VOL DOWNLOAD'!C281-'GAS DAILY VOL DOWNLOAD'!$B281+$B281</f>
        <v>0.55000000000000004</v>
      </c>
      <c r="D281" s="192">
        <f ca="1">'GAS DAILY VOL DOWNLOAD'!D281-'GAS DAILY VOL DOWNLOAD'!$B281+$B281</f>
        <v>0.5</v>
      </c>
      <c r="E281" s="192">
        <f ca="1">'GAS DAILY VOL DOWNLOAD'!E281-'GAS DAILY VOL DOWNLOAD'!$B281+$B281</f>
        <v>0.6</v>
      </c>
      <c r="F281" s="192">
        <f ca="1">'GAS DAILY VOL DOWNLOAD'!F281-'GAS DAILY VOL DOWNLOAD'!$B281+$B281</f>
        <v>0.55000000000000004</v>
      </c>
      <c r="G281" s="192">
        <f ca="1">'GAS DAILY VOL DOWNLOAD'!G281-'GAS DAILY VOL DOWNLOAD'!$B281+$B281</f>
        <v>0.6</v>
      </c>
      <c r="H281" s="192">
        <f ca="1">'GAS DAILY VOL DOWNLOAD'!H281-'GAS DAILY VOL DOWNLOAD'!$B281+$B281</f>
        <v>0.55000000000000004</v>
      </c>
      <c r="I281" s="192">
        <f ca="1">'GAS DAILY VOL DOWNLOAD'!I281-'GAS DAILY VOL DOWNLOAD'!$B281+$B281</f>
        <v>0.6</v>
      </c>
      <c r="J281" s="192">
        <f ca="1">'GAS DAILY VOL DOWNLOAD'!J281-'GAS DAILY VOL DOWNLOAD'!$B281+$B281</f>
        <v>0.45</v>
      </c>
      <c r="K281" s="192">
        <f ca="1">'GAS DAILY VOL DOWNLOAD'!K281-'GAS DAILY VOL DOWNLOAD'!$B281+$B281</f>
        <v>0</v>
      </c>
      <c r="L281" s="192">
        <f ca="1">'GAS DAILY VOL DOWNLOAD'!L281-'GAS DAILY VOL DOWNLOAD'!$B281+$B281</f>
        <v>0.6</v>
      </c>
      <c r="M281" s="192">
        <f ca="1">'GAS DAILY VOL DOWNLOAD'!M281-'GAS DAILY VOL DOWNLOAD'!$B281+$B281</f>
        <v>0.55000000000000004</v>
      </c>
      <c r="N281" s="192">
        <f ca="1">'GAS DAILY VOL DOWNLOAD'!N281-'GAS DAILY VOL DOWNLOAD'!$B281+$B281</f>
        <v>0.6</v>
      </c>
      <c r="O281" s="192">
        <f ca="1">'GAS DAILY VOL DOWNLOAD'!O281-'GAS DAILY VOL DOWNLOAD'!$B281+$B281</f>
        <v>0.15</v>
      </c>
      <c r="P281" s="192">
        <f ca="1">'GAS DAILY VOL DOWNLOAD'!P281-'GAS DAILY VOL DOWNLOAD'!$B281+$B281</f>
        <v>0.7</v>
      </c>
      <c r="Q281" s="192">
        <f ca="1">'GAS DAILY VOL DOWNLOAD'!Q281-'GAS DAILY VOL DOWNLOAD'!$B281+$B281</f>
        <v>0</v>
      </c>
    </row>
    <row r="282" spans="1:17" x14ac:dyDescent="0.2">
      <c r="A282" s="138">
        <v>45536</v>
      </c>
      <c r="B282" s="192">
        <f ca="1">STRADDLES!L304</f>
        <v>0</v>
      </c>
      <c r="C282" s="192">
        <f ca="1">'GAS DAILY VOL DOWNLOAD'!C282-'GAS DAILY VOL DOWNLOAD'!$B282+$B282</f>
        <v>0.55000000000000004</v>
      </c>
      <c r="D282" s="192">
        <f ca="1">'GAS DAILY VOL DOWNLOAD'!D282-'GAS DAILY VOL DOWNLOAD'!$B282+$B282</f>
        <v>0.55000000000000004</v>
      </c>
      <c r="E282" s="192">
        <f ca="1">'GAS DAILY VOL DOWNLOAD'!E282-'GAS DAILY VOL DOWNLOAD'!$B282+$B282</f>
        <v>0.55000000000000004</v>
      </c>
      <c r="F282" s="192">
        <f ca="1">'GAS DAILY VOL DOWNLOAD'!F282-'GAS DAILY VOL DOWNLOAD'!$B282+$B282</f>
        <v>0.55000000000000004</v>
      </c>
      <c r="G282" s="192">
        <f ca="1">'GAS DAILY VOL DOWNLOAD'!G282-'GAS DAILY VOL DOWNLOAD'!$B282+$B282</f>
        <v>0.6</v>
      </c>
      <c r="H282" s="192">
        <f ca="1">'GAS DAILY VOL DOWNLOAD'!H282-'GAS DAILY VOL DOWNLOAD'!$B282+$B282</f>
        <v>0.6</v>
      </c>
      <c r="I282" s="192">
        <f ca="1">'GAS DAILY VOL DOWNLOAD'!I282-'GAS DAILY VOL DOWNLOAD'!$B282+$B282</f>
        <v>0.55000000000000004</v>
      </c>
      <c r="J282" s="192">
        <f ca="1">'GAS DAILY VOL DOWNLOAD'!J282-'GAS DAILY VOL DOWNLOAD'!$B282+$B282</f>
        <v>0.5</v>
      </c>
      <c r="K282" s="192">
        <f ca="1">'GAS DAILY VOL DOWNLOAD'!K282-'GAS DAILY VOL DOWNLOAD'!$B282+$B282</f>
        <v>0</v>
      </c>
      <c r="L282" s="192">
        <f ca="1">'GAS DAILY VOL DOWNLOAD'!L282-'GAS DAILY VOL DOWNLOAD'!$B282+$B282</f>
        <v>0.6</v>
      </c>
      <c r="M282" s="192">
        <f ca="1">'GAS DAILY VOL DOWNLOAD'!M282-'GAS DAILY VOL DOWNLOAD'!$B282+$B282</f>
        <v>0.55000000000000004</v>
      </c>
      <c r="N282" s="192">
        <f ca="1">'GAS DAILY VOL DOWNLOAD'!N282-'GAS DAILY VOL DOWNLOAD'!$B282+$B282</f>
        <v>0.6</v>
      </c>
      <c r="O282" s="192">
        <f ca="1">'GAS DAILY VOL DOWNLOAD'!O282-'GAS DAILY VOL DOWNLOAD'!$B282+$B282</f>
        <v>0.15</v>
      </c>
      <c r="P282" s="192">
        <f ca="1">'GAS DAILY VOL DOWNLOAD'!P282-'GAS DAILY VOL DOWNLOAD'!$B282+$B282</f>
        <v>0.65</v>
      </c>
      <c r="Q282" s="192">
        <f ca="1">'GAS DAILY VOL DOWNLOAD'!Q282-'GAS DAILY VOL DOWNLOAD'!$B282+$B282</f>
        <v>0</v>
      </c>
    </row>
    <row r="283" spans="1:17" x14ac:dyDescent="0.2">
      <c r="A283" s="138">
        <v>45566</v>
      </c>
      <c r="B283" s="192">
        <f ca="1">STRADDLES!L305</f>
        <v>0</v>
      </c>
      <c r="C283" s="192">
        <f ca="1">'GAS DAILY VOL DOWNLOAD'!C283-'GAS DAILY VOL DOWNLOAD'!$B283+$B283</f>
        <v>0.6</v>
      </c>
      <c r="D283" s="192">
        <f ca="1">'GAS DAILY VOL DOWNLOAD'!D283-'GAS DAILY VOL DOWNLOAD'!$B283+$B283</f>
        <v>0.55000000000000004</v>
      </c>
      <c r="E283" s="192">
        <f ca="1">'GAS DAILY VOL DOWNLOAD'!E283-'GAS DAILY VOL DOWNLOAD'!$B283+$B283</f>
        <v>0.6</v>
      </c>
      <c r="F283" s="192">
        <f ca="1">'GAS DAILY VOL DOWNLOAD'!F283-'GAS DAILY VOL DOWNLOAD'!$B283+$B283</f>
        <v>0.6</v>
      </c>
      <c r="G283" s="192">
        <f ca="1">'GAS DAILY VOL DOWNLOAD'!G283-'GAS DAILY VOL DOWNLOAD'!$B283+$B283</f>
        <v>0.65</v>
      </c>
      <c r="H283" s="192">
        <f ca="1">'GAS DAILY VOL DOWNLOAD'!H283-'GAS DAILY VOL DOWNLOAD'!$B283+$B283</f>
        <v>0.65</v>
      </c>
      <c r="I283" s="192">
        <f ca="1">'GAS DAILY VOL DOWNLOAD'!I283-'GAS DAILY VOL DOWNLOAD'!$B283+$B283</f>
        <v>0.6</v>
      </c>
      <c r="J283" s="192">
        <f ca="1">'GAS DAILY VOL DOWNLOAD'!J283-'GAS DAILY VOL DOWNLOAD'!$B283+$B283</f>
        <v>0.5</v>
      </c>
      <c r="K283" s="192">
        <f ca="1">'GAS DAILY VOL DOWNLOAD'!K283-'GAS DAILY VOL DOWNLOAD'!$B283+$B283</f>
        <v>0</v>
      </c>
      <c r="L283" s="192">
        <f ca="1">'GAS DAILY VOL DOWNLOAD'!L283-'GAS DAILY VOL DOWNLOAD'!$B283+$B283</f>
        <v>0.65</v>
      </c>
      <c r="M283" s="192">
        <f ca="1">'GAS DAILY VOL DOWNLOAD'!M283-'GAS DAILY VOL DOWNLOAD'!$B283+$B283</f>
        <v>0.6</v>
      </c>
      <c r="N283" s="192">
        <f ca="1">'GAS DAILY VOL DOWNLOAD'!N283-'GAS DAILY VOL DOWNLOAD'!$B283+$B283</f>
        <v>0.65</v>
      </c>
      <c r="O283" s="192">
        <f ca="1">'GAS DAILY VOL DOWNLOAD'!O283-'GAS DAILY VOL DOWNLOAD'!$B283+$B283</f>
        <v>0.15</v>
      </c>
      <c r="P283" s="192">
        <f ca="1">'GAS DAILY VOL DOWNLOAD'!P283-'GAS DAILY VOL DOWNLOAD'!$B283+$B283</f>
        <v>0.7</v>
      </c>
      <c r="Q283" s="192">
        <f ca="1">'GAS DAILY VOL DOWNLOAD'!Q283-'GAS DAILY VOL DOWNLOAD'!$B283+$B283</f>
        <v>0</v>
      </c>
    </row>
    <row r="284" spans="1:17" x14ac:dyDescent="0.2">
      <c r="A284" s="138">
        <v>45597</v>
      </c>
      <c r="B284" s="192">
        <f ca="1">STRADDLES!L306</f>
        <v>0</v>
      </c>
      <c r="C284" s="192">
        <f ca="1">'GAS DAILY VOL DOWNLOAD'!C284-'GAS DAILY VOL DOWNLOAD'!$B284+$B284</f>
        <v>0.85</v>
      </c>
      <c r="D284" s="192">
        <f ca="1">'GAS DAILY VOL DOWNLOAD'!D284-'GAS DAILY VOL DOWNLOAD'!$B284+$B284</f>
        <v>0.8</v>
      </c>
      <c r="E284" s="192">
        <f ca="1">'GAS DAILY VOL DOWNLOAD'!E284-'GAS DAILY VOL DOWNLOAD'!$B284+$B284</f>
        <v>0.8</v>
      </c>
      <c r="F284" s="192">
        <f ca="1">'GAS DAILY VOL DOWNLOAD'!F284-'GAS DAILY VOL DOWNLOAD'!$B284+$B284</f>
        <v>0.9</v>
      </c>
      <c r="G284" s="192">
        <f ca="1">'GAS DAILY VOL DOWNLOAD'!G284-'GAS DAILY VOL DOWNLOAD'!$B284+$B284</f>
        <v>0.95</v>
      </c>
      <c r="H284" s="192">
        <f ca="1">'GAS DAILY VOL DOWNLOAD'!H284-'GAS DAILY VOL DOWNLOAD'!$B284+$B284</f>
        <v>0.85</v>
      </c>
      <c r="I284" s="192">
        <f ca="1">'GAS DAILY VOL DOWNLOAD'!I284-'GAS DAILY VOL DOWNLOAD'!$B284+$B284</f>
        <v>0.8</v>
      </c>
      <c r="J284" s="192">
        <f ca="1">'GAS DAILY VOL DOWNLOAD'!J284-'GAS DAILY VOL DOWNLOAD'!$B284+$B284</f>
        <v>0.95</v>
      </c>
      <c r="K284" s="192">
        <f ca="1">'GAS DAILY VOL DOWNLOAD'!K284-'GAS DAILY VOL DOWNLOAD'!$B284+$B284</f>
        <v>0</v>
      </c>
      <c r="L284" s="192">
        <f ca="1">'GAS DAILY VOL DOWNLOAD'!L284-'GAS DAILY VOL DOWNLOAD'!$B284+$B284</f>
        <v>0.8</v>
      </c>
      <c r="M284" s="192">
        <f ca="1">'GAS DAILY VOL DOWNLOAD'!M284-'GAS DAILY VOL DOWNLOAD'!$B284+$B284</f>
        <v>0.8</v>
      </c>
      <c r="N284" s="192">
        <f ca="1">'GAS DAILY VOL DOWNLOAD'!N284-'GAS DAILY VOL DOWNLOAD'!$B284+$B284</f>
        <v>0.95</v>
      </c>
      <c r="O284" s="192">
        <f ca="1">'GAS DAILY VOL DOWNLOAD'!O284-'GAS DAILY VOL DOWNLOAD'!$B284+$B284</f>
        <v>0.15</v>
      </c>
      <c r="P284" s="192">
        <f ca="1">'GAS DAILY VOL DOWNLOAD'!P284-'GAS DAILY VOL DOWNLOAD'!$B284+$B284</f>
        <v>0.9</v>
      </c>
      <c r="Q284" s="192">
        <f ca="1">'GAS DAILY VOL DOWNLOAD'!Q284-'GAS DAILY VOL DOWNLOAD'!$B284+$B284</f>
        <v>0</v>
      </c>
    </row>
    <row r="285" spans="1:17" x14ac:dyDescent="0.2">
      <c r="A285" s="138">
        <v>45627</v>
      </c>
      <c r="B285" s="192">
        <f ca="1">STRADDLES!L307</f>
        <v>0</v>
      </c>
      <c r="C285" s="192">
        <f ca="1">'GAS DAILY VOL DOWNLOAD'!C285-'GAS DAILY VOL DOWNLOAD'!$B285+$B285</f>
        <v>1.05</v>
      </c>
      <c r="D285" s="192">
        <f ca="1">'GAS DAILY VOL DOWNLOAD'!D285-'GAS DAILY VOL DOWNLOAD'!$B285+$B285</f>
        <v>1</v>
      </c>
      <c r="E285" s="192">
        <f ca="1">'GAS DAILY VOL DOWNLOAD'!E285-'GAS DAILY VOL DOWNLOAD'!$B285+$B285</f>
        <v>1</v>
      </c>
      <c r="F285" s="192">
        <f ca="1">'GAS DAILY VOL DOWNLOAD'!F285-'GAS DAILY VOL DOWNLOAD'!$B285+$B285</f>
        <v>1.1499999999999999</v>
      </c>
      <c r="G285" s="192">
        <f ca="1">'GAS DAILY VOL DOWNLOAD'!G285-'GAS DAILY VOL DOWNLOAD'!$B285+$B285</f>
        <v>1.25</v>
      </c>
      <c r="H285" s="192">
        <f ca="1">'GAS DAILY VOL DOWNLOAD'!H285-'GAS DAILY VOL DOWNLOAD'!$B285+$B285</f>
        <v>1.05</v>
      </c>
      <c r="I285" s="192">
        <f ca="1">'GAS DAILY VOL DOWNLOAD'!I285-'GAS DAILY VOL DOWNLOAD'!$B285+$B285</f>
        <v>1</v>
      </c>
      <c r="J285" s="192">
        <f ca="1">'GAS DAILY VOL DOWNLOAD'!J285-'GAS DAILY VOL DOWNLOAD'!$B285+$B285</f>
        <v>1.35</v>
      </c>
      <c r="K285" s="192">
        <f ca="1">'GAS DAILY VOL DOWNLOAD'!K285-'GAS DAILY VOL DOWNLOAD'!$B285+$B285</f>
        <v>0</v>
      </c>
      <c r="L285" s="192">
        <f ca="1">'GAS DAILY VOL DOWNLOAD'!L285-'GAS DAILY VOL DOWNLOAD'!$B285+$B285</f>
        <v>1.1000000000000001</v>
      </c>
      <c r="M285" s="192">
        <f ca="1">'GAS DAILY VOL DOWNLOAD'!M285-'GAS DAILY VOL DOWNLOAD'!$B285+$B285</f>
        <v>1</v>
      </c>
      <c r="N285" s="192">
        <f ca="1">'GAS DAILY VOL DOWNLOAD'!N285-'GAS DAILY VOL DOWNLOAD'!$B285+$B285</f>
        <v>1.25</v>
      </c>
      <c r="O285" s="192">
        <f ca="1">'GAS DAILY VOL DOWNLOAD'!O285-'GAS DAILY VOL DOWNLOAD'!$B285+$B285</f>
        <v>0.15</v>
      </c>
      <c r="P285" s="192">
        <f ca="1">'GAS DAILY VOL DOWNLOAD'!P285-'GAS DAILY VOL DOWNLOAD'!$B285+$B285</f>
        <v>1.1000000000000001</v>
      </c>
      <c r="Q285" s="192">
        <f ca="1">'GAS DAILY VOL DOWNLOAD'!Q285-'GAS DAILY VOL DOWNLOAD'!$B285+$B285</f>
        <v>0</v>
      </c>
    </row>
    <row r="286" spans="1:17" x14ac:dyDescent="0.2">
      <c r="A286" s="138">
        <v>45658</v>
      </c>
      <c r="B286" s="192">
        <f ca="1">STRADDLES!L308</f>
        <v>0</v>
      </c>
      <c r="C286" s="192">
        <f ca="1">'GAS DAILY VOL DOWNLOAD'!C286-'GAS DAILY VOL DOWNLOAD'!$B286+$B286</f>
        <v>1.05</v>
      </c>
      <c r="D286" s="192">
        <f ca="1">'GAS DAILY VOL DOWNLOAD'!D286-'GAS DAILY VOL DOWNLOAD'!$B286+$B286</f>
        <v>1</v>
      </c>
      <c r="E286" s="192">
        <f ca="1">'GAS DAILY VOL DOWNLOAD'!E286-'GAS DAILY VOL DOWNLOAD'!$B286+$B286</f>
        <v>1</v>
      </c>
      <c r="F286" s="192">
        <f ca="1">'GAS DAILY VOL DOWNLOAD'!F286-'GAS DAILY VOL DOWNLOAD'!$B286+$B286</f>
        <v>1.1499999999999999</v>
      </c>
      <c r="G286" s="192">
        <f ca="1">'GAS DAILY VOL DOWNLOAD'!G286-'GAS DAILY VOL DOWNLOAD'!$B286+$B286</f>
        <v>1.45</v>
      </c>
      <c r="H286" s="192">
        <f ca="1">'GAS DAILY VOL DOWNLOAD'!H286-'GAS DAILY VOL DOWNLOAD'!$B286+$B286</f>
        <v>1.05</v>
      </c>
      <c r="I286" s="192">
        <f ca="1">'GAS DAILY VOL DOWNLOAD'!I286-'GAS DAILY VOL DOWNLOAD'!$B286+$B286</f>
        <v>1</v>
      </c>
      <c r="J286" s="192">
        <f ca="1">'GAS DAILY VOL DOWNLOAD'!J286-'GAS DAILY VOL DOWNLOAD'!$B286+$B286</f>
        <v>1.35</v>
      </c>
      <c r="K286" s="192">
        <f ca="1">'GAS DAILY VOL DOWNLOAD'!K286-'GAS DAILY VOL DOWNLOAD'!$B286+$B286</f>
        <v>0</v>
      </c>
      <c r="L286" s="192">
        <f ca="1">'GAS DAILY VOL DOWNLOAD'!L286-'GAS DAILY VOL DOWNLOAD'!$B286+$B286</f>
        <v>1.1000000000000001</v>
      </c>
      <c r="M286" s="192">
        <f ca="1">'GAS DAILY VOL DOWNLOAD'!M286-'GAS DAILY VOL DOWNLOAD'!$B286+$B286</f>
        <v>1</v>
      </c>
      <c r="N286" s="192">
        <f ca="1">'GAS DAILY VOL DOWNLOAD'!N286-'GAS DAILY VOL DOWNLOAD'!$B286+$B286</f>
        <v>1.45</v>
      </c>
      <c r="O286" s="192">
        <f ca="1">'GAS DAILY VOL DOWNLOAD'!O286-'GAS DAILY VOL DOWNLOAD'!$B286+$B286</f>
        <v>0.15</v>
      </c>
      <c r="P286" s="192">
        <f ca="1">'GAS DAILY VOL DOWNLOAD'!P286-'GAS DAILY VOL DOWNLOAD'!$B286+$B286</f>
        <v>1.1000000000000001</v>
      </c>
      <c r="Q286" s="192">
        <f ca="1">'GAS DAILY VOL DOWNLOAD'!Q286-'GAS DAILY VOL DOWNLOAD'!$B286+$B286</f>
        <v>0</v>
      </c>
    </row>
    <row r="287" spans="1:17" x14ac:dyDescent="0.2">
      <c r="A287" s="138">
        <v>45689</v>
      </c>
      <c r="B287" s="192">
        <f ca="1">STRADDLES!L309</f>
        <v>0</v>
      </c>
      <c r="C287" s="192">
        <f ca="1">'GAS DAILY VOL DOWNLOAD'!C287-'GAS DAILY VOL DOWNLOAD'!$B287+$B287</f>
        <v>1.05</v>
      </c>
      <c r="D287" s="192">
        <f ca="1">'GAS DAILY VOL DOWNLOAD'!D287-'GAS DAILY VOL DOWNLOAD'!$B287+$B287</f>
        <v>1</v>
      </c>
      <c r="E287" s="192">
        <f ca="1">'GAS DAILY VOL DOWNLOAD'!E287-'GAS DAILY VOL DOWNLOAD'!$B287+$B287</f>
        <v>1</v>
      </c>
      <c r="F287" s="192">
        <f ca="1">'GAS DAILY VOL DOWNLOAD'!F287-'GAS DAILY VOL DOWNLOAD'!$B287+$B287</f>
        <v>1.1499999999999999</v>
      </c>
      <c r="G287" s="192">
        <f ca="1">'GAS DAILY VOL DOWNLOAD'!G287-'GAS DAILY VOL DOWNLOAD'!$B287+$B287</f>
        <v>1.45</v>
      </c>
      <c r="H287" s="192">
        <f ca="1">'GAS DAILY VOL DOWNLOAD'!H287-'GAS DAILY VOL DOWNLOAD'!$B287+$B287</f>
        <v>1.05</v>
      </c>
      <c r="I287" s="192">
        <f ca="1">'GAS DAILY VOL DOWNLOAD'!I287-'GAS DAILY VOL DOWNLOAD'!$B287+$B287</f>
        <v>1</v>
      </c>
      <c r="J287" s="192">
        <f ca="1">'GAS DAILY VOL DOWNLOAD'!J287-'GAS DAILY VOL DOWNLOAD'!$B287+$B287</f>
        <v>1.35</v>
      </c>
      <c r="K287" s="192">
        <f ca="1">'GAS DAILY VOL DOWNLOAD'!K287-'GAS DAILY VOL DOWNLOAD'!$B287+$B287</f>
        <v>0</v>
      </c>
      <c r="L287" s="192">
        <f ca="1">'GAS DAILY VOL DOWNLOAD'!L287-'GAS DAILY VOL DOWNLOAD'!$B287+$B287</f>
        <v>1.1000000000000001</v>
      </c>
      <c r="M287" s="192">
        <f ca="1">'GAS DAILY VOL DOWNLOAD'!M287-'GAS DAILY VOL DOWNLOAD'!$B287+$B287</f>
        <v>1</v>
      </c>
      <c r="N287" s="192">
        <f ca="1">'GAS DAILY VOL DOWNLOAD'!N287-'GAS DAILY VOL DOWNLOAD'!$B287+$B287</f>
        <v>1.45</v>
      </c>
      <c r="O287" s="192">
        <f ca="1">'GAS DAILY VOL DOWNLOAD'!O287-'GAS DAILY VOL DOWNLOAD'!$B287+$B287</f>
        <v>0.15</v>
      </c>
      <c r="P287" s="192">
        <f ca="1">'GAS DAILY VOL DOWNLOAD'!P287-'GAS DAILY VOL DOWNLOAD'!$B287+$B287</f>
        <v>1.1000000000000001</v>
      </c>
      <c r="Q287" s="192">
        <f ca="1">'GAS DAILY VOL DOWNLOAD'!Q287-'GAS DAILY VOL DOWNLOAD'!$B287+$B287</f>
        <v>0</v>
      </c>
    </row>
    <row r="288" spans="1:17" x14ac:dyDescent="0.2">
      <c r="A288" s="138">
        <v>45717</v>
      </c>
      <c r="B288" s="192">
        <f ca="1">STRADDLES!L310</f>
        <v>0</v>
      </c>
      <c r="C288" s="192">
        <f ca="1">'GAS DAILY VOL DOWNLOAD'!C288-'GAS DAILY VOL DOWNLOAD'!$B288+$B288</f>
        <v>0.8</v>
      </c>
      <c r="D288" s="192">
        <f ca="1">'GAS DAILY VOL DOWNLOAD'!D288-'GAS DAILY VOL DOWNLOAD'!$B288+$B288</f>
        <v>0.75</v>
      </c>
      <c r="E288" s="192">
        <f ca="1">'GAS DAILY VOL DOWNLOAD'!E288-'GAS DAILY VOL DOWNLOAD'!$B288+$B288</f>
        <v>0.75</v>
      </c>
      <c r="F288" s="192">
        <f ca="1">'GAS DAILY VOL DOWNLOAD'!F288-'GAS DAILY VOL DOWNLOAD'!$B288+$B288</f>
        <v>0.85</v>
      </c>
      <c r="G288" s="192">
        <f ca="1">'GAS DAILY VOL DOWNLOAD'!G288-'GAS DAILY VOL DOWNLOAD'!$B288+$B288</f>
        <v>1</v>
      </c>
      <c r="H288" s="192">
        <f ca="1">'GAS DAILY VOL DOWNLOAD'!H288-'GAS DAILY VOL DOWNLOAD'!$B288+$B288</f>
        <v>0.75</v>
      </c>
      <c r="I288" s="192">
        <f ca="1">'GAS DAILY VOL DOWNLOAD'!I288-'GAS DAILY VOL DOWNLOAD'!$B288+$B288</f>
        <v>0.75</v>
      </c>
      <c r="J288" s="192">
        <f ca="1">'GAS DAILY VOL DOWNLOAD'!J288-'GAS DAILY VOL DOWNLOAD'!$B288+$B288</f>
        <v>0.95</v>
      </c>
      <c r="K288" s="192">
        <f ca="1">'GAS DAILY VOL DOWNLOAD'!K288-'GAS DAILY VOL DOWNLOAD'!$B288+$B288</f>
        <v>0</v>
      </c>
      <c r="L288" s="192">
        <f ca="1">'GAS DAILY VOL DOWNLOAD'!L288-'GAS DAILY VOL DOWNLOAD'!$B288+$B288</f>
        <v>0.75</v>
      </c>
      <c r="M288" s="192">
        <f ca="1">'GAS DAILY VOL DOWNLOAD'!M288-'GAS DAILY VOL DOWNLOAD'!$B288+$B288</f>
        <v>0.75</v>
      </c>
      <c r="N288" s="192">
        <f ca="1">'GAS DAILY VOL DOWNLOAD'!N288-'GAS DAILY VOL DOWNLOAD'!$B288+$B288</f>
        <v>1</v>
      </c>
      <c r="O288" s="192">
        <f ca="1">'GAS DAILY VOL DOWNLOAD'!O288-'GAS DAILY VOL DOWNLOAD'!$B288+$B288</f>
        <v>0.15</v>
      </c>
      <c r="P288" s="192">
        <f ca="1">'GAS DAILY VOL DOWNLOAD'!P288-'GAS DAILY VOL DOWNLOAD'!$B288+$B288</f>
        <v>0.85</v>
      </c>
      <c r="Q288" s="192">
        <f ca="1">'GAS DAILY VOL DOWNLOAD'!Q288-'GAS DAILY VOL DOWNLOAD'!$B288+$B288</f>
        <v>0</v>
      </c>
    </row>
    <row r="289" spans="1:17" x14ac:dyDescent="0.2">
      <c r="A289" s="138">
        <v>45748</v>
      </c>
      <c r="B289" s="192">
        <f ca="1">STRADDLES!L311</f>
        <v>0</v>
      </c>
      <c r="C289" s="192">
        <f ca="1">'GAS DAILY VOL DOWNLOAD'!C289-'GAS DAILY VOL DOWNLOAD'!$B289+$B289</f>
        <v>0.45</v>
      </c>
      <c r="D289" s="192">
        <f ca="1">'GAS DAILY VOL DOWNLOAD'!D289-'GAS DAILY VOL DOWNLOAD'!$B289+$B289</f>
        <v>0.4</v>
      </c>
      <c r="E289" s="192">
        <f ca="1">'GAS DAILY VOL DOWNLOAD'!E289-'GAS DAILY VOL DOWNLOAD'!$B289+$B289</f>
        <v>0.45</v>
      </c>
      <c r="F289" s="192">
        <f ca="1">'GAS DAILY VOL DOWNLOAD'!F289-'GAS DAILY VOL DOWNLOAD'!$B289+$B289</f>
        <v>0.45</v>
      </c>
      <c r="G289" s="192">
        <f ca="1">'GAS DAILY VOL DOWNLOAD'!G289-'GAS DAILY VOL DOWNLOAD'!$B289+$B289</f>
        <v>0.45</v>
      </c>
      <c r="H289" s="192">
        <f ca="1">'GAS DAILY VOL DOWNLOAD'!H289-'GAS DAILY VOL DOWNLOAD'!$B289+$B289</f>
        <v>0.45</v>
      </c>
      <c r="I289" s="192">
        <f ca="1">'GAS DAILY VOL DOWNLOAD'!I289-'GAS DAILY VOL DOWNLOAD'!$B289+$B289</f>
        <v>0.45</v>
      </c>
      <c r="J289" s="192">
        <f ca="1">'GAS DAILY VOL DOWNLOAD'!J289-'GAS DAILY VOL DOWNLOAD'!$B289+$B289</f>
        <v>0.5</v>
      </c>
      <c r="K289" s="192">
        <f ca="1">'GAS DAILY VOL DOWNLOAD'!K289-'GAS DAILY VOL DOWNLOAD'!$B289+$B289</f>
        <v>0</v>
      </c>
      <c r="L289" s="192">
        <f ca="1">'GAS DAILY VOL DOWNLOAD'!L289-'GAS DAILY VOL DOWNLOAD'!$B289+$B289</f>
        <v>0.45</v>
      </c>
      <c r="M289" s="192">
        <f ca="1">'GAS DAILY VOL DOWNLOAD'!M289-'GAS DAILY VOL DOWNLOAD'!$B289+$B289</f>
        <v>0.4</v>
      </c>
      <c r="N289" s="192">
        <f ca="1">'GAS DAILY VOL DOWNLOAD'!N289-'GAS DAILY VOL DOWNLOAD'!$B289+$B289</f>
        <v>0.45</v>
      </c>
      <c r="O289" s="192">
        <f ca="1">'GAS DAILY VOL DOWNLOAD'!O289-'GAS DAILY VOL DOWNLOAD'!$B289+$B289</f>
        <v>0.15</v>
      </c>
      <c r="P289" s="192">
        <f ca="1">'GAS DAILY VOL DOWNLOAD'!P289-'GAS DAILY VOL DOWNLOAD'!$B289+$B289</f>
        <v>0.55000000000000004</v>
      </c>
      <c r="Q289" s="192">
        <f ca="1">'GAS DAILY VOL DOWNLOAD'!Q289-'GAS DAILY VOL DOWNLOAD'!$B289+$B289</f>
        <v>0</v>
      </c>
    </row>
    <row r="290" spans="1:17" x14ac:dyDescent="0.2">
      <c r="A290" s="138">
        <v>45778</v>
      </c>
      <c r="B290" s="192">
        <f ca="1">STRADDLES!L312</f>
        <v>0</v>
      </c>
      <c r="C290" s="192">
        <f ca="1">'GAS DAILY VOL DOWNLOAD'!C290-'GAS DAILY VOL DOWNLOAD'!$B290+$B290</f>
        <v>0.5</v>
      </c>
      <c r="D290" s="192">
        <f ca="1">'GAS DAILY VOL DOWNLOAD'!D290-'GAS DAILY VOL DOWNLOAD'!$B290+$B290</f>
        <v>0.4</v>
      </c>
      <c r="E290" s="192">
        <f ca="1">'GAS DAILY VOL DOWNLOAD'!E290-'GAS DAILY VOL DOWNLOAD'!$B290+$B290</f>
        <v>0.4</v>
      </c>
      <c r="F290" s="192">
        <f ca="1">'GAS DAILY VOL DOWNLOAD'!F290-'GAS DAILY VOL DOWNLOAD'!$B290+$B290</f>
        <v>0.45</v>
      </c>
      <c r="G290" s="192">
        <f ca="1">'GAS DAILY VOL DOWNLOAD'!G290-'GAS DAILY VOL DOWNLOAD'!$B290+$B290</f>
        <v>0.5</v>
      </c>
      <c r="H290" s="192">
        <f ca="1">'GAS DAILY VOL DOWNLOAD'!H290-'GAS DAILY VOL DOWNLOAD'!$B290+$B290</f>
        <v>0.45</v>
      </c>
      <c r="I290" s="192">
        <f ca="1">'GAS DAILY VOL DOWNLOAD'!I290-'GAS DAILY VOL DOWNLOAD'!$B290+$B290</f>
        <v>0.4</v>
      </c>
      <c r="J290" s="192">
        <f ca="1">'GAS DAILY VOL DOWNLOAD'!J290-'GAS DAILY VOL DOWNLOAD'!$B290+$B290</f>
        <v>0.45</v>
      </c>
      <c r="K290" s="192">
        <f ca="1">'GAS DAILY VOL DOWNLOAD'!K290-'GAS DAILY VOL DOWNLOAD'!$B290+$B290</f>
        <v>0</v>
      </c>
      <c r="L290" s="192">
        <f ca="1">'GAS DAILY VOL DOWNLOAD'!L290-'GAS DAILY VOL DOWNLOAD'!$B290+$B290</f>
        <v>0.5</v>
      </c>
      <c r="M290" s="192">
        <f ca="1">'GAS DAILY VOL DOWNLOAD'!M290-'GAS DAILY VOL DOWNLOAD'!$B290+$B290</f>
        <v>0.45</v>
      </c>
      <c r="N290" s="192">
        <f ca="1">'GAS DAILY VOL DOWNLOAD'!N290-'GAS DAILY VOL DOWNLOAD'!$B290+$B290</f>
        <v>0.5</v>
      </c>
      <c r="O290" s="192">
        <f ca="1">'GAS DAILY VOL DOWNLOAD'!O290-'GAS DAILY VOL DOWNLOAD'!$B290+$B290</f>
        <v>0.15</v>
      </c>
      <c r="P290" s="192">
        <f ca="1">'GAS DAILY VOL DOWNLOAD'!P290-'GAS DAILY VOL DOWNLOAD'!$B290+$B290</f>
        <v>0.5</v>
      </c>
      <c r="Q290" s="192">
        <f ca="1">'GAS DAILY VOL DOWNLOAD'!Q290-'GAS DAILY VOL DOWNLOAD'!$B290+$B290</f>
        <v>0</v>
      </c>
    </row>
    <row r="291" spans="1:17" x14ac:dyDescent="0.2">
      <c r="A291" s="138">
        <v>45809</v>
      </c>
      <c r="B291" s="192">
        <f ca="1">STRADDLES!L313</f>
        <v>0</v>
      </c>
      <c r="C291" s="192">
        <f ca="1">'GAS DAILY VOL DOWNLOAD'!C291-'GAS DAILY VOL DOWNLOAD'!$B291+$B291</f>
        <v>0.5</v>
      </c>
      <c r="D291" s="192">
        <f ca="1">'GAS DAILY VOL DOWNLOAD'!D291-'GAS DAILY VOL DOWNLOAD'!$B291+$B291</f>
        <v>0.4</v>
      </c>
      <c r="E291" s="192">
        <f ca="1">'GAS DAILY VOL DOWNLOAD'!E291-'GAS DAILY VOL DOWNLOAD'!$B291+$B291</f>
        <v>0.5</v>
      </c>
      <c r="F291" s="192">
        <f ca="1">'GAS DAILY VOL DOWNLOAD'!F291-'GAS DAILY VOL DOWNLOAD'!$B291+$B291</f>
        <v>0.45</v>
      </c>
      <c r="G291" s="192">
        <f ca="1">'GAS DAILY VOL DOWNLOAD'!G291-'GAS DAILY VOL DOWNLOAD'!$B291+$B291</f>
        <v>0.5</v>
      </c>
      <c r="H291" s="192">
        <f ca="1">'GAS DAILY VOL DOWNLOAD'!H291-'GAS DAILY VOL DOWNLOAD'!$B291+$B291</f>
        <v>0.5</v>
      </c>
      <c r="I291" s="192">
        <f ca="1">'GAS DAILY VOL DOWNLOAD'!I291-'GAS DAILY VOL DOWNLOAD'!$B291+$B291</f>
        <v>0.5</v>
      </c>
      <c r="J291" s="192">
        <f ca="1">'GAS DAILY VOL DOWNLOAD'!J291-'GAS DAILY VOL DOWNLOAD'!$B291+$B291</f>
        <v>0.5</v>
      </c>
      <c r="K291" s="192">
        <f ca="1">'GAS DAILY VOL DOWNLOAD'!K291-'GAS DAILY VOL DOWNLOAD'!$B291+$B291</f>
        <v>0</v>
      </c>
      <c r="L291" s="192">
        <f ca="1">'GAS DAILY VOL DOWNLOAD'!L291-'GAS DAILY VOL DOWNLOAD'!$B291+$B291</f>
        <v>0.5</v>
      </c>
      <c r="M291" s="192">
        <f ca="1">'GAS DAILY VOL DOWNLOAD'!M291-'GAS DAILY VOL DOWNLOAD'!$B291+$B291</f>
        <v>0.45</v>
      </c>
      <c r="N291" s="192">
        <f ca="1">'GAS DAILY VOL DOWNLOAD'!N291-'GAS DAILY VOL DOWNLOAD'!$B291+$B291</f>
        <v>0.5</v>
      </c>
      <c r="O291" s="192">
        <f ca="1">'GAS DAILY VOL DOWNLOAD'!O291-'GAS DAILY VOL DOWNLOAD'!$B291+$B291</f>
        <v>0.15</v>
      </c>
      <c r="P291" s="192">
        <f ca="1">'GAS DAILY VOL DOWNLOAD'!P291-'GAS DAILY VOL DOWNLOAD'!$B291+$B291</f>
        <v>0.6</v>
      </c>
      <c r="Q291" s="192">
        <f ca="1">'GAS DAILY VOL DOWNLOAD'!Q291-'GAS DAILY VOL DOWNLOAD'!$B291+$B291</f>
        <v>0</v>
      </c>
    </row>
    <row r="292" spans="1:17" x14ac:dyDescent="0.2">
      <c r="A292" s="138">
        <v>45839</v>
      </c>
      <c r="B292" s="192">
        <f ca="1">STRADDLES!L314</f>
        <v>0</v>
      </c>
      <c r="C292" s="192">
        <f ca="1">'GAS DAILY VOL DOWNLOAD'!C292-'GAS DAILY VOL DOWNLOAD'!$B292+$B292</f>
        <v>0.5</v>
      </c>
      <c r="D292" s="192">
        <f ca="1">'GAS DAILY VOL DOWNLOAD'!D292-'GAS DAILY VOL DOWNLOAD'!$B292+$B292</f>
        <v>0.4</v>
      </c>
      <c r="E292" s="192">
        <f ca="1">'GAS DAILY VOL DOWNLOAD'!E292-'GAS DAILY VOL DOWNLOAD'!$B292+$B292</f>
        <v>0.5</v>
      </c>
      <c r="F292" s="192">
        <f ca="1">'GAS DAILY VOL DOWNLOAD'!F292-'GAS DAILY VOL DOWNLOAD'!$B292+$B292</f>
        <v>0.5</v>
      </c>
      <c r="G292" s="192">
        <f ca="1">'GAS DAILY VOL DOWNLOAD'!G292-'GAS DAILY VOL DOWNLOAD'!$B292+$B292</f>
        <v>0.5</v>
      </c>
      <c r="H292" s="192">
        <f ca="1">'GAS DAILY VOL DOWNLOAD'!H292-'GAS DAILY VOL DOWNLOAD'!$B292+$B292</f>
        <v>0.5</v>
      </c>
      <c r="I292" s="192">
        <f ca="1">'GAS DAILY VOL DOWNLOAD'!I292-'GAS DAILY VOL DOWNLOAD'!$B292+$B292</f>
        <v>0.5</v>
      </c>
      <c r="J292" s="192">
        <f ca="1">'GAS DAILY VOL DOWNLOAD'!J292-'GAS DAILY VOL DOWNLOAD'!$B292+$B292</f>
        <v>0.5</v>
      </c>
      <c r="K292" s="192">
        <f ca="1">'GAS DAILY VOL DOWNLOAD'!K292-'GAS DAILY VOL DOWNLOAD'!$B292+$B292</f>
        <v>0</v>
      </c>
      <c r="L292" s="192">
        <f ca="1">'GAS DAILY VOL DOWNLOAD'!L292-'GAS DAILY VOL DOWNLOAD'!$B292+$B292</f>
        <v>0.55000000000000004</v>
      </c>
      <c r="M292" s="192">
        <f ca="1">'GAS DAILY VOL DOWNLOAD'!M292-'GAS DAILY VOL DOWNLOAD'!$B292+$B292</f>
        <v>0.5</v>
      </c>
      <c r="N292" s="192">
        <f ca="1">'GAS DAILY VOL DOWNLOAD'!N292-'GAS DAILY VOL DOWNLOAD'!$B292+$B292</f>
        <v>0.5</v>
      </c>
      <c r="O292" s="192">
        <f ca="1">'GAS DAILY VOL DOWNLOAD'!O292-'GAS DAILY VOL DOWNLOAD'!$B292+$B292</f>
        <v>0.15</v>
      </c>
      <c r="P292" s="192">
        <f ca="1">'GAS DAILY VOL DOWNLOAD'!P292-'GAS DAILY VOL DOWNLOAD'!$B292+$B292</f>
        <v>0.6</v>
      </c>
      <c r="Q292" s="192">
        <f ca="1">'GAS DAILY VOL DOWNLOAD'!Q292-'GAS DAILY VOL DOWNLOAD'!$B292+$B292</f>
        <v>0</v>
      </c>
    </row>
    <row r="293" spans="1:17" x14ac:dyDescent="0.2">
      <c r="A293" s="138">
        <v>45870</v>
      </c>
      <c r="B293" s="192">
        <f ca="1">STRADDLES!L315</f>
        <v>0</v>
      </c>
      <c r="C293" s="192">
        <f ca="1">'GAS DAILY VOL DOWNLOAD'!C293-'GAS DAILY VOL DOWNLOAD'!$B293+$B293</f>
        <v>0.55000000000000004</v>
      </c>
      <c r="D293" s="192">
        <f ca="1">'GAS DAILY VOL DOWNLOAD'!D293-'GAS DAILY VOL DOWNLOAD'!$B293+$B293</f>
        <v>0.5</v>
      </c>
      <c r="E293" s="192">
        <f ca="1">'GAS DAILY VOL DOWNLOAD'!E293-'GAS DAILY VOL DOWNLOAD'!$B293+$B293</f>
        <v>0.6</v>
      </c>
      <c r="F293" s="192">
        <f ca="1">'GAS DAILY VOL DOWNLOAD'!F293-'GAS DAILY VOL DOWNLOAD'!$B293+$B293</f>
        <v>0.55000000000000004</v>
      </c>
      <c r="G293" s="192">
        <f ca="1">'GAS DAILY VOL DOWNLOAD'!G293-'GAS DAILY VOL DOWNLOAD'!$B293+$B293</f>
        <v>0.6</v>
      </c>
      <c r="H293" s="192">
        <f ca="1">'GAS DAILY VOL DOWNLOAD'!H293-'GAS DAILY VOL DOWNLOAD'!$B293+$B293</f>
        <v>0.55000000000000004</v>
      </c>
      <c r="I293" s="192">
        <f ca="1">'GAS DAILY VOL DOWNLOAD'!I293-'GAS DAILY VOL DOWNLOAD'!$B293+$B293</f>
        <v>0.6</v>
      </c>
      <c r="J293" s="192">
        <f ca="1">'GAS DAILY VOL DOWNLOAD'!J293-'GAS DAILY VOL DOWNLOAD'!$B293+$B293</f>
        <v>0.45</v>
      </c>
      <c r="K293" s="192">
        <f ca="1">'GAS DAILY VOL DOWNLOAD'!K293-'GAS DAILY VOL DOWNLOAD'!$B293+$B293</f>
        <v>0</v>
      </c>
      <c r="L293" s="192">
        <f ca="1">'GAS DAILY VOL DOWNLOAD'!L293-'GAS DAILY VOL DOWNLOAD'!$B293+$B293</f>
        <v>0.6</v>
      </c>
      <c r="M293" s="192">
        <f ca="1">'GAS DAILY VOL DOWNLOAD'!M293-'GAS DAILY VOL DOWNLOAD'!$B293+$B293</f>
        <v>0.55000000000000004</v>
      </c>
      <c r="N293" s="192">
        <f ca="1">'GAS DAILY VOL DOWNLOAD'!N293-'GAS DAILY VOL DOWNLOAD'!$B293+$B293</f>
        <v>0.6</v>
      </c>
      <c r="O293" s="192">
        <f ca="1">'GAS DAILY VOL DOWNLOAD'!O293-'GAS DAILY VOL DOWNLOAD'!$B293+$B293</f>
        <v>0.15</v>
      </c>
      <c r="P293" s="192">
        <f ca="1">'GAS DAILY VOL DOWNLOAD'!P293-'GAS DAILY VOL DOWNLOAD'!$B293+$B293</f>
        <v>0.7</v>
      </c>
      <c r="Q293" s="192">
        <f ca="1">'GAS DAILY VOL DOWNLOAD'!Q293-'GAS DAILY VOL DOWNLOAD'!$B293+$B293</f>
        <v>0</v>
      </c>
    </row>
    <row r="294" spans="1:17" x14ac:dyDescent="0.2">
      <c r="A294" s="138">
        <v>45901</v>
      </c>
      <c r="B294" s="192">
        <f ca="1">STRADDLES!L316</f>
        <v>0</v>
      </c>
      <c r="C294" s="192">
        <f ca="1">'GAS DAILY VOL DOWNLOAD'!C294-'GAS DAILY VOL DOWNLOAD'!$B294+$B294</f>
        <v>0.55000000000000004</v>
      </c>
      <c r="D294" s="192">
        <f ca="1">'GAS DAILY VOL DOWNLOAD'!D294-'GAS DAILY VOL DOWNLOAD'!$B294+$B294</f>
        <v>0.55000000000000004</v>
      </c>
      <c r="E294" s="192">
        <f ca="1">'GAS DAILY VOL DOWNLOAD'!E294-'GAS DAILY VOL DOWNLOAD'!$B294+$B294</f>
        <v>0.55000000000000004</v>
      </c>
      <c r="F294" s="192">
        <f ca="1">'GAS DAILY VOL DOWNLOAD'!F294-'GAS DAILY VOL DOWNLOAD'!$B294+$B294</f>
        <v>0.55000000000000004</v>
      </c>
      <c r="G294" s="192">
        <f ca="1">'GAS DAILY VOL DOWNLOAD'!G294-'GAS DAILY VOL DOWNLOAD'!$B294+$B294</f>
        <v>0.6</v>
      </c>
      <c r="H294" s="192">
        <f ca="1">'GAS DAILY VOL DOWNLOAD'!H294-'GAS DAILY VOL DOWNLOAD'!$B294+$B294</f>
        <v>0.6</v>
      </c>
      <c r="I294" s="192">
        <f ca="1">'GAS DAILY VOL DOWNLOAD'!I294-'GAS DAILY VOL DOWNLOAD'!$B294+$B294</f>
        <v>0.55000000000000004</v>
      </c>
      <c r="J294" s="192">
        <f ca="1">'GAS DAILY VOL DOWNLOAD'!J294-'GAS DAILY VOL DOWNLOAD'!$B294+$B294</f>
        <v>0.5</v>
      </c>
      <c r="K294" s="192">
        <f ca="1">'GAS DAILY VOL DOWNLOAD'!K294-'GAS DAILY VOL DOWNLOAD'!$B294+$B294</f>
        <v>0</v>
      </c>
      <c r="L294" s="192">
        <f ca="1">'GAS DAILY VOL DOWNLOAD'!L294-'GAS DAILY VOL DOWNLOAD'!$B294+$B294</f>
        <v>0.6</v>
      </c>
      <c r="M294" s="192">
        <f ca="1">'GAS DAILY VOL DOWNLOAD'!M294-'GAS DAILY VOL DOWNLOAD'!$B294+$B294</f>
        <v>0.55000000000000004</v>
      </c>
      <c r="N294" s="192">
        <f ca="1">'GAS DAILY VOL DOWNLOAD'!N294-'GAS DAILY VOL DOWNLOAD'!$B294+$B294</f>
        <v>0.6</v>
      </c>
      <c r="O294" s="192">
        <f ca="1">'GAS DAILY VOL DOWNLOAD'!O294-'GAS DAILY VOL DOWNLOAD'!$B294+$B294</f>
        <v>0.15</v>
      </c>
      <c r="P294" s="192">
        <f ca="1">'GAS DAILY VOL DOWNLOAD'!P294-'GAS DAILY VOL DOWNLOAD'!$B294+$B294</f>
        <v>0.65</v>
      </c>
      <c r="Q294" s="192">
        <f ca="1">'GAS DAILY VOL DOWNLOAD'!Q294-'GAS DAILY VOL DOWNLOAD'!$B294+$B294</f>
        <v>0</v>
      </c>
    </row>
    <row r="295" spans="1:17" x14ac:dyDescent="0.2">
      <c r="A295" s="138">
        <v>45931</v>
      </c>
      <c r="B295" s="192">
        <f ca="1">STRADDLES!L317</f>
        <v>0</v>
      </c>
      <c r="C295" s="192">
        <f ca="1">'GAS DAILY VOL DOWNLOAD'!C295-'GAS DAILY VOL DOWNLOAD'!$B295+$B295</f>
        <v>0.6</v>
      </c>
      <c r="D295" s="192">
        <f ca="1">'GAS DAILY VOL DOWNLOAD'!D295-'GAS DAILY VOL DOWNLOAD'!$B295+$B295</f>
        <v>0.55000000000000004</v>
      </c>
      <c r="E295" s="192">
        <f ca="1">'GAS DAILY VOL DOWNLOAD'!E295-'GAS DAILY VOL DOWNLOAD'!$B295+$B295</f>
        <v>0.6</v>
      </c>
      <c r="F295" s="192">
        <f ca="1">'GAS DAILY VOL DOWNLOAD'!F295-'GAS DAILY VOL DOWNLOAD'!$B295+$B295</f>
        <v>0.6</v>
      </c>
      <c r="G295" s="192">
        <f ca="1">'GAS DAILY VOL DOWNLOAD'!G295-'GAS DAILY VOL DOWNLOAD'!$B295+$B295</f>
        <v>0.65</v>
      </c>
      <c r="H295" s="192">
        <f ca="1">'GAS DAILY VOL DOWNLOAD'!H295-'GAS DAILY VOL DOWNLOAD'!$B295+$B295</f>
        <v>0.65</v>
      </c>
      <c r="I295" s="192">
        <f ca="1">'GAS DAILY VOL DOWNLOAD'!I295-'GAS DAILY VOL DOWNLOAD'!$B295+$B295</f>
        <v>0.6</v>
      </c>
      <c r="J295" s="192">
        <f ca="1">'GAS DAILY VOL DOWNLOAD'!J295-'GAS DAILY VOL DOWNLOAD'!$B295+$B295</f>
        <v>0.5</v>
      </c>
      <c r="K295" s="192">
        <f ca="1">'GAS DAILY VOL DOWNLOAD'!K295-'GAS DAILY VOL DOWNLOAD'!$B295+$B295</f>
        <v>0</v>
      </c>
      <c r="L295" s="192">
        <f ca="1">'GAS DAILY VOL DOWNLOAD'!L295-'GAS DAILY VOL DOWNLOAD'!$B295+$B295</f>
        <v>0.65</v>
      </c>
      <c r="M295" s="192">
        <f ca="1">'GAS DAILY VOL DOWNLOAD'!M295-'GAS DAILY VOL DOWNLOAD'!$B295+$B295</f>
        <v>0.6</v>
      </c>
      <c r="N295" s="192">
        <f ca="1">'GAS DAILY VOL DOWNLOAD'!N295-'GAS DAILY VOL DOWNLOAD'!$B295+$B295</f>
        <v>0.65</v>
      </c>
      <c r="O295" s="192">
        <f ca="1">'GAS DAILY VOL DOWNLOAD'!O295-'GAS DAILY VOL DOWNLOAD'!$B295+$B295</f>
        <v>0.15</v>
      </c>
      <c r="P295" s="192">
        <f ca="1">'GAS DAILY VOL DOWNLOAD'!P295-'GAS DAILY VOL DOWNLOAD'!$B295+$B295</f>
        <v>0.7</v>
      </c>
      <c r="Q295" s="192">
        <f ca="1">'GAS DAILY VOL DOWNLOAD'!Q295-'GAS DAILY VOL DOWNLOAD'!$B295+$B295</f>
        <v>0</v>
      </c>
    </row>
    <row r="296" spans="1:17" x14ac:dyDescent="0.2">
      <c r="A296" s="138">
        <v>45962</v>
      </c>
      <c r="B296" s="192">
        <f ca="1">STRADDLES!L318</f>
        <v>0</v>
      </c>
      <c r="C296" s="192">
        <f ca="1">'GAS DAILY VOL DOWNLOAD'!C296-'GAS DAILY VOL DOWNLOAD'!$B296+$B296</f>
        <v>0.85</v>
      </c>
      <c r="D296" s="192">
        <f ca="1">'GAS DAILY VOL DOWNLOAD'!D296-'GAS DAILY VOL DOWNLOAD'!$B296+$B296</f>
        <v>0.8</v>
      </c>
      <c r="E296" s="192">
        <f ca="1">'GAS DAILY VOL DOWNLOAD'!E296-'GAS DAILY VOL DOWNLOAD'!$B296+$B296</f>
        <v>0.8</v>
      </c>
      <c r="F296" s="192">
        <f ca="1">'GAS DAILY VOL DOWNLOAD'!F296-'GAS DAILY VOL DOWNLOAD'!$B296+$B296</f>
        <v>0.9</v>
      </c>
      <c r="G296" s="192">
        <f ca="1">'GAS DAILY VOL DOWNLOAD'!G296-'GAS DAILY VOL DOWNLOAD'!$B296+$B296</f>
        <v>0.95</v>
      </c>
      <c r="H296" s="192">
        <f ca="1">'GAS DAILY VOL DOWNLOAD'!H296-'GAS DAILY VOL DOWNLOAD'!$B296+$B296</f>
        <v>0.85</v>
      </c>
      <c r="I296" s="192">
        <f ca="1">'GAS DAILY VOL DOWNLOAD'!I296-'GAS DAILY VOL DOWNLOAD'!$B296+$B296</f>
        <v>0.8</v>
      </c>
      <c r="J296" s="192">
        <f ca="1">'GAS DAILY VOL DOWNLOAD'!J296-'GAS DAILY VOL DOWNLOAD'!$B296+$B296</f>
        <v>0.95</v>
      </c>
      <c r="K296" s="192">
        <f ca="1">'GAS DAILY VOL DOWNLOAD'!K296-'GAS DAILY VOL DOWNLOAD'!$B296+$B296</f>
        <v>0</v>
      </c>
      <c r="L296" s="192">
        <f ca="1">'GAS DAILY VOL DOWNLOAD'!L296-'GAS DAILY VOL DOWNLOAD'!$B296+$B296</f>
        <v>0.8</v>
      </c>
      <c r="M296" s="192">
        <f ca="1">'GAS DAILY VOL DOWNLOAD'!M296-'GAS DAILY VOL DOWNLOAD'!$B296+$B296</f>
        <v>0.8</v>
      </c>
      <c r="N296" s="192">
        <f ca="1">'GAS DAILY VOL DOWNLOAD'!N296-'GAS DAILY VOL DOWNLOAD'!$B296+$B296</f>
        <v>0.95</v>
      </c>
      <c r="O296" s="192">
        <f ca="1">'GAS DAILY VOL DOWNLOAD'!O296-'GAS DAILY VOL DOWNLOAD'!$B296+$B296</f>
        <v>0.15</v>
      </c>
      <c r="P296" s="192">
        <f ca="1">'GAS DAILY VOL DOWNLOAD'!P296-'GAS DAILY VOL DOWNLOAD'!$B296+$B296</f>
        <v>0.9</v>
      </c>
      <c r="Q296" s="192">
        <f ca="1">'GAS DAILY VOL DOWNLOAD'!Q296-'GAS DAILY VOL DOWNLOAD'!$B296+$B296</f>
        <v>0</v>
      </c>
    </row>
    <row r="297" spans="1:17" x14ac:dyDescent="0.2">
      <c r="A297" s="138">
        <v>45992</v>
      </c>
      <c r="B297" s="192">
        <f ca="1">STRADDLES!L319</f>
        <v>0</v>
      </c>
      <c r="C297" s="192">
        <f ca="1">'GAS DAILY VOL DOWNLOAD'!C297-'GAS DAILY VOL DOWNLOAD'!$B297+$B297</f>
        <v>1.05</v>
      </c>
      <c r="D297" s="192">
        <f ca="1">'GAS DAILY VOL DOWNLOAD'!D297-'GAS DAILY VOL DOWNLOAD'!$B297+$B297</f>
        <v>1</v>
      </c>
      <c r="E297" s="192">
        <f ca="1">'GAS DAILY VOL DOWNLOAD'!E297-'GAS DAILY VOL DOWNLOAD'!$B297+$B297</f>
        <v>1</v>
      </c>
      <c r="F297" s="192">
        <f ca="1">'GAS DAILY VOL DOWNLOAD'!F297-'GAS DAILY VOL DOWNLOAD'!$B297+$B297</f>
        <v>1.1499999999999999</v>
      </c>
      <c r="G297" s="192">
        <f ca="1">'GAS DAILY VOL DOWNLOAD'!G297-'GAS DAILY VOL DOWNLOAD'!$B297+$B297</f>
        <v>1.25</v>
      </c>
      <c r="H297" s="192">
        <f ca="1">'GAS DAILY VOL DOWNLOAD'!H297-'GAS DAILY VOL DOWNLOAD'!$B297+$B297</f>
        <v>1.05</v>
      </c>
      <c r="I297" s="192">
        <f ca="1">'GAS DAILY VOL DOWNLOAD'!I297-'GAS DAILY VOL DOWNLOAD'!$B297+$B297</f>
        <v>1</v>
      </c>
      <c r="J297" s="192">
        <f ca="1">'GAS DAILY VOL DOWNLOAD'!J297-'GAS DAILY VOL DOWNLOAD'!$B297+$B297</f>
        <v>1.35</v>
      </c>
      <c r="K297" s="192">
        <f ca="1">'GAS DAILY VOL DOWNLOAD'!K297-'GAS DAILY VOL DOWNLOAD'!$B297+$B297</f>
        <v>0</v>
      </c>
      <c r="L297" s="192">
        <f ca="1">'GAS DAILY VOL DOWNLOAD'!L297-'GAS DAILY VOL DOWNLOAD'!$B297+$B297</f>
        <v>1.1000000000000001</v>
      </c>
      <c r="M297" s="192">
        <f ca="1">'GAS DAILY VOL DOWNLOAD'!M297-'GAS DAILY VOL DOWNLOAD'!$B297+$B297</f>
        <v>1</v>
      </c>
      <c r="N297" s="192">
        <f ca="1">'GAS DAILY VOL DOWNLOAD'!N297-'GAS DAILY VOL DOWNLOAD'!$B297+$B297</f>
        <v>1.25</v>
      </c>
      <c r="O297" s="192">
        <f ca="1">'GAS DAILY VOL DOWNLOAD'!O297-'GAS DAILY VOL DOWNLOAD'!$B297+$B297</f>
        <v>0.15</v>
      </c>
      <c r="P297" s="192">
        <f ca="1">'GAS DAILY VOL DOWNLOAD'!P297-'GAS DAILY VOL DOWNLOAD'!$B297+$B297</f>
        <v>1.1000000000000001</v>
      </c>
      <c r="Q297" s="192">
        <f ca="1">'GAS DAILY VOL DOWNLOAD'!Q297-'GAS DAILY VOL DOWNLOAD'!$B297+$B297</f>
        <v>0</v>
      </c>
    </row>
    <row r="298" spans="1:17" x14ac:dyDescent="0.2">
      <c r="A298" s="138">
        <v>46023</v>
      </c>
      <c r="B298" s="192">
        <f ca="1">STRADDLES!L320</f>
        <v>0</v>
      </c>
      <c r="C298" s="192">
        <f ca="1">'GAS DAILY VOL DOWNLOAD'!C298-'GAS DAILY VOL DOWNLOAD'!$B298+$B298</f>
        <v>1.05</v>
      </c>
      <c r="D298" s="192">
        <f ca="1">'GAS DAILY VOL DOWNLOAD'!D298-'GAS DAILY VOL DOWNLOAD'!$B298+$B298</f>
        <v>1</v>
      </c>
      <c r="E298" s="192">
        <f ca="1">'GAS DAILY VOL DOWNLOAD'!E298-'GAS DAILY VOL DOWNLOAD'!$B298+$B298</f>
        <v>1</v>
      </c>
      <c r="F298" s="192">
        <f ca="1">'GAS DAILY VOL DOWNLOAD'!F298-'GAS DAILY VOL DOWNLOAD'!$B298+$B298</f>
        <v>1.1499999999999999</v>
      </c>
      <c r="G298" s="192">
        <f ca="1">'GAS DAILY VOL DOWNLOAD'!G298-'GAS DAILY VOL DOWNLOAD'!$B298+$B298</f>
        <v>1.45</v>
      </c>
      <c r="H298" s="192">
        <f ca="1">'GAS DAILY VOL DOWNLOAD'!H298-'GAS DAILY VOL DOWNLOAD'!$B298+$B298</f>
        <v>1.05</v>
      </c>
      <c r="I298" s="192">
        <f ca="1">'GAS DAILY VOL DOWNLOAD'!I298-'GAS DAILY VOL DOWNLOAD'!$B298+$B298</f>
        <v>1</v>
      </c>
      <c r="J298" s="192">
        <f ca="1">'GAS DAILY VOL DOWNLOAD'!J298-'GAS DAILY VOL DOWNLOAD'!$B298+$B298</f>
        <v>1.35</v>
      </c>
      <c r="K298" s="192">
        <f ca="1">'GAS DAILY VOL DOWNLOAD'!K298-'GAS DAILY VOL DOWNLOAD'!$B298+$B298</f>
        <v>0</v>
      </c>
      <c r="L298" s="192">
        <f ca="1">'GAS DAILY VOL DOWNLOAD'!L298-'GAS DAILY VOL DOWNLOAD'!$B298+$B298</f>
        <v>1.1000000000000001</v>
      </c>
      <c r="M298" s="192">
        <f ca="1">'GAS DAILY VOL DOWNLOAD'!M298-'GAS DAILY VOL DOWNLOAD'!$B298+$B298</f>
        <v>1</v>
      </c>
      <c r="N298" s="192">
        <f ca="1">'GAS DAILY VOL DOWNLOAD'!N298-'GAS DAILY VOL DOWNLOAD'!$B298+$B298</f>
        <v>1.45</v>
      </c>
      <c r="O298" s="192">
        <f ca="1">'GAS DAILY VOL DOWNLOAD'!O298-'GAS DAILY VOL DOWNLOAD'!$B298+$B298</f>
        <v>0.15</v>
      </c>
      <c r="P298" s="192">
        <f ca="1">'GAS DAILY VOL DOWNLOAD'!P298-'GAS DAILY VOL DOWNLOAD'!$B298+$B298</f>
        <v>1.1000000000000001</v>
      </c>
      <c r="Q298" s="192">
        <f ca="1">'GAS DAILY VOL DOWNLOAD'!Q298-'GAS DAILY VOL DOWNLOAD'!$B298+$B298</f>
        <v>0</v>
      </c>
    </row>
    <row r="299" spans="1:17" x14ac:dyDescent="0.2">
      <c r="A299" s="138">
        <v>46054</v>
      </c>
      <c r="B299" s="192">
        <f ca="1">STRADDLES!L321</f>
        <v>0</v>
      </c>
      <c r="C299" s="192">
        <f ca="1">'GAS DAILY VOL DOWNLOAD'!C299-'GAS DAILY VOL DOWNLOAD'!$B299+$B299</f>
        <v>1.05</v>
      </c>
      <c r="D299" s="192">
        <f ca="1">'GAS DAILY VOL DOWNLOAD'!D299-'GAS DAILY VOL DOWNLOAD'!$B299+$B299</f>
        <v>1</v>
      </c>
      <c r="E299" s="192">
        <f ca="1">'GAS DAILY VOL DOWNLOAD'!E299-'GAS DAILY VOL DOWNLOAD'!$B299+$B299</f>
        <v>1</v>
      </c>
      <c r="F299" s="192">
        <f ca="1">'GAS DAILY VOL DOWNLOAD'!F299-'GAS DAILY VOL DOWNLOAD'!$B299+$B299</f>
        <v>1.1499999999999999</v>
      </c>
      <c r="G299" s="192">
        <f ca="1">'GAS DAILY VOL DOWNLOAD'!G299-'GAS DAILY VOL DOWNLOAD'!$B299+$B299</f>
        <v>1.45</v>
      </c>
      <c r="H299" s="192">
        <f ca="1">'GAS DAILY VOL DOWNLOAD'!H299-'GAS DAILY VOL DOWNLOAD'!$B299+$B299</f>
        <v>1.05</v>
      </c>
      <c r="I299" s="192">
        <f ca="1">'GAS DAILY VOL DOWNLOAD'!I299-'GAS DAILY VOL DOWNLOAD'!$B299+$B299</f>
        <v>1</v>
      </c>
      <c r="J299" s="192">
        <f ca="1">'GAS DAILY VOL DOWNLOAD'!J299-'GAS DAILY VOL DOWNLOAD'!$B299+$B299</f>
        <v>1.35</v>
      </c>
      <c r="K299" s="192">
        <f ca="1">'GAS DAILY VOL DOWNLOAD'!K299-'GAS DAILY VOL DOWNLOAD'!$B299+$B299</f>
        <v>0</v>
      </c>
      <c r="L299" s="192">
        <f ca="1">'GAS DAILY VOL DOWNLOAD'!L299-'GAS DAILY VOL DOWNLOAD'!$B299+$B299</f>
        <v>1.1000000000000001</v>
      </c>
      <c r="M299" s="192">
        <f ca="1">'GAS DAILY VOL DOWNLOAD'!M299-'GAS DAILY VOL DOWNLOAD'!$B299+$B299</f>
        <v>1</v>
      </c>
      <c r="N299" s="192">
        <f ca="1">'GAS DAILY VOL DOWNLOAD'!N299-'GAS DAILY VOL DOWNLOAD'!$B299+$B299</f>
        <v>1.45</v>
      </c>
      <c r="O299" s="192">
        <f ca="1">'GAS DAILY VOL DOWNLOAD'!O299-'GAS DAILY VOL DOWNLOAD'!$B299+$B299</f>
        <v>0.15</v>
      </c>
      <c r="P299" s="192">
        <f ca="1">'GAS DAILY VOL DOWNLOAD'!P299-'GAS DAILY VOL DOWNLOAD'!$B299+$B299</f>
        <v>1.1000000000000001</v>
      </c>
      <c r="Q299" s="192">
        <f ca="1">'GAS DAILY VOL DOWNLOAD'!Q299-'GAS DAILY VOL DOWNLOAD'!$B299+$B299</f>
        <v>0</v>
      </c>
    </row>
    <row r="300" spans="1:17" x14ac:dyDescent="0.2">
      <c r="A300" s="138">
        <v>46082</v>
      </c>
      <c r="B300" s="192">
        <f ca="1">STRADDLES!L322</f>
        <v>0</v>
      </c>
      <c r="C300" s="192">
        <f ca="1">'GAS DAILY VOL DOWNLOAD'!C300-'GAS DAILY VOL DOWNLOAD'!$B300+$B300</f>
        <v>0.8</v>
      </c>
      <c r="D300" s="192">
        <f ca="1">'GAS DAILY VOL DOWNLOAD'!D300-'GAS DAILY VOL DOWNLOAD'!$B300+$B300</f>
        <v>0.75</v>
      </c>
      <c r="E300" s="192">
        <f ca="1">'GAS DAILY VOL DOWNLOAD'!E300-'GAS DAILY VOL DOWNLOAD'!$B300+$B300</f>
        <v>0.75</v>
      </c>
      <c r="F300" s="192">
        <f ca="1">'GAS DAILY VOL DOWNLOAD'!F300-'GAS DAILY VOL DOWNLOAD'!$B300+$B300</f>
        <v>0.85</v>
      </c>
      <c r="G300" s="192">
        <f ca="1">'GAS DAILY VOL DOWNLOAD'!G300-'GAS DAILY VOL DOWNLOAD'!$B300+$B300</f>
        <v>1</v>
      </c>
      <c r="H300" s="192">
        <f ca="1">'GAS DAILY VOL DOWNLOAD'!H300-'GAS DAILY VOL DOWNLOAD'!$B300+$B300</f>
        <v>0.75</v>
      </c>
      <c r="I300" s="192">
        <f ca="1">'GAS DAILY VOL DOWNLOAD'!I300-'GAS DAILY VOL DOWNLOAD'!$B300+$B300</f>
        <v>0.75</v>
      </c>
      <c r="J300" s="192">
        <f ca="1">'GAS DAILY VOL DOWNLOAD'!J300-'GAS DAILY VOL DOWNLOAD'!$B300+$B300</f>
        <v>0.95</v>
      </c>
      <c r="K300" s="192">
        <f ca="1">'GAS DAILY VOL DOWNLOAD'!K300-'GAS DAILY VOL DOWNLOAD'!$B300+$B300</f>
        <v>0</v>
      </c>
      <c r="L300" s="192">
        <f ca="1">'GAS DAILY VOL DOWNLOAD'!L300-'GAS DAILY VOL DOWNLOAD'!$B300+$B300</f>
        <v>0.75</v>
      </c>
      <c r="M300" s="192">
        <f ca="1">'GAS DAILY VOL DOWNLOAD'!M300-'GAS DAILY VOL DOWNLOAD'!$B300+$B300</f>
        <v>0.75</v>
      </c>
      <c r="N300" s="192">
        <f ca="1">'GAS DAILY VOL DOWNLOAD'!N300-'GAS DAILY VOL DOWNLOAD'!$B300+$B300</f>
        <v>1</v>
      </c>
      <c r="O300" s="192">
        <f ca="1">'GAS DAILY VOL DOWNLOAD'!O300-'GAS DAILY VOL DOWNLOAD'!$B300+$B300</f>
        <v>0.15</v>
      </c>
      <c r="P300" s="192">
        <f ca="1">'GAS DAILY VOL DOWNLOAD'!P300-'GAS DAILY VOL DOWNLOAD'!$B300+$B300</f>
        <v>0.85</v>
      </c>
      <c r="Q300" s="192">
        <f ca="1">'GAS DAILY VOL DOWNLOAD'!Q300-'GAS DAILY VOL DOWNLOAD'!$B300+$B300</f>
        <v>0</v>
      </c>
    </row>
    <row r="301" spans="1:17" x14ac:dyDescent="0.2">
      <c r="A301" s="138">
        <v>46113</v>
      </c>
      <c r="B301" s="192">
        <f ca="1">STRADDLES!L323</f>
        <v>0</v>
      </c>
      <c r="C301" s="192">
        <f ca="1">'GAS DAILY VOL DOWNLOAD'!C301-'GAS DAILY VOL DOWNLOAD'!$B301+$B301</f>
        <v>0.45</v>
      </c>
      <c r="D301" s="192">
        <f ca="1">'GAS DAILY VOL DOWNLOAD'!D301-'GAS DAILY VOL DOWNLOAD'!$B301+$B301</f>
        <v>0.4</v>
      </c>
      <c r="E301" s="192">
        <f ca="1">'GAS DAILY VOL DOWNLOAD'!E301-'GAS DAILY VOL DOWNLOAD'!$B301+$B301</f>
        <v>0.45</v>
      </c>
      <c r="F301" s="192">
        <f ca="1">'GAS DAILY VOL DOWNLOAD'!F301-'GAS DAILY VOL DOWNLOAD'!$B301+$B301</f>
        <v>0.45</v>
      </c>
      <c r="G301" s="192">
        <f ca="1">'GAS DAILY VOL DOWNLOAD'!G301-'GAS DAILY VOL DOWNLOAD'!$B301+$B301</f>
        <v>0.45</v>
      </c>
      <c r="H301" s="192">
        <f ca="1">'GAS DAILY VOL DOWNLOAD'!H301-'GAS DAILY VOL DOWNLOAD'!$B301+$B301</f>
        <v>0.45</v>
      </c>
      <c r="I301" s="192">
        <f ca="1">'GAS DAILY VOL DOWNLOAD'!I301-'GAS DAILY VOL DOWNLOAD'!$B301+$B301</f>
        <v>0.45</v>
      </c>
      <c r="J301" s="192">
        <f ca="1">'GAS DAILY VOL DOWNLOAD'!J301-'GAS DAILY VOL DOWNLOAD'!$B301+$B301</f>
        <v>0.5</v>
      </c>
      <c r="K301" s="192">
        <f ca="1">'GAS DAILY VOL DOWNLOAD'!K301-'GAS DAILY VOL DOWNLOAD'!$B301+$B301</f>
        <v>0</v>
      </c>
      <c r="L301" s="192">
        <f ca="1">'GAS DAILY VOL DOWNLOAD'!L301-'GAS DAILY VOL DOWNLOAD'!$B301+$B301</f>
        <v>0.45</v>
      </c>
      <c r="M301" s="192">
        <f ca="1">'GAS DAILY VOL DOWNLOAD'!M301-'GAS DAILY VOL DOWNLOAD'!$B301+$B301</f>
        <v>0.4</v>
      </c>
      <c r="N301" s="192">
        <f ca="1">'GAS DAILY VOL DOWNLOAD'!N301-'GAS DAILY VOL DOWNLOAD'!$B301+$B301</f>
        <v>0.45</v>
      </c>
      <c r="O301" s="192">
        <f ca="1">'GAS DAILY VOL DOWNLOAD'!O301-'GAS DAILY VOL DOWNLOAD'!$B301+$B301</f>
        <v>0.15</v>
      </c>
      <c r="P301" s="192">
        <f ca="1">'GAS DAILY VOL DOWNLOAD'!P301-'GAS DAILY VOL DOWNLOAD'!$B301+$B301</f>
        <v>0.55000000000000004</v>
      </c>
      <c r="Q301" s="192">
        <f ca="1">'GAS DAILY VOL DOWNLOAD'!Q301-'GAS DAILY VOL DOWNLOAD'!$B301+$B301</f>
        <v>0</v>
      </c>
    </row>
    <row r="302" spans="1:17" x14ac:dyDescent="0.2">
      <c r="A302" s="138">
        <v>46143</v>
      </c>
      <c r="B302" s="192">
        <f ca="1">STRADDLES!L324</f>
        <v>0</v>
      </c>
      <c r="C302" s="192">
        <f ca="1">'GAS DAILY VOL DOWNLOAD'!C302-'GAS DAILY VOL DOWNLOAD'!$B302+$B302</f>
        <v>0.5</v>
      </c>
      <c r="D302" s="192">
        <f ca="1">'GAS DAILY VOL DOWNLOAD'!D302-'GAS DAILY VOL DOWNLOAD'!$B302+$B302</f>
        <v>0.4</v>
      </c>
      <c r="E302" s="192">
        <f ca="1">'GAS DAILY VOL DOWNLOAD'!E302-'GAS DAILY VOL DOWNLOAD'!$B302+$B302</f>
        <v>0.4</v>
      </c>
      <c r="F302" s="192">
        <f ca="1">'GAS DAILY VOL DOWNLOAD'!F302-'GAS DAILY VOL DOWNLOAD'!$B302+$B302</f>
        <v>0.45</v>
      </c>
      <c r="G302" s="192">
        <f ca="1">'GAS DAILY VOL DOWNLOAD'!G302-'GAS DAILY VOL DOWNLOAD'!$B302+$B302</f>
        <v>0.5</v>
      </c>
      <c r="H302" s="192">
        <f ca="1">'GAS DAILY VOL DOWNLOAD'!H302-'GAS DAILY VOL DOWNLOAD'!$B302+$B302</f>
        <v>0.45</v>
      </c>
      <c r="I302" s="192">
        <f ca="1">'GAS DAILY VOL DOWNLOAD'!I302-'GAS DAILY VOL DOWNLOAD'!$B302+$B302</f>
        <v>0.4</v>
      </c>
      <c r="J302" s="192">
        <f ca="1">'GAS DAILY VOL DOWNLOAD'!J302-'GAS DAILY VOL DOWNLOAD'!$B302+$B302</f>
        <v>0.45</v>
      </c>
      <c r="K302" s="192">
        <f ca="1">'GAS DAILY VOL DOWNLOAD'!K302-'GAS DAILY VOL DOWNLOAD'!$B302+$B302</f>
        <v>0</v>
      </c>
      <c r="L302" s="192">
        <f ca="1">'GAS DAILY VOL DOWNLOAD'!L302-'GAS DAILY VOL DOWNLOAD'!$B302+$B302</f>
        <v>0.5</v>
      </c>
      <c r="M302" s="192">
        <f ca="1">'GAS DAILY VOL DOWNLOAD'!M302-'GAS DAILY VOL DOWNLOAD'!$B302+$B302</f>
        <v>0.45</v>
      </c>
      <c r="N302" s="192">
        <f ca="1">'GAS DAILY VOL DOWNLOAD'!N302-'GAS DAILY VOL DOWNLOAD'!$B302+$B302</f>
        <v>0.5</v>
      </c>
      <c r="O302" s="192">
        <f ca="1">'GAS DAILY VOL DOWNLOAD'!O302-'GAS DAILY VOL DOWNLOAD'!$B302+$B302</f>
        <v>0.15</v>
      </c>
      <c r="P302" s="192">
        <f ca="1">'GAS DAILY VOL DOWNLOAD'!P302-'GAS DAILY VOL DOWNLOAD'!$B302+$B302</f>
        <v>0.5</v>
      </c>
      <c r="Q302" s="192">
        <f ca="1">'GAS DAILY VOL DOWNLOAD'!Q302-'GAS DAILY VOL DOWNLOAD'!$B302+$B302</f>
        <v>0</v>
      </c>
    </row>
    <row r="303" spans="1:17" x14ac:dyDescent="0.2">
      <c r="A303" s="138">
        <v>46174</v>
      </c>
      <c r="B303" s="192">
        <f ca="1">STRADDLES!L325</f>
        <v>0</v>
      </c>
      <c r="C303" s="192">
        <f ca="1">'GAS DAILY VOL DOWNLOAD'!C303-'GAS DAILY VOL DOWNLOAD'!$B303+$B303</f>
        <v>0.5</v>
      </c>
      <c r="D303" s="192">
        <f ca="1">'GAS DAILY VOL DOWNLOAD'!D303-'GAS DAILY VOL DOWNLOAD'!$B303+$B303</f>
        <v>0.4</v>
      </c>
      <c r="E303" s="192">
        <f ca="1">'GAS DAILY VOL DOWNLOAD'!E303-'GAS DAILY VOL DOWNLOAD'!$B303+$B303</f>
        <v>0.5</v>
      </c>
      <c r="F303" s="192">
        <f ca="1">'GAS DAILY VOL DOWNLOAD'!F303-'GAS DAILY VOL DOWNLOAD'!$B303+$B303</f>
        <v>0.45</v>
      </c>
      <c r="G303" s="192">
        <f ca="1">'GAS DAILY VOL DOWNLOAD'!G303-'GAS DAILY VOL DOWNLOAD'!$B303+$B303</f>
        <v>0.5</v>
      </c>
      <c r="H303" s="192">
        <f ca="1">'GAS DAILY VOL DOWNLOAD'!H303-'GAS DAILY VOL DOWNLOAD'!$B303+$B303</f>
        <v>0.5</v>
      </c>
      <c r="I303" s="192">
        <f ca="1">'GAS DAILY VOL DOWNLOAD'!I303-'GAS DAILY VOL DOWNLOAD'!$B303+$B303</f>
        <v>0.5</v>
      </c>
      <c r="J303" s="192">
        <f ca="1">'GAS DAILY VOL DOWNLOAD'!J303-'GAS DAILY VOL DOWNLOAD'!$B303+$B303</f>
        <v>0.5</v>
      </c>
      <c r="K303" s="192">
        <f ca="1">'GAS DAILY VOL DOWNLOAD'!K303-'GAS DAILY VOL DOWNLOAD'!$B303+$B303</f>
        <v>0</v>
      </c>
      <c r="L303" s="192">
        <f ca="1">'GAS DAILY VOL DOWNLOAD'!L303-'GAS DAILY VOL DOWNLOAD'!$B303+$B303</f>
        <v>0.5</v>
      </c>
      <c r="M303" s="192">
        <f ca="1">'GAS DAILY VOL DOWNLOAD'!M303-'GAS DAILY VOL DOWNLOAD'!$B303+$B303</f>
        <v>0.45</v>
      </c>
      <c r="N303" s="192">
        <f ca="1">'GAS DAILY VOL DOWNLOAD'!N303-'GAS DAILY VOL DOWNLOAD'!$B303+$B303</f>
        <v>0.5</v>
      </c>
      <c r="O303" s="192">
        <f ca="1">'GAS DAILY VOL DOWNLOAD'!O303-'GAS DAILY VOL DOWNLOAD'!$B303+$B303</f>
        <v>0.15</v>
      </c>
      <c r="P303" s="192">
        <f ca="1">'GAS DAILY VOL DOWNLOAD'!P303-'GAS DAILY VOL DOWNLOAD'!$B303+$B303</f>
        <v>0.6</v>
      </c>
      <c r="Q303" s="192">
        <f ca="1">'GAS DAILY VOL DOWNLOAD'!Q303-'GAS DAILY VOL DOWNLOAD'!$B303+$B303</f>
        <v>0</v>
      </c>
    </row>
    <row r="304" spans="1:17" x14ac:dyDescent="0.2">
      <c r="A304" s="138">
        <v>46204</v>
      </c>
      <c r="B304" s="192">
        <f ca="1">STRADDLES!L326</f>
        <v>0</v>
      </c>
      <c r="C304" s="192">
        <f ca="1">'GAS DAILY VOL DOWNLOAD'!C304-'GAS DAILY VOL DOWNLOAD'!$B304+$B304</f>
        <v>0.5</v>
      </c>
      <c r="D304" s="192">
        <f ca="1">'GAS DAILY VOL DOWNLOAD'!D304-'GAS DAILY VOL DOWNLOAD'!$B304+$B304</f>
        <v>0.4</v>
      </c>
      <c r="E304" s="192">
        <f ca="1">'GAS DAILY VOL DOWNLOAD'!E304-'GAS DAILY VOL DOWNLOAD'!$B304+$B304</f>
        <v>0.5</v>
      </c>
      <c r="F304" s="192">
        <f ca="1">'GAS DAILY VOL DOWNLOAD'!F304-'GAS DAILY VOL DOWNLOAD'!$B304+$B304</f>
        <v>0.5</v>
      </c>
      <c r="G304" s="192">
        <f ca="1">'GAS DAILY VOL DOWNLOAD'!G304-'GAS DAILY VOL DOWNLOAD'!$B304+$B304</f>
        <v>0.5</v>
      </c>
      <c r="H304" s="192">
        <f ca="1">'GAS DAILY VOL DOWNLOAD'!H304-'GAS DAILY VOL DOWNLOAD'!$B304+$B304</f>
        <v>0.5</v>
      </c>
      <c r="I304" s="192">
        <f ca="1">'GAS DAILY VOL DOWNLOAD'!I304-'GAS DAILY VOL DOWNLOAD'!$B304+$B304</f>
        <v>0.5</v>
      </c>
      <c r="J304" s="192">
        <f ca="1">'GAS DAILY VOL DOWNLOAD'!J304-'GAS DAILY VOL DOWNLOAD'!$B304+$B304</f>
        <v>0.5</v>
      </c>
      <c r="K304" s="192">
        <f ca="1">'GAS DAILY VOL DOWNLOAD'!K304-'GAS DAILY VOL DOWNLOAD'!$B304+$B304</f>
        <v>0</v>
      </c>
      <c r="L304" s="192">
        <f ca="1">'GAS DAILY VOL DOWNLOAD'!L304-'GAS DAILY VOL DOWNLOAD'!$B304+$B304</f>
        <v>0.55000000000000004</v>
      </c>
      <c r="M304" s="192">
        <f ca="1">'GAS DAILY VOL DOWNLOAD'!M304-'GAS DAILY VOL DOWNLOAD'!$B304+$B304</f>
        <v>0.5</v>
      </c>
      <c r="N304" s="192">
        <f ca="1">'GAS DAILY VOL DOWNLOAD'!N304-'GAS DAILY VOL DOWNLOAD'!$B304+$B304</f>
        <v>0.5</v>
      </c>
      <c r="O304" s="192">
        <f ca="1">'GAS DAILY VOL DOWNLOAD'!O304-'GAS DAILY VOL DOWNLOAD'!$B304+$B304</f>
        <v>0.15</v>
      </c>
      <c r="P304" s="192">
        <f ca="1">'GAS DAILY VOL DOWNLOAD'!P304-'GAS DAILY VOL DOWNLOAD'!$B304+$B304</f>
        <v>0.6</v>
      </c>
      <c r="Q304" s="192">
        <f ca="1">'GAS DAILY VOL DOWNLOAD'!Q304-'GAS DAILY VOL DOWNLOAD'!$B304+$B304</f>
        <v>0</v>
      </c>
    </row>
    <row r="305" spans="1:17" x14ac:dyDescent="0.2">
      <c r="A305" s="138">
        <v>46235</v>
      </c>
      <c r="B305" s="192">
        <f ca="1">STRADDLES!L327</f>
        <v>0</v>
      </c>
      <c r="C305" s="192">
        <f ca="1">'GAS DAILY VOL DOWNLOAD'!C305-'GAS DAILY VOL DOWNLOAD'!$B305+$B305</f>
        <v>0.55000000000000004</v>
      </c>
      <c r="D305" s="192">
        <f ca="1">'GAS DAILY VOL DOWNLOAD'!D305-'GAS DAILY VOL DOWNLOAD'!$B305+$B305</f>
        <v>0.5</v>
      </c>
      <c r="E305" s="192">
        <f ca="1">'GAS DAILY VOL DOWNLOAD'!E305-'GAS DAILY VOL DOWNLOAD'!$B305+$B305</f>
        <v>0.6</v>
      </c>
      <c r="F305" s="192">
        <f ca="1">'GAS DAILY VOL DOWNLOAD'!F305-'GAS DAILY VOL DOWNLOAD'!$B305+$B305</f>
        <v>0.55000000000000004</v>
      </c>
      <c r="G305" s="192">
        <f ca="1">'GAS DAILY VOL DOWNLOAD'!G305-'GAS DAILY VOL DOWNLOAD'!$B305+$B305</f>
        <v>0.6</v>
      </c>
      <c r="H305" s="192">
        <f ca="1">'GAS DAILY VOL DOWNLOAD'!H305-'GAS DAILY VOL DOWNLOAD'!$B305+$B305</f>
        <v>0.55000000000000004</v>
      </c>
      <c r="I305" s="192">
        <f ca="1">'GAS DAILY VOL DOWNLOAD'!I305-'GAS DAILY VOL DOWNLOAD'!$B305+$B305</f>
        <v>0.6</v>
      </c>
      <c r="J305" s="192">
        <f ca="1">'GAS DAILY VOL DOWNLOAD'!J305-'GAS DAILY VOL DOWNLOAD'!$B305+$B305</f>
        <v>0.45</v>
      </c>
      <c r="K305" s="192">
        <f ca="1">'GAS DAILY VOL DOWNLOAD'!K305-'GAS DAILY VOL DOWNLOAD'!$B305+$B305</f>
        <v>0</v>
      </c>
      <c r="L305" s="192">
        <f ca="1">'GAS DAILY VOL DOWNLOAD'!L305-'GAS DAILY VOL DOWNLOAD'!$B305+$B305</f>
        <v>0.6</v>
      </c>
      <c r="M305" s="192">
        <f ca="1">'GAS DAILY VOL DOWNLOAD'!M305-'GAS DAILY VOL DOWNLOAD'!$B305+$B305</f>
        <v>0.55000000000000004</v>
      </c>
      <c r="N305" s="192">
        <f ca="1">'GAS DAILY VOL DOWNLOAD'!N305-'GAS DAILY VOL DOWNLOAD'!$B305+$B305</f>
        <v>0.6</v>
      </c>
      <c r="O305" s="192">
        <f ca="1">'GAS DAILY VOL DOWNLOAD'!O305-'GAS DAILY VOL DOWNLOAD'!$B305+$B305</f>
        <v>0.15</v>
      </c>
      <c r="P305" s="192">
        <f ca="1">'GAS DAILY VOL DOWNLOAD'!P305-'GAS DAILY VOL DOWNLOAD'!$B305+$B305</f>
        <v>0.7</v>
      </c>
      <c r="Q305" s="192">
        <f ca="1">'GAS DAILY VOL DOWNLOAD'!Q305-'GAS DAILY VOL DOWNLOAD'!$B305+$B305</f>
        <v>0</v>
      </c>
    </row>
    <row r="306" spans="1:17" x14ac:dyDescent="0.2">
      <c r="A306" s="138">
        <v>46266</v>
      </c>
      <c r="B306" s="192">
        <f ca="1">STRADDLES!L328</f>
        <v>0</v>
      </c>
      <c r="C306" s="192">
        <f ca="1">'GAS DAILY VOL DOWNLOAD'!C306-'GAS DAILY VOL DOWNLOAD'!$B306+$B306</f>
        <v>0.55000000000000004</v>
      </c>
      <c r="D306" s="192">
        <f ca="1">'GAS DAILY VOL DOWNLOAD'!D306-'GAS DAILY VOL DOWNLOAD'!$B306+$B306</f>
        <v>0.55000000000000004</v>
      </c>
      <c r="E306" s="192">
        <f ca="1">'GAS DAILY VOL DOWNLOAD'!E306-'GAS DAILY VOL DOWNLOAD'!$B306+$B306</f>
        <v>0.55000000000000004</v>
      </c>
      <c r="F306" s="192">
        <f ca="1">'GAS DAILY VOL DOWNLOAD'!F306-'GAS DAILY VOL DOWNLOAD'!$B306+$B306</f>
        <v>0.55000000000000004</v>
      </c>
      <c r="G306" s="192">
        <f ca="1">'GAS DAILY VOL DOWNLOAD'!G306-'GAS DAILY VOL DOWNLOAD'!$B306+$B306</f>
        <v>0.6</v>
      </c>
      <c r="H306" s="192">
        <f ca="1">'GAS DAILY VOL DOWNLOAD'!H306-'GAS DAILY VOL DOWNLOAD'!$B306+$B306</f>
        <v>0.6</v>
      </c>
      <c r="I306" s="192">
        <f ca="1">'GAS DAILY VOL DOWNLOAD'!I306-'GAS DAILY VOL DOWNLOAD'!$B306+$B306</f>
        <v>0.55000000000000004</v>
      </c>
      <c r="J306" s="192">
        <f ca="1">'GAS DAILY VOL DOWNLOAD'!J306-'GAS DAILY VOL DOWNLOAD'!$B306+$B306</f>
        <v>0.5</v>
      </c>
      <c r="K306" s="192">
        <f ca="1">'GAS DAILY VOL DOWNLOAD'!K306-'GAS DAILY VOL DOWNLOAD'!$B306+$B306</f>
        <v>0</v>
      </c>
      <c r="L306" s="192">
        <f ca="1">'GAS DAILY VOL DOWNLOAD'!L306-'GAS DAILY VOL DOWNLOAD'!$B306+$B306</f>
        <v>0.6</v>
      </c>
      <c r="M306" s="192">
        <f ca="1">'GAS DAILY VOL DOWNLOAD'!M306-'GAS DAILY VOL DOWNLOAD'!$B306+$B306</f>
        <v>0.55000000000000004</v>
      </c>
      <c r="N306" s="192">
        <f ca="1">'GAS DAILY VOL DOWNLOAD'!N306-'GAS DAILY VOL DOWNLOAD'!$B306+$B306</f>
        <v>0.6</v>
      </c>
      <c r="O306" s="192">
        <f ca="1">'GAS DAILY VOL DOWNLOAD'!O306-'GAS DAILY VOL DOWNLOAD'!$B306+$B306</f>
        <v>0.15</v>
      </c>
      <c r="P306" s="192">
        <f ca="1">'GAS DAILY VOL DOWNLOAD'!P306-'GAS DAILY VOL DOWNLOAD'!$B306+$B306</f>
        <v>0.65</v>
      </c>
      <c r="Q306" s="192">
        <f ca="1">'GAS DAILY VOL DOWNLOAD'!Q306-'GAS DAILY VOL DOWNLOAD'!$B306+$B306</f>
        <v>0</v>
      </c>
    </row>
    <row r="307" spans="1:17" x14ac:dyDescent="0.2">
      <c r="A307" s="138">
        <v>46296</v>
      </c>
      <c r="B307" s="192">
        <f ca="1">STRADDLES!L329</f>
        <v>0</v>
      </c>
      <c r="C307" s="192">
        <f ca="1">'GAS DAILY VOL DOWNLOAD'!C307-'GAS DAILY VOL DOWNLOAD'!$B307+$B307</f>
        <v>0.6</v>
      </c>
      <c r="D307" s="192">
        <f ca="1">'GAS DAILY VOL DOWNLOAD'!D307-'GAS DAILY VOL DOWNLOAD'!$B307+$B307</f>
        <v>0.55000000000000004</v>
      </c>
      <c r="E307" s="192">
        <f ca="1">'GAS DAILY VOL DOWNLOAD'!E307-'GAS DAILY VOL DOWNLOAD'!$B307+$B307</f>
        <v>0.6</v>
      </c>
      <c r="F307" s="192">
        <f ca="1">'GAS DAILY VOL DOWNLOAD'!F307-'GAS DAILY VOL DOWNLOAD'!$B307+$B307</f>
        <v>0.6</v>
      </c>
      <c r="G307" s="192">
        <f ca="1">'GAS DAILY VOL DOWNLOAD'!G307-'GAS DAILY VOL DOWNLOAD'!$B307+$B307</f>
        <v>0.65</v>
      </c>
      <c r="H307" s="192">
        <f ca="1">'GAS DAILY VOL DOWNLOAD'!H307-'GAS DAILY VOL DOWNLOAD'!$B307+$B307</f>
        <v>0.65</v>
      </c>
      <c r="I307" s="192">
        <f ca="1">'GAS DAILY VOL DOWNLOAD'!I307-'GAS DAILY VOL DOWNLOAD'!$B307+$B307</f>
        <v>0.6</v>
      </c>
      <c r="J307" s="192">
        <f ca="1">'GAS DAILY VOL DOWNLOAD'!J307-'GAS DAILY VOL DOWNLOAD'!$B307+$B307</f>
        <v>0.5</v>
      </c>
      <c r="K307" s="192">
        <f ca="1">'GAS DAILY VOL DOWNLOAD'!K307-'GAS DAILY VOL DOWNLOAD'!$B307+$B307</f>
        <v>0</v>
      </c>
      <c r="L307" s="192">
        <f ca="1">'GAS DAILY VOL DOWNLOAD'!L307-'GAS DAILY VOL DOWNLOAD'!$B307+$B307</f>
        <v>0.65</v>
      </c>
      <c r="M307" s="192">
        <f ca="1">'GAS DAILY VOL DOWNLOAD'!M307-'GAS DAILY VOL DOWNLOAD'!$B307+$B307</f>
        <v>0.6</v>
      </c>
      <c r="N307" s="192">
        <f ca="1">'GAS DAILY VOL DOWNLOAD'!N307-'GAS DAILY VOL DOWNLOAD'!$B307+$B307</f>
        <v>0.65</v>
      </c>
      <c r="O307" s="192">
        <f ca="1">'GAS DAILY VOL DOWNLOAD'!O307-'GAS DAILY VOL DOWNLOAD'!$B307+$B307</f>
        <v>0.15</v>
      </c>
      <c r="P307" s="192">
        <f ca="1">'GAS DAILY VOL DOWNLOAD'!P307-'GAS DAILY VOL DOWNLOAD'!$B307+$B307</f>
        <v>0.7</v>
      </c>
      <c r="Q307" s="192">
        <f ca="1">'GAS DAILY VOL DOWNLOAD'!Q307-'GAS DAILY VOL DOWNLOAD'!$B307+$B307</f>
        <v>0</v>
      </c>
    </row>
    <row r="308" spans="1:17" x14ac:dyDescent="0.2">
      <c r="A308" s="138">
        <v>46327</v>
      </c>
      <c r="B308" s="192">
        <f ca="1">STRADDLES!L330</f>
        <v>0</v>
      </c>
      <c r="C308" s="192">
        <f ca="1">'GAS DAILY VOL DOWNLOAD'!C308-'GAS DAILY VOL DOWNLOAD'!$B308+$B308</f>
        <v>0.85</v>
      </c>
      <c r="D308" s="192">
        <f ca="1">'GAS DAILY VOL DOWNLOAD'!D308-'GAS DAILY VOL DOWNLOAD'!$B308+$B308</f>
        <v>0.8</v>
      </c>
      <c r="E308" s="192">
        <f ca="1">'GAS DAILY VOL DOWNLOAD'!E308-'GAS DAILY VOL DOWNLOAD'!$B308+$B308</f>
        <v>0.8</v>
      </c>
      <c r="F308" s="192">
        <f ca="1">'GAS DAILY VOL DOWNLOAD'!F308-'GAS DAILY VOL DOWNLOAD'!$B308+$B308</f>
        <v>0.9</v>
      </c>
      <c r="G308" s="192">
        <f ca="1">'GAS DAILY VOL DOWNLOAD'!G308-'GAS DAILY VOL DOWNLOAD'!$B308+$B308</f>
        <v>0.95</v>
      </c>
      <c r="H308" s="192">
        <f ca="1">'GAS DAILY VOL DOWNLOAD'!H308-'GAS DAILY VOL DOWNLOAD'!$B308+$B308</f>
        <v>0.85</v>
      </c>
      <c r="I308" s="192">
        <f ca="1">'GAS DAILY VOL DOWNLOAD'!I308-'GAS DAILY VOL DOWNLOAD'!$B308+$B308</f>
        <v>0.8</v>
      </c>
      <c r="J308" s="192">
        <f ca="1">'GAS DAILY VOL DOWNLOAD'!J308-'GAS DAILY VOL DOWNLOAD'!$B308+$B308</f>
        <v>0.95</v>
      </c>
      <c r="K308" s="192">
        <f ca="1">'GAS DAILY VOL DOWNLOAD'!K308-'GAS DAILY VOL DOWNLOAD'!$B308+$B308</f>
        <v>0</v>
      </c>
      <c r="L308" s="192">
        <f ca="1">'GAS DAILY VOL DOWNLOAD'!L308-'GAS DAILY VOL DOWNLOAD'!$B308+$B308</f>
        <v>0.8</v>
      </c>
      <c r="M308" s="192">
        <f ca="1">'GAS DAILY VOL DOWNLOAD'!M308-'GAS DAILY VOL DOWNLOAD'!$B308+$B308</f>
        <v>0.8</v>
      </c>
      <c r="N308" s="192">
        <f ca="1">'GAS DAILY VOL DOWNLOAD'!N308-'GAS DAILY VOL DOWNLOAD'!$B308+$B308</f>
        <v>0.95</v>
      </c>
      <c r="O308" s="192">
        <f ca="1">'GAS DAILY VOL DOWNLOAD'!O308-'GAS DAILY VOL DOWNLOAD'!$B308+$B308</f>
        <v>0.15</v>
      </c>
      <c r="P308" s="192">
        <f ca="1">'GAS DAILY VOL DOWNLOAD'!P308-'GAS DAILY VOL DOWNLOAD'!$B308+$B308</f>
        <v>0.9</v>
      </c>
      <c r="Q308" s="192">
        <f ca="1">'GAS DAILY VOL DOWNLOAD'!Q308-'GAS DAILY VOL DOWNLOAD'!$B308+$B308</f>
        <v>0</v>
      </c>
    </row>
    <row r="309" spans="1:17" x14ac:dyDescent="0.2">
      <c r="A309" s="138">
        <v>46357</v>
      </c>
      <c r="B309" s="192">
        <f ca="1">STRADDLES!L331</f>
        <v>0</v>
      </c>
      <c r="C309" s="192">
        <f ca="1">'GAS DAILY VOL DOWNLOAD'!C309-'GAS DAILY VOL DOWNLOAD'!$B309+$B309</f>
        <v>1.05</v>
      </c>
      <c r="D309" s="192">
        <f ca="1">'GAS DAILY VOL DOWNLOAD'!D309-'GAS DAILY VOL DOWNLOAD'!$B309+$B309</f>
        <v>1</v>
      </c>
      <c r="E309" s="192">
        <f ca="1">'GAS DAILY VOL DOWNLOAD'!E309-'GAS DAILY VOL DOWNLOAD'!$B309+$B309</f>
        <v>1</v>
      </c>
      <c r="F309" s="192">
        <f ca="1">'GAS DAILY VOL DOWNLOAD'!F309-'GAS DAILY VOL DOWNLOAD'!$B309+$B309</f>
        <v>1.1499999999999999</v>
      </c>
      <c r="G309" s="192">
        <f ca="1">'GAS DAILY VOL DOWNLOAD'!G309-'GAS DAILY VOL DOWNLOAD'!$B309+$B309</f>
        <v>1.25</v>
      </c>
      <c r="H309" s="192">
        <f ca="1">'GAS DAILY VOL DOWNLOAD'!H309-'GAS DAILY VOL DOWNLOAD'!$B309+$B309</f>
        <v>1.05</v>
      </c>
      <c r="I309" s="192">
        <f ca="1">'GAS DAILY VOL DOWNLOAD'!I309-'GAS DAILY VOL DOWNLOAD'!$B309+$B309</f>
        <v>1</v>
      </c>
      <c r="J309" s="192">
        <f ca="1">'GAS DAILY VOL DOWNLOAD'!J309-'GAS DAILY VOL DOWNLOAD'!$B309+$B309</f>
        <v>1.35</v>
      </c>
      <c r="K309" s="192">
        <f ca="1">'GAS DAILY VOL DOWNLOAD'!K309-'GAS DAILY VOL DOWNLOAD'!$B309+$B309</f>
        <v>0</v>
      </c>
      <c r="L309" s="192">
        <f ca="1">'GAS DAILY VOL DOWNLOAD'!L309-'GAS DAILY VOL DOWNLOAD'!$B309+$B309</f>
        <v>1.1000000000000001</v>
      </c>
      <c r="M309" s="192">
        <f ca="1">'GAS DAILY VOL DOWNLOAD'!M309-'GAS DAILY VOL DOWNLOAD'!$B309+$B309</f>
        <v>1</v>
      </c>
      <c r="N309" s="192">
        <f ca="1">'GAS DAILY VOL DOWNLOAD'!N309-'GAS DAILY VOL DOWNLOAD'!$B309+$B309</f>
        <v>1.25</v>
      </c>
      <c r="O309" s="192">
        <f ca="1">'GAS DAILY VOL DOWNLOAD'!O309-'GAS DAILY VOL DOWNLOAD'!$B309+$B309</f>
        <v>0.15</v>
      </c>
      <c r="P309" s="192">
        <f ca="1">'GAS DAILY VOL DOWNLOAD'!P309-'GAS DAILY VOL DOWNLOAD'!$B309+$B309</f>
        <v>1.1000000000000001</v>
      </c>
      <c r="Q309" s="192">
        <f ca="1">'GAS DAILY VOL DOWNLOAD'!Q309-'GAS DAILY VOL DOWNLOAD'!$B309+$B309</f>
        <v>0</v>
      </c>
    </row>
    <row r="310" spans="1:17" x14ac:dyDescent="0.2">
      <c r="A310" s="138">
        <v>46388</v>
      </c>
      <c r="B310" s="192">
        <f ca="1">STRADDLES!L332</f>
        <v>0</v>
      </c>
      <c r="C310" s="192">
        <f ca="1">'GAS DAILY VOL DOWNLOAD'!C310-'GAS DAILY VOL DOWNLOAD'!$B310+$B310</f>
        <v>1.05</v>
      </c>
      <c r="D310" s="192">
        <f ca="1">'GAS DAILY VOL DOWNLOAD'!D310-'GAS DAILY VOL DOWNLOAD'!$B310+$B310</f>
        <v>1</v>
      </c>
      <c r="E310" s="192">
        <f ca="1">'GAS DAILY VOL DOWNLOAD'!E310-'GAS DAILY VOL DOWNLOAD'!$B310+$B310</f>
        <v>1</v>
      </c>
      <c r="F310" s="192">
        <f ca="1">'GAS DAILY VOL DOWNLOAD'!F310-'GAS DAILY VOL DOWNLOAD'!$B310+$B310</f>
        <v>1.1499999999999999</v>
      </c>
      <c r="G310" s="192">
        <f ca="1">'GAS DAILY VOL DOWNLOAD'!G310-'GAS DAILY VOL DOWNLOAD'!$B310+$B310</f>
        <v>1.45</v>
      </c>
      <c r="H310" s="192">
        <f ca="1">'GAS DAILY VOL DOWNLOAD'!H310-'GAS DAILY VOL DOWNLOAD'!$B310+$B310</f>
        <v>1.05</v>
      </c>
      <c r="I310" s="192">
        <f ca="1">'GAS DAILY VOL DOWNLOAD'!I310-'GAS DAILY VOL DOWNLOAD'!$B310+$B310</f>
        <v>1</v>
      </c>
      <c r="J310" s="192">
        <f ca="1">'GAS DAILY VOL DOWNLOAD'!J310-'GAS DAILY VOL DOWNLOAD'!$B310+$B310</f>
        <v>1.35</v>
      </c>
      <c r="K310" s="192">
        <f ca="1">'GAS DAILY VOL DOWNLOAD'!K310-'GAS DAILY VOL DOWNLOAD'!$B310+$B310</f>
        <v>0</v>
      </c>
      <c r="L310" s="192">
        <f ca="1">'GAS DAILY VOL DOWNLOAD'!L310-'GAS DAILY VOL DOWNLOAD'!$B310+$B310</f>
        <v>1.1000000000000001</v>
      </c>
      <c r="M310" s="192">
        <f ca="1">'GAS DAILY VOL DOWNLOAD'!M310-'GAS DAILY VOL DOWNLOAD'!$B310+$B310</f>
        <v>1</v>
      </c>
      <c r="N310" s="192">
        <f ca="1">'GAS DAILY VOL DOWNLOAD'!N310-'GAS DAILY VOL DOWNLOAD'!$B310+$B310</f>
        <v>1.45</v>
      </c>
      <c r="O310" s="192">
        <f ca="1">'GAS DAILY VOL DOWNLOAD'!O310-'GAS DAILY VOL DOWNLOAD'!$B310+$B310</f>
        <v>0.15</v>
      </c>
      <c r="P310" s="192">
        <f ca="1">'GAS DAILY VOL DOWNLOAD'!P310-'GAS DAILY VOL DOWNLOAD'!$B310+$B310</f>
        <v>1.1000000000000001</v>
      </c>
      <c r="Q310" s="192">
        <f ca="1">'GAS DAILY VOL DOWNLOAD'!Q310-'GAS DAILY VOL DOWNLOAD'!$B310+$B310</f>
        <v>0</v>
      </c>
    </row>
    <row r="311" spans="1:17" x14ac:dyDescent="0.2">
      <c r="A311" s="138">
        <v>46419</v>
      </c>
      <c r="B311" s="192">
        <f ca="1">STRADDLES!L333</f>
        <v>0</v>
      </c>
      <c r="C311" s="192">
        <f ca="1">'GAS DAILY VOL DOWNLOAD'!C311-'GAS DAILY VOL DOWNLOAD'!$B311+$B311</f>
        <v>1.05</v>
      </c>
      <c r="D311" s="192">
        <f ca="1">'GAS DAILY VOL DOWNLOAD'!D311-'GAS DAILY VOL DOWNLOAD'!$B311+$B311</f>
        <v>1</v>
      </c>
      <c r="E311" s="192">
        <f ca="1">'GAS DAILY VOL DOWNLOAD'!E311-'GAS DAILY VOL DOWNLOAD'!$B311+$B311</f>
        <v>1</v>
      </c>
      <c r="F311" s="192">
        <f ca="1">'GAS DAILY VOL DOWNLOAD'!F311-'GAS DAILY VOL DOWNLOAD'!$B311+$B311</f>
        <v>1.1499999999999999</v>
      </c>
      <c r="G311" s="192">
        <f ca="1">'GAS DAILY VOL DOWNLOAD'!G311-'GAS DAILY VOL DOWNLOAD'!$B311+$B311</f>
        <v>1.45</v>
      </c>
      <c r="H311" s="192">
        <f ca="1">'GAS DAILY VOL DOWNLOAD'!H311-'GAS DAILY VOL DOWNLOAD'!$B311+$B311</f>
        <v>1.05</v>
      </c>
      <c r="I311" s="192">
        <f ca="1">'GAS DAILY VOL DOWNLOAD'!I311-'GAS DAILY VOL DOWNLOAD'!$B311+$B311</f>
        <v>1</v>
      </c>
      <c r="J311" s="192">
        <f ca="1">'GAS DAILY VOL DOWNLOAD'!J311-'GAS DAILY VOL DOWNLOAD'!$B311+$B311</f>
        <v>1.35</v>
      </c>
      <c r="K311" s="192">
        <f ca="1">'GAS DAILY VOL DOWNLOAD'!K311-'GAS DAILY VOL DOWNLOAD'!$B311+$B311</f>
        <v>0</v>
      </c>
      <c r="L311" s="192">
        <f ca="1">'GAS DAILY VOL DOWNLOAD'!L311-'GAS DAILY VOL DOWNLOAD'!$B311+$B311</f>
        <v>1.1000000000000001</v>
      </c>
      <c r="M311" s="192">
        <f ca="1">'GAS DAILY VOL DOWNLOAD'!M311-'GAS DAILY VOL DOWNLOAD'!$B311+$B311</f>
        <v>1</v>
      </c>
      <c r="N311" s="192">
        <f ca="1">'GAS DAILY VOL DOWNLOAD'!N311-'GAS DAILY VOL DOWNLOAD'!$B311+$B311</f>
        <v>1.45</v>
      </c>
      <c r="O311" s="192">
        <f ca="1">'GAS DAILY VOL DOWNLOAD'!O311-'GAS DAILY VOL DOWNLOAD'!$B311+$B311</f>
        <v>0.15</v>
      </c>
      <c r="P311" s="192">
        <f ca="1">'GAS DAILY VOL DOWNLOAD'!P311-'GAS DAILY VOL DOWNLOAD'!$B311+$B311</f>
        <v>1.1000000000000001</v>
      </c>
      <c r="Q311" s="192">
        <f ca="1">'GAS DAILY VOL DOWNLOAD'!Q311-'GAS DAILY VOL DOWNLOAD'!$B311+$B311</f>
        <v>0</v>
      </c>
    </row>
    <row r="312" spans="1:17" x14ac:dyDescent="0.2">
      <c r="A312" s="138">
        <v>46447</v>
      </c>
      <c r="B312" s="192">
        <f ca="1">STRADDLES!L334</f>
        <v>0</v>
      </c>
      <c r="C312" s="192">
        <f ca="1">'GAS DAILY VOL DOWNLOAD'!C312-'GAS DAILY VOL DOWNLOAD'!$B312+$B312</f>
        <v>0.8</v>
      </c>
      <c r="D312" s="192">
        <f ca="1">'GAS DAILY VOL DOWNLOAD'!D312-'GAS DAILY VOL DOWNLOAD'!$B312+$B312</f>
        <v>0.75</v>
      </c>
      <c r="E312" s="192">
        <f ca="1">'GAS DAILY VOL DOWNLOAD'!E312-'GAS DAILY VOL DOWNLOAD'!$B312+$B312</f>
        <v>0.75</v>
      </c>
      <c r="F312" s="192">
        <f ca="1">'GAS DAILY VOL DOWNLOAD'!F312-'GAS DAILY VOL DOWNLOAD'!$B312+$B312</f>
        <v>0.85</v>
      </c>
      <c r="G312" s="192">
        <f ca="1">'GAS DAILY VOL DOWNLOAD'!G312-'GAS DAILY VOL DOWNLOAD'!$B312+$B312</f>
        <v>1</v>
      </c>
      <c r="H312" s="192">
        <f ca="1">'GAS DAILY VOL DOWNLOAD'!H312-'GAS DAILY VOL DOWNLOAD'!$B312+$B312</f>
        <v>0.75</v>
      </c>
      <c r="I312" s="192">
        <f ca="1">'GAS DAILY VOL DOWNLOAD'!I312-'GAS DAILY VOL DOWNLOAD'!$B312+$B312</f>
        <v>0.75</v>
      </c>
      <c r="J312" s="192">
        <f ca="1">'GAS DAILY VOL DOWNLOAD'!J312-'GAS DAILY VOL DOWNLOAD'!$B312+$B312</f>
        <v>0.95</v>
      </c>
      <c r="K312" s="192">
        <f ca="1">'GAS DAILY VOL DOWNLOAD'!K312-'GAS DAILY VOL DOWNLOAD'!$B312+$B312</f>
        <v>0</v>
      </c>
      <c r="L312" s="192">
        <f ca="1">'GAS DAILY VOL DOWNLOAD'!L312-'GAS DAILY VOL DOWNLOAD'!$B312+$B312</f>
        <v>0.75</v>
      </c>
      <c r="M312" s="192">
        <f ca="1">'GAS DAILY VOL DOWNLOAD'!M312-'GAS DAILY VOL DOWNLOAD'!$B312+$B312</f>
        <v>0.75</v>
      </c>
      <c r="N312" s="192">
        <f ca="1">'GAS DAILY VOL DOWNLOAD'!N312-'GAS DAILY VOL DOWNLOAD'!$B312+$B312</f>
        <v>1</v>
      </c>
      <c r="O312" s="192">
        <f ca="1">'GAS DAILY VOL DOWNLOAD'!O312-'GAS DAILY VOL DOWNLOAD'!$B312+$B312</f>
        <v>0.15</v>
      </c>
      <c r="P312" s="192">
        <f ca="1">'GAS DAILY VOL DOWNLOAD'!P312-'GAS DAILY VOL DOWNLOAD'!$B312+$B312</f>
        <v>0.85</v>
      </c>
      <c r="Q312" s="192">
        <f ca="1">'GAS DAILY VOL DOWNLOAD'!Q312-'GAS DAILY VOL DOWNLOAD'!$B312+$B312</f>
        <v>0</v>
      </c>
    </row>
    <row r="313" spans="1:17" x14ac:dyDescent="0.2">
      <c r="A313" s="138">
        <v>46478</v>
      </c>
      <c r="B313" s="192">
        <f ca="1">STRADDLES!L335</f>
        <v>0</v>
      </c>
      <c r="C313" s="192">
        <f ca="1">'GAS DAILY VOL DOWNLOAD'!C313-'GAS DAILY VOL DOWNLOAD'!$B313+$B313</f>
        <v>0.45</v>
      </c>
      <c r="D313" s="192">
        <f ca="1">'GAS DAILY VOL DOWNLOAD'!D313-'GAS DAILY VOL DOWNLOAD'!$B313+$B313</f>
        <v>0.4</v>
      </c>
      <c r="E313" s="192">
        <f ca="1">'GAS DAILY VOL DOWNLOAD'!E313-'GAS DAILY VOL DOWNLOAD'!$B313+$B313</f>
        <v>0.45</v>
      </c>
      <c r="F313" s="192">
        <f ca="1">'GAS DAILY VOL DOWNLOAD'!F313-'GAS DAILY VOL DOWNLOAD'!$B313+$B313</f>
        <v>0.45</v>
      </c>
      <c r="G313" s="192">
        <f ca="1">'GAS DAILY VOL DOWNLOAD'!G313-'GAS DAILY VOL DOWNLOAD'!$B313+$B313</f>
        <v>0.45</v>
      </c>
      <c r="H313" s="192">
        <f ca="1">'GAS DAILY VOL DOWNLOAD'!H313-'GAS DAILY VOL DOWNLOAD'!$B313+$B313</f>
        <v>0.45</v>
      </c>
      <c r="I313" s="192">
        <f ca="1">'GAS DAILY VOL DOWNLOAD'!I313-'GAS DAILY VOL DOWNLOAD'!$B313+$B313</f>
        <v>0.45</v>
      </c>
      <c r="J313" s="192">
        <f ca="1">'GAS DAILY VOL DOWNLOAD'!J313-'GAS DAILY VOL DOWNLOAD'!$B313+$B313</f>
        <v>0.5</v>
      </c>
      <c r="K313" s="192">
        <f ca="1">'GAS DAILY VOL DOWNLOAD'!K313-'GAS DAILY VOL DOWNLOAD'!$B313+$B313</f>
        <v>0</v>
      </c>
      <c r="L313" s="192">
        <f ca="1">'GAS DAILY VOL DOWNLOAD'!L313-'GAS DAILY VOL DOWNLOAD'!$B313+$B313</f>
        <v>0.45</v>
      </c>
      <c r="M313" s="192">
        <f ca="1">'GAS DAILY VOL DOWNLOAD'!M313-'GAS DAILY VOL DOWNLOAD'!$B313+$B313</f>
        <v>0.4</v>
      </c>
      <c r="N313" s="192">
        <f ca="1">'GAS DAILY VOL DOWNLOAD'!N313-'GAS DAILY VOL DOWNLOAD'!$B313+$B313</f>
        <v>0.45</v>
      </c>
      <c r="O313" s="192">
        <f ca="1">'GAS DAILY VOL DOWNLOAD'!O313-'GAS DAILY VOL DOWNLOAD'!$B313+$B313</f>
        <v>0.15</v>
      </c>
      <c r="P313" s="192">
        <f ca="1">'GAS DAILY VOL DOWNLOAD'!P313-'GAS DAILY VOL DOWNLOAD'!$B313+$B313</f>
        <v>0.55000000000000004</v>
      </c>
      <c r="Q313" s="192">
        <f ca="1">'GAS DAILY VOL DOWNLOAD'!Q313-'GAS DAILY VOL DOWNLOAD'!$B313+$B313</f>
        <v>0</v>
      </c>
    </row>
    <row r="314" spans="1:17" x14ac:dyDescent="0.2">
      <c r="A314" s="138">
        <v>46508</v>
      </c>
      <c r="B314" s="192">
        <f ca="1">STRADDLES!L336</f>
        <v>0</v>
      </c>
      <c r="C314" s="192">
        <f ca="1">'GAS DAILY VOL DOWNLOAD'!C314-'GAS DAILY VOL DOWNLOAD'!$B314+$B314</f>
        <v>0.5</v>
      </c>
      <c r="D314" s="192">
        <f ca="1">'GAS DAILY VOL DOWNLOAD'!D314-'GAS DAILY VOL DOWNLOAD'!$B314+$B314</f>
        <v>0.4</v>
      </c>
      <c r="E314" s="192">
        <f ca="1">'GAS DAILY VOL DOWNLOAD'!E314-'GAS DAILY VOL DOWNLOAD'!$B314+$B314</f>
        <v>0.4</v>
      </c>
      <c r="F314" s="192">
        <f ca="1">'GAS DAILY VOL DOWNLOAD'!F314-'GAS DAILY VOL DOWNLOAD'!$B314+$B314</f>
        <v>0.45</v>
      </c>
      <c r="G314" s="192">
        <f ca="1">'GAS DAILY VOL DOWNLOAD'!G314-'GAS DAILY VOL DOWNLOAD'!$B314+$B314</f>
        <v>0.5</v>
      </c>
      <c r="H314" s="192">
        <f ca="1">'GAS DAILY VOL DOWNLOAD'!H314-'GAS DAILY VOL DOWNLOAD'!$B314+$B314</f>
        <v>0.45</v>
      </c>
      <c r="I314" s="192">
        <f ca="1">'GAS DAILY VOL DOWNLOAD'!I314-'GAS DAILY VOL DOWNLOAD'!$B314+$B314</f>
        <v>0.4</v>
      </c>
      <c r="J314" s="192">
        <f ca="1">'GAS DAILY VOL DOWNLOAD'!J314-'GAS DAILY VOL DOWNLOAD'!$B314+$B314</f>
        <v>0.45</v>
      </c>
      <c r="K314" s="192">
        <f ca="1">'GAS DAILY VOL DOWNLOAD'!K314-'GAS DAILY VOL DOWNLOAD'!$B314+$B314</f>
        <v>0</v>
      </c>
      <c r="L314" s="192">
        <f ca="1">'GAS DAILY VOL DOWNLOAD'!L314-'GAS DAILY VOL DOWNLOAD'!$B314+$B314</f>
        <v>0.5</v>
      </c>
      <c r="M314" s="192">
        <f ca="1">'GAS DAILY VOL DOWNLOAD'!M314-'GAS DAILY VOL DOWNLOAD'!$B314+$B314</f>
        <v>0.45</v>
      </c>
      <c r="N314" s="192">
        <f ca="1">'GAS DAILY VOL DOWNLOAD'!N314-'GAS DAILY VOL DOWNLOAD'!$B314+$B314</f>
        <v>0.5</v>
      </c>
      <c r="O314" s="192">
        <f ca="1">'GAS DAILY VOL DOWNLOAD'!O314-'GAS DAILY VOL DOWNLOAD'!$B314+$B314</f>
        <v>0.15</v>
      </c>
      <c r="P314" s="192">
        <f ca="1">'GAS DAILY VOL DOWNLOAD'!P314-'GAS DAILY VOL DOWNLOAD'!$B314+$B314</f>
        <v>0.5</v>
      </c>
      <c r="Q314" s="192">
        <f ca="1">'GAS DAILY VOL DOWNLOAD'!Q314-'GAS DAILY VOL DOWNLOAD'!$B314+$B314</f>
        <v>0</v>
      </c>
    </row>
    <row r="315" spans="1:17" x14ac:dyDescent="0.2">
      <c r="A315" s="138">
        <v>46539</v>
      </c>
      <c r="B315" s="192">
        <f ca="1">STRADDLES!L337</f>
        <v>0</v>
      </c>
      <c r="C315" s="192">
        <f ca="1">'GAS DAILY VOL DOWNLOAD'!C315-'GAS DAILY VOL DOWNLOAD'!$B315+$B315</f>
        <v>0.5</v>
      </c>
      <c r="D315" s="192">
        <f ca="1">'GAS DAILY VOL DOWNLOAD'!D315-'GAS DAILY VOL DOWNLOAD'!$B315+$B315</f>
        <v>0.4</v>
      </c>
      <c r="E315" s="192">
        <f ca="1">'GAS DAILY VOL DOWNLOAD'!E315-'GAS DAILY VOL DOWNLOAD'!$B315+$B315</f>
        <v>0.5</v>
      </c>
      <c r="F315" s="192">
        <f ca="1">'GAS DAILY VOL DOWNLOAD'!F315-'GAS DAILY VOL DOWNLOAD'!$B315+$B315</f>
        <v>0.45</v>
      </c>
      <c r="G315" s="192">
        <f ca="1">'GAS DAILY VOL DOWNLOAD'!G315-'GAS DAILY VOL DOWNLOAD'!$B315+$B315</f>
        <v>0.5</v>
      </c>
      <c r="H315" s="192">
        <f ca="1">'GAS DAILY VOL DOWNLOAD'!H315-'GAS DAILY VOL DOWNLOAD'!$B315+$B315</f>
        <v>0.5</v>
      </c>
      <c r="I315" s="192">
        <f ca="1">'GAS DAILY VOL DOWNLOAD'!I315-'GAS DAILY VOL DOWNLOAD'!$B315+$B315</f>
        <v>0.5</v>
      </c>
      <c r="J315" s="192">
        <f ca="1">'GAS DAILY VOL DOWNLOAD'!J315-'GAS DAILY VOL DOWNLOAD'!$B315+$B315</f>
        <v>0.5</v>
      </c>
      <c r="K315" s="192">
        <f ca="1">'GAS DAILY VOL DOWNLOAD'!K315-'GAS DAILY VOL DOWNLOAD'!$B315+$B315</f>
        <v>0</v>
      </c>
      <c r="L315" s="192">
        <f ca="1">'GAS DAILY VOL DOWNLOAD'!L315-'GAS DAILY VOL DOWNLOAD'!$B315+$B315</f>
        <v>0.5</v>
      </c>
      <c r="M315" s="192">
        <f ca="1">'GAS DAILY VOL DOWNLOAD'!M315-'GAS DAILY VOL DOWNLOAD'!$B315+$B315</f>
        <v>0.45</v>
      </c>
      <c r="N315" s="192">
        <f ca="1">'GAS DAILY VOL DOWNLOAD'!N315-'GAS DAILY VOL DOWNLOAD'!$B315+$B315</f>
        <v>0.5</v>
      </c>
      <c r="O315" s="192">
        <f ca="1">'GAS DAILY VOL DOWNLOAD'!O315-'GAS DAILY VOL DOWNLOAD'!$B315+$B315</f>
        <v>0.15</v>
      </c>
      <c r="P315" s="192">
        <f ca="1">'GAS DAILY VOL DOWNLOAD'!P315-'GAS DAILY VOL DOWNLOAD'!$B315+$B315</f>
        <v>0.6</v>
      </c>
      <c r="Q315" s="192">
        <f ca="1">'GAS DAILY VOL DOWNLOAD'!Q315-'GAS DAILY VOL DOWNLOAD'!$B315+$B315</f>
        <v>0</v>
      </c>
    </row>
    <row r="316" spans="1:17" x14ac:dyDescent="0.2">
      <c r="A316" s="138">
        <v>46569</v>
      </c>
      <c r="B316" s="192">
        <f ca="1">STRADDLES!L338</f>
        <v>0</v>
      </c>
      <c r="C316" s="192">
        <f ca="1">'GAS DAILY VOL DOWNLOAD'!C316-'GAS DAILY VOL DOWNLOAD'!$B316+$B316</f>
        <v>0.5</v>
      </c>
      <c r="D316" s="192">
        <f ca="1">'GAS DAILY VOL DOWNLOAD'!D316-'GAS DAILY VOL DOWNLOAD'!$B316+$B316</f>
        <v>0.4</v>
      </c>
      <c r="E316" s="192">
        <f ca="1">'GAS DAILY VOL DOWNLOAD'!E316-'GAS DAILY VOL DOWNLOAD'!$B316+$B316</f>
        <v>0.5</v>
      </c>
      <c r="F316" s="192">
        <f ca="1">'GAS DAILY VOL DOWNLOAD'!F316-'GAS DAILY VOL DOWNLOAD'!$B316+$B316</f>
        <v>0.5</v>
      </c>
      <c r="G316" s="192">
        <f ca="1">'GAS DAILY VOL DOWNLOAD'!G316-'GAS DAILY VOL DOWNLOAD'!$B316+$B316</f>
        <v>0.5</v>
      </c>
      <c r="H316" s="192">
        <f ca="1">'GAS DAILY VOL DOWNLOAD'!H316-'GAS DAILY VOL DOWNLOAD'!$B316+$B316</f>
        <v>0.5</v>
      </c>
      <c r="I316" s="192">
        <f ca="1">'GAS DAILY VOL DOWNLOAD'!I316-'GAS DAILY VOL DOWNLOAD'!$B316+$B316</f>
        <v>0.5</v>
      </c>
      <c r="J316" s="192">
        <f ca="1">'GAS DAILY VOL DOWNLOAD'!J316-'GAS DAILY VOL DOWNLOAD'!$B316+$B316</f>
        <v>0.5</v>
      </c>
      <c r="K316" s="192">
        <f ca="1">'GAS DAILY VOL DOWNLOAD'!K316-'GAS DAILY VOL DOWNLOAD'!$B316+$B316</f>
        <v>0</v>
      </c>
      <c r="L316" s="192">
        <f ca="1">'GAS DAILY VOL DOWNLOAD'!L316-'GAS DAILY VOL DOWNLOAD'!$B316+$B316</f>
        <v>0.55000000000000004</v>
      </c>
      <c r="M316" s="192">
        <f ca="1">'GAS DAILY VOL DOWNLOAD'!M316-'GAS DAILY VOL DOWNLOAD'!$B316+$B316</f>
        <v>0.5</v>
      </c>
      <c r="N316" s="192">
        <f ca="1">'GAS DAILY VOL DOWNLOAD'!N316-'GAS DAILY VOL DOWNLOAD'!$B316+$B316</f>
        <v>0.5</v>
      </c>
      <c r="O316" s="192">
        <f ca="1">'GAS DAILY VOL DOWNLOAD'!O316-'GAS DAILY VOL DOWNLOAD'!$B316+$B316</f>
        <v>0.15</v>
      </c>
      <c r="P316" s="192">
        <f ca="1">'GAS DAILY VOL DOWNLOAD'!P316-'GAS DAILY VOL DOWNLOAD'!$B316+$B316</f>
        <v>0.6</v>
      </c>
      <c r="Q316" s="192">
        <f ca="1">'GAS DAILY VOL DOWNLOAD'!Q316-'GAS DAILY VOL DOWNLOAD'!$B316+$B316</f>
        <v>0</v>
      </c>
    </row>
    <row r="317" spans="1:17" x14ac:dyDescent="0.2">
      <c r="A317" s="138">
        <v>46600</v>
      </c>
      <c r="B317" s="192">
        <f ca="1">STRADDLES!L339</f>
        <v>0</v>
      </c>
      <c r="C317" s="192">
        <f ca="1">'GAS DAILY VOL DOWNLOAD'!C317-'GAS DAILY VOL DOWNLOAD'!$B317+$B317</f>
        <v>0.55000000000000004</v>
      </c>
      <c r="D317" s="192">
        <f ca="1">'GAS DAILY VOL DOWNLOAD'!D317-'GAS DAILY VOL DOWNLOAD'!$B317+$B317</f>
        <v>0.5</v>
      </c>
      <c r="E317" s="192">
        <f ca="1">'GAS DAILY VOL DOWNLOAD'!E317-'GAS DAILY VOL DOWNLOAD'!$B317+$B317</f>
        <v>0.6</v>
      </c>
      <c r="F317" s="192">
        <f ca="1">'GAS DAILY VOL DOWNLOAD'!F317-'GAS DAILY VOL DOWNLOAD'!$B317+$B317</f>
        <v>0.55000000000000004</v>
      </c>
      <c r="G317" s="192">
        <f ca="1">'GAS DAILY VOL DOWNLOAD'!G317-'GAS DAILY VOL DOWNLOAD'!$B317+$B317</f>
        <v>0.6</v>
      </c>
      <c r="H317" s="192">
        <f ca="1">'GAS DAILY VOL DOWNLOAD'!H317-'GAS DAILY VOL DOWNLOAD'!$B317+$B317</f>
        <v>0.55000000000000004</v>
      </c>
      <c r="I317" s="192">
        <f ca="1">'GAS DAILY VOL DOWNLOAD'!I317-'GAS DAILY VOL DOWNLOAD'!$B317+$B317</f>
        <v>0.6</v>
      </c>
      <c r="J317" s="192">
        <f ca="1">'GAS DAILY VOL DOWNLOAD'!J317-'GAS DAILY VOL DOWNLOAD'!$B317+$B317</f>
        <v>0.45</v>
      </c>
      <c r="K317" s="192">
        <f ca="1">'GAS DAILY VOL DOWNLOAD'!K317-'GAS DAILY VOL DOWNLOAD'!$B317+$B317</f>
        <v>0</v>
      </c>
      <c r="L317" s="192">
        <f ca="1">'GAS DAILY VOL DOWNLOAD'!L317-'GAS DAILY VOL DOWNLOAD'!$B317+$B317</f>
        <v>0.6</v>
      </c>
      <c r="M317" s="192">
        <f ca="1">'GAS DAILY VOL DOWNLOAD'!M317-'GAS DAILY VOL DOWNLOAD'!$B317+$B317</f>
        <v>0.55000000000000004</v>
      </c>
      <c r="N317" s="192">
        <f ca="1">'GAS DAILY VOL DOWNLOAD'!N317-'GAS DAILY VOL DOWNLOAD'!$B317+$B317</f>
        <v>0.6</v>
      </c>
      <c r="O317" s="192">
        <f ca="1">'GAS DAILY VOL DOWNLOAD'!O317-'GAS DAILY VOL DOWNLOAD'!$B317+$B317</f>
        <v>0.15</v>
      </c>
      <c r="P317" s="192">
        <f ca="1">'GAS DAILY VOL DOWNLOAD'!P317-'GAS DAILY VOL DOWNLOAD'!$B317+$B317</f>
        <v>0.7</v>
      </c>
      <c r="Q317" s="192">
        <f ca="1">'GAS DAILY VOL DOWNLOAD'!Q317-'GAS DAILY VOL DOWNLOAD'!$B317+$B317</f>
        <v>0</v>
      </c>
    </row>
    <row r="318" spans="1:17" x14ac:dyDescent="0.2">
      <c r="A318" s="138">
        <v>46631</v>
      </c>
      <c r="B318" s="192">
        <f ca="1">STRADDLES!L340</f>
        <v>0</v>
      </c>
      <c r="C318" s="192">
        <f ca="1">'GAS DAILY VOL DOWNLOAD'!C318-'GAS DAILY VOL DOWNLOAD'!$B318+$B318</f>
        <v>0.55000000000000004</v>
      </c>
      <c r="D318" s="192">
        <f ca="1">'GAS DAILY VOL DOWNLOAD'!D318-'GAS DAILY VOL DOWNLOAD'!$B318+$B318</f>
        <v>0.55000000000000004</v>
      </c>
      <c r="E318" s="192">
        <f ca="1">'GAS DAILY VOL DOWNLOAD'!E318-'GAS DAILY VOL DOWNLOAD'!$B318+$B318</f>
        <v>0.55000000000000004</v>
      </c>
      <c r="F318" s="192">
        <f ca="1">'GAS DAILY VOL DOWNLOAD'!F318-'GAS DAILY VOL DOWNLOAD'!$B318+$B318</f>
        <v>0.55000000000000004</v>
      </c>
      <c r="G318" s="192">
        <f ca="1">'GAS DAILY VOL DOWNLOAD'!G318-'GAS DAILY VOL DOWNLOAD'!$B318+$B318</f>
        <v>0.6</v>
      </c>
      <c r="H318" s="192">
        <f ca="1">'GAS DAILY VOL DOWNLOAD'!H318-'GAS DAILY VOL DOWNLOAD'!$B318+$B318</f>
        <v>0.6</v>
      </c>
      <c r="I318" s="192">
        <f ca="1">'GAS DAILY VOL DOWNLOAD'!I318-'GAS DAILY VOL DOWNLOAD'!$B318+$B318</f>
        <v>0.55000000000000004</v>
      </c>
      <c r="J318" s="192">
        <f ca="1">'GAS DAILY VOL DOWNLOAD'!J318-'GAS DAILY VOL DOWNLOAD'!$B318+$B318</f>
        <v>0.5</v>
      </c>
      <c r="K318" s="192">
        <f ca="1">'GAS DAILY VOL DOWNLOAD'!K318-'GAS DAILY VOL DOWNLOAD'!$B318+$B318</f>
        <v>0</v>
      </c>
      <c r="L318" s="192">
        <f ca="1">'GAS DAILY VOL DOWNLOAD'!L318-'GAS DAILY VOL DOWNLOAD'!$B318+$B318</f>
        <v>0.6</v>
      </c>
      <c r="M318" s="192">
        <f ca="1">'GAS DAILY VOL DOWNLOAD'!M318-'GAS DAILY VOL DOWNLOAD'!$B318+$B318</f>
        <v>0.55000000000000004</v>
      </c>
      <c r="N318" s="192">
        <f ca="1">'GAS DAILY VOL DOWNLOAD'!N318-'GAS DAILY VOL DOWNLOAD'!$B318+$B318</f>
        <v>0.6</v>
      </c>
      <c r="O318" s="192">
        <f ca="1">'GAS DAILY VOL DOWNLOAD'!O318-'GAS DAILY VOL DOWNLOAD'!$B318+$B318</f>
        <v>0.15</v>
      </c>
      <c r="P318" s="192">
        <f ca="1">'GAS DAILY VOL DOWNLOAD'!P318-'GAS DAILY VOL DOWNLOAD'!$B318+$B318</f>
        <v>0.65</v>
      </c>
      <c r="Q318" s="192">
        <f ca="1">'GAS DAILY VOL DOWNLOAD'!Q318-'GAS DAILY VOL DOWNLOAD'!$B318+$B318</f>
        <v>0</v>
      </c>
    </row>
    <row r="319" spans="1:17" x14ac:dyDescent="0.2">
      <c r="A319" s="138">
        <v>46661</v>
      </c>
      <c r="B319" s="192">
        <f ca="1">STRADDLES!L341</f>
        <v>0</v>
      </c>
      <c r="C319" s="192">
        <f ca="1">'GAS DAILY VOL DOWNLOAD'!C319-'GAS DAILY VOL DOWNLOAD'!$B319+$B319</f>
        <v>0.6</v>
      </c>
      <c r="D319" s="192">
        <f ca="1">'GAS DAILY VOL DOWNLOAD'!D319-'GAS DAILY VOL DOWNLOAD'!$B319+$B319</f>
        <v>0.55000000000000004</v>
      </c>
      <c r="E319" s="192">
        <f ca="1">'GAS DAILY VOL DOWNLOAD'!E319-'GAS DAILY VOL DOWNLOAD'!$B319+$B319</f>
        <v>0.6</v>
      </c>
      <c r="F319" s="192">
        <f ca="1">'GAS DAILY VOL DOWNLOAD'!F319-'GAS DAILY VOL DOWNLOAD'!$B319+$B319</f>
        <v>0.6</v>
      </c>
      <c r="G319" s="192">
        <f ca="1">'GAS DAILY VOL DOWNLOAD'!G319-'GAS DAILY VOL DOWNLOAD'!$B319+$B319</f>
        <v>0.65</v>
      </c>
      <c r="H319" s="192">
        <f ca="1">'GAS DAILY VOL DOWNLOAD'!H319-'GAS DAILY VOL DOWNLOAD'!$B319+$B319</f>
        <v>0.65</v>
      </c>
      <c r="I319" s="192">
        <f ca="1">'GAS DAILY VOL DOWNLOAD'!I319-'GAS DAILY VOL DOWNLOAD'!$B319+$B319</f>
        <v>0.6</v>
      </c>
      <c r="J319" s="192">
        <f ca="1">'GAS DAILY VOL DOWNLOAD'!J319-'GAS DAILY VOL DOWNLOAD'!$B319+$B319</f>
        <v>0.5</v>
      </c>
      <c r="K319" s="192">
        <f ca="1">'GAS DAILY VOL DOWNLOAD'!K319-'GAS DAILY VOL DOWNLOAD'!$B319+$B319</f>
        <v>0</v>
      </c>
      <c r="L319" s="192">
        <f ca="1">'GAS DAILY VOL DOWNLOAD'!L319-'GAS DAILY VOL DOWNLOAD'!$B319+$B319</f>
        <v>0.65</v>
      </c>
      <c r="M319" s="192">
        <f ca="1">'GAS DAILY VOL DOWNLOAD'!M319-'GAS DAILY VOL DOWNLOAD'!$B319+$B319</f>
        <v>0.6</v>
      </c>
      <c r="N319" s="192">
        <f ca="1">'GAS DAILY VOL DOWNLOAD'!N319-'GAS DAILY VOL DOWNLOAD'!$B319+$B319</f>
        <v>0.65</v>
      </c>
      <c r="O319" s="192">
        <f ca="1">'GAS DAILY VOL DOWNLOAD'!O319-'GAS DAILY VOL DOWNLOAD'!$B319+$B319</f>
        <v>0.15</v>
      </c>
      <c r="P319" s="192">
        <f ca="1">'GAS DAILY VOL DOWNLOAD'!P319-'GAS DAILY VOL DOWNLOAD'!$B319+$B319</f>
        <v>0.7</v>
      </c>
      <c r="Q319" s="192">
        <f ca="1">'GAS DAILY VOL DOWNLOAD'!Q319-'GAS DAILY VOL DOWNLOAD'!$B319+$B319</f>
        <v>0</v>
      </c>
    </row>
    <row r="320" spans="1:17" x14ac:dyDescent="0.2">
      <c r="A320" s="138">
        <v>46692</v>
      </c>
      <c r="B320" s="192">
        <f ca="1">STRADDLES!L342</f>
        <v>0</v>
      </c>
      <c r="C320" s="192">
        <f ca="1">'GAS DAILY VOL DOWNLOAD'!C320-'GAS DAILY VOL DOWNLOAD'!$B320+$B320</f>
        <v>0.85</v>
      </c>
      <c r="D320" s="192">
        <f ca="1">'GAS DAILY VOL DOWNLOAD'!D320-'GAS DAILY VOL DOWNLOAD'!$B320+$B320</f>
        <v>0.8</v>
      </c>
      <c r="E320" s="192">
        <f ca="1">'GAS DAILY VOL DOWNLOAD'!E320-'GAS DAILY VOL DOWNLOAD'!$B320+$B320</f>
        <v>0.8</v>
      </c>
      <c r="F320" s="192">
        <f ca="1">'GAS DAILY VOL DOWNLOAD'!F320-'GAS DAILY VOL DOWNLOAD'!$B320+$B320</f>
        <v>0.9</v>
      </c>
      <c r="G320" s="192">
        <f ca="1">'GAS DAILY VOL DOWNLOAD'!G320-'GAS DAILY VOL DOWNLOAD'!$B320+$B320</f>
        <v>0.95</v>
      </c>
      <c r="H320" s="192">
        <f ca="1">'GAS DAILY VOL DOWNLOAD'!H320-'GAS DAILY VOL DOWNLOAD'!$B320+$B320</f>
        <v>0.85</v>
      </c>
      <c r="I320" s="192">
        <f ca="1">'GAS DAILY VOL DOWNLOAD'!I320-'GAS DAILY VOL DOWNLOAD'!$B320+$B320</f>
        <v>0.8</v>
      </c>
      <c r="J320" s="192">
        <f ca="1">'GAS DAILY VOL DOWNLOAD'!J320-'GAS DAILY VOL DOWNLOAD'!$B320+$B320</f>
        <v>0.95</v>
      </c>
      <c r="K320" s="192">
        <f ca="1">'GAS DAILY VOL DOWNLOAD'!K320-'GAS DAILY VOL DOWNLOAD'!$B320+$B320</f>
        <v>0</v>
      </c>
      <c r="L320" s="192">
        <f ca="1">'GAS DAILY VOL DOWNLOAD'!L320-'GAS DAILY VOL DOWNLOAD'!$B320+$B320</f>
        <v>0.8</v>
      </c>
      <c r="M320" s="192">
        <f ca="1">'GAS DAILY VOL DOWNLOAD'!M320-'GAS DAILY VOL DOWNLOAD'!$B320+$B320</f>
        <v>0.8</v>
      </c>
      <c r="N320" s="192">
        <f ca="1">'GAS DAILY VOL DOWNLOAD'!N320-'GAS DAILY VOL DOWNLOAD'!$B320+$B320</f>
        <v>0.95</v>
      </c>
      <c r="O320" s="192">
        <f ca="1">'GAS DAILY VOL DOWNLOAD'!O320-'GAS DAILY VOL DOWNLOAD'!$B320+$B320</f>
        <v>0.15</v>
      </c>
      <c r="P320" s="192">
        <f ca="1">'GAS DAILY VOL DOWNLOAD'!P320-'GAS DAILY VOL DOWNLOAD'!$B320+$B320</f>
        <v>0.9</v>
      </c>
      <c r="Q320" s="192">
        <f ca="1">'GAS DAILY VOL DOWNLOAD'!Q320-'GAS DAILY VOL DOWNLOAD'!$B320+$B320</f>
        <v>0</v>
      </c>
    </row>
    <row r="321" spans="1:17" x14ac:dyDescent="0.2">
      <c r="A321" s="138">
        <v>46722</v>
      </c>
      <c r="B321" s="192">
        <f ca="1">STRADDLES!L343</f>
        <v>0</v>
      </c>
      <c r="C321" s="192">
        <f ca="1">'GAS DAILY VOL DOWNLOAD'!C321-'GAS DAILY VOL DOWNLOAD'!$B321+$B321</f>
        <v>1.05</v>
      </c>
      <c r="D321" s="192">
        <f ca="1">'GAS DAILY VOL DOWNLOAD'!D321-'GAS DAILY VOL DOWNLOAD'!$B321+$B321</f>
        <v>1</v>
      </c>
      <c r="E321" s="192">
        <f ca="1">'GAS DAILY VOL DOWNLOAD'!E321-'GAS DAILY VOL DOWNLOAD'!$B321+$B321</f>
        <v>1</v>
      </c>
      <c r="F321" s="192">
        <f ca="1">'GAS DAILY VOL DOWNLOAD'!F321-'GAS DAILY VOL DOWNLOAD'!$B321+$B321</f>
        <v>1.1499999999999999</v>
      </c>
      <c r="G321" s="192">
        <f ca="1">'GAS DAILY VOL DOWNLOAD'!G321-'GAS DAILY VOL DOWNLOAD'!$B321+$B321</f>
        <v>1.25</v>
      </c>
      <c r="H321" s="192">
        <f ca="1">'GAS DAILY VOL DOWNLOAD'!H321-'GAS DAILY VOL DOWNLOAD'!$B321+$B321</f>
        <v>1.05</v>
      </c>
      <c r="I321" s="192">
        <f ca="1">'GAS DAILY VOL DOWNLOAD'!I321-'GAS DAILY VOL DOWNLOAD'!$B321+$B321</f>
        <v>1</v>
      </c>
      <c r="J321" s="192">
        <f ca="1">'GAS DAILY VOL DOWNLOAD'!J321-'GAS DAILY VOL DOWNLOAD'!$B321+$B321</f>
        <v>1.35</v>
      </c>
      <c r="K321" s="192">
        <f ca="1">'GAS DAILY VOL DOWNLOAD'!K321-'GAS DAILY VOL DOWNLOAD'!$B321+$B321</f>
        <v>0</v>
      </c>
      <c r="L321" s="192">
        <f ca="1">'GAS DAILY VOL DOWNLOAD'!L321-'GAS DAILY VOL DOWNLOAD'!$B321+$B321</f>
        <v>1.1000000000000001</v>
      </c>
      <c r="M321" s="192">
        <f ca="1">'GAS DAILY VOL DOWNLOAD'!M321-'GAS DAILY VOL DOWNLOAD'!$B321+$B321</f>
        <v>1</v>
      </c>
      <c r="N321" s="192">
        <f ca="1">'GAS DAILY VOL DOWNLOAD'!N321-'GAS DAILY VOL DOWNLOAD'!$B321+$B321</f>
        <v>1.25</v>
      </c>
      <c r="O321" s="192">
        <f ca="1">'GAS DAILY VOL DOWNLOAD'!O321-'GAS DAILY VOL DOWNLOAD'!$B321+$B321</f>
        <v>0.15</v>
      </c>
      <c r="P321" s="192">
        <f ca="1">'GAS DAILY VOL DOWNLOAD'!P321-'GAS DAILY VOL DOWNLOAD'!$B321+$B321</f>
        <v>1.1000000000000001</v>
      </c>
      <c r="Q321" s="192">
        <f ca="1">'GAS DAILY VOL DOWNLOAD'!Q321-'GAS DAILY VOL DOWNLOAD'!$B321+$B321</f>
        <v>0</v>
      </c>
    </row>
    <row r="322" spans="1:17" x14ac:dyDescent="0.2">
      <c r="A322" s="138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</row>
    <row r="323" spans="1:17" x14ac:dyDescent="0.2">
      <c r="A323" s="138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</row>
    <row r="324" spans="1:17" x14ac:dyDescent="0.2">
      <c r="A324" s="138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2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2.75" x14ac:dyDescent="0.2"/>
  <cols>
    <col min="1" max="1" width="9.140625" style="142"/>
    <col min="2" max="2" width="14.5703125" style="143" customWidth="1"/>
    <col min="3" max="3" width="16.140625" style="143" customWidth="1"/>
    <col min="4" max="4" width="18.7109375" style="143" customWidth="1"/>
    <col min="5" max="5" width="13.85546875" style="143" customWidth="1"/>
    <col min="6" max="6" width="16.28515625" style="143" customWidth="1"/>
    <col min="7" max="7" width="11" style="143" customWidth="1"/>
    <col min="8" max="8" width="12.5703125" style="143" customWidth="1"/>
    <col min="9" max="9" width="9.5703125" style="52" bestFit="1" customWidth="1"/>
    <col min="10" max="10" width="12.28515625" style="52" bestFit="1" customWidth="1"/>
    <col min="11" max="11" width="12.85546875" bestFit="1" customWidth="1"/>
    <col min="12" max="12" width="12.5703125" bestFit="1" customWidth="1"/>
    <col min="13" max="13" width="17.7109375" bestFit="1" customWidth="1"/>
    <col min="14" max="14" width="17.85546875" bestFit="1" customWidth="1"/>
    <col min="15" max="15" width="14.5703125" bestFit="1" customWidth="1"/>
    <col min="16" max="16" width="10.85546875" bestFit="1" customWidth="1"/>
    <col min="17" max="27" width="12.7109375" customWidth="1"/>
  </cols>
  <sheetData>
    <row r="1" spans="1:20" x14ac:dyDescent="0.2">
      <c r="A1" s="142" t="s">
        <v>7</v>
      </c>
      <c r="B1" s="186" t="s">
        <v>83</v>
      </c>
      <c r="C1" s="186" t="s">
        <v>67</v>
      </c>
      <c r="D1" s="186" t="s">
        <v>89</v>
      </c>
      <c r="E1" s="186" t="s">
        <v>65</v>
      </c>
      <c r="F1" s="186" t="s">
        <v>84</v>
      </c>
      <c r="G1" s="186" t="s">
        <v>91</v>
      </c>
      <c r="H1" s="186" t="s">
        <v>55</v>
      </c>
      <c r="I1" s="186" t="s">
        <v>73</v>
      </c>
      <c r="J1" s="186" t="s">
        <v>151</v>
      </c>
      <c r="K1" s="186" t="s">
        <v>59</v>
      </c>
      <c r="L1" s="186" t="s">
        <v>63</v>
      </c>
      <c r="M1" s="186" t="s">
        <v>68</v>
      </c>
      <c r="N1" s="186" t="s">
        <v>88</v>
      </c>
      <c r="O1" s="186" t="s">
        <v>85</v>
      </c>
      <c r="P1" s="186" t="s">
        <v>87</v>
      </c>
      <c r="Q1" s="186" t="s">
        <v>53</v>
      </c>
      <c r="R1" s="186" t="s">
        <v>86</v>
      </c>
      <c r="S1" s="186" t="s">
        <v>52</v>
      </c>
      <c r="T1" s="186" t="s">
        <v>152</v>
      </c>
    </row>
    <row r="2" spans="1:20" x14ac:dyDescent="0.2">
      <c r="B2" s="144">
        <v>2</v>
      </c>
      <c r="C2" s="144">
        <v>3</v>
      </c>
      <c r="D2" s="144">
        <v>4</v>
      </c>
      <c r="E2" s="144">
        <v>5</v>
      </c>
      <c r="F2" s="144">
        <v>6</v>
      </c>
      <c r="G2" s="144">
        <v>7</v>
      </c>
      <c r="H2" s="144">
        <v>8</v>
      </c>
      <c r="I2" s="144">
        <v>9</v>
      </c>
      <c r="J2" s="144">
        <v>10</v>
      </c>
      <c r="K2" s="144">
        <v>11</v>
      </c>
      <c r="L2" s="144">
        <v>12</v>
      </c>
      <c r="M2" s="144">
        <v>13</v>
      </c>
      <c r="N2" s="144">
        <v>14</v>
      </c>
      <c r="O2" s="144">
        <v>15</v>
      </c>
      <c r="P2" s="144">
        <v>16</v>
      </c>
      <c r="Q2" s="144">
        <v>17</v>
      </c>
      <c r="R2">
        <v>18</v>
      </c>
      <c r="S2">
        <v>19</v>
      </c>
      <c r="T2" s="144">
        <v>20</v>
      </c>
    </row>
    <row r="3" spans="1:20" x14ac:dyDescent="0.2">
      <c r="A3" s="142">
        <v>37012</v>
      </c>
      <c r="B3" s="143">
        <v>0.98</v>
      </c>
      <c r="C3" s="143">
        <v>0.99</v>
      </c>
      <c r="D3" s="143">
        <v>0.9</v>
      </c>
      <c r="E3" s="143">
        <v>0.99407144019191562</v>
      </c>
      <c r="F3" s="143">
        <v>0.999</v>
      </c>
      <c r="G3" s="143">
        <v>-0.11</v>
      </c>
      <c r="H3" s="143">
        <v>0.995</v>
      </c>
      <c r="I3" s="143">
        <v>0.999</v>
      </c>
      <c r="J3" s="143">
        <v>0.97499999999999998</v>
      </c>
      <c r="K3" s="143">
        <v>0.995</v>
      </c>
      <c r="L3" s="143">
        <v>0.999</v>
      </c>
      <c r="M3" s="143">
        <v>0.99</v>
      </c>
      <c r="N3" s="143">
        <v>0.76</v>
      </c>
      <c r="O3" s="143">
        <v>0.9</v>
      </c>
      <c r="P3" s="143">
        <v>0.96</v>
      </c>
      <c r="Q3" s="143">
        <v>0.97</v>
      </c>
      <c r="R3">
        <v>0.95</v>
      </c>
      <c r="S3">
        <v>0.999</v>
      </c>
    </row>
    <row r="4" spans="1:20" x14ac:dyDescent="0.2">
      <c r="A4" s="142">
        <v>37043</v>
      </c>
      <c r="B4" s="143">
        <v>0.98</v>
      </c>
      <c r="C4" s="143">
        <v>0.99</v>
      </c>
      <c r="D4" s="143">
        <v>0.9</v>
      </c>
      <c r="E4" s="143">
        <v>0.99407144019191562</v>
      </c>
      <c r="F4" s="143">
        <v>0.999</v>
      </c>
      <c r="G4" s="143">
        <v>-0.06</v>
      </c>
      <c r="H4" s="143">
        <v>0.995</v>
      </c>
      <c r="I4" s="143">
        <v>0.999</v>
      </c>
      <c r="J4" s="143">
        <v>0.97499999999999998</v>
      </c>
      <c r="K4" s="143">
        <v>0.995</v>
      </c>
      <c r="L4" s="143">
        <v>0.999</v>
      </c>
      <c r="M4" s="143">
        <v>0.99</v>
      </c>
      <c r="N4" s="143">
        <v>0.76</v>
      </c>
      <c r="O4" s="143">
        <v>0.9</v>
      </c>
      <c r="P4" s="143">
        <v>0.96</v>
      </c>
      <c r="Q4" s="143">
        <v>0.97</v>
      </c>
      <c r="R4">
        <v>0.95</v>
      </c>
      <c r="S4">
        <v>0.999</v>
      </c>
    </row>
    <row r="5" spans="1:20" x14ac:dyDescent="0.2">
      <c r="A5" s="142">
        <v>37073</v>
      </c>
      <c r="B5" s="143">
        <v>0.98</v>
      </c>
      <c r="C5" s="143">
        <v>0.99</v>
      </c>
      <c r="D5" s="143">
        <v>0.78</v>
      </c>
      <c r="E5" s="143">
        <v>0.99407144019191562</v>
      </c>
      <c r="F5" s="143">
        <v>0.999</v>
      </c>
      <c r="G5" s="143">
        <v>-0.16</v>
      </c>
      <c r="H5" s="143">
        <v>0.995</v>
      </c>
      <c r="I5" s="143">
        <v>0.999</v>
      </c>
      <c r="J5" s="143">
        <v>0.97499999999999998</v>
      </c>
      <c r="K5" s="143">
        <v>0.995</v>
      </c>
      <c r="L5" s="143">
        <v>0.999</v>
      </c>
      <c r="M5" s="143">
        <v>0.99</v>
      </c>
      <c r="N5" s="143">
        <v>0.76</v>
      </c>
      <c r="O5" s="143">
        <v>0.78</v>
      </c>
      <c r="P5" s="143">
        <v>0.96</v>
      </c>
      <c r="Q5" s="143">
        <v>0.97</v>
      </c>
      <c r="R5">
        <v>0.95</v>
      </c>
      <c r="S5">
        <v>0.999</v>
      </c>
      <c r="T5">
        <v>0</v>
      </c>
    </row>
    <row r="6" spans="1:20" x14ac:dyDescent="0.2">
      <c r="A6" s="142">
        <v>37104</v>
      </c>
      <c r="B6" s="143">
        <v>0.98</v>
      </c>
      <c r="C6" s="143">
        <v>0.99</v>
      </c>
      <c r="D6" s="143">
        <v>0.78</v>
      </c>
      <c r="E6" s="143">
        <v>0.99407144019191562</v>
      </c>
      <c r="F6" s="143">
        <v>0.999</v>
      </c>
      <c r="G6" s="143">
        <v>-0.16</v>
      </c>
      <c r="H6" s="143">
        <v>0.995</v>
      </c>
      <c r="I6" s="143">
        <v>0.999</v>
      </c>
      <c r="J6" s="143">
        <v>0.97499999999999998</v>
      </c>
      <c r="K6" s="143">
        <v>0.995</v>
      </c>
      <c r="L6" s="143">
        <v>0.999</v>
      </c>
      <c r="M6" s="143">
        <v>0.99</v>
      </c>
      <c r="N6" s="143">
        <v>0.76</v>
      </c>
      <c r="O6" s="143">
        <v>0.78</v>
      </c>
      <c r="P6" s="143">
        <v>0.96</v>
      </c>
      <c r="Q6" s="143">
        <v>0.97</v>
      </c>
      <c r="R6">
        <v>0.95</v>
      </c>
      <c r="S6">
        <v>0.999</v>
      </c>
      <c r="T6">
        <v>0</v>
      </c>
    </row>
    <row r="7" spans="1:20" x14ac:dyDescent="0.2">
      <c r="A7" s="142">
        <v>37135</v>
      </c>
      <c r="B7" s="143">
        <v>0.98</v>
      </c>
      <c r="C7" s="143">
        <v>0.99</v>
      </c>
      <c r="D7" s="143">
        <v>0.78</v>
      </c>
      <c r="E7" s="143">
        <v>0.99407144019191562</v>
      </c>
      <c r="F7" s="143">
        <v>0.999</v>
      </c>
      <c r="G7" s="143">
        <v>-0.16</v>
      </c>
      <c r="H7" s="143">
        <v>0.995</v>
      </c>
      <c r="I7" s="143">
        <v>0.999</v>
      </c>
      <c r="J7" s="143">
        <v>0.97499999999999998</v>
      </c>
      <c r="K7" s="143">
        <v>0.995</v>
      </c>
      <c r="L7" s="143">
        <v>0.999</v>
      </c>
      <c r="M7" s="143">
        <v>0.99</v>
      </c>
      <c r="N7" s="143">
        <v>0.76</v>
      </c>
      <c r="O7" s="143">
        <v>0.78</v>
      </c>
      <c r="P7" s="143">
        <v>0.96</v>
      </c>
      <c r="Q7" s="143">
        <v>0.97</v>
      </c>
      <c r="R7">
        <v>0.95</v>
      </c>
      <c r="S7">
        <v>0.99650000000000005</v>
      </c>
      <c r="T7">
        <v>0</v>
      </c>
    </row>
    <row r="8" spans="1:20" x14ac:dyDescent="0.2">
      <c r="A8" s="142">
        <v>37165</v>
      </c>
      <c r="B8" s="143">
        <v>0.98</v>
      </c>
      <c r="C8" s="143">
        <v>0.99</v>
      </c>
      <c r="D8" s="143">
        <v>0.78</v>
      </c>
      <c r="E8" s="143">
        <v>0.99407144019191562</v>
      </c>
      <c r="F8" s="143">
        <v>0.999</v>
      </c>
      <c r="G8" s="143">
        <v>0.5</v>
      </c>
      <c r="H8" s="143">
        <v>0.995</v>
      </c>
      <c r="I8" s="143">
        <v>0.999</v>
      </c>
      <c r="J8" s="143">
        <v>0.97499999999999998</v>
      </c>
      <c r="K8" s="143">
        <v>0.995</v>
      </c>
      <c r="L8" s="143">
        <v>0.999</v>
      </c>
      <c r="M8" s="143">
        <v>0.99</v>
      </c>
      <c r="N8" s="143">
        <v>0.76</v>
      </c>
      <c r="O8" s="143">
        <v>0.78</v>
      </c>
      <c r="P8" s="143">
        <v>0.96</v>
      </c>
      <c r="Q8" s="143">
        <v>0.97199999999999998</v>
      </c>
      <c r="R8">
        <v>0.95</v>
      </c>
      <c r="S8">
        <v>0.99650000000000005</v>
      </c>
      <c r="T8">
        <v>0</v>
      </c>
    </row>
    <row r="9" spans="1:20" x14ac:dyDescent="0.2">
      <c r="A9" s="142">
        <v>37196</v>
      </c>
      <c r="B9" s="143">
        <v>0.96</v>
      </c>
      <c r="C9" s="143">
        <v>0.99</v>
      </c>
      <c r="D9" s="143">
        <v>0.96</v>
      </c>
      <c r="E9" s="143">
        <v>0.997</v>
      </c>
      <c r="F9" s="143">
        <v>0.999</v>
      </c>
      <c r="G9" s="143">
        <v>0.9</v>
      </c>
      <c r="H9" s="143">
        <v>0.98750000000000004</v>
      </c>
      <c r="I9" s="143">
        <v>0.999</v>
      </c>
      <c r="J9" s="143">
        <v>0.99</v>
      </c>
      <c r="K9" s="143">
        <v>0.99750000000000005</v>
      </c>
      <c r="L9" s="143">
        <v>0.999</v>
      </c>
      <c r="M9" s="143">
        <v>0.99</v>
      </c>
      <c r="N9" s="143">
        <v>0.75</v>
      </c>
      <c r="O9" s="143">
        <v>0.96</v>
      </c>
      <c r="P9" s="143">
        <v>0.98</v>
      </c>
      <c r="Q9" s="143">
        <v>0.99199999999999999</v>
      </c>
      <c r="R9">
        <v>0.99</v>
      </c>
      <c r="S9">
        <v>0.99450000000000005</v>
      </c>
      <c r="T9">
        <v>0.65</v>
      </c>
    </row>
    <row r="10" spans="1:20" x14ac:dyDescent="0.2">
      <c r="A10" s="142">
        <v>37226</v>
      </c>
      <c r="B10" s="143">
        <v>0.95</v>
      </c>
      <c r="C10" s="143">
        <v>0.99</v>
      </c>
      <c r="D10" s="143">
        <v>0.88</v>
      </c>
      <c r="E10" s="143">
        <v>0.99750000000000005</v>
      </c>
      <c r="F10" s="143">
        <v>0.999</v>
      </c>
      <c r="G10" s="143">
        <v>0.86</v>
      </c>
      <c r="H10" s="143">
        <v>0.98750000000000004</v>
      </c>
      <c r="I10" s="143">
        <v>0.999</v>
      </c>
      <c r="J10" s="143">
        <v>0.99</v>
      </c>
      <c r="K10" s="143">
        <v>0.99750000000000005</v>
      </c>
      <c r="L10" s="143">
        <v>0.999</v>
      </c>
      <c r="M10" s="143">
        <v>0.99</v>
      </c>
      <c r="N10" s="143">
        <v>0.88</v>
      </c>
      <c r="O10" s="143">
        <v>0.96</v>
      </c>
      <c r="P10" s="143">
        <v>0.98</v>
      </c>
      <c r="Q10" s="143">
        <v>0.99199999999999999</v>
      </c>
      <c r="R10">
        <v>0.99</v>
      </c>
      <c r="S10">
        <v>0.99450000000000005</v>
      </c>
      <c r="T10">
        <v>0.65</v>
      </c>
    </row>
    <row r="11" spans="1:20" x14ac:dyDescent="0.2">
      <c r="A11" s="142">
        <v>37257</v>
      </c>
      <c r="B11" s="143">
        <v>0.85</v>
      </c>
      <c r="C11" s="143">
        <v>0.99</v>
      </c>
      <c r="D11" s="143">
        <v>0.88</v>
      </c>
      <c r="E11" s="143">
        <v>0.99750000000000005</v>
      </c>
      <c r="F11" s="143">
        <v>0.999</v>
      </c>
      <c r="G11" s="143">
        <v>0.88</v>
      </c>
      <c r="H11" s="143">
        <v>0.98750000000000004</v>
      </c>
      <c r="I11" s="143">
        <v>0.999</v>
      </c>
      <c r="J11" s="143">
        <v>0.99</v>
      </c>
      <c r="K11" s="143">
        <v>0.99750000000000005</v>
      </c>
      <c r="L11" s="143">
        <v>0.999</v>
      </c>
      <c r="M11" s="143">
        <v>0.99</v>
      </c>
      <c r="N11" s="143">
        <v>0.88</v>
      </c>
      <c r="O11" s="143">
        <v>0.99</v>
      </c>
      <c r="P11" s="143">
        <v>0.98</v>
      </c>
      <c r="Q11" s="143">
        <v>0.99199999999999999</v>
      </c>
      <c r="R11">
        <v>0.99</v>
      </c>
      <c r="S11">
        <v>0.99450000000000005</v>
      </c>
      <c r="T11">
        <v>0.65</v>
      </c>
    </row>
    <row r="12" spans="1:20" x14ac:dyDescent="0.2">
      <c r="A12" s="142">
        <v>37288</v>
      </c>
      <c r="B12" s="143">
        <v>0.85</v>
      </c>
      <c r="C12" s="143">
        <v>0.99</v>
      </c>
      <c r="D12" s="143">
        <v>0.88</v>
      </c>
      <c r="E12" s="143">
        <v>0.99750000000000005</v>
      </c>
      <c r="F12" s="143">
        <v>0.999</v>
      </c>
      <c r="G12" s="143">
        <v>0.88</v>
      </c>
      <c r="H12" s="143">
        <v>0.98750000000000004</v>
      </c>
      <c r="I12" s="143">
        <v>0.999</v>
      </c>
      <c r="J12" s="143">
        <v>0.99</v>
      </c>
      <c r="K12" s="143">
        <v>0.99750000000000005</v>
      </c>
      <c r="L12" s="143">
        <v>0.999</v>
      </c>
      <c r="M12" s="143">
        <v>0.99</v>
      </c>
      <c r="N12" s="143">
        <v>0.88</v>
      </c>
      <c r="O12" s="143">
        <v>0.99</v>
      </c>
      <c r="P12" s="143">
        <v>0.98</v>
      </c>
      <c r="Q12" s="143">
        <v>0.99199999999999999</v>
      </c>
      <c r="R12">
        <v>0.99</v>
      </c>
      <c r="S12">
        <v>0.99450000000000005</v>
      </c>
      <c r="T12">
        <v>0.65</v>
      </c>
    </row>
    <row r="13" spans="1:20" x14ac:dyDescent="0.2">
      <c r="A13" s="142">
        <v>37316</v>
      </c>
      <c r="B13" s="143">
        <v>0.94</v>
      </c>
      <c r="C13" s="143">
        <v>0.99</v>
      </c>
      <c r="D13" s="143">
        <v>0.88</v>
      </c>
      <c r="E13" s="143">
        <v>0.99750000000000005</v>
      </c>
      <c r="F13" s="143">
        <v>0.999</v>
      </c>
      <c r="G13" s="143">
        <v>0.88</v>
      </c>
      <c r="H13" s="143">
        <v>0.98750000000000004</v>
      </c>
      <c r="I13" s="143">
        <v>0.999</v>
      </c>
      <c r="J13" s="143">
        <v>0.99</v>
      </c>
      <c r="K13" s="143">
        <v>0.99750000000000005</v>
      </c>
      <c r="L13" s="143">
        <v>0.999</v>
      </c>
      <c r="M13" s="143">
        <v>0.99</v>
      </c>
      <c r="N13" s="143">
        <v>0.88</v>
      </c>
      <c r="O13" s="143">
        <v>0.99</v>
      </c>
      <c r="P13" s="143">
        <v>0.98</v>
      </c>
      <c r="Q13" s="143">
        <v>0.99199999999999999</v>
      </c>
      <c r="R13">
        <v>0.99</v>
      </c>
      <c r="S13">
        <v>0.99450000000000005</v>
      </c>
      <c r="T13">
        <v>0.65</v>
      </c>
    </row>
    <row r="14" spans="1:20" x14ac:dyDescent="0.2">
      <c r="A14" s="142">
        <v>37347</v>
      </c>
      <c r="B14" s="143">
        <v>0.999</v>
      </c>
      <c r="C14" s="143">
        <v>0.99</v>
      </c>
      <c r="D14" s="143">
        <v>0.92</v>
      </c>
      <c r="E14" s="143">
        <v>0.99850000000000005</v>
      </c>
      <c r="F14" s="143">
        <v>0.999</v>
      </c>
      <c r="G14" s="143">
        <v>0.87</v>
      </c>
      <c r="H14" s="143">
        <v>0.995</v>
      </c>
      <c r="I14" s="143">
        <v>0.999</v>
      </c>
      <c r="J14" s="143">
        <v>0.99</v>
      </c>
      <c r="K14" s="143">
        <v>0.99750000000000005</v>
      </c>
      <c r="L14" s="143">
        <v>0.999</v>
      </c>
      <c r="M14" s="143">
        <v>0.99</v>
      </c>
      <c r="N14" s="143">
        <v>0.9</v>
      </c>
      <c r="O14" s="143">
        <v>0.96</v>
      </c>
      <c r="P14" s="143">
        <v>0.98</v>
      </c>
      <c r="Q14" s="143">
        <v>0.99199999999999999</v>
      </c>
      <c r="R14">
        <v>0.98</v>
      </c>
      <c r="S14">
        <v>0.99450000000000005</v>
      </c>
    </row>
    <row r="15" spans="1:20" x14ac:dyDescent="0.2">
      <c r="A15" s="142">
        <v>37377</v>
      </c>
      <c r="B15" s="143">
        <v>0.999</v>
      </c>
      <c r="C15" s="143">
        <v>0.99</v>
      </c>
      <c r="D15" s="143">
        <v>0.92</v>
      </c>
      <c r="E15" s="143">
        <v>0.99850000000000005</v>
      </c>
      <c r="F15" s="143">
        <v>0.999</v>
      </c>
      <c r="G15" s="143">
        <v>0.87</v>
      </c>
      <c r="H15" s="143">
        <v>0.995</v>
      </c>
      <c r="I15" s="143">
        <v>0.999</v>
      </c>
      <c r="J15" s="143">
        <v>0.99</v>
      </c>
      <c r="K15" s="143">
        <v>0.99750000000000005</v>
      </c>
      <c r="L15" s="143">
        <v>0.999</v>
      </c>
      <c r="M15" s="143">
        <v>0.99</v>
      </c>
      <c r="N15" s="143">
        <v>0.9</v>
      </c>
      <c r="O15" s="143">
        <v>0.96</v>
      </c>
      <c r="P15" s="143">
        <v>0.98</v>
      </c>
      <c r="Q15" s="143">
        <v>0.99199999999999999</v>
      </c>
      <c r="R15">
        <v>0.98</v>
      </c>
      <c r="S15">
        <v>0.99450000000000005</v>
      </c>
    </row>
    <row r="16" spans="1:20" x14ac:dyDescent="0.2">
      <c r="A16" s="142">
        <v>37408</v>
      </c>
      <c r="B16" s="143">
        <v>0.999</v>
      </c>
      <c r="C16" s="143">
        <v>0.99</v>
      </c>
      <c r="D16" s="143">
        <v>0.92</v>
      </c>
      <c r="E16" s="143">
        <v>0.99850000000000005</v>
      </c>
      <c r="F16" s="143">
        <v>0.999</v>
      </c>
      <c r="G16" s="143">
        <v>0.87</v>
      </c>
      <c r="H16" s="143">
        <v>0.995</v>
      </c>
      <c r="I16" s="143">
        <v>0.999</v>
      </c>
      <c r="J16" s="143">
        <v>0.99</v>
      </c>
      <c r="K16" s="143">
        <v>0.99750000000000005</v>
      </c>
      <c r="L16" s="143">
        <v>0.999</v>
      </c>
      <c r="M16" s="143">
        <v>0.99</v>
      </c>
      <c r="N16" s="143">
        <v>0.9</v>
      </c>
      <c r="O16" s="143">
        <v>0.96</v>
      </c>
      <c r="P16" s="143">
        <v>0.98</v>
      </c>
      <c r="Q16" s="143">
        <v>0.99199999999999999</v>
      </c>
      <c r="R16">
        <v>0.98</v>
      </c>
      <c r="S16">
        <v>0.99450000000000005</v>
      </c>
    </row>
    <row r="17" spans="1:19" x14ac:dyDescent="0.2">
      <c r="A17" s="142">
        <v>37438</v>
      </c>
      <c r="B17" s="143">
        <v>0.999</v>
      </c>
      <c r="C17" s="143">
        <v>0.99</v>
      </c>
      <c r="D17" s="143">
        <v>0.92</v>
      </c>
      <c r="E17" s="143">
        <v>0.99850000000000005</v>
      </c>
      <c r="F17" s="143">
        <v>0.999</v>
      </c>
      <c r="G17" s="143">
        <v>0.87</v>
      </c>
      <c r="H17" s="143">
        <v>0.995</v>
      </c>
      <c r="I17" s="143">
        <v>0.999</v>
      </c>
      <c r="J17" s="143">
        <v>0.99</v>
      </c>
      <c r="K17" s="143">
        <v>0.99750000000000005</v>
      </c>
      <c r="L17" s="143">
        <v>0.999</v>
      </c>
      <c r="M17" s="143">
        <v>0.99</v>
      </c>
      <c r="N17" s="143">
        <v>0.9</v>
      </c>
      <c r="O17" s="143">
        <v>0.96</v>
      </c>
      <c r="P17" s="143">
        <v>0.98</v>
      </c>
      <c r="Q17" s="143">
        <v>0.99199999999999999</v>
      </c>
      <c r="R17">
        <v>0.98</v>
      </c>
      <c r="S17">
        <v>0.99450000000000005</v>
      </c>
    </row>
    <row r="18" spans="1:19" x14ac:dyDescent="0.2">
      <c r="A18" s="142">
        <v>37469</v>
      </c>
      <c r="B18" s="143">
        <v>0.999</v>
      </c>
      <c r="C18" s="143">
        <v>0.99</v>
      </c>
      <c r="D18" s="143">
        <v>0.92</v>
      </c>
      <c r="E18" s="143">
        <v>0.99850000000000005</v>
      </c>
      <c r="F18" s="143">
        <v>0.999</v>
      </c>
      <c r="G18" s="143">
        <v>0.87</v>
      </c>
      <c r="H18" s="143">
        <v>0.995</v>
      </c>
      <c r="I18" s="143">
        <v>0.999</v>
      </c>
      <c r="J18" s="143">
        <v>0.99</v>
      </c>
      <c r="K18" s="143">
        <v>0.99750000000000005</v>
      </c>
      <c r="L18" s="143">
        <v>0.999</v>
      </c>
      <c r="M18" s="143">
        <v>0.99</v>
      </c>
      <c r="N18" s="143">
        <v>0.9</v>
      </c>
      <c r="O18" s="143">
        <v>0.96</v>
      </c>
      <c r="P18" s="143">
        <v>0.98</v>
      </c>
      <c r="Q18" s="143">
        <v>0.99199999999999999</v>
      </c>
      <c r="R18">
        <v>0.98</v>
      </c>
      <c r="S18">
        <v>0.99450000000000005</v>
      </c>
    </row>
    <row r="19" spans="1:19" x14ac:dyDescent="0.2">
      <c r="A19" s="142">
        <v>37500</v>
      </c>
      <c r="B19" s="143">
        <v>0.999</v>
      </c>
      <c r="C19" s="143">
        <v>0.99</v>
      </c>
      <c r="D19" s="143">
        <v>0.92</v>
      </c>
      <c r="E19" s="143">
        <v>0.99850000000000005</v>
      </c>
      <c r="F19" s="143">
        <v>0.999</v>
      </c>
      <c r="G19" s="143">
        <v>0.87</v>
      </c>
      <c r="H19" s="143">
        <v>0.995</v>
      </c>
      <c r="I19" s="143">
        <v>0.999</v>
      </c>
      <c r="J19" s="143">
        <v>0.99</v>
      </c>
      <c r="K19" s="143">
        <v>0.99750000000000005</v>
      </c>
      <c r="L19" s="143">
        <v>0.999</v>
      </c>
      <c r="M19" s="143">
        <v>0.99</v>
      </c>
      <c r="N19" s="143">
        <v>0.9</v>
      </c>
      <c r="O19" s="143">
        <v>0.96</v>
      </c>
      <c r="P19" s="143">
        <v>0.98</v>
      </c>
      <c r="Q19" s="143">
        <v>0.99199999999999999</v>
      </c>
      <c r="R19">
        <v>0.98</v>
      </c>
      <c r="S19">
        <v>0.99450000000000005</v>
      </c>
    </row>
    <row r="20" spans="1:19" x14ac:dyDescent="0.2">
      <c r="A20" s="142">
        <v>37530</v>
      </c>
      <c r="B20" s="143">
        <v>0.999</v>
      </c>
      <c r="C20" s="143">
        <v>0.99</v>
      </c>
      <c r="D20" s="143">
        <v>0.92</v>
      </c>
      <c r="E20" s="143">
        <v>0.99850000000000005</v>
      </c>
      <c r="F20" s="143">
        <v>0.999</v>
      </c>
      <c r="G20" s="143">
        <v>0.87</v>
      </c>
      <c r="H20" s="143">
        <v>0.995</v>
      </c>
      <c r="I20" s="143">
        <v>0.999</v>
      </c>
      <c r="J20" s="143">
        <v>0.99</v>
      </c>
      <c r="K20" s="143">
        <v>0.99750000000000005</v>
      </c>
      <c r="L20" s="143">
        <v>0.999</v>
      </c>
      <c r="M20" s="143">
        <v>0.99</v>
      </c>
      <c r="N20" s="143">
        <v>0.9</v>
      </c>
      <c r="O20" s="143">
        <v>0.96</v>
      </c>
      <c r="P20" s="143">
        <v>0.98</v>
      </c>
      <c r="Q20" s="143">
        <v>0.99199999999999999</v>
      </c>
      <c r="R20">
        <v>0.98</v>
      </c>
      <c r="S20">
        <v>0.99450000000000005</v>
      </c>
    </row>
    <row r="21" spans="1:19" x14ac:dyDescent="0.2">
      <c r="A21" s="142">
        <v>37561</v>
      </c>
      <c r="B21" s="143">
        <v>0.95</v>
      </c>
      <c r="C21" s="143">
        <v>0.99</v>
      </c>
      <c r="D21" s="143">
        <v>0.99</v>
      </c>
      <c r="E21" s="143">
        <v>0.997</v>
      </c>
      <c r="F21" s="143">
        <v>0.999</v>
      </c>
      <c r="G21" s="143">
        <v>0.89</v>
      </c>
      <c r="H21" s="143">
        <v>0.995</v>
      </c>
      <c r="I21" s="143">
        <v>0.999</v>
      </c>
      <c r="J21" s="143">
        <v>0.99</v>
      </c>
      <c r="K21" s="143">
        <v>0.99750000000000005</v>
      </c>
      <c r="L21" s="143">
        <v>0.999</v>
      </c>
      <c r="M21" s="143">
        <v>0.99</v>
      </c>
      <c r="N21" s="143">
        <v>0.96</v>
      </c>
      <c r="O21" s="143">
        <v>0.99</v>
      </c>
      <c r="P21" s="143">
        <v>0.98</v>
      </c>
      <c r="Q21" s="143">
        <v>0.99199999999999999</v>
      </c>
      <c r="R21">
        <v>0.98499999999999999</v>
      </c>
      <c r="S21">
        <v>0.99450000000000005</v>
      </c>
    </row>
    <row r="22" spans="1:19" x14ac:dyDescent="0.2">
      <c r="A22" s="142">
        <v>37591</v>
      </c>
      <c r="B22" s="143">
        <v>0.95</v>
      </c>
      <c r="C22" s="143">
        <v>0.99</v>
      </c>
      <c r="D22" s="143">
        <v>0.99</v>
      </c>
      <c r="E22" s="143">
        <v>0.997</v>
      </c>
      <c r="F22" s="143">
        <v>0.999</v>
      </c>
      <c r="G22" s="143">
        <v>0.89</v>
      </c>
      <c r="H22" s="143">
        <v>0.995</v>
      </c>
      <c r="I22" s="143">
        <v>0.999</v>
      </c>
      <c r="J22" s="143">
        <v>0.99</v>
      </c>
      <c r="K22" s="143">
        <v>0.99750000000000005</v>
      </c>
      <c r="L22" s="143">
        <v>0.999</v>
      </c>
      <c r="M22" s="143">
        <v>0.99</v>
      </c>
      <c r="N22" s="143">
        <v>0.96</v>
      </c>
      <c r="O22" s="143">
        <v>0.99</v>
      </c>
      <c r="P22" s="143">
        <v>0.98</v>
      </c>
      <c r="Q22" s="143">
        <v>0.99199999999999999</v>
      </c>
      <c r="R22">
        <v>0.98499999999999999</v>
      </c>
      <c r="S22">
        <v>0.99450000000000005</v>
      </c>
    </row>
    <row r="23" spans="1:19" x14ac:dyDescent="0.2">
      <c r="A23" s="142">
        <v>37622</v>
      </c>
      <c r="B23" s="143">
        <v>0.95</v>
      </c>
      <c r="C23" s="143">
        <v>0.99</v>
      </c>
      <c r="D23" s="143">
        <v>0.99</v>
      </c>
      <c r="E23" s="143">
        <v>0.997</v>
      </c>
      <c r="F23" s="143">
        <v>0.999</v>
      </c>
      <c r="G23" s="143">
        <v>0.99</v>
      </c>
      <c r="H23" s="143">
        <v>0.995</v>
      </c>
      <c r="I23" s="143">
        <v>0.999</v>
      </c>
      <c r="J23" s="143">
        <v>0.99</v>
      </c>
      <c r="K23" s="143">
        <v>0.99750000000000005</v>
      </c>
      <c r="L23" s="143">
        <v>0.999</v>
      </c>
      <c r="M23" s="143">
        <v>0.99</v>
      </c>
      <c r="N23" s="143">
        <v>0.96</v>
      </c>
      <c r="O23" s="143">
        <v>0.99</v>
      </c>
      <c r="P23" s="143">
        <v>0.98</v>
      </c>
      <c r="Q23" s="143">
        <v>0.99199999999999999</v>
      </c>
      <c r="R23">
        <v>0.98499999999999999</v>
      </c>
      <c r="S23">
        <v>0.99450000000000005</v>
      </c>
    </row>
    <row r="24" spans="1:19" x14ac:dyDescent="0.2">
      <c r="A24" s="142">
        <v>37653</v>
      </c>
      <c r="B24" s="143">
        <v>0.95</v>
      </c>
      <c r="C24" s="143">
        <v>0.99</v>
      </c>
      <c r="D24" s="143">
        <v>0.99</v>
      </c>
      <c r="E24" s="143">
        <v>0.997</v>
      </c>
      <c r="F24" s="143">
        <v>0.999</v>
      </c>
      <c r="G24" s="143">
        <v>0.99</v>
      </c>
      <c r="H24" s="143">
        <v>0.995</v>
      </c>
      <c r="I24" s="143">
        <v>0.999</v>
      </c>
      <c r="J24" s="143">
        <v>0.99</v>
      </c>
      <c r="K24" s="143">
        <v>0.99750000000000005</v>
      </c>
      <c r="L24" s="143">
        <v>0.999</v>
      </c>
      <c r="M24" s="143">
        <v>0.99</v>
      </c>
      <c r="N24" s="143">
        <v>0.96</v>
      </c>
      <c r="O24" s="143">
        <v>0.99</v>
      </c>
      <c r="P24" s="143">
        <v>0.98</v>
      </c>
      <c r="Q24" s="143">
        <v>0.99199999999999999</v>
      </c>
      <c r="R24">
        <v>0.98499999999999999</v>
      </c>
      <c r="S24">
        <v>0.99450000000000005</v>
      </c>
    </row>
    <row r="25" spans="1:19" x14ac:dyDescent="0.2">
      <c r="A25" s="142">
        <v>37681</v>
      </c>
      <c r="B25" s="143">
        <v>0.95</v>
      </c>
      <c r="C25" s="143">
        <v>0.99</v>
      </c>
      <c r="D25" s="143">
        <v>0.99</v>
      </c>
      <c r="E25" s="143">
        <v>0.997</v>
      </c>
      <c r="F25" s="143">
        <v>0.999</v>
      </c>
      <c r="G25" s="143">
        <v>0.99</v>
      </c>
      <c r="H25" s="143">
        <v>0.995</v>
      </c>
      <c r="I25" s="143">
        <v>0.999</v>
      </c>
      <c r="J25" s="143">
        <v>0.99</v>
      </c>
      <c r="K25" s="143">
        <v>0.99750000000000005</v>
      </c>
      <c r="L25" s="143">
        <v>0.999</v>
      </c>
      <c r="M25" s="143">
        <v>0.99</v>
      </c>
      <c r="N25" s="143">
        <v>0.96</v>
      </c>
      <c r="O25" s="143">
        <v>0.99</v>
      </c>
      <c r="P25" s="143">
        <v>0.98</v>
      </c>
      <c r="Q25" s="143">
        <v>0.99199999999999999</v>
      </c>
      <c r="R25">
        <v>0.98499999999999999</v>
      </c>
      <c r="S25">
        <v>0.99450000000000005</v>
      </c>
    </row>
    <row r="26" spans="1:19" x14ac:dyDescent="0.2">
      <c r="A26" s="142">
        <v>37712</v>
      </c>
      <c r="B26" s="143">
        <v>0.98042074975743199</v>
      </c>
      <c r="C26" s="143">
        <v>0.99</v>
      </c>
      <c r="D26" s="143">
        <v>0.99</v>
      </c>
      <c r="E26" s="143">
        <v>0.99407144019191562</v>
      </c>
      <c r="F26" s="143">
        <v>0.999</v>
      </c>
      <c r="G26" s="143">
        <v>0.99</v>
      </c>
      <c r="H26" s="143">
        <v>0.995</v>
      </c>
      <c r="I26" s="143">
        <v>0.999</v>
      </c>
      <c r="J26" s="143">
        <v>0.99</v>
      </c>
      <c r="K26" s="143">
        <v>0.99750000000000005</v>
      </c>
      <c r="L26" s="143">
        <v>0.999</v>
      </c>
      <c r="M26" s="143">
        <v>0.99</v>
      </c>
      <c r="N26" s="143">
        <v>0.96</v>
      </c>
      <c r="O26" s="143">
        <v>0.99</v>
      </c>
      <c r="P26" s="143">
        <v>0.98</v>
      </c>
      <c r="Q26" s="143">
        <v>0.99199999999999999</v>
      </c>
      <c r="R26">
        <v>0.98499999999999999</v>
      </c>
      <c r="S26">
        <v>0.99450000000000005</v>
      </c>
    </row>
    <row r="27" spans="1:19" x14ac:dyDescent="0.2">
      <c r="A27" s="142">
        <v>37742</v>
      </c>
      <c r="B27" s="143">
        <v>0.98042074975743199</v>
      </c>
      <c r="C27" s="143">
        <v>0.99</v>
      </c>
      <c r="D27" s="143">
        <v>0.99</v>
      </c>
      <c r="E27" s="143">
        <v>0.99407144019191562</v>
      </c>
      <c r="F27" s="143">
        <v>0.999</v>
      </c>
      <c r="G27" s="143">
        <v>0.99</v>
      </c>
      <c r="H27" s="143">
        <v>0.995</v>
      </c>
      <c r="I27" s="143">
        <v>0.999</v>
      </c>
      <c r="J27" s="143">
        <v>0.99</v>
      </c>
      <c r="K27" s="143">
        <v>0.99750000000000005</v>
      </c>
      <c r="L27" s="143">
        <v>0.999</v>
      </c>
      <c r="M27" s="143">
        <v>0.99</v>
      </c>
      <c r="N27" s="143">
        <v>0.96</v>
      </c>
      <c r="O27" s="143">
        <v>0.99</v>
      </c>
      <c r="P27" s="143">
        <v>0.98</v>
      </c>
      <c r="Q27" s="143">
        <v>0.99199999999999999</v>
      </c>
      <c r="R27">
        <v>0.98499999999999999</v>
      </c>
      <c r="S27">
        <v>0.99450000000000005</v>
      </c>
    </row>
    <row r="28" spans="1:19" x14ac:dyDescent="0.2">
      <c r="A28" s="142">
        <v>37773</v>
      </c>
      <c r="B28" s="143">
        <v>0.98042074975743199</v>
      </c>
      <c r="C28" s="143">
        <v>0.99</v>
      </c>
      <c r="D28" s="143">
        <v>0.99</v>
      </c>
      <c r="E28" s="143">
        <v>0.99407144019191562</v>
      </c>
      <c r="F28" s="143">
        <v>0.999</v>
      </c>
      <c r="G28" s="143">
        <v>0.99</v>
      </c>
      <c r="H28" s="143">
        <v>0.995</v>
      </c>
      <c r="I28" s="143">
        <v>0.999</v>
      </c>
      <c r="J28" s="143">
        <v>0.99</v>
      </c>
      <c r="K28" s="143">
        <v>0.99750000000000005</v>
      </c>
      <c r="L28" s="143">
        <v>0.999</v>
      </c>
      <c r="M28" s="143">
        <v>0.99</v>
      </c>
      <c r="N28" s="143">
        <v>0.96</v>
      </c>
      <c r="O28" s="143">
        <v>0.99</v>
      </c>
      <c r="P28" s="143">
        <v>0.98</v>
      </c>
      <c r="Q28" s="143">
        <v>0.99199999999999999</v>
      </c>
      <c r="R28">
        <v>0.98499999999999999</v>
      </c>
      <c r="S28">
        <v>0.99450000000000005</v>
      </c>
    </row>
    <row r="29" spans="1:19" x14ac:dyDescent="0.2">
      <c r="A29" s="142">
        <v>37803</v>
      </c>
      <c r="B29" s="143">
        <v>0.98042074975743199</v>
      </c>
      <c r="C29" s="143">
        <v>0.99</v>
      </c>
      <c r="D29" s="143">
        <v>0.99</v>
      </c>
      <c r="E29" s="143">
        <v>0.99407144019191562</v>
      </c>
      <c r="F29" s="143">
        <v>0.999</v>
      </c>
      <c r="G29" s="143">
        <v>0.99</v>
      </c>
      <c r="H29" s="143">
        <v>0.995</v>
      </c>
      <c r="I29" s="143">
        <v>0.999</v>
      </c>
      <c r="J29" s="143">
        <v>0.99</v>
      </c>
      <c r="K29" s="143">
        <v>0.99750000000000005</v>
      </c>
      <c r="L29" s="143">
        <v>0.999</v>
      </c>
      <c r="M29" s="143">
        <v>0.99</v>
      </c>
      <c r="N29" s="143">
        <v>0.96</v>
      </c>
      <c r="O29" s="143">
        <v>0.99</v>
      </c>
      <c r="P29" s="143">
        <v>0.98</v>
      </c>
      <c r="Q29" s="143">
        <v>0.99199999999999999</v>
      </c>
      <c r="R29">
        <v>0.98499999999999999</v>
      </c>
      <c r="S29">
        <v>0.99450000000000005</v>
      </c>
    </row>
    <row r="30" spans="1:19" x14ac:dyDescent="0.2">
      <c r="A30" s="142">
        <v>37834</v>
      </c>
      <c r="B30" s="143">
        <v>0.98042074975743199</v>
      </c>
      <c r="C30" s="143">
        <v>0.99</v>
      </c>
      <c r="D30" s="143">
        <v>0.99</v>
      </c>
      <c r="E30" s="143">
        <v>0.99407144019191562</v>
      </c>
      <c r="F30" s="143">
        <v>0.999</v>
      </c>
      <c r="G30" s="143">
        <v>0.99</v>
      </c>
      <c r="H30" s="143">
        <v>0.995</v>
      </c>
      <c r="I30" s="143">
        <v>0.999</v>
      </c>
      <c r="J30" s="143">
        <v>0.99</v>
      </c>
      <c r="K30" s="143">
        <v>0.99750000000000005</v>
      </c>
      <c r="L30" s="143">
        <v>0.999</v>
      </c>
      <c r="M30" s="143">
        <v>0.99</v>
      </c>
      <c r="N30" s="143">
        <v>0.96</v>
      </c>
      <c r="O30" s="143">
        <v>0.99</v>
      </c>
      <c r="P30" s="143">
        <v>0.98</v>
      </c>
      <c r="Q30" s="143">
        <v>0.99199999999999999</v>
      </c>
      <c r="R30">
        <v>0.98499999999999999</v>
      </c>
      <c r="S30">
        <v>0.99450000000000005</v>
      </c>
    </row>
    <row r="31" spans="1:19" x14ac:dyDescent="0.2">
      <c r="A31" s="142">
        <v>37865</v>
      </c>
      <c r="B31" s="143">
        <v>0.98042074975743199</v>
      </c>
      <c r="C31" s="143">
        <v>0.99</v>
      </c>
      <c r="D31" s="143">
        <v>0.99</v>
      </c>
      <c r="E31" s="143">
        <v>0.99407144019191562</v>
      </c>
      <c r="F31" s="143">
        <v>0.999</v>
      </c>
      <c r="G31" s="143">
        <v>0.99</v>
      </c>
      <c r="H31" s="143">
        <v>0.995</v>
      </c>
      <c r="I31" s="143">
        <v>0.999</v>
      </c>
      <c r="J31" s="143">
        <v>0.99</v>
      </c>
      <c r="K31" s="143">
        <v>0.99750000000000005</v>
      </c>
      <c r="L31" s="143">
        <v>0.999</v>
      </c>
      <c r="M31" s="143">
        <v>0.99</v>
      </c>
      <c r="N31" s="143">
        <v>0.96</v>
      </c>
      <c r="O31" s="143">
        <v>0.99</v>
      </c>
      <c r="P31" s="143">
        <v>0.98</v>
      </c>
      <c r="Q31" s="143">
        <v>0.99199999999999999</v>
      </c>
      <c r="R31">
        <v>0.98499999999999999</v>
      </c>
      <c r="S31">
        <v>0.99450000000000005</v>
      </c>
    </row>
    <row r="32" spans="1:19" x14ac:dyDescent="0.2">
      <c r="A32" s="142">
        <v>37895</v>
      </c>
      <c r="B32" s="143">
        <v>0.98042074975743199</v>
      </c>
      <c r="C32" s="143">
        <v>0.99</v>
      </c>
      <c r="D32" s="143">
        <v>0.99</v>
      </c>
      <c r="E32" s="143">
        <v>0.99407144019191562</v>
      </c>
      <c r="F32" s="143">
        <v>0.999</v>
      </c>
      <c r="G32" s="143">
        <v>0.99</v>
      </c>
      <c r="H32" s="143">
        <v>0.995</v>
      </c>
      <c r="I32" s="143">
        <v>0.999</v>
      </c>
      <c r="J32" s="143">
        <v>0.99</v>
      </c>
      <c r="K32" s="143">
        <v>0.99750000000000005</v>
      </c>
      <c r="L32" s="143">
        <v>0.999</v>
      </c>
      <c r="M32" s="143">
        <v>0.99</v>
      </c>
      <c r="N32" s="143">
        <v>0.96</v>
      </c>
      <c r="O32" s="143">
        <v>0.99</v>
      </c>
      <c r="P32" s="143">
        <v>0.98</v>
      </c>
      <c r="Q32" s="143">
        <v>0.99199999999999999</v>
      </c>
      <c r="R32">
        <v>0.98499999999999999</v>
      </c>
      <c r="S32">
        <v>0.99450000000000005</v>
      </c>
    </row>
    <row r="33" spans="1:19" x14ac:dyDescent="0.2">
      <c r="A33" s="142">
        <v>37926</v>
      </c>
      <c r="B33" s="143">
        <v>0.90577586047143255</v>
      </c>
      <c r="C33" s="143">
        <v>0.99</v>
      </c>
      <c r="D33" s="143">
        <v>0.99</v>
      </c>
      <c r="E33" s="143">
        <v>0.98410764751845092</v>
      </c>
      <c r="F33" s="143">
        <v>0.999</v>
      </c>
      <c r="G33" s="143">
        <v>0.99</v>
      </c>
      <c r="H33" s="143">
        <v>0.995</v>
      </c>
      <c r="I33" s="143">
        <v>0.999</v>
      </c>
      <c r="J33" s="143">
        <v>0.99</v>
      </c>
      <c r="K33" s="143">
        <v>0.99750000000000005</v>
      </c>
      <c r="L33" s="143">
        <v>0.999</v>
      </c>
      <c r="M33" s="143">
        <v>0.99</v>
      </c>
      <c r="N33" s="143">
        <v>0.96</v>
      </c>
      <c r="O33" s="143">
        <v>0.99</v>
      </c>
      <c r="P33" s="143">
        <v>0.98</v>
      </c>
      <c r="Q33" s="143">
        <v>0.99199999999999999</v>
      </c>
      <c r="R33">
        <v>0.98499999999999999</v>
      </c>
      <c r="S33">
        <v>0.99450000000000005</v>
      </c>
    </row>
    <row r="34" spans="1:19" x14ac:dyDescent="0.2">
      <c r="A34" s="142">
        <v>37956</v>
      </c>
      <c r="B34" s="143">
        <v>0.90577586047143255</v>
      </c>
      <c r="C34" s="143">
        <v>0.99</v>
      </c>
      <c r="D34" s="143">
        <v>0.99</v>
      </c>
      <c r="E34" s="143">
        <v>0.98410764751845092</v>
      </c>
      <c r="F34" s="143">
        <v>0.999</v>
      </c>
      <c r="G34" s="143">
        <v>0.99</v>
      </c>
      <c r="H34" s="143">
        <v>0.995</v>
      </c>
      <c r="I34" s="143">
        <v>0.999</v>
      </c>
      <c r="J34" s="143">
        <v>0.99</v>
      </c>
      <c r="K34" s="143">
        <v>0.99750000000000005</v>
      </c>
      <c r="L34" s="143">
        <v>0.999</v>
      </c>
      <c r="M34" s="143">
        <v>0.99</v>
      </c>
      <c r="N34" s="143">
        <v>0.96</v>
      </c>
      <c r="O34" s="143">
        <v>0.99</v>
      </c>
      <c r="P34" s="143">
        <v>0.98</v>
      </c>
      <c r="Q34" s="143">
        <v>0.99199999999999999</v>
      </c>
      <c r="R34">
        <v>0.98499999999999999</v>
      </c>
      <c r="S34">
        <v>0.99450000000000005</v>
      </c>
    </row>
    <row r="35" spans="1:19" x14ac:dyDescent="0.2">
      <c r="A35" s="142">
        <v>37987</v>
      </c>
      <c r="B35" s="143">
        <v>0.90577586047143255</v>
      </c>
      <c r="C35" s="143">
        <v>0.99</v>
      </c>
      <c r="D35" s="143">
        <v>0.98499999999999999</v>
      </c>
      <c r="E35" s="143">
        <v>0.98410764751845092</v>
      </c>
      <c r="F35" s="143">
        <v>0.999</v>
      </c>
      <c r="G35" s="143">
        <v>0.99</v>
      </c>
      <c r="H35" s="143">
        <v>0.995</v>
      </c>
      <c r="I35" s="143">
        <v>0.999</v>
      </c>
      <c r="J35" s="143">
        <v>0.99</v>
      </c>
      <c r="K35" s="143">
        <v>0.99750000000000005</v>
      </c>
      <c r="L35" s="143">
        <v>0.999</v>
      </c>
      <c r="M35" s="143">
        <v>0.99</v>
      </c>
      <c r="N35" s="143">
        <v>0.96</v>
      </c>
      <c r="O35" s="143">
        <v>0.98499999999999999</v>
      </c>
      <c r="P35" s="143">
        <v>0.98</v>
      </c>
      <c r="Q35" s="143">
        <v>0.99199999999999999</v>
      </c>
      <c r="R35">
        <v>0.99</v>
      </c>
      <c r="S35">
        <v>0.99450000000000005</v>
      </c>
    </row>
    <row r="36" spans="1:19" x14ac:dyDescent="0.2">
      <c r="A36" s="142">
        <v>38018</v>
      </c>
      <c r="B36" s="143">
        <v>0.90577586047143255</v>
      </c>
      <c r="C36" s="143">
        <v>0.99</v>
      </c>
      <c r="D36" s="143">
        <v>0.98499999999999999</v>
      </c>
      <c r="E36" s="143">
        <v>0.98410764751845092</v>
      </c>
      <c r="F36" s="143">
        <v>0.999</v>
      </c>
      <c r="G36" s="143">
        <v>0.99</v>
      </c>
      <c r="H36" s="143">
        <v>0.995</v>
      </c>
      <c r="I36" s="143">
        <v>0.999</v>
      </c>
      <c r="J36" s="143">
        <v>0.99</v>
      </c>
      <c r="K36" s="143">
        <v>0.99750000000000005</v>
      </c>
      <c r="L36" s="143">
        <v>0.999</v>
      </c>
      <c r="M36" s="143">
        <v>0.99</v>
      </c>
      <c r="N36" s="143">
        <v>0.96</v>
      </c>
      <c r="O36" s="143">
        <v>0.98499999999999999</v>
      </c>
      <c r="P36" s="143">
        <v>0.98</v>
      </c>
      <c r="Q36" s="143">
        <v>0.99199999999999999</v>
      </c>
      <c r="R36">
        <v>0.99</v>
      </c>
      <c r="S36">
        <v>0.99450000000000005</v>
      </c>
    </row>
    <row r="37" spans="1:19" x14ac:dyDescent="0.2">
      <c r="A37" s="142">
        <v>38047</v>
      </c>
      <c r="B37" s="143">
        <v>0.90577586047143255</v>
      </c>
      <c r="C37" s="143">
        <v>0.99</v>
      </c>
      <c r="D37" s="143">
        <v>0.98499999999999999</v>
      </c>
      <c r="E37" s="143">
        <v>0.98410764751845092</v>
      </c>
      <c r="F37" s="143">
        <v>0.999</v>
      </c>
      <c r="G37" s="143">
        <v>0.99</v>
      </c>
      <c r="H37" s="143">
        <v>0.995</v>
      </c>
      <c r="I37" s="143">
        <v>0.999</v>
      </c>
      <c r="J37" s="143">
        <v>0.99</v>
      </c>
      <c r="K37" s="143">
        <v>0.99750000000000005</v>
      </c>
      <c r="L37" s="143">
        <v>0.999</v>
      </c>
      <c r="M37" s="143">
        <v>0.99</v>
      </c>
      <c r="N37" s="143">
        <v>0.96</v>
      </c>
      <c r="O37" s="143">
        <v>0.98499999999999999</v>
      </c>
      <c r="P37" s="143">
        <v>0.98</v>
      </c>
      <c r="Q37" s="143">
        <v>0.99199999999999999</v>
      </c>
      <c r="R37">
        <v>0.99</v>
      </c>
      <c r="S37">
        <v>0.99450000000000005</v>
      </c>
    </row>
    <row r="38" spans="1:19" x14ac:dyDescent="0.2">
      <c r="A38" s="142">
        <v>38078</v>
      </c>
      <c r="B38" s="143">
        <v>0.98042074975743199</v>
      </c>
      <c r="C38" s="143">
        <v>0.99</v>
      </c>
      <c r="D38" s="143">
        <v>0.98499999999999999</v>
      </c>
      <c r="E38" s="143">
        <v>0.99407144019191562</v>
      </c>
      <c r="F38" s="143">
        <v>0.999</v>
      </c>
      <c r="G38" s="143">
        <v>0.98</v>
      </c>
      <c r="H38" s="143">
        <v>0.995</v>
      </c>
      <c r="I38" s="143">
        <v>0.999</v>
      </c>
      <c r="J38" s="143">
        <v>0.99</v>
      </c>
      <c r="K38" s="143">
        <v>0.99750000000000005</v>
      </c>
      <c r="L38" s="143">
        <v>0.999</v>
      </c>
      <c r="M38" s="143">
        <v>0.99</v>
      </c>
      <c r="N38" s="143">
        <v>0.96</v>
      </c>
      <c r="O38" s="143">
        <v>0.98499999999999999</v>
      </c>
      <c r="P38" s="143">
        <v>0.98</v>
      </c>
      <c r="Q38" s="143">
        <v>0.99199999999999999</v>
      </c>
      <c r="R38">
        <v>0.99</v>
      </c>
      <c r="S38">
        <v>0.99450000000000005</v>
      </c>
    </row>
    <row r="39" spans="1:19" x14ac:dyDescent="0.2">
      <c r="A39" s="142">
        <v>38108</v>
      </c>
      <c r="B39" s="143">
        <v>0.98042074975743199</v>
      </c>
      <c r="C39" s="143">
        <v>0.99</v>
      </c>
      <c r="D39" s="143">
        <v>0.98499999999999999</v>
      </c>
      <c r="E39" s="143">
        <v>0.99407144019191562</v>
      </c>
      <c r="F39" s="143">
        <v>0.999</v>
      </c>
      <c r="G39" s="143">
        <v>0.98</v>
      </c>
      <c r="H39" s="143">
        <v>0.995</v>
      </c>
      <c r="I39" s="143">
        <v>0.999</v>
      </c>
      <c r="J39" s="143">
        <v>0.99</v>
      </c>
      <c r="K39" s="143">
        <v>0.99750000000000005</v>
      </c>
      <c r="L39" s="143">
        <v>0.999</v>
      </c>
      <c r="M39" s="143">
        <v>0.99</v>
      </c>
      <c r="N39" s="143">
        <v>0.96</v>
      </c>
      <c r="O39" s="143">
        <v>0.98499999999999999</v>
      </c>
      <c r="P39" s="143">
        <v>0.98</v>
      </c>
      <c r="Q39" s="143">
        <v>0.99199999999999999</v>
      </c>
      <c r="R39">
        <v>0.99</v>
      </c>
      <c r="S39">
        <v>0.99450000000000005</v>
      </c>
    </row>
    <row r="40" spans="1:19" x14ac:dyDescent="0.2">
      <c r="A40" s="142">
        <v>38139</v>
      </c>
      <c r="B40" s="143">
        <v>0.98042074975743199</v>
      </c>
      <c r="C40" s="143">
        <v>0.99</v>
      </c>
      <c r="D40" s="143">
        <v>0.98499999999999999</v>
      </c>
      <c r="E40" s="143">
        <v>0.99407144019191562</v>
      </c>
      <c r="F40" s="143">
        <v>0.999</v>
      </c>
      <c r="G40" s="143">
        <v>0.98</v>
      </c>
      <c r="H40" s="143">
        <v>0.995</v>
      </c>
      <c r="I40" s="143">
        <v>0.999</v>
      </c>
      <c r="J40" s="143">
        <v>0.99</v>
      </c>
      <c r="K40" s="143">
        <v>0.99750000000000005</v>
      </c>
      <c r="L40" s="143">
        <v>0.999</v>
      </c>
      <c r="M40" s="143">
        <v>0.99</v>
      </c>
      <c r="N40" s="143">
        <v>0.96</v>
      </c>
      <c r="O40" s="143">
        <v>0.98499999999999999</v>
      </c>
      <c r="P40" s="143">
        <v>0.98</v>
      </c>
      <c r="Q40" s="143">
        <v>0.99199999999999999</v>
      </c>
      <c r="R40">
        <v>0.99</v>
      </c>
      <c r="S40">
        <v>0.99450000000000005</v>
      </c>
    </row>
    <row r="41" spans="1:19" x14ac:dyDescent="0.2">
      <c r="A41" s="142">
        <v>38169</v>
      </c>
      <c r="B41" s="143">
        <v>0.98042074975743199</v>
      </c>
      <c r="C41" s="143">
        <v>0.99</v>
      </c>
      <c r="D41" s="143">
        <v>0.98499999999999999</v>
      </c>
      <c r="E41" s="143">
        <v>0.99407144019191562</v>
      </c>
      <c r="F41" s="143">
        <v>0.999</v>
      </c>
      <c r="G41" s="143">
        <v>0.98</v>
      </c>
      <c r="H41" s="143">
        <v>0.995</v>
      </c>
      <c r="I41" s="143">
        <v>0.999</v>
      </c>
      <c r="J41" s="143">
        <v>0.99</v>
      </c>
      <c r="K41" s="143">
        <v>0.99750000000000005</v>
      </c>
      <c r="L41" s="143">
        <v>0.999</v>
      </c>
      <c r="M41" s="143">
        <v>0.99</v>
      </c>
      <c r="N41" s="143">
        <v>0.96</v>
      </c>
      <c r="O41" s="143">
        <v>0.98499999999999999</v>
      </c>
      <c r="P41" s="143">
        <v>0.98</v>
      </c>
      <c r="Q41" s="143">
        <v>0.99199999999999999</v>
      </c>
      <c r="R41">
        <v>0.99</v>
      </c>
      <c r="S41">
        <v>0.99450000000000005</v>
      </c>
    </row>
    <row r="42" spans="1:19" x14ac:dyDescent="0.2">
      <c r="A42" s="142">
        <v>38200</v>
      </c>
      <c r="B42" s="143">
        <v>0.98042074975743199</v>
      </c>
      <c r="C42" s="143">
        <v>0.99</v>
      </c>
      <c r="D42" s="143">
        <v>0.98499999999999999</v>
      </c>
      <c r="E42" s="143">
        <v>0.99407144019191562</v>
      </c>
      <c r="F42" s="143">
        <v>0.999</v>
      </c>
      <c r="G42" s="143">
        <v>0.98</v>
      </c>
      <c r="H42" s="143">
        <v>0.995</v>
      </c>
      <c r="I42" s="143">
        <v>0.999</v>
      </c>
      <c r="J42" s="143">
        <v>0.99</v>
      </c>
      <c r="K42" s="143">
        <v>0.99750000000000005</v>
      </c>
      <c r="L42" s="143">
        <v>0.999</v>
      </c>
      <c r="M42" s="143">
        <v>0.99</v>
      </c>
      <c r="N42" s="143">
        <v>0.96</v>
      </c>
      <c r="O42" s="143">
        <v>0.98499999999999999</v>
      </c>
      <c r="P42" s="143">
        <v>0.98</v>
      </c>
      <c r="Q42" s="143">
        <v>0.99199999999999999</v>
      </c>
      <c r="R42">
        <v>0.99</v>
      </c>
      <c r="S42">
        <v>0.99450000000000005</v>
      </c>
    </row>
    <row r="43" spans="1:19" x14ac:dyDescent="0.2">
      <c r="A43" s="142">
        <v>38231</v>
      </c>
      <c r="B43" s="143">
        <v>0.98042074975743199</v>
      </c>
      <c r="C43" s="143">
        <v>0.99</v>
      </c>
      <c r="D43" s="143">
        <v>0.98499999999999999</v>
      </c>
      <c r="E43" s="143">
        <v>0.99407144019191562</v>
      </c>
      <c r="F43" s="143">
        <v>0.999</v>
      </c>
      <c r="G43" s="143">
        <v>0.98</v>
      </c>
      <c r="H43" s="143">
        <v>0.995</v>
      </c>
      <c r="I43" s="143">
        <v>0.999</v>
      </c>
      <c r="J43" s="143">
        <v>0.99</v>
      </c>
      <c r="K43" s="143">
        <v>0.99750000000000005</v>
      </c>
      <c r="L43" s="143">
        <v>0.999</v>
      </c>
      <c r="M43" s="143">
        <v>0.99</v>
      </c>
      <c r="N43" s="143">
        <v>0.96</v>
      </c>
      <c r="O43" s="143">
        <v>0.98499999999999999</v>
      </c>
      <c r="P43" s="143">
        <v>0.98</v>
      </c>
      <c r="Q43" s="143">
        <v>0.99199999999999999</v>
      </c>
      <c r="R43">
        <v>0.99</v>
      </c>
      <c r="S43">
        <v>0.99450000000000005</v>
      </c>
    </row>
    <row r="44" spans="1:19" x14ac:dyDescent="0.2">
      <c r="A44" s="142">
        <v>38261</v>
      </c>
      <c r="B44" s="143">
        <v>0.98042074975743199</v>
      </c>
      <c r="C44" s="143">
        <v>0.99</v>
      </c>
      <c r="D44" s="143">
        <v>0.98499999999999999</v>
      </c>
      <c r="E44" s="143">
        <v>0.99407144019191562</v>
      </c>
      <c r="F44" s="143">
        <v>0.999</v>
      </c>
      <c r="G44" s="143">
        <v>0.98</v>
      </c>
      <c r="H44" s="143">
        <v>0.995</v>
      </c>
      <c r="I44" s="143">
        <v>0.999</v>
      </c>
      <c r="J44" s="143">
        <v>0.99</v>
      </c>
      <c r="K44" s="143">
        <v>0.99750000000000005</v>
      </c>
      <c r="L44" s="143">
        <v>0.999</v>
      </c>
      <c r="M44" s="143">
        <v>0.99</v>
      </c>
      <c r="N44" s="143">
        <v>0.96</v>
      </c>
      <c r="O44" s="143">
        <v>0.98499999999999999</v>
      </c>
      <c r="P44" s="143">
        <v>0.98</v>
      </c>
      <c r="Q44" s="143">
        <v>0.99199999999999999</v>
      </c>
      <c r="R44">
        <v>0.99</v>
      </c>
      <c r="S44">
        <v>0.99450000000000005</v>
      </c>
    </row>
    <row r="45" spans="1:19" x14ac:dyDescent="0.2">
      <c r="A45" s="142">
        <v>38292</v>
      </c>
      <c r="B45" s="143">
        <v>0.90577586047143255</v>
      </c>
      <c r="C45" s="143">
        <v>0.99</v>
      </c>
      <c r="D45" s="143">
        <v>0.98499999999999999</v>
      </c>
      <c r="E45" s="143">
        <v>0.98410764751845092</v>
      </c>
      <c r="F45" s="143">
        <v>0.999</v>
      </c>
      <c r="G45" s="143">
        <v>0.98</v>
      </c>
      <c r="H45" s="143">
        <v>0.995</v>
      </c>
      <c r="I45" s="143">
        <v>0.999</v>
      </c>
      <c r="J45" s="143">
        <v>0.99</v>
      </c>
      <c r="K45" s="143">
        <v>0.995</v>
      </c>
      <c r="L45" s="143">
        <v>0.999</v>
      </c>
      <c r="M45" s="143">
        <v>0.99</v>
      </c>
      <c r="N45" s="143">
        <v>0.96</v>
      </c>
      <c r="O45" s="143">
        <v>0.98499999999999999</v>
      </c>
      <c r="P45" s="143">
        <v>0.98</v>
      </c>
      <c r="Q45" s="143">
        <v>0.99199999999999999</v>
      </c>
      <c r="R45">
        <v>0.99</v>
      </c>
      <c r="S45">
        <v>0.99450000000000005</v>
      </c>
    </row>
    <row r="46" spans="1:19" x14ac:dyDescent="0.2">
      <c r="A46" s="142">
        <v>38322</v>
      </c>
      <c r="B46" s="143">
        <v>0.90577586047143255</v>
      </c>
      <c r="C46" s="143">
        <v>0.99</v>
      </c>
      <c r="D46" s="143">
        <v>0.98499999999999999</v>
      </c>
      <c r="E46" s="143">
        <v>0.98410764751845092</v>
      </c>
      <c r="F46" s="143">
        <v>0.999</v>
      </c>
      <c r="G46" s="143">
        <v>0.98</v>
      </c>
      <c r="H46" s="143">
        <v>0.995</v>
      </c>
      <c r="I46" s="143">
        <v>0.999</v>
      </c>
      <c r="J46" s="143">
        <v>0.99</v>
      </c>
      <c r="K46" s="143">
        <v>0.995</v>
      </c>
      <c r="L46" s="143">
        <v>0.999</v>
      </c>
      <c r="M46" s="143">
        <v>0.99</v>
      </c>
      <c r="N46" s="143">
        <v>0.96</v>
      </c>
      <c r="O46" s="143">
        <v>0.98499999999999999</v>
      </c>
      <c r="P46" s="143">
        <v>0.98</v>
      </c>
      <c r="Q46" s="143">
        <v>0.99199999999999999</v>
      </c>
      <c r="R46">
        <v>0.99</v>
      </c>
      <c r="S46">
        <v>0.99450000000000005</v>
      </c>
    </row>
    <row r="47" spans="1:19" x14ac:dyDescent="0.2">
      <c r="A47" s="142">
        <v>38353</v>
      </c>
      <c r="B47" s="143">
        <v>0.90577586047143255</v>
      </c>
      <c r="C47" s="143">
        <v>0.99</v>
      </c>
      <c r="D47" s="143">
        <v>0.96</v>
      </c>
      <c r="E47" s="143">
        <v>0.98410764751845092</v>
      </c>
      <c r="F47" s="143">
        <v>0.999</v>
      </c>
      <c r="G47" s="143">
        <v>0.98</v>
      </c>
      <c r="H47" s="143">
        <v>0.995</v>
      </c>
      <c r="I47" s="143">
        <v>0.999</v>
      </c>
      <c r="J47" s="143">
        <v>0.99</v>
      </c>
      <c r="K47" s="143">
        <v>0.995</v>
      </c>
      <c r="L47" s="143">
        <v>0.999</v>
      </c>
      <c r="M47" s="143">
        <v>0.99</v>
      </c>
      <c r="N47" s="143">
        <v>0.96</v>
      </c>
      <c r="O47" s="143">
        <v>0.96</v>
      </c>
      <c r="P47" s="143">
        <v>0.98</v>
      </c>
      <c r="Q47" s="143">
        <v>0.99199999999999999</v>
      </c>
      <c r="R47">
        <v>0.99</v>
      </c>
      <c r="S47">
        <v>0.99450000000000005</v>
      </c>
    </row>
    <row r="48" spans="1:19" x14ac:dyDescent="0.2">
      <c r="A48" s="142">
        <v>38384</v>
      </c>
      <c r="B48" s="143">
        <v>0.90577586047143255</v>
      </c>
      <c r="C48" s="143">
        <v>0.99</v>
      </c>
      <c r="D48" s="143">
        <v>0.96</v>
      </c>
      <c r="E48" s="143">
        <v>0.98410764751845092</v>
      </c>
      <c r="F48" s="143">
        <v>0.999</v>
      </c>
      <c r="G48" s="143">
        <v>0.98</v>
      </c>
      <c r="H48" s="143">
        <v>0.995</v>
      </c>
      <c r="I48" s="143">
        <v>0.999</v>
      </c>
      <c r="J48" s="143">
        <v>0.99</v>
      </c>
      <c r="K48" s="143">
        <v>0.995</v>
      </c>
      <c r="L48" s="143">
        <v>0.999</v>
      </c>
      <c r="M48" s="143">
        <v>0.99</v>
      </c>
      <c r="N48" s="143">
        <v>0.96</v>
      </c>
      <c r="O48" s="143">
        <v>0.96</v>
      </c>
      <c r="P48" s="143">
        <v>0.98</v>
      </c>
      <c r="Q48" s="143">
        <v>0.99199999999999999</v>
      </c>
      <c r="R48">
        <v>0.99</v>
      </c>
      <c r="S48">
        <v>0.99450000000000005</v>
      </c>
    </row>
    <row r="49" spans="1:19" x14ac:dyDescent="0.2">
      <c r="A49" s="142">
        <v>38412</v>
      </c>
      <c r="B49" s="143">
        <v>0.90577586047143255</v>
      </c>
      <c r="C49" s="143">
        <v>0.99</v>
      </c>
      <c r="D49" s="143">
        <v>0.96</v>
      </c>
      <c r="E49" s="143">
        <v>0.98410764751845092</v>
      </c>
      <c r="F49" s="143">
        <v>0.999</v>
      </c>
      <c r="G49" s="143">
        <v>0.98</v>
      </c>
      <c r="H49" s="143">
        <v>0.995</v>
      </c>
      <c r="I49" s="143">
        <v>0.999</v>
      </c>
      <c r="J49" s="143">
        <v>0.99</v>
      </c>
      <c r="K49" s="143">
        <v>0.995</v>
      </c>
      <c r="L49" s="143">
        <v>0.999</v>
      </c>
      <c r="M49" s="143">
        <v>0.99</v>
      </c>
      <c r="N49" s="143">
        <v>0.96</v>
      </c>
      <c r="O49" s="143">
        <v>0.96</v>
      </c>
      <c r="P49" s="143">
        <v>0.98</v>
      </c>
      <c r="Q49" s="143">
        <v>0.99199999999999999</v>
      </c>
      <c r="R49">
        <v>0.99</v>
      </c>
      <c r="S49">
        <v>0.99450000000000005</v>
      </c>
    </row>
    <row r="50" spans="1:19" x14ac:dyDescent="0.2">
      <c r="A50" s="142">
        <v>38443</v>
      </c>
      <c r="B50" s="143">
        <v>0.98042074975743199</v>
      </c>
      <c r="C50" s="143">
        <v>0.99</v>
      </c>
      <c r="D50" s="143">
        <v>0.96</v>
      </c>
      <c r="E50" s="143">
        <v>0.99407144019191562</v>
      </c>
      <c r="F50" s="143">
        <v>0.999</v>
      </c>
      <c r="G50" s="143">
        <v>0.98</v>
      </c>
      <c r="H50" s="143">
        <v>0.995</v>
      </c>
      <c r="I50" s="143">
        <v>0.999</v>
      </c>
      <c r="J50" s="143">
        <v>0.99</v>
      </c>
      <c r="K50" s="143">
        <v>0.995</v>
      </c>
      <c r="L50" s="143">
        <v>0.999</v>
      </c>
      <c r="M50" s="143">
        <v>0.99</v>
      </c>
      <c r="N50" s="143">
        <v>0.96</v>
      </c>
      <c r="O50" s="143">
        <v>0.96</v>
      </c>
      <c r="P50" s="143">
        <v>0.98</v>
      </c>
      <c r="Q50" s="143">
        <v>0.99199999999999999</v>
      </c>
      <c r="R50">
        <v>0.99</v>
      </c>
      <c r="S50">
        <v>0.99450000000000005</v>
      </c>
    </row>
    <row r="51" spans="1:19" x14ac:dyDescent="0.2">
      <c r="A51" s="142">
        <v>38473</v>
      </c>
      <c r="B51" s="143">
        <v>0.98042074975743199</v>
      </c>
      <c r="C51" s="143">
        <v>0.99</v>
      </c>
      <c r="D51" s="143">
        <v>0.96</v>
      </c>
      <c r="E51" s="143">
        <v>0.99407144019191562</v>
      </c>
      <c r="F51" s="143">
        <v>0.999</v>
      </c>
      <c r="G51" s="143">
        <v>0.98</v>
      </c>
      <c r="H51" s="143">
        <v>0.995</v>
      </c>
      <c r="I51" s="143">
        <v>0.999</v>
      </c>
      <c r="J51" s="143">
        <v>0.99</v>
      </c>
      <c r="K51" s="143">
        <v>0.995</v>
      </c>
      <c r="L51" s="143">
        <v>0.999</v>
      </c>
      <c r="M51" s="143">
        <v>0.99</v>
      </c>
      <c r="N51" s="143">
        <v>0.96</v>
      </c>
      <c r="O51" s="143">
        <v>0.96</v>
      </c>
      <c r="P51" s="143">
        <v>0.98</v>
      </c>
      <c r="Q51" s="143">
        <v>0.99199999999999999</v>
      </c>
      <c r="R51">
        <v>0.99</v>
      </c>
      <c r="S51">
        <v>0.99450000000000005</v>
      </c>
    </row>
    <row r="52" spans="1:19" x14ac:dyDescent="0.2">
      <c r="A52" s="142">
        <v>38504</v>
      </c>
      <c r="B52" s="143">
        <v>0.98042074975743199</v>
      </c>
      <c r="C52" s="143">
        <v>0.99</v>
      </c>
      <c r="D52" s="143">
        <v>0.96</v>
      </c>
      <c r="E52" s="143">
        <v>0.99407144019191562</v>
      </c>
      <c r="F52" s="143">
        <v>0.999</v>
      </c>
      <c r="G52" s="143">
        <v>0.98</v>
      </c>
      <c r="H52" s="143">
        <v>0.995</v>
      </c>
      <c r="I52" s="143">
        <v>0.999</v>
      </c>
      <c r="J52" s="143">
        <v>0.99</v>
      </c>
      <c r="K52" s="143">
        <v>0.995</v>
      </c>
      <c r="L52" s="143">
        <v>0.999</v>
      </c>
      <c r="M52" s="143">
        <v>0.99</v>
      </c>
      <c r="N52" s="143">
        <v>0.96</v>
      </c>
      <c r="O52" s="143">
        <v>0.96</v>
      </c>
      <c r="P52" s="143">
        <v>0.98</v>
      </c>
      <c r="Q52" s="143">
        <v>0.99199999999999999</v>
      </c>
      <c r="R52">
        <v>0.99</v>
      </c>
      <c r="S52">
        <v>0.99450000000000005</v>
      </c>
    </row>
    <row r="53" spans="1:19" x14ac:dyDescent="0.2">
      <c r="A53" s="142">
        <v>38534</v>
      </c>
      <c r="B53" s="143">
        <v>0.98042074975743199</v>
      </c>
      <c r="C53" s="143">
        <v>0.99</v>
      </c>
      <c r="D53" s="143">
        <v>0.96</v>
      </c>
      <c r="E53" s="143">
        <v>0.99407144019191562</v>
      </c>
      <c r="F53" s="143">
        <v>0.999</v>
      </c>
      <c r="G53" s="143">
        <v>0.98</v>
      </c>
      <c r="H53" s="143">
        <v>0.995</v>
      </c>
      <c r="I53" s="143">
        <v>0.999</v>
      </c>
      <c r="J53" s="143">
        <v>0.99</v>
      </c>
      <c r="K53" s="143">
        <v>0.995</v>
      </c>
      <c r="L53" s="143">
        <v>0.999</v>
      </c>
      <c r="M53" s="143">
        <v>0.99</v>
      </c>
      <c r="N53" s="143">
        <v>0.96</v>
      </c>
      <c r="O53" s="143">
        <v>0.96</v>
      </c>
      <c r="P53" s="143">
        <v>0.98</v>
      </c>
      <c r="Q53" s="143">
        <v>0.99199999999999999</v>
      </c>
      <c r="R53">
        <v>0.99</v>
      </c>
      <c r="S53">
        <v>0.99450000000000005</v>
      </c>
    </row>
    <row r="54" spans="1:19" x14ac:dyDescent="0.2">
      <c r="A54" s="142">
        <v>38565</v>
      </c>
      <c r="B54" s="143">
        <v>0.98042074975743199</v>
      </c>
      <c r="C54" s="143">
        <v>0.99</v>
      </c>
      <c r="D54" s="143">
        <v>0.96</v>
      </c>
      <c r="E54" s="143">
        <v>0.99407144019191562</v>
      </c>
      <c r="F54" s="143">
        <v>0.999</v>
      </c>
      <c r="G54" s="143">
        <v>0.98</v>
      </c>
      <c r="H54" s="143">
        <v>0.995</v>
      </c>
      <c r="I54" s="143">
        <v>0.999</v>
      </c>
      <c r="J54" s="143">
        <v>0.99</v>
      </c>
      <c r="K54" s="143">
        <v>0.995</v>
      </c>
      <c r="L54" s="143">
        <v>0.999</v>
      </c>
      <c r="M54" s="143">
        <v>0.99</v>
      </c>
      <c r="N54" s="143">
        <v>0.96</v>
      </c>
      <c r="O54" s="143">
        <v>0.96</v>
      </c>
      <c r="P54" s="143">
        <v>0.98</v>
      </c>
      <c r="Q54" s="143">
        <v>0.99199999999999999</v>
      </c>
      <c r="R54">
        <v>0.99</v>
      </c>
      <c r="S54">
        <v>0.99450000000000005</v>
      </c>
    </row>
    <row r="55" spans="1:19" x14ac:dyDescent="0.2">
      <c r="A55" s="142">
        <v>38596</v>
      </c>
      <c r="B55" s="143">
        <v>0.98042074975743199</v>
      </c>
      <c r="C55" s="143">
        <v>0.99</v>
      </c>
      <c r="D55" s="143">
        <v>0.96</v>
      </c>
      <c r="E55" s="143">
        <v>0.99407144019191562</v>
      </c>
      <c r="F55" s="143">
        <v>0.999</v>
      </c>
      <c r="G55" s="143">
        <v>0.98</v>
      </c>
      <c r="H55" s="143">
        <v>0.995</v>
      </c>
      <c r="I55" s="143">
        <v>0.999</v>
      </c>
      <c r="J55" s="143">
        <v>0.99</v>
      </c>
      <c r="K55" s="143">
        <v>0.995</v>
      </c>
      <c r="L55" s="143">
        <v>0.999</v>
      </c>
      <c r="M55" s="143">
        <v>0.99</v>
      </c>
      <c r="N55" s="143">
        <v>0.96</v>
      </c>
      <c r="O55" s="143">
        <v>0.96</v>
      </c>
      <c r="P55" s="143">
        <v>0.98</v>
      </c>
      <c r="Q55" s="143">
        <v>0.99199999999999999</v>
      </c>
      <c r="R55">
        <v>0.99</v>
      </c>
      <c r="S55">
        <v>0.99450000000000005</v>
      </c>
    </row>
    <row r="56" spans="1:19" x14ac:dyDescent="0.2">
      <c r="A56" s="142">
        <v>38626</v>
      </c>
      <c r="B56" s="143">
        <v>0.98042074975743199</v>
      </c>
      <c r="C56" s="143">
        <v>0.99</v>
      </c>
      <c r="D56" s="143">
        <v>0.96</v>
      </c>
      <c r="E56" s="143">
        <v>0.99407144019191562</v>
      </c>
      <c r="F56" s="143">
        <v>0.999</v>
      </c>
      <c r="G56" s="143">
        <v>0.98</v>
      </c>
      <c r="H56" s="143">
        <v>0.995</v>
      </c>
      <c r="I56" s="143">
        <v>0.999</v>
      </c>
      <c r="J56" s="143">
        <v>0.99</v>
      </c>
      <c r="K56" s="143">
        <v>0.995</v>
      </c>
      <c r="L56" s="143">
        <v>0.999</v>
      </c>
      <c r="M56" s="143">
        <v>0.99</v>
      </c>
      <c r="N56" s="143">
        <v>0.96</v>
      </c>
      <c r="O56" s="143">
        <v>0.96</v>
      </c>
      <c r="P56" s="143">
        <v>0.98</v>
      </c>
      <c r="Q56" s="143">
        <v>0.99199999999999999</v>
      </c>
      <c r="R56">
        <v>0.99</v>
      </c>
      <c r="S56">
        <v>0.99450000000000005</v>
      </c>
    </row>
    <row r="57" spans="1:19" x14ac:dyDescent="0.2">
      <c r="A57" s="142">
        <v>38657</v>
      </c>
      <c r="B57" s="143">
        <v>0.90577586047143255</v>
      </c>
      <c r="C57" s="143">
        <v>0.99</v>
      </c>
      <c r="D57" s="143">
        <v>0.96</v>
      </c>
      <c r="E57" s="143">
        <v>0.98410764751845092</v>
      </c>
      <c r="F57" s="143">
        <v>0.999</v>
      </c>
      <c r="G57" s="143">
        <v>0.98</v>
      </c>
      <c r="H57" s="143">
        <v>0.995</v>
      </c>
      <c r="I57" s="143">
        <v>0.999</v>
      </c>
      <c r="J57" s="143">
        <v>0.99</v>
      </c>
      <c r="K57" s="143">
        <v>0.995</v>
      </c>
      <c r="L57" s="143">
        <v>0.999</v>
      </c>
      <c r="M57" s="143">
        <v>0.99</v>
      </c>
      <c r="N57" s="143">
        <v>0.96</v>
      </c>
      <c r="O57" s="143">
        <v>0.96</v>
      </c>
      <c r="P57" s="143">
        <v>0.98</v>
      </c>
      <c r="Q57" s="143">
        <v>0.99199999999999999</v>
      </c>
      <c r="R57">
        <v>0.99</v>
      </c>
      <c r="S57">
        <v>0.99450000000000005</v>
      </c>
    </row>
    <row r="58" spans="1:19" x14ac:dyDescent="0.2">
      <c r="A58" s="142">
        <v>38687</v>
      </c>
      <c r="B58" s="143">
        <v>0.90577586047143255</v>
      </c>
      <c r="C58" s="143">
        <v>0.99</v>
      </c>
      <c r="D58" s="143">
        <v>0.96</v>
      </c>
      <c r="E58" s="143">
        <v>0.98410764751845092</v>
      </c>
      <c r="F58" s="143">
        <v>0.999</v>
      </c>
      <c r="G58" s="143">
        <v>0.98</v>
      </c>
      <c r="H58" s="143">
        <v>0.995</v>
      </c>
      <c r="I58" s="143">
        <v>0.999</v>
      </c>
      <c r="J58" s="143">
        <v>0.99</v>
      </c>
      <c r="K58" s="143">
        <v>0.995</v>
      </c>
      <c r="L58" s="143">
        <v>0.999</v>
      </c>
      <c r="M58" s="143">
        <v>0.99</v>
      </c>
      <c r="N58" s="143">
        <v>0.96</v>
      </c>
      <c r="O58" s="143">
        <v>0.96</v>
      </c>
      <c r="P58" s="143">
        <v>0.98</v>
      </c>
      <c r="Q58" s="143">
        <v>0.99199999999999999</v>
      </c>
      <c r="R58">
        <v>0.99</v>
      </c>
      <c r="S58">
        <v>0.99450000000000005</v>
      </c>
    </row>
    <row r="59" spans="1:19" x14ac:dyDescent="0.2">
      <c r="A59" s="142">
        <v>38718</v>
      </c>
      <c r="B59" s="143">
        <v>0.90577586047143255</v>
      </c>
      <c r="C59" s="143">
        <v>0.99</v>
      </c>
      <c r="D59" s="143">
        <v>0.96</v>
      </c>
      <c r="E59" s="143">
        <v>0.98410764751845092</v>
      </c>
      <c r="F59" s="143">
        <v>0.999</v>
      </c>
      <c r="G59" s="143">
        <v>0.98</v>
      </c>
      <c r="H59" s="143">
        <v>0.995</v>
      </c>
      <c r="I59" s="143">
        <v>0.999</v>
      </c>
      <c r="J59" s="143">
        <v>0.99</v>
      </c>
      <c r="K59" s="143">
        <v>0.995</v>
      </c>
      <c r="L59" s="143">
        <v>0.999</v>
      </c>
      <c r="M59" s="143">
        <v>0.99</v>
      </c>
      <c r="N59" s="143">
        <v>0.96</v>
      </c>
      <c r="O59" s="143">
        <v>0.96</v>
      </c>
      <c r="P59" s="143">
        <v>0.98</v>
      </c>
      <c r="Q59" s="143">
        <v>0.99199999999999999</v>
      </c>
      <c r="R59">
        <v>0.99</v>
      </c>
      <c r="S59">
        <v>0.99450000000000005</v>
      </c>
    </row>
    <row r="60" spans="1:19" x14ac:dyDescent="0.2">
      <c r="A60" s="142">
        <v>38749</v>
      </c>
      <c r="B60" s="143">
        <v>0.90577586047143255</v>
      </c>
      <c r="C60" s="143">
        <v>0.99</v>
      </c>
      <c r="D60" s="143">
        <v>0.96</v>
      </c>
      <c r="E60" s="143">
        <v>0.98410764751845092</v>
      </c>
      <c r="F60" s="143">
        <v>0.999</v>
      </c>
      <c r="G60" s="143">
        <v>0.98</v>
      </c>
      <c r="H60" s="143">
        <v>0.995</v>
      </c>
      <c r="I60" s="143">
        <v>0.999</v>
      </c>
      <c r="J60" s="143">
        <v>0.99</v>
      </c>
      <c r="K60" s="143">
        <v>0.995</v>
      </c>
      <c r="L60" s="143">
        <v>0.999</v>
      </c>
      <c r="M60" s="143">
        <v>0.99</v>
      </c>
      <c r="N60" s="143">
        <v>0.96</v>
      </c>
      <c r="O60" s="143">
        <v>0.96</v>
      </c>
      <c r="P60" s="143">
        <v>0.98</v>
      </c>
      <c r="Q60" s="143">
        <v>0.99199999999999999</v>
      </c>
      <c r="R60">
        <v>0.99</v>
      </c>
      <c r="S60">
        <v>0.99450000000000005</v>
      </c>
    </row>
    <row r="61" spans="1:19" x14ac:dyDescent="0.2">
      <c r="A61" s="142">
        <v>38777</v>
      </c>
      <c r="B61" s="143">
        <v>0.90577586047143255</v>
      </c>
      <c r="C61" s="143">
        <v>0.99</v>
      </c>
      <c r="D61" s="143">
        <v>0.96</v>
      </c>
      <c r="E61" s="143">
        <v>0.98410764751845092</v>
      </c>
      <c r="F61" s="143">
        <v>0.999</v>
      </c>
      <c r="G61" s="143">
        <v>0.98</v>
      </c>
      <c r="H61" s="143">
        <v>0.995</v>
      </c>
      <c r="I61" s="143">
        <v>0.999</v>
      </c>
      <c r="J61" s="143">
        <v>0.99</v>
      </c>
      <c r="K61" s="143">
        <v>0.995</v>
      </c>
      <c r="L61" s="143">
        <v>0.999</v>
      </c>
      <c r="M61" s="143">
        <v>0.99</v>
      </c>
      <c r="N61" s="143">
        <v>0.96</v>
      </c>
      <c r="O61" s="143">
        <v>0.96</v>
      </c>
      <c r="P61" s="143">
        <v>0.98</v>
      </c>
      <c r="Q61" s="143">
        <v>0.99199999999999999</v>
      </c>
      <c r="R61">
        <v>0.99</v>
      </c>
      <c r="S61">
        <v>0.99450000000000005</v>
      </c>
    </row>
    <row r="62" spans="1:19" x14ac:dyDescent="0.2">
      <c r="A62" s="142">
        <v>38808</v>
      </c>
      <c r="B62" s="143">
        <v>0.98042074975743199</v>
      </c>
      <c r="C62" s="143">
        <v>0.99</v>
      </c>
      <c r="D62" s="143">
        <v>0.96</v>
      </c>
      <c r="E62" s="143">
        <v>0.99407144019191562</v>
      </c>
      <c r="F62" s="143">
        <v>0.999</v>
      </c>
      <c r="G62" s="143">
        <v>0.98</v>
      </c>
      <c r="H62" s="143">
        <v>0.995</v>
      </c>
      <c r="I62" s="143">
        <v>0.999</v>
      </c>
      <c r="J62" s="143">
        <v>0.99</v>
      </c>
      <c r="K62" s="143">
        <v>0.995</v>
      </c>
      <c r="L62" s="143">
        <v>0.999</v>
      </c>
      <c r="M62" s="143">
        <v>0.99</v>
      </c>
      <c r="N62" s="143">
        <v>0.96</v>
      </c>
      <c r="O62" s="143">
        <v>0.96</v>
      </c>
      <c r="P62" s="143">
        <v>0.98</v>
      </c>
      <c r="Q62" s="143">
        <v>0.99199999999999999</v>
      </c>
      <c r="R62">
        <v>0.99</v>
      </c>
      <c r="S62">
        <v>0.99450000000000005</v>
      </c>
    </row>
    <row r="63" spans="1:19" x14ac:dyDescent="0.2">
      <c r="A63" s="142">
        <v>38838</v>
      </c>
      <c r="B63" s="143">
        <v>0.98042074975743199</v>
      </c>
      <c r="C63" s="143">
        <v>0.99</v>
      </c>
      <c r="D63" s="143">
        <v>0.96</v>
      </c>
      <c r="E63" s="143">
        <v>0.99407144019191562</v>
      </c>
      <c r="F63" s="143">
        <v>0.999</v>
      </c>
      <c r="G63" s="143">
        <v>0.98</v>
      </c>
      <c r="H63" s="143">
        <v>0.995</v>
      </c>
      <c r="I63" s="143">
        <v>0.999</v>
      </c>
      <c r="J63" s="143">
        <v>0.99</v>
      </c>
      <c r="K63" s="143">
        <v>0.995</v>
      </c>
      <c r="L63" s="143">
        <v>0.999</v>
      </c>
      <c r="M63" s="143">
        <v>0.99</v>
      </c>
      <c r="N63" s="143">
        <v>0.96</v>
      </c>
      <c r="O63" s="143">
        <v>0.96</v>
      </c>
      <c r="P63" s="143">
        <v>0.98</v>
      </c>
      <c r="Q63" s="143">
        <v>0.99199999999999999</v>
      </c>
      <c r="R63">
        <v>0.99</v>
      </c>
      <c r="S63">
        <v>0.99450000000000005</v>
      </c>
    </row>
    <row r="64" spans="1:19" x14ac:dyDescent="0.2">
      <c r="A64" s="142">
        <v>38869</v>
      </c>
      <c r="B64" s="143">
        <v>0.98042074975743199</v>
      </c>
      <c r="C64" s="143">
        <v>0.99</v>
      </c>
      <c r="D64" s="143">
        <v>0.96</v>
      </c>
      <c r="E64" s="143">
        <v>0.99407144019191562</v>
      </c>
      <c r="F64" s="143">
        <v>0.999</v>
      </c>
      <c r="G64" s="143">
        <v>0.98</v>
      </c>
      <c r="H64" s="143">
        <v>0.995</v>
      </c>
      <c r="I64" s="143">
        <v>0.999</v>
      </c>
      <c r="J64" s="143">
        <v>0.99</v>
      </c>
      <c r="K64" s="143">
        <v>0.995</v>
      </c>
      <c r="L64" s="143">
        <v>0.999</v>
      </c>
      <c r="M64" s="143">
        <v>0.99</v>
      </c>
      <c r="N64" s="143">
        <v>0.96</v>
      </c>
      <c r="O64" s="143">
        <v>0.96</v>
      </c>
      <c r="P64" s="143">
        <v>0.98</v>
      </c>
      <c r="Q64" s="143">
        <v>0.99199999999999999</v>
      </c>
      <c r="R64">
        <v>0.99</v>
      </c>
      <c r="S64">
        <v>0.99450000000000005</v>
      </c>
    </row>
    <row r="65" spans="1:19" x14ac:dyDescent="0.2">
      <c r="A65" s="142">
        <v>38899</v>
      </c>
      <c r="B65" s="143">
        <v>0.98042074975743199</v>
      </c>
      <c r="C65" s="143">
        <v>0.99</v>
      </c>
      <c r="D65" s="143">
        <v>0.96</v>
      </c>
      <c r="E65" s="143">
        <v>0.99407144019191562</v>
      </c>
      <c r="F65" s="143">
        <v>0.999</v>
      </c>
      <c r="G65" s="143">
        <v>0.98</v>
      </c>
      <c r="H65" s="143">
        <v>0.995</v>
      </c>
      <c r="I65" s="143">
        <v>0.999</v>
      </c>
      <c r="J65" s="143">
        <v>0.99</v>
      </c>
      <c r="K65" s="143">
        <v>0.995</v>
      </c>
      <c r="L65" s="143">
        <v>0.999</v>
      </c>
      <c r="M65" s="143">
        <v>0.99</v>
      </c>
      <c r="N65" s="143">
        <v>0.96</v>
      </c>
      <c r="O65" s="143">
        <v>0.96</v>
      </c>
      <c r="P65" s="143">
        <v>0.98</v>
      </c>
      <c r="Q65" s="143">
        <v>0.99199999999999999</v>
      </c>
      <c r="R65">
        <v>0.99</v>
      </c>
      <c r="S65">
        <v>0.99450000000000005</v>
      </c>
    </row>
    <row r="66" spans="1:19" x14ac:dyDescent="0.2">
      <c r="A66" s="142">
        <v>38930</v>
      </c>
      <c r="B66" s="143">
        <v>0.98042074975743199</v>
      </c>
      <c r="C66" s="143">
        <v>0.99</v>
      </c>
      <c r="D66" s="143">
        <v>0.96</v>
      </c>
      <c r="E66" s="143">
        <v>0.99407144019191562</v>
      </c>
      <c r="F66" s="143">
        <v>0.999</v>
      </c>
      <c r="G66" s="143">
        <v>0.98</v>
      </c>
      <c r="H66" s="143">
        <v>0.995</v>
      </c>
      <c r="I66" s="143">
        <v>0.999</v>
      </c>
      <c r="J66" s="143">
        <v>0.99</v>
      </c>
      <c r="K66" s="143">
        <v>0.995</v>
      </c>
      <c r="L66" s="143">
        <v>0.999</v>
      </c>
      <c r="M66" s="143">
        <v>0.99</v>
      </c>
      <c r="N66" s="143">
        <v>0.96</v>
      </c>
      <c r="O66" s="143">
        <v>0.96</v>
      </c>
      <c r="P66" s="143">
        <v>0.98</v>
      </c>
      <c r="Q66" s="143">
        <v>0.99199999999999999</v>
      </c>
      <c r="R66">
        <v>0.99</v>
      </c>
      <c r="S66">
        <v>0.99450000000000005</v>
      </c>
    </row>
    <row r="67" spans="1:19" x14ac:dyDescent="0.2">
      <c r="A67" s="142">
        <v>38961</v>
      </c>
      <c r="B67" s="143">
        <v>0.98042074975743199</v>
      </c>
      <c r="C67" s="143">
        <v>0.99</v>
      </c>
      <c r="D67" s="143">
        <v>0.96</v>
      </c>
      <c r="E67" s="143">
        <v>0.99407144019191562</v>
      </c>
      <c r="F67" s="143">
        <v>0.999</v>
      </c>
      <c r="G67" s="143">
        <v>0.98</v>
      </c>
      <c r="H67" s="143">
        <v>0.995</v>
      </c>
      <c r="I67" s="143">
        <v>0.999</v>
      </c>
      <c r="J67" s="143">
        <v>0.99</v>
      </c>
      <c r="K67" s="143">
        <v>0.995</v>
      </c>
      <c r="L67" s="143">
        <v>0.999</v>
      </c>
      <c r="M67" s="143">
        <v>0.99</v>
      </c>
      <c r="N67" s="143">
        <v>0.96</v>
      </c>
      <c r="O67" s="143">
        <v>0.96</v>
      </c>
      <c r="P67" s="143">
        <v>0.98</v>
      </c>
      <c r="Q67" s="143">
        <v>0.99199999999999999</v>
      </c>
      <c r="R67">
        <v>0.99</v>
      </c>
      <c r="S67">
        <v>0.99450000000000005</v>
      </c>
    </row>
    <row r="68" spans="1:19" x14ac:dyDescent="0.2">
      <c r="A68" s="142">
        <v>38991</v>
      </c>
      <c r="B68" s="143">
        <v>0.98042074975743199</v>
      </c>
      <c r="C68" s="143">
        <v>0.99</v>
      </c>
      <c r="D68" s="143">
        <v>0.96</v>
      </c>
      <c r="E68" s="143">
        <v>0.99407144019191562</v>
      </c>
      <c r="F68" s="143">
        <v>0.999</v>
      </c>
      <c r="G68" s="143">
        <v>0.98</v>
      </c>
      <c r="H68" s="143">
        <v>0.995</v>
      </c>
      <c r="I68" s="143">
        <v>0.999</v>
      </c>
      <c r="J68" s="143">
        <v>0.99</v>
      </c>
      <c r="K68" s="143">
        <v>0.995</v>
      </c>
      <c r="L68" s="143">
        <v>0.999</v>
      </c>
      <c r="M68" s="143">
        <v>0.99</v>
      </c>
      <c r="N68" s="143">
        <v>0.96</v>
      </c>
      <c r="O68" s="143">
        <v>0.96</v>
      </c>
      <c r="P68" s="143">
        <v>0.98</v>
      </c>
      <c r="Q68" s="143">
        <v>0.99199999999999999</v>
      </c>
      <c r="R68">
        <v>0.99</v>
      </c>
      <c r="S68">
        <v>0.99450000000000005</v>
      </c>
    </row>
    <row r="69" spans="1:19" x14ac:dyDescent="0.2">
      <c r="A69" s="142">
        <v>39022</v>
      </c>
      <c r="B69" s="143">
        <v>0.90577586047143255</v>
      </c>
      <c r="C69" s="143">
        <v>0.99</v>
      </c>
      <c r="D69" s="143">
        <v>0.96</v>
      </c>
      <c r="E69" s="143">
        <v>0.98410764751845092</v>
      </c>
      <c r="F69" s="143">
        <v>0.999</v>
      </c>
      <c r="G69" s="143">
        <v>0.98</v>
      </c>
      <c r="H69" s="143">
        <v>0.995</v>
      </c>
      <c r="I69" s="143">
        <v>0.999</v>
      </c>
      <c r="J69" s="143">
        <v>0.99</v>
      </c>
      <c r="K69" s="143">
        <v>0.995</v>
      </c>
      <c r="L69" s="143">
        <v>0.999</v>
      </c>
      <c r="M69" s="143">
        <v>0.99</v>
      </c>
      <c r="N69" s="143">
        <v>0.96</v>
      </c>
      <c r="O69" s="143">
        <v>0.96</v>
      </c>
      <c r="P69" s="143">
        <v>0.98</v>
      </c>
      <c r="Q69" s="143">
        <v>0.99199999999999999</v>
      </c>
      <c r="R69">
        <v>0.99</v>
      </c>
      <c r="S69">
        <v>0.99450000000000005</v>
      </c>
    </row>
    <row r="70" spans="1:19" x14ac:dyDescent="0.2">
      <c r="A70" s="142">
        <v>39052</v>
      </c>
      <c r="B70" s="143">
        <v>0.90577586047143255</v>
      </c>
      <c r="C70" s="143">
        <v>0.99</v>
      </c>
      <c r="D70" s="143">
        <v>0.96</v>
      </c>
      <c r="E70" s="143">
        <v>0.98410764751845092</v>
      </c>
      <c r="F70" s="143">
        <v>0.999</v>
      </c>
      <c r="G70" s="143">
        <v>0.98</v>
      </c>
      <c r="H70" s="143">
        <v>0.995</v>
      </c>
      <c r="I70" s="143">
        <v>0.999</v>
      </c>
      <c r="J70" s="143">
        <v>0.99</v>
      </c>
      <c r="K70" s="143">
        <v>0.995</v>
      </c>
      <c r="L70" s="143">
        <v>0.999</v>
      </c>
      <c r="M70" s="143">
        <v>0.99</v>
      </c>
      <c r="N70" s="143">
        <v>0.96</v>
      </c>
      <c r="O70" s="143">
        <v>0.96</v>
      </c>
      <c r="P70" s="143">
        <v>0.98</v>
      </c>
      <c r="Q70" s="143">
        <v>0.99199999999999999</v>
      </c>
      <c r="R70">
        <v>0.99</v>
      </c>
      <c r="S70">
        <v>0.99450000000000005</v>
      </c>
    </row>
    <row r="71" spans="1:19" x14ac:dyDescent="0.2">
      <c r="A71" s="142">
        <v>39083</v>
      </c>
      <c r="B71" s="143">
        <v>0.90577586047143255</v>
      </c>
      <c r="C71" s="143">
        <v>0.99</v>
      </c>
      <c r="D71" s="143">
        <v>0.96</v>
      </c>
      <c r="E71" s="143">
        <v>0.98410764751845092</v>
      </c>
      <c r="F71" s="143">
        <v>0.999</v>
      </c>
      <c r="G71" s="143">
        <v>0.98</v>
      </c>
      <c r="H71" s="143">
        <v>0.995</v>
      </c>
      <c r="I71" s="143">
        <v>0.999</v>
      </c>
      <c r="J71" s="143">
        <v>0.99</v>
      </c>
      <c r="K71" s="143">
        <v>0.995</v>
      </c>
      <c r="L71" s="143">
        <v>0.999</v>
      </c>
      <c r="M71" s="143">
        <v>0.99</v>
      </c>
      <c r="N71" s="143">
        <v>0.96</v>
      </c>
      <c r="O71" s="143">
        <v>0.96</v>
      </c>
      <c r="P71" s="143">
        <v>0.98</v>
      </c>
      <c r="Q71" s="143">
        <v>0.99199999999999999</v>
      </c>
      <c r="R71">
        <v>0.99</v>
      </c>
      <c r="S71">
        <v>0.99450000000000005</v>
      </c>
    </row>
    <row r="72" spans="1:19" x14ac:dyDescent="0.2">
      <c r="A72" s="142">
        <v>39114</v>
      </c>
      <c r="B72" s="143">
        <v>0.90577586047143255</v>
      </c>
      <c r="C72" s="143">
        <v>0.99</v>
      </c>
      <c r="D72" s="143">
        <v>0.96</v>
      </c>
      <c r="E72" s="143">
        <v>0.98410764751845092</v>
      </c>
      <c r="F72" s="143">
        <v>0.999</v>
      </c>
      <c r="G72" s="143">
        <v>0.98</v>
      </c>
      <c r="H72" s="143">
        <v>0.995</v>
      </c>
      <c r="I72" s="143">
        <v>0.999</v>
      </c>
      <c r="J72" s="143">
        <v>0.99</v>
      </c>
      <c r="K72" s="143">
        <v>0.995</v>
      </c>
      <c r="L72" s="143">
        <v>0.999</v>
      </c>
      <c r="M72" s="143">
        <v>0.99</v>
      </c>
      <c r="N72" s="143">
        <v>0.96</v>
      </c>
      <c r="O72" s="143">
        <v>0.96</v>
      </c>
      <c r="P72" s="143">
        <v>0.98</v>
      </c>
      <c r="Q72" s="143">
        <v>0.99199999999999999</v>
      </c>
      <c r="R72">
        <v>0.99</v>
      </c>
      <c r="S72">
        <v>0.99450000000000005</v>
      </c>
    </row>
    <row r="73" spans="1:19" x14ac:dyDescent="0.2">
      <c r="A73" s="142">
        <v>39142</v>
      </c>
      <c r="B73" s="143">
        <v>0.90577586047143255</v>
      </c>
      <c r="C73" s="143">
        <v>0.99</v>
      </c>
      <c r="D73" s="143">
        <v>0.96</v>
      </c>
      <c r="E73" s="143">
        <v>0.98410764751845092</v>
      </c>
      <c r="F73" s="143">
        <v>0.999</v>
      </c>
      <c r="G73" s="143">
        <v>0.98</v>
      </c>
      <c r="H73" s="143">
        <v>0.995</v>
      </c>
      <c r="I73" s="143">
        <v>0.999</v>
      </c>
      <c r="J73" s="143">
        <v>0.99</v>
      </c>
      <c r="K73" s="143">
        <v>0.995</v>
      </c>
      <c r="L73" s="143">
        <v>0.999</v>
      </c>
      <c r="M73" s="143">
        <v>0.99</v>
      </c>
      <c r="N73" s="143">
        <v>0.96</v>
      </c>
      <c r="O73" s="143">
        <v>0.96</v>
      </c>
      <c r="P73" s="143">
        <v>0.98</v>
      </c>
      <c r="Q73" s="143">
        <v>0.99199999999999999</v>
      </c>
      <c r="R73">
        <v>0.99</v>
      </c>
      <c r="S73">
        <v>0.99450000000000005</v>
      </c>
    </row>
    <row r="74" spans="1:19" x14ac:dyDescent="0.2">
      <c r="A74" s="142">
        <v>39173</v>
      </c>
      <c r="B74" s="143">
        <v>0.93059999999999998</v>
      </c>
      <c r="C74" s="143">
        <v>0.99</v>
      </c>
      <c r="D74" s="143">
        <v>0.96</v>
      </c>
      <c r="E74" s="143">
        <v>0.93059999999999998</v>
      </c>
      <c r="F74" s="143">
        <v>0.999</v>
      </c>
      <c r="G74" s="143">
        <v>0.98</v>
      </c>
      <c r="H74" s="143">
        <v>0.995</v>
      </c>
      <c r="I74" s="143">
        <v>0.999</v>
      </c>
      <c r="J74" s="143">
        <v>0.99</v>
      </c>
      <c r="K74" s="143">
        <v>0.995</v>
      </c>
      <c r="L74" s="143">
        <v>0.999</v>
      </c>
      <c r="M74" s="143">
        <v>0.99</v>
      </c>
      <c r="N74" s="143">
        <v>0.96</v>
      </c>
      <c r="O74" s="143">
        <v>0.96</v>
      </c>
      <c r="P74" s="143">
        <v>0.98</v>
      </c>
      <c r="Q74" s="143">
        <v>0.99199999999999999</v>
      </c>
      <c r="R74">
        <v>0.99</v>
      </c>
      <c r="S74">
        <v>0.99450000000000005</v>
      </c>
    </row>
    <row r="75" spans="1:19" x14ac:dyDescent="0.2">
      <c r="A75" s="142">
        <v>39203</v>
      </c>
      <c r="B75" s="143">
        <v>0.93059999999999998</v>
      </c>
      <c r="C75" s="143">
        <v>0.99</v>
      </c>
      <c r="D75" s="143">
        <v>0.96</v>
      </c>
      <c r="E75" s="143">
        <v>0.93059999999999998</v>
      </c>
      <c r="F75" s="143">
        <v>0.999</v>
      </c>
      <c r="G75" s="143">
        <v>0.98</v>
      </c>
      <c r="H75" s="143">
        <v>0.995</v>
      </c>
      <c r="I75" s="143">
        <v>0.999</v>
      </c>
      <c r="J75" s="143">
        <v>0.99</v>
      </c>
      <c r="K75" s="143">
        <v>0.995</v>
      </c>
      <c r="L75" s="143">
        <v>0.999</v>
      </c>
      <c r="M75" s="143">
        <v>0.99</v>
      </c>
      <c r="N75" s="143">
        <v>0.96</v>
      </c>
      <c r="O75" s="143">
        <v>0.96</v>
      </c>
      <c r="P75" s="143">
        <v>0.98</v>
      </c>
      <c r="Q75" s="143">
        <v>0.99199999999999999</v>
      </c>
      <c r="R75">
        <v>0.99</v>
      </c>
      <c r="S75">
        <v>0.99450000000000005</v>
      </c>
    </row>
    <row r="76" spans="1:19" x14ac:dyDescent="0.2">
      <c r="A76" s="142">
        <v>39234</v>
      </c>
      <c r="B76" s="143">
        <v>0.93059999999999998</v>
      </c>
      <c r="C76" s="143">
        <v>0.99</v>
      </c>
      <c r="D76" s="143">
        <v>0.96</v>
      </c>
      <c r="E76" s="143">
        <v>0.93059999999999998</v>
      </c>
      <c r="F76" s="143">
        <v>0.999</v>
      </c>
      <c r="G76" s="143">
        <v>0.98</v>
      </c>
      <c r="H76" s="143">
        <v>0.995</v>
      </c>
      <c r="I76" s="143">
        <v>0.999</v>
      </c>
      <c r="J76" s="143">
        <v>0.99</v>
      </c>
      <c r="K76" s="143">
        <v>0.995</v>
      </c>
      <c r="L76" s="143">
        <v>0.999</v>
      </c>
      <c r="M76" s="143">
        <v>0.99</v>
      </c>
      <c r="N76" s="143">
        <v>0.96</v>
      </c>
      <c r="O76" s="143">
        <v>0.96</v>
      </c>
      <c r="P76" s="143">
        <v>0.98</v>
      </c>
      <c r="Q76" s="143">
        <v>0.99199999999999999</v>
      </c>
      <c r="R76">
        <v>0.99</v>
      </c>
      <c r="S76">
        <v>0.99450000000000005</v>
      </c>
    </row>
    <row r="77" spans="1:19" x14ac:dyDescent="0.2">
      <c r="A77" s="142">
        <v>39264</v>
      </c>
      <c r="B77" s="143">
        <v>0.93059999999999998</v>
      </c>
      <c r="C77" s="143">
        <v>0.99</v>
      </c>
      <c r="D77" s="143">
        <v>0.96</v>
      </c>
      <c r="E77" s="143">
        <v>0.93059999999999998</v>
      </c>
      <c r="F77" s="143">
        <v>0.999</v>
      </c>
      <c r="G77" s="143">
        <v>0.98</v>
      </c>
      <c r="H77" s="143">
        <v>0.995</v>
      </c>
      <c r="I77" s="143">
        <v>0.999</v>
      </c>
      <c r="J77" s="143">
        <v>0.99</v>
      </c>
      <c r="K77" s="143">
        <v>0.995</v>
      </c>
      <c r="L77" s="143">
        <v>0.999</v>
      </c>
      <c r="M77" s="143">
        <v>0.99</v>
      </c>
      <c r="N77" s="143">
        <v>0.96</v>
      </c>
      <c r="O77" s="143">
        <v>0.96</v>
      </c>
      <c r="P77" s="143">
        <v>0.98</v>
      </c>
      <c r="Q77" s="143">
        <v>0.99199999999999999</v>
      </c>
      <c r="R77">
        <v>0.99</v>
      </c>
      <c r="S77">
        <v>0.99450000000000005</v>
      </c>
    </row>
    <row r="78" spans="1:19" x14ac:dyDescent="0.2">
      <c r="A78" s="142">
        <v>39295</v>
      </c>
      <c r="B78" s="143">
        <v>0.93059999999999998</v>
      </c>
      <c r="C78" s="143">
        <v>0.99</v>
      </c>
      <c r="D78" s="143">
        <v>0.96</v>
      </c>
      <c r="E78" s="143">
        <v>0.93059999999999998</v>
      </c>
      <c r="F78" s="143">
        <v>0.999</v>
      </c>
      <c r="G78" s="143">
        <v>0.98</v>
      </c>
      <c r="H78" s="143">
        <v>0.995</v>
      </c>
      <c r="I78" s="143">
        <v>0.999</v>
      </c>
      <c r="J78" s="143">
        <v>0.99</v>
      </c>
      <c r="K78" s="143">
        <v>0.995</v>
      </c>
      <c r="L78" s="143">
        <v>0.999</v>
      </c>
      <c r="M78" s="143">
        <v>0.99</v>
      </c>
      <c r="N78" s="143">
        <v>0.96</v>
      </c>
      <c r="O78" s="143">
        <v>0.96</v>
      </c>
      <c r="P78" s="143">
        <v>0.98</v>
      </c>
      <c r="Q78" s="143">
        <v>0.99199999999999999</v>
      </c>
      <c r="R78">
        <v>0.99</v>
      </c>
      <c r="S78">
        <v>0.99450000000000005</v>
      </c>
    </row>
    <row r="79" spans="1:19" x14ac:dyDescent="0.2">
      <c r="A79" s="142">
        <v>39326</v>
      </c>
      <c r="B79" s="143">
        <v>0.93059999999999998</v>
      </c>
      <c r="C79" s="143">
        <v>0.99</v>
      </c>
      <c r="D79" s="143">
        <v>0.96</v>
      </c>
      <c r="E79" s="143">
        <v>0.93059999999999998</v>
      </c>
      <c r="F79" s="143">
        <v>0.999</v>
      </c>
      <c r="G79" s="143">
        <v>0.98</v>
      </c>
      <c r="H79" s="143">
        <v>0.995</v>
      </c>
      <c r="I79" s="143">
        <v>0.999</v>
      </c>
      <c r="J79" s="143">
        <v>0.99</v>
      </c>
      <c r="K79" s="143">
        <v>0.995</v>
      </c>
      <c r="L79" s="143">
        <v>0.999</v>
      </c>
      <c r="M79" s="143">
        <v>0.99</v>
      </c>
      <c r="N79" s="143">
        <v>0.96</v>
      </c>
      <c r="O79" s="143">
        <v>0.96</v>
      </c>
      <c r="P79" s="143">
        <v>0.98</v>
      </c>
      <c r="Q79" s="143">
        <v>0.99199999999999999</v>
      </c>
      <c r="R79">
        <v>0.99</v>
      </c>
      <c r="S79">
        <v>0.99450000000000005</v>
      </c>
    </row>
    <row r="80" spans="1:19" x14ac:dyDescent="0.2">
      <c r="A80" s="142">
        <v>39356</v>
      </c>
      <c r="B80" s="143">
        <v>0.93059999999999998</v>
      </c>
      <c r="C80" s="143">
        <v>0.99</v>
      </c>
      <c r="D80" s="143">
        <v>0.96</v>
      </c>
      <c r="E80" s="143">
        <v>0.93059999999999998</v>
      </c>
      <c r="F80" s="143">
        <v>0.999</v>
      </c>
      <c r="G80" s="143">
        <v>0.98</v>
      </c>
      <c r="H80" s="143">
        <v>0.995</v>
      </c>
      <c r="I80" s="143">
        <v>0.999</v>
      </c>
      <c r="J80" s="143">
        <v>0.99</v>
      </c>
      <c r="K80" s="143">
        <v>0.995</v>
      </c>
      <c r="L80" s="143">
        <v>0.999</v>
      </c>
      <c r="M80" s="143">
        <v>0.99</v>
      </c>
      <c r="N80" s="143">
        <v>0.96</v>
      </c>
      <c r="O80" s="143">
        <v>0.96</v>
      </c>
      <c r="P80" s="143">
        <v>0.98</v>
      </c>
      <c r="Q80" s="143">
        <v>0.99199999999999999</v>
      </c>
      <c r="R80">
        <v>0.99</v>
      </c>
      <c r="S80">
        <v>0.99450000000000005</v>
      </c>
    </row>
    <row r="81" spans="1:19" x14ac:dyDescent="0.2">
      <c r="A81" s="142">
        <v>39387</v>
      </c>
      <c r="B81" s="143">
        <v>0.93059999999999998</v>
      </c>
      <c r="C81" s="143">
        <v>0.99</v>
      </c>
      <c r="D81" s="143">
        <v>0.96</v>
      </c>
      <c r="E81" s="143">
        <v>0.93059999999999998</v>
      </c>
      <c r="F81" s="143">
        <v>0.999</v>
      </c>
      <c r="G81" s="143">
        <v>0.98</v>
      </c>
      <c r="H81" s="143">
        <v>0.995</v>
      </c>
      <c r="I81" s="143">
        <v>0.999</v>
      </c>
      <c r="J81" s="143">
        <v>0.99</v>
      </c>
      <c r="K81" s="143">
        <v>0.995</v>
      </c>
      <c r="L81" s="143">
        <v>0.999</v>
      </c>
      <c r="M81" s="143">
        <v>0.99</v>
      </c>
      <c r="N81" s="143">
        <v>0.96</v>
      </c>
      <c r="O81" s="143">
        <v>0.96</v>
      </c>
      <c r="P81" s="143">
        <v>0.98</v>
      </c>
      <c r="Q81" s="143">
        <v>0.99199999999999999</v>
      </c>
      <c r="R81">
        <v>0.99</v>
      </c>
      <c r="S81">
        <v>0.99450000000000005</v>
      </c>
    </row>
    <row r="82" spans="1:19" x14ac:dyDescent="0.2">
      <c r="A82" s="142">
        <v>39417</v>
      </c>
      <c r="B82" s="143">
        <v>0.93059999999999998</v>
      </c>
      <c r="C82" s="143">
        <v>0.99</v>
      </c>
      <c r="D82" s="143">
        <v>0.96</v>
      </c>
      <c r="E82" s="143">
        <v>0.93059999999999998</v>
      </c>
      <c r="F82" s="143">
        <v>0.999</v>
      </c>
      <c r="G82" s="143">
        <v>0.98</v>
      </c>
      <c r="H82" s="143">
        <v>0.995</v>
      </c>
      <c r="I82" s="143">
        <v>0.999</v>
      </c>
      <c r="J82" s="143">
        <v>0.99</v>
      </c>
      <c r="K82" s="143">
        <v>0.995</v>
      </c>
      <c r="L82" s="143">
        <v>0.999</v>
      </c>
      <c r="M82" s="143">
        <v>0.99</v>
      </c>
      <c r="N82" s="143">
        <v>0.96</v>
      </c>
      <c r="O82" s="143">
        <v>0.96</v>
      </c>
      <c r="P82" s="143">
        <v>0.98</v>
      </c>
      <c r="Q82" s="143">
        <v>0.99199999999999999</v>
      </c>
      <c r="R82">
        <v>0.99</v>
      </c>
      <c r="S82">
        <v>0.99450000000000005</v>
      </c>
    </row>
    <row r="83" spans="1:19" x14ac:dyDescent="0.2">
      <c r="A83" s="142">
        <v>39448</v>
      </c>
      <c r="B83" s="143">
        <v>0.93059999999999998</v>
      </c>
      <c r="C83" s="143">
        <v>0.99</v>
      </c>
      <c r="D83" s="143">
        <v>0.96</v>
      </c>
      <c r="E83" s="143">
        <v>0.93059999999999998</v>
      </c>
      <c r="F83" s="143">
        <v>0.999</v>
      </c>
      <c r="G83" s="143">
        <v>0.98</v>
      </c>
      <c r="H83" s="143">
        <v>0.995</v>
      </c>
      <c r="I83" s="143">
        <v>0.999</v>
      </c>
      <c r="J83" s="143">
        <v>0.99</v>
      </c>
      <c r="K83" s="143">
        <v>0.995</v>
      </c>
      <c r="L83" s="143">
        <v>0.999</v>
      </c>
      <c r="M83" s="143">
        <v>0.99</v>
      </c>
      <c r="N83" s="143">
        <v>0.96</v>
      </c>
      <c r="O83" s="143">
        <v>0.96</v>
      </c>
      <c r="P83" s="143">
        <v>0.98</v>
      </c>
      <c r="Q83" s="143">
        <v>0.99199999999999999</v>
      </c>
      <c r="R83">
        <v>0.99</v>
      </c>
      <c r="S83">
        <v>0.99450000000000005</v>
      </c>
    </row>
    <row r="84" spans="1:19" x14ac:dyDescent="0.2">
      <c r="A84" s="142">
        <v>39479</v>
      </c>
      <c r="B84" s="143">
        <v>0.93059999999999998</v>
      </c>
      <c r="C84" s="143">
        <v>0.99</v>
      </c>
      <c r="D84" s="143">
        <v>0.96</v>
      </c>
      <c r="E84" s="143">
        <v>0.93059999999999998</v>
      </c>
      <c r="F84" s="143">
        <v>0.999</v>
      </c>
      <c r="G84" s="143">
        <v>0.98</v>
      </c>
      <c r="H84" s="143">
        <v>0.995</v>
      </c>
      <c r="I84" s="143">
        <v>0.999</v>
      </c>
      <c r="J84" s="143">
        <v>0.99</v>
      </c>
      <c r="K84" s="143">
        <v>0.995</v>
      </c>
      <c r="L84" s="143">
        <v>0.999</v>
      </c>
      <c r="M84" s="143">
        <v>0.99</v>
      </c>
      <c r="N84" s="143">
        <v>0.96</v>
      </c>
      <c r="O84" s="143">
        <v>0.96</v>
      </c>
      <c r="P84" s="143">
        <v>0.98</v>
      </c>
      <c r="Q84" s="143">
        <v>0.99199999999999999</v>
      </c>
      <c r="R84">
        <v>0.99</v>
      </c>
      <c r="S84">
        <v>0.99450000000000005</v>
      </c>
    </row>
    <row r="85" spans="1:19" x14ac:dyDescent="0.2">
      <c r="A85" s="142">
        <v>39508</v>
      </c>
      <c r="B85" s="143">
        <v>0.93059999999999998</v>
      </c>
      <c r="C85" s="143">
        <v>0.99</v>
      </c>
      <c r="D85" s="143">
        <v>0.96</v>
      </c>
      <c r="E85" s="143">
        <v>0.93059999999999998</v>
      </c>
      <c r="F85" s="143">
        <v>0.999</v>
      </c>
      <c r="G85" s="143">
        <v>0.98</v>
      </c>
      <c r="H85" s="143">
        <v>0.995</v>
      </c>
      <c r="I85" s="143">
        <v>0.999</v>
      </c>
      <c r="J85" s="143">
        <v>0.99</v>
      </c>
      <c r="K85" s="143">
        <v>0.995</v>
      </c>
      <c r="L85" s="143">
        <v>0.999</v>
      </c>
      <c r="M85" s="143">
        <v>0.99</v>
      </c>
      <c r="N85" s="143">
        <v>0.96</v>
      </c>
      <c r="O85" s="143">
        <v>0.96</v>
      </c>
      <c r="P85" s="143">
        <v>0.98</v>
      </c>
      <c r="Q85" s="143">
        <v>0.99199999999999999</v>
      </c>
      <c r="R85">
        <v>0.99</v>
      </c>
      <c r="S85">
        <v>0.99450000000000005</v>
      </c>
    </row>
    <row r="86" spans="1:19" x14ac:dyDescent="0.2">
      <c r="A86" s="142">
        <v>39539</v>
      </c>
      <c r="B86" s="143">
        <v>0.93059999999999998</v>
      </c>
      <c r="C86" s="143">
        <v>0.99</v>
      </c>
      <c r="D86" s="143">
        <v>0.96</v>
      </c>
      <c r="E86" s="143">
        <v>0.93059999999999998</v>
      </c>
      <c r="F86" s="143">
        <v>0.999</v>
      </c>
      <c r="G86" s="143">
        <v>0.98</v>
      </c>
      <c r="H86" s="143">
        <v>0.995</v>
      </c>
      <c r="I86" s="143">
        <v>0.999</v>
      </c>
      <c r="J86" s="143">
        <v>0.99</v>
      </c>
      <c r="K86" s="143">
        <v>0.995</v>
      </c>
      <c r="L86" s="143">
        <v>0.999</v>
      </c>
      <c r="M86" s="143">
        <v>0.99</v>
      </c>
      <c r="N86" s="143">
        <v>0.96</v>
      </c>
      <c r="O86" s="143">
        <v>0.96</v>
      </c>
      <c r="P86" s="143">
        <v>0.98</v>
      </c>
      <c r="Q86" s="143">
        <v>0.99199999999999999</v>
      </c>
      <c r="R86">
        <v>0.99</v>
      </c>
      <c r="S86">
        <v>0.99450000000000005</v>
      </c>
    </row>
    <row r="87" spans="1:19" x14ac:dyDescent="0.2">
      <c r="A87" s="142">
        <v>39569</v>
      </c>
      <c r="B87" s="143">
        <v>0.93059999999999998</v>
      </c>
      <c r="C87" s="143">
        <v>0.99</v>
      </c>
      <c r="D87" s="143">
        <v>0.96</v>
      </c>
      <c r="E87" s="143">
        <v>0.93059999999999998</v>
      </c>
      <c r="F87" s="143">
        <v>0.999</v>
      </c>
      <c r="G87" s="143">
        <v>0.98</v>
      </c>
      <c r="H87" s="143">
        <v>0.995</v>
      </c>
      <c r="I87" s="143">
        <v>0.999</v>
      </c>
      <c r="J87" s="143">
        <v>0.99</v>
      </c>
      <c r="K87" s="143">
        <v>0.995</v>
      </c>
      <c r="L87" s="143">
        <v>0.999</v>
      </c>
      <c r="M87" s="143">
        <v>0.99</v>
      </c>
      <c r="N87" s="143">
        <v>0.96</v>
      </c>
      <c r="O87" s="143">
        <v>0.96</v>
      </c>
      <c r="P87" s="143">
        <v>0.98</v>
      </c>
      <c r="Q87" s="143">
        <v>0.99199999999999999</v>
      </c>
      <c r="R87">
        <v>0.99</v>
      </c>
      <c r="S87">
        <v>0.99450000000000005</v>
      </c>
    </row>
    <row r="88" spans="1:19" x14ac:dyDescent="0.2">
      <c r="A88" s="142">
        <v>39600</v>
      </c>
      <c r="B88" s="143">
        <v>0.93059999999999998</v>
      </c>
      <c r="C88" s="143">
        <v>0.99</v>
      </c>
      <c r="D88" s="143">
        <v>0.96</v>
      </c>
      <c r="E88" s="143">
        <v>0.93059999999999998</v>
      </c>
      <c r="F88" s="143">
        <v>0.999</v>
      </c>
      <c r="G88" s="143">
        <v>0.98</v>
      </c>
      <c r="H88" s="143">
        <v>0.995</v>
      </c>
      <c r="I88" s="143">
        <v>0.999</v>
      </c>
      <c r="J88" s="143">
        <v>0.99</v>
      </c>
      <c r="K88" s="143">
        <v>0.995</v>
      </c>
      <c r="L88" s="143">
        <v>0.999</v>
      </c>
      <c r="M88" s="143">
        <v>0.99</v>
      </c>
      <c r="N88" s="143">
        <v>0.96</v>
      </c>
      <c r="O88" s="143">
        <v>0.96</v>
      </c>
      <c r="P88" s="143">
        <v>0.98</v>
      </c>
      <c r="Q88" s="143">
        <v>0.99199999999999999</v>
      </c>
      <c r="R88">
        <v>0.99</v>
      </c>
      <c r="S88">
        <v>0.99450000000000005</v>
      </c>
    </row>
    <row r="89" spans="1:19" x14ac:dyDescent="0.2">
      <c r="A89" s="142">
        <v>39630</v>
      </c>
      <c r="B89" s="143">
        <v>0.93059999999999998</v>
      </c>
      <c r="C89" s="143">
        <v>0.99</v>
      </c>
      <c r="D89" s="143">
        <v>0.96</v>
      </c>
      <c r="E89" s="143">
        <v>0.93059999999999998</v>
      </c>
      <c r="F89" s="143">
        <v>0.999</v>
      </c>
      <c r="G89" s="143">
        <v>0.98</v>
      </c>
      <c r="H89" s="143">
        <v>0.995</v>
      </c>
      <c r="I89" s="143">
        <v>0.999</v>
      </c>
      <c r="J89" s="143">
        <v>0.99</v>
      </c>
      <c r="K89" s="143">
        <v>0.995</v>
      </c>
      <c r="L89" s="143">
        <v>0.999</v>
      </c>
      <c r="M89" s="143">
        <v>0.99</v>
      </c>
      <c r="N89" s="143">
        <v>0.96</v>
      </c>
      <c r="O89" s="143">
        <v>0.96</v>
      </c>
      <c r="P89" s="143">
        <v>0.98</v>
      </c>
      <c r="Q89" s="143">
        <v>0.99199999999999999</v>
      </c>
      <c r="R89">
        <v>0.99</v>
      </c>
      <c r="S89">
        <v>0.99450000000000005</v>
      </c>
    </row>
    <row r="90" spans="1:19" x14ac:dyDescent="0.2">
      <c r="A90" s="142">
        <v>39661</v>
      </c>
      <c r="B90" s="143">
        <v>0.93059999999999998</v>
      </c>
      <c r="C90" s="143">
        <v>0.99</v>
      </c>
      <c r="D90" s="143">
        <v>0.96</v>
      </c>
      <c r="E90" s="143">
        <v>0.93059999999999998</v>
      </c>
      <c r="F90" s="143">
        <v>0.999</v>
      </c>
      <c r="G90" s="143">
        <v>0.98</v>
      </c>
      <c r="H90" s="143">
        <v>0.995</v>
      </c>
      <c r="I90" s="143">
        <v>0.999</v>
      </c>
      <c r="J90" s="143">
        <v>0.99</v>
      </c>
      <c r="K90" s="143">
        <v>0.995</v>
      </c>
      <c r="L90" s="143">
        <v>0.999</v>
      </c>
      <c r="M90" s="143">
        <v>0.99</v>
      </c>
      <c r="N90" s="143">
        <v>0.96</v>
      </c>
      <c r="O90" s="143">
        <v>0.96</v>
      </c>
      <c r="P90" s="143">
        <v>0.98</v>
      </c>
      <c r="Q90" s="143">
        <v>0.99199999999999999</v>
      </c>
      <c r="R90">
        <v>0.99</v>
      </c>
      <c r="S90">
        <v>0.99450000000000005</v>
      </c>
    </row>
    <row r="91" spans="1:19" x14ac:dyDescent="0.2">
      <c r="A91" s="142">
        <v>39692</v>
      </c>
      <c r="B91" s="143">
        <v>0.93059999999999998</v>
      </c>
      <c r="C91" s="143">
        <v>0.99</v>
      </c>
      <c r="D91" s="143">
        <v>0.96</v>
      </c>
      <c r="E91" s="143">
        <v>0.93059999999999998</v>
      </c>
      <c r="F91" s="143">
        <v>0.999</v>
      </c>
      <c r="G91" s="143">
        <v>0.98</v>
      </c>
      <c r="H91" s="143">
        <v>0.995</v>
      </c>
      <c r="I91" s="143">
        <v>0.999</v>
      </c>
      <c r="J91" s="143">
        <v>0.99</v>
      </c>
      <c r="K91" s="143">
        <v>0.995</v>
      </c>
      <c r="L91" s="143">
        <v>0.999</v>
      </c>
      <c r="M91" s="143">
        <v>0.99</v>
      </c>
      <c r="N91" s="143">
        <v>0.96</v>
      </c>
      <c r="O91" s="143">
        <v>0.96</v>
      </c>
      <c r="P91" s="143">
        <v>0.98</v>
      </c>
      <c r="Q91" s="143">
        <v>0.99199999999999999</v>
      </c>
      <c r="R91">
        <v>0.99</v>
      </c>
      <c r="S91">
        <v>0.99450000000000005</v>
      </c>
    </row>
    <row r="92" spans="1:19" x14ac:dyDescent="0.2">
      <c r="A92" s="142">
        <v>39722</v>
      </c>
      <c r="B92" s="143">
        <v>0.93059999999999998</v>
      </c>
      <c r="C92" s="143">
        <v>0.99</v>
      </c>
      <c r="D92" s="143">
        <v>0.96</v>
      </c>
      <c r="E92" s="143">
        <v>0.93059999999999998</v>
      </c>
      <c r="F92" s="143">
        <v>0.999</v>
      </c>
      <c r="G92" s="143">
        <v>0.98</v>
      </c>
      <c r="H92" s="143">
        <v>0.995</v>
      </c>
      <c r="I92" s="143">
        <v>0.999</v>
      </c>
      <c r="J92" s="143">
        <v>0.99</v>
      </c>
      <c r="K92" s="143">
        <v>0.995</v>
      </c>
      <c r="L92" s="143">
        <v>0.999</v>
      </c>
      <c r="M92" s="143">
        <v>0.99</v>
      </c>
      <c r="N92" s="143">
        <v>0.96</v>
      </c>
      <c r="O92" s="143">
        <v>0.96</v>
      </c>
      <c r="P92" s="143">
        <v>0.98</v>
      </c>
      <c r="Q92" s="143">
        <v>0.99199999999999999</v>
      </c>
      <c r="R92">
        <v>0.99</v>
      </c>
      <c r="S92">
        <v>0.99450000000000005</v>
      </c>
    </row>
    <row r="93" spans="1:19" x14ac:dyDescent="0.2">
      <c r="A93" s="142">
        <v>39753</v>
      </c>
      <c r="B93" s="143">
        <v>0.93059999999999998</v>
      </c>
      <c r="C93" s="143">
        <v>0.99</v>
      </c>
      <c r="D93" s="143">
        <v>0.96</v>
      </c>
      <c r="E93" s="143">
        <v>0.93059999999999998</v>
      </c>
      <c r="F93" s="143">
        <v>0.999</v>
      </c>
      <c r="G93" s="143">
        <v>0.98</v>
      </c>
      <c r="H93" s="143">
        <v>0.995</v>
      </c>
      <c r="I93" s="143">
        <v>0.999</v>
      </c>
      <c r="J93" s="143">
        <v>0.99</v>
      </c>
      <c r="K93" s="143">
        <v>0.995</v>
      </c>
      <c r="L93" s="143">
        <v>0.999</v>
      </c>
      <c r="M93" s="143">
        <v>0.99</v>
      </c>
      <c r="N93" s="143">
        <v>0.96</v>
      </c>
      <c r="O93" s="143">
        <v>0.96</v>
      </c>
      <c r="P93" s="143">
        <v>0.98</v>
      </c>
      <c r="Q93" s="143">
        <v>0.99199999999999999</v>
      </c>
      <c r="R93">
        <v>0.99</v>
      </c>
      <c r="S93">
        <v>0.99450000000000005</v>
      </c>
    </row>
    <row r="94" spans="1:19" x14ac:dyDescent="0.2">
      <c r="A94" s="142">
        <v>39783</v>
      </c>
      <c r="B94" s="143">
        <v>0.93059999999999998</v>
      </c>
      <c r="C94" s="143">
        <v>0.99</v>
      </c>
      <c r="D94" s="143">
        <v>0.96</v>
      </c>
      <c r="E94" s="143">
        <v>0.93059999999999998</v>
      </c>
      <c r="F94" s="143">
        <v>0.999</v>
      </c>
      <c r="G94" s="143">
        <v>0.98</v>
      </c>
      <c r="H94" s="143">
        <v>0.995</v>
      </c>
      <c r="I94" s="143">
        <v>0.999</v>
      </c>
      <c r="J94" s="143">
        <v>0.99</v>
      </c>
      <c r="K94" s="143">
        <v>0.995</v>
      </c>
      <c r="L94" s="143">
        <v>0.999</v>
      </c>
      <c r="M94" s="143">
        <v>0.99</v>
      </c>
      <c r="N94" s="143">
        <v>0.96</v>
      </c>
      <c r="O94" s="143">
        <v>0.96</v>
      </c>
      <c r="P94" s="143">
        <v>0.98</v>
      </c>
      <c r="Q94" s="143">
        <v>0.99199999999999999</v>
      </c>
      <c r="R94">
        <v>0.99</v>
      </c>
      <c r="S94">
        <v>0.99450000000000005</v>
      </c>
    </row>
    <row r="95" spans="1:19" x14ac:dyDescent="0.2">
      <c r="A95" s="142">
        <v>39814</v>
      </c>
      <c r="B95" s="143">
        <v>0.93059999999999998</v>
      </c>
      <c r="C95" s="143">
        <v>0.99</v>
      </c>
      <c r="D95" s="143">
        <v>0.96</v>
      </c>
      <c r="E95" s="143">
        <v>0.93059999999999998</v>
      </c>
      <c r="F95" s="143">
        <v>0.999</v>
      </c>
      <c r="G95" s="143">
        <v>0.98</v>
      </c>
      <c r="H95" s="143">
        <v>0.995</v>
      </c>
      <c r="I95" s="143">
        <v>0.999</v>
      </c>
      <c r="J95" s="143">
        <v>0.99</v>
      </c>
      <c r="K95" s="143">
        <v>0.995</v>
      </c>
      <c r="L95" s="143">
        <v>0.999</v>
      </c>
      <c r="M95" s="143">
        <v>0.99</v>
      </c>
      <c r="N95" s="143">
        <v>0.96</v>
      </c>
      <c r="O95" s="143">
        <v>0.96</v>
      </c>
      <c r="P95" s="143">
        <v>0.98</v>
      </c>
      <c r="Q95" s="143">
        <v>0.99199999999999999</v>
      </c>
      <c r="R95">
        <v>0.99</v>
      </c>
      <c r="S95">
        <v>0.99450000000000005</v>
      </c>
    </row>
    <row r="96" spans="1:19" x14ac:dyDescent="0.2">
      <c r="A96" s="142">
        <v>39845</v>
      </c>
      <c r="B96" s="143">
        <v>0.93059999999999998</v>
      </c>
      <c r="C96" s="143">
        <v>0.99</v>
      </c>
      <c r="D96" s="143">
        <v>0.96</v>
      </c>
      <c r="E96" s="143">
        <v>0.93059999999999998</v>
      </c>
      <c r="F96" s="143">
        <v>0.999</v>
      </c>
      <c r="G96" s="143">
        <v>0.98</v>
      </c>
      <c r="H96" s="143">
        <v>0.995</v>
      </c>
      <c r="I96" s="143">
        <v>0.999</v>
      </c>
      <c r="J96" s="143">
        <v>0.99</v>
      </c>
      <c r="K96" s="143">
        <v>0.995</v>
      </c>
      <c r="L96" s="143">
        <v>0.999</v>
      </c>
      <c r="M96" s="143">
        <v>0.99</v>
      </c>
      <c r="N96" s="143">
        <v>0.96</v>
      </c>
      <c r="O96" s="143">
        <v>0.96</v>
      </c>
      <c r="P96" s="143">
        <v>0.98</v>
      </c>
      <c r="Q96" s="143">
        <v>0.99199999999999999</v>
      </c>
      <c r="R96">
        <v>0.99</v>
      </c>
      <c r="S96">
        <v>0.99450000000000005</v>
      </c>
    </row>
    <row r="97" spans="1:19" x14ac:dyDescent="0.2">
      <c r="A97" s="142">
        <v>39873</v>
      </c>
      <c r="B97" s="143">
        <v>0.93059999999999998</v>
      </c>
      <c r="C97" s="143">
        <v>0.99</v>
      </c>
      <c r="D97" s="143">
        <v>0.96</v>
      </c>
      <c r="E97" s="143">
        <v>0.93059999999999998</v>
      </c>
      <c r="F97" s="143">
        <v>0.999</v>
      </c>
      <c r="G97" s="143">
        <v>0.98</v>
      </c>
      <c r="H97" s="143">
        <v>0.995</v>
      </c>
      <c r="I97" s="143">
        <v>0.999</v>
      </c>
      <c r="J97" s="143">
        <v>0.99</v>
      </c>
      <c r="K97" s="143">
        <v>0.995</v>
      </c>
      <c r="L97" s="143">
        <v>0.999</v>
      </c>
      <c r="M97" s="143">
        <v>0.99</v>
      </c>
      <c r="N97" s="143">
        <v>0.96</v>
      </c>
      <c r="O97" s="143">
        <v>0.96</v>
      </c>
      <c r="P97" s="143">
        <v>0.98</v>
      </c>
      <c r="Q97" s="143">
        <v>0.99199999999999999</v>
      </c>
      <c r="R97">
        <v>0.99</v>
      </c>
      <c r="S97">
        <v>0.99450000000000005</v>
      </c>
    </row>
    <row r="98" spans="1:19" x14ac:dyDescent="0.2">
      <c r="A98" s="142">
        <v>39904</v>
      </c>
      <c r="B98" s="143">
        <v>0.93059999999999998</v>
      </c>
      <c r="C98" s="143">
        <v>0.99</v>
      </c>
      <c r="D98" s="143">
        <v>0.96</v>
      </c>
      <c r="E98" s="143">
        <v>0.93059999999999998</v>
      </c>
      <c r="F98" s="143">
        <v>0.999</v>
      </c>
      <c r="G98" s="143">
        <v>0.98</v>
      </c>
      <c r="H98" s="143">
        <v>0.995</v>
      </c>
      <c r="I98" s="143">
        <v>0.999</v>
      </c>
      <c r="J98" s="143">
        <v>0.99</v>
      </c>
      <c r="K98" s="143">
        <v>0.995</v>
      </c>
      <c r="L98" s="143">
        <v>0.999</v>
      </c>
      <c r="M98" s="143">
        <v>0.99</v>
      </c>
      <c r="N98" s="143">
        <v>0.96</v>
      </c>
      <c r="O98" s="143">
        <v>0.96</v>
      </c>
      <c r="P98" s="143">
        <v>0.98</v>
      </c>
      <c r="Q98" s="143">
        <v>0.99199999999999999</v>
      </c>
      <c r="R98">
        <v>0.99</v>
      </c>
      <c r="S98">
        <v>0.99450000000000005</v>
      </c>
    </row>
    <row r="99" spans="1:19" x14ac:dyDescent="0.2">
      <c r="A99" s="142">
        <v>39934</v>
      </c>
      <c r="B99" s="143">
        <v>0.93059999999999998</v>
      </c>
      <c r="C99" s="143">
        <v>0.99</v>
      </c>
      <c r="D99" s="143">
        <v>0.96</v>
      </c>
      <c r="E99" s="143">
        <v>0.93059999999999998</v>
      </c>
      <c r="F99" s="143">
        <v>0.999</v>
      </c>
      <c r="G99" s="143">
        <v>0.98</v>
      </c>
      <c r="H99" s="143">
        <v>0.995</v>
      </c>
      <c r="I99" s="143">
        <v>0.999</v>
      </c>
      <c r="J99" s="143">
        <v>0.99</v>
      </c>
      <c r="K99" s="143">
        <v>0.995</v>
      </c>
      <c r="L99" s="143">
        <v>0.999</v>
      </c>
      <c r="M99" s="143">
        <v>0.99</v>
      </c>
      <c r="N99" s="143">
        <v>0.96</v>
      </c>
      <c r="O99" s="143">
        <v>0.96</v>
      </c>
      <c r="P99" s="143">
        <v>0.98</v>
      </c>
      <c r="Q99" s="143">
        <v>0.99199999999999999</v>
      </c>
      <c r="R99">
        <v>0.99</v>
      </c>
      <c r="S99">
        <v>0.99450000000000005</v>
      </c>
    </row>
    <row r="100" spans="1:19" x14ac:dyDescent="0.2">
      <c r="A100" s="142">
        <v>39965</v>
      </c>
      <c r="B100" s="143">
        <v>0.93059999999999998</v>
      </c>
      <c r="C100" s="143">
        <v>0.99</v>
      </c>
      <c r="D100" s="143">
        <v>0.96</v>
      </c>
      <c r="E100" s="143">
        <v>0.93059999999999998</v>
      </c>
      <c r="F100" s="143">
        <v>0.999</v>
      </c>
      <c r="G100" s="143">
        <v>0.98</v>
      </c>
      <c r="H100" s="143">
        <v>0.995</v>
      </c>
      <c r="I100" s="143">
        <v>0.999</v>
      </c>
      <c r="J100" s="143">
        <v>0.99</v>
      </c>
      <c r="K100" s="143">
        <v>0.995</v>
      </c>
      <c r="L100" s="143">
        <v>0.999</v>
      </c>
      <c r="M100" s="143">
        <v>0.99</v>
      </c>
      <c r="N100" s="143">
        <v>0.96</v>
      </c>
      <c r="O100" s="143">
        <v>0.96</v>
      </c>
      <c r="P100" s="143">
        <v>0.98</v>
      </c>
      <c r="Q100" s="143">
        <v>0.99199999999999999</v>
      </c>
      <c r="R100">
        <v>0.99</v>
      </c>
      <c r="S100">
        <v>0.99450000000000005</v>
      </c>
    </row>
    <row r="101" spans="1:19" x14ac:dyDescent="0.2">
      <c r="A101" s="142">
        <v>39995</v>
      </c>
      <c r="B101" s="143">
        <v>0.93059999999999998</v>
      </c>
      <c r="C101" s="143">
        <v>0.99</v>
      </c>
      <c r="D101" s="143">
        <v>0.96</v>
      </c>
      <c r="E101" s="143">
        <v>0.93059999999999998</v>
      </c>
      <c r="F101" s="143">
        <v>0.999</v>
      </c>
      <c r="G101" s="143">
        <v>0.98</v>
      </c>
      <c r="H101" s="143">
        <v>0.995</v>
      </c>
      <c r="I101" s="143">
        <v>0.999</v>
      </c>
      <c r="J101" s="143">
        <v>0.99</v>
      </c>
      <c r="K101" s="143">
        <v>0.995</v>
      </c>
      <c r="L101" s="143">
        <v>0.999</v>
      </c>
      <c r="M101" s="143">
        <v>0.99</v>
      </c>
      <c r="N101" s="143">
        <v>0.96</v>
      </c>
      <c r="O101" s="143">
        <v>0.96</v>
      </c>
      <c r="P101" s="143">
        <v>0.98</v>
      </c>
      <c r="Q101" s="143">
        <v>0.99199999999999999</v>
      </c>
      <c r="R101">
        <v>0.99</v>
      </c>
      <c r="S101">
        <v>0.99450000000000005</v>
      </c>
    </row>
    <row r="102" spans="1:19" x14ac:dyDescent="0.2">
      <c r="A102" s="142">
        <v>40026</v>
      </c>
      <c r="B102" s="143">
        <v>0.93059999999999998</v>
      </c>
      <c r="C102" s="143">
        <v>0.99</v>
      </c>
      <c r="D102" s="143">
        <v>0.96</v>
      </c>
      <c r="E102" s="143">
        <v>0.93059999999999998</v>
      </c>
      <c r="F102" s="143">
        <v>0.999</v>
      </c>
      <c r="G102" s="143">
        <v>0.98</v>
      </c>
      <c r="H102" s="143">
        <v>0.995</v>
      </c>
      <c r="I102" s="143">
        <v>0.999</v>
      </c>
      <c r="J102" s="143">
        <v>0.99</v>
      </c>
      <c r="K102" s="143">
        <v>0.995</v>
      </c>
      <c r="L102" s="143">
        <v>0.999</v>
      </c>
      <c r="M102" s="143">
        <v>0.99</v>
      </c>
      <c r="N102" s="143">
        <v>0.96</v>
      </c>
      <c r="O102" s="143">
        <v>0.96</v>
      </c>
      <c r="P102" s="143">
        <v>0.98</v>
      </c>
      <c r="Q102" s="143">
        <v>0.99199999999999999</v>
      </c>
      <c r="R102">
        <v>0.99</v>
      </c>
      <c r="S102">
        <v>0.99450000000000005</v>
      </c>
    </row>
    <row r="103" spans="1:19" x14ac:dyDescent="0.2">
      <c r="A103" s="142">
        <v>40057</v>
      </c>
      <c r="B103" s="143">
        <v>0.93059999999999998</v>
      </c>
      <c r="C103" s="143">
        <v>0.99</v>
      </c>
      <c r="D103" s="143">
        <v>0.96</v>
      </c>
      <c r="E103" s="143">
        <v>0.93059999999999998</v>
      </c>
      <c r="F103" s="143">
        <v>0.999</v>
      </c>
      <c r="G103" s="143">
        <v>0.98</v>
      </c>
      <c r="H103" s="143">
        <v>0.995</v>
      </c>
      <c r="I103" s="143">
        <v>0.999</v>
      </c>
      <c r="J103" s="143">
        <v>0.99</v>
      </c>
      <c r="K103" s="143">
        <v>0.995</v>
      </c>
      <c r="L103" s="143">
        <v>0.999</v>
      </c>
      <c r="M103" s="143">
        <v>0.99</v>
      </c>
      <c r="N103" s="143">
        <v>0.96</v>
      </c>
      <c r="O103" s="143">
        <v>0.96</v>
      </c>
      <c r="P103" s="143">
        <v>0.98</v>
      </c>
      <c r="Q103" s="143">
        <v>0.99199999999999999</v>
      </c>
      <c r="R103">
        <v>0.99</v>
      </c>
      <c r="S103">
        <v>0.99450000000000005</v>
      </c>
    </row>
    <row r="104" spans="1:19" x14ac:dyDescent="0.2">
      <c r="A104" s="142">
        <v>40087</v>
      </c>
      <c r="B104" s="143">
        <v>0.93059999999999998</v>
      </c>
      <c r="C104" s="143">
        <v>0.99</v>
      </c>
      <c r="D104" s="143">
        <v>0.96</v>
      </c>
      <c r="E104" s="143">
        <v>0.93059999999999998</v>
      </c>
      <c r="F104" s="143">
        <v>0.999</v>
      </c>
      <c r="G104" s="143">
        <v>0.98</v>
      </c>
      <c r="H104" s="143">
        <v>0.995</v>
      </c>
      <c r="I104" s="143">
        <v>0.999</v>
      </c>
      <c r="J104" s="143">
        <v>0.99</v>
      </c>
      <c r="K104" s="143">
        <v>0.995</v>
      </c>
      <c r="L104" s="143">
        <v>0.999</v>
      </c>
      <c r="M104" s="143">
        <v>0.99</v>
      </c>
      <c r="N104" s="143">
        <v>0.96</v>
      </c>
      <c r="O104" s="143">
        <v>0.96</v>
      </c>
      <c r="P104" s="143">
        <v>0.98</v>
      </c>
      <c r="Q104" s="143">
        <v>0.99199999999999999</v>
      </c>
      <c r="R104">
        <v>0.99</v>
      </c>
      <c r="S104">
        <v>0.99450000000000005</v>
      </c>
    </row>
    <row r="105" spans="1:19" x14ac:dyDescent="0.2">
      <c r="A105" s="142">
        <v>40118</v>
      </c>
      <c r="B105" s="143">
        <v>0.93059999999999998</v>
      </c>
      <c r="C105" s="143">
        <v>0.99</v>
      </c>
      <c r="D105" s="143">
        <v>0.96</v>
      </c>
      <c r="E105" s="143">
        <v>0.93059999999999998</v>
      </c>
      <c r="F105" s="143">
        <v>0.999</v>
      </c>
      <c r="G105" s="143">
        <v>0.98</v>
      </c>
      <c r="H105" s="143">
        <v>0.995</v>
      </c>
      <c r="I105" s="143">
        <v>0.999</v>
      </c>
      <c r="J105" s="143">
        <v>0.99</v>
      </c>
      <c r="K105" s="143">
        <v>0.995</v>
      </c>
      <c r="L105" s="143">
        <v>0.999</v>
      </c>
      <c r="M105" s="143">
        <v>0.99</v>
      </c>
      <c r="N105" s="143">
        <v>0.96</v>
      </c>
      <c r="O105" s="143">
        <v>0.96</v>
      </c>
      <c r="P105" s="143">
        <v>0.98</v>
      </c>
      <c r="Q105" s="143">
        <v>0.99199999999999999</v>
      </c>
      <c r="R105">
        <v>0.99</v>
      </c>
      <c r="S105">
        <v>0.99450000000000005</v>
      </c>
    </row>
    <row r="106" spans="1:19" x14ac:dyDescent="0.2">
      <c r="A106" s="142">
        <v>40148</v>
      </c>
      <c r="B106" s="143">
        <v>0.93059999999999998</v>
      </c>
      <c r="C106" s="143">
        <v>0.99</v>
      </c>
      <c r="D106" s="143">
        <v>0.96</v>
      </c>
      <c r="E106" s="143">
        <v>0.93059999999999998</v>
      </c>
      <c r="F106" s="143">
        <v>0.999</v>
      </c>
      <c r="G106" s="143">
        <v>0.98</v>
      </c>
      <c r="H106" s="143">
        <v>0.995</v>
      </c>
      <c r="I106" s="143">
        <v>0.999</v>
      </c>
      <c r="J106" s="143">
        <v>0.99</v>
      </c>
      <c r="K106" s="143">
        <v>0.995</v>
      </c>
      <c r="L106" s="143">
        <v>0.999</v>
      </c>
      <c r="M106" s="143">
        <v>0.99</v>
      </c>
      <c r="N106" s="143">
        <v>0.96</v>
      </c>
      <c r="O106" s="143">
        <v>0.96</v>
      </c>
      <c r="P106" s="143">
        <v>0.98</v>
      </c>
      <c r="Q106" s="143">
        <v>0.99199999999999999</v>
      </c>
      <c r="R106">
        <v>0.99</v>
      </c>
      <c r="S106">
        <v>0.99450000000000005</v>
      </c>
    </row>
    <row r="107" spans="1:19" x14ac:dyDescent="0.2">
      <c r="A107" s="142">
        <v>40179</v>
      </c>
      <c r="B107" s="143">
        <v>0.93059999999999998</v>
      </c>
      <c r="C107" s="143">
        <v>0.99</v>
      </c>
      <c r="D107" s="143">
        <v>0.96</v>
      </c>
      <c r="E107" s="143">
        <v>0.93059999999999998</v>
      </c>
      <c r="F107" s="143">
        <v>0.999</v>
      </c>
      <c r="G107" s="143">
        <v>0.98</v>
      </c>
      <c r="H107" s="143">
        <v>0.995</v>
      </c>
      <c r="I107" s="143">
        <v>0.999</v>
      </c>
      <c r="J107" s="143">
        <v>0.99</v>
      </c>
      <c r="K107" s="143">
        <v>0.995</v>
      </c>
      <c r="L107" s="143">
        <v>0.999</v>
      </c>
      <c r="M107" s="143">
        <v>0.99</v>
      </c>
      <c r="N107" s="143">
        <v>0.96</v>
      </c>
      <c r="O107" s="143">
        <v>0.96</v>
      </c>
      <c r="P107" s="143">
        <v>0.98</v>
      </c>
      <c r="Q107" s="143">
        <v>0.99199999999999999</v>
      </c>
      <c r="R107">
        <v>0.99</v>
      </c>
      <c r="S107">
        <v>0.99450000000000005</v>
      </c>
    </row>
    <row r="108" spans="1:19" x14ac:dyDescent="0.2">
      <c r="A108" s="142">
        <v>40210</v>
      </c>
      <c r="B108" s="143">
        <v>0.93059999999999998</v>
      </c>
      <c r="C108" s="143">
        <v>0.99</v>
      </c>
      <c r="D108" s="143">
        <v>0.96</v>
      </c>
      <c r="E108" s="143">
        <v>0.93059999999999998</v>
      </c>
      <c r="F108" s="143">
        <v>0.999</v>
      </c>
      <c r="G108" s="143">
        <v>0.98</v>
      </c>
      <c r="H108" s="143">
        <v>0.995</v>
      </c>
      <c r="I108" s="143">
        <v>0.999</v>
      </c>
      <c r="J108" s="143">
        <v>0.99</v>
      </c>
      <c r="K108" s="143">
        <v>0.995</v>
      </c>
      <c r="L108" s="143">
        <v>0.999</v>
      </c>
      <c r="M108" s="143">
        <v>0.99</v>
      </c>
      <c r="N108" s="143">
        <v>0.96</v>
      </c>
      <c r="O108" s="143">
        <v>0.96</v>
      </c>
      <c r="P108" s="143">
        <v>0.98</v>
      </c>
      <c r="Q108" s="143">
        <v>0.99199999999999999</v>
      </c>
      <c r="R108">
        <v>0.99</v>
      </c>
      <c r="S108">
        <v>0.99450000000000005</v>
      </c>
    </row>
    <row r="109" spans="1:19" x14ac:dyDescent="0.2">
      <c r="A109" s="142">
        <v>40238</v>
      </c>
      <c r="B109" s="143">
        <v>0.93059999999999998</v>
      </c>
      <c r="C109" s="143">
        <v>0.99</v>
      </c>
      <c r="D109" s="143">
        <v>0.96</v>
      </c>
      <c r="E109" s="143">
        <v>0.93059999999999998</v>
      </c>
      <c r="F109" s="143">
        <v>0.999</v>
      </c>
      <c r="G109" s="143">
        <v>0.98</v>
      </c>
      <c r="H109" s="143">
        <v>0.995</v>
      </c>
      <c r="I109" s="143">
        <v>0.999</v>
      </c>
      <c r="J109" s="143">
        <v>0.99</v>
      </c>
      <c r="K109" s="143">
        <v>0.995</v>
      </c>
      <c r="L109" s="143">
        <v>0.999</v>
      </c>
      <c r="M109" s="143">
        <v>0.99</v>
      </c>
      <c r="N109" s="143">
        <v>0.96</v>
      </c>
      <c r="O109" s="143">
        <v>0.96</v>
      </c>
      <c r="P109" s="143">
        <v>0.98</v>
      </c>
      <c r="Q109" s="143">
        <v>0.99199999999999999</v>
      </c>
      <c r="R109">
        <v>0.99</v>
      </c>
      <c r="S109">
        <v>0.99450000000000005</v>
      </c>
    </row>
    <row r="110" spans="1:19" x14ac:dyDescent="0.2">
      <c r="A110" s="142">
        <v>40269</v>
      </c>
      <c r="B110" s="143">
        <v>0.93059999999999998</v>
      </c>
      <c r="C110" s="143">
        <v>0.99</v>
      </c>
      <c r="D110" s="143">
        <v>0.96</v>
      </c>
      <c r="E110" s="143">
        <v>0.93059999999999998</v>
      </c>
      <c r="F110" s="143">
        <v>0.999</v>
      </c>
      <c r="G110" s="143">
        <v>0.98</v>
      </c>
      <c r="H110" s="143">
        <v>0.995</v>
      </c>
      <c r="I110" s="143">
        <v>0.999</v>
      </c>
      <c r="J110" s="143">
        <v>0.99</v>
      </c>
      <c r="K110" s="143">
        <v>0.995</v>
      </c>
      <c r="L110" s="143">
        <v>0.999</v>
      </c>
      <c r="M110" s="143">
        <v>0.99</v>
      </c>
      <c r="N110" s="143">
        <v>0.96</v>
      </c>
      <c r="O110" s="143">
        <v>0.96</v>
      </c>
      <c r="P110" s="143">
        <v>0.98</v>
      </c>
      <c r="Q110" s="143">
        <v>0.99199999999999999</v>
      </c>
      <c r="R110">
        <v>0.99</v>
      </c>
      <c r="S110">
        <v>0.99450000000000005</v>
      </c>
    </row>
    <row r="111" spans="1:19" x14ac:dyDescent="0.2">
      <c r="A111" s="142">
        <v>40299</v>
      </c>
      <c r="B111" s="143">
        <v>0.93059999999999998</v>
      </c>
      <c r="C111" s="143">
        <v>0.99</v>
      </c>
      <c r="D111" s="143">
        <v>0.96</v>
      </c>
      <c r="E111" s="143">
        <v>0.93059999999999998</v>
      </c>
      <c r="F111" s="143">
        <v>0.999</v>
      </c>
      <c r="G111" s="143">
        <v>0.98</v>
      </c>
      <c r="H111" s="143">
        <v>0.995</v>
      </c>
      <c r="I111" s="143">
        <v>0.999</v>
      </c>
      <c r="J111" s="143">
        <v>0.99</v>
      </c>
      <c r="K111" s="143">
        <v>0.995</v>
      </c>
      <c r="L111" s="143">
        <v>0.999</v>
      </c>
      <c r="M111" s="143">
        <v>0.99</v>
      </c>
      <c r="N111" s="143">
        <v>0.96</v>
      </c>
      <c r="O111" s="143">
        <v>0.96</v>
      </c>
      <c r="P111" s="143">
        <v>0.98</v>
      </c>
      <c r="Q111" s="143">
        <v>0.99199999999999999</v>
      </c>
      <c r="R111">
        <v>0.99</v>
      </c>
      <c r="S111">
        <v>0.99450000000000005</v>
      </c>
    </row>
    <row r="112" spans="1:19" x14ac:dyDescent="0.2">
      <c r="A112" s="142">
        <v>40330</v>
      </c>
      <c r="B112" s="143">
        <v>0.93059999999999998</v>
      </c>
      <c r="C112" s="143">
        <v>0.99</v>
      </c>
      <c r="D112" s="143">
        <v>0.96</v>
      </c>
      <c r="E112" s="143">
        <v>0.93059999999999998</v>
      </c>
      <c r="F112" s="143">
        <v>0.999</v>
      </c>
      <c r="G112" s="143">
        <v>0.98</v>
      </c>
      <c r="H112" s="143">
        <v>0.995</v>
      </c>
      <c r="I112" s="143">
        <v>0.999</v>
      </c>
      <c r="J112" s="143">
        <v>0.99</v>
      </c>
      <c r="K112" s="143">
        <v>0.995</v>
      </c>
      <c r="L112" s="143">
        <v>0.999</v>
      </c>
      <c r="M112" s="143">
        <v>0.99</v>
      </c>
      <c r="N112" s="143">
        <v>0.96</v>
      </c>
      <c r="O112" s="143">
        <v>0.96</v>
      </c>
      <c r="P112" s="143">
        <v>0.98</v>
      </c>
      <c r="Q112" s="143">
        <v>0.99199999999999999</v>
      </c>
      <c r="R112">
        <v>0.99</v>
      </c>
      <c r="S112">
        <v>0.99450000000000005</v>
      </c>
    </row>
    <row r="113" spans="1:19" x14ac:dyDescent="0.2">
      <c r="A113" s="142">
        <v>40360</v>
      </c>
      <c r="B113" s="143">
        <v>0.93059999999999998</v>
      </c>
      <c r="C113" s="143">
        <v>0.99</v>
      </c>
      <c r="D113" s="143">
        <v>0.96</v>
      </c>
      <c r="E113" s="143">
        <v>0.93059999999999998</v>
      </c>
      <c r="F113" s="143">
        <v>0.999</v>
      </c>
      <c r="G113" s="143">
        <v>0.98</v>
      </c>
      <c r="H113" s="143">
        <v>0.995</v>
      </c>
      <c r="I113" s="143">
        <v>0.999</v>
      </c>
      <c r="J113" s="143">
        <v>0.99</v>
      </c>
      <c r="K113" s="143">
        <v>0.995</v>
      </c>
      <c r="L113" s="143">
        <v>0.999</v>
      </c>
      <c r="M113" s="143">
        <v>0.99</v>
      </c>
      <c r="N113" s="143">
        <v>0.96</v>
      </c>
      <c r="O113" s="143">
        <v>0.96</v>
      </c>
      <c r="P113" s="143">
        <v>0.98</v>
      </c>
      <c r="Q113" s="143">
        <v>0.99199999999999999</v>
      </c>
      <c r="R113">
        <v>0.99</v>
      </c>
      <c r="S113">
        <v>0.99450000000000005</v>
      </c>
    </row>
    <row r="114" spans="1:19" x14ac:dyDescent="0.2">
      <c r="A114" s="142">
        <v>40391</v>
      </c>
      <c r="B114" s="143">
        <v>0.93059999999999998</v>
      </c>
      <c r="C114" s="143">
        <v>0.99</v>
      </c>
      <c r="D114" s="143">
        <v>0.96</v>
      </c>
      <c r="E114" s="143">
        <v>0.93059999999999998</v>
      </c>
      <c r="F114" s="143">
        <v>0.999</v>
      </c>
      <c r="G114" s="143">
        <v>0.98</v>
      </c>
      <c r="H114" s="143">
        <v>0.995</v>
      </c>
      <c r="I114" s="143">
        <v>0.999</v>
      </c>
      <c r="J114" s="143">
        <v>0.99</v>
      </c>
      <c r="K114" s="143">
        <v>0.995</v>
      </c>
      <c r="L114" s="143">
        <v>0.999</v>
      </c>
      <c r="M114" s="143">
        <v>0.99</v>
      </c>
      <c r="N114" s="143">
        <v>0.96</v>
      </c>
      <c r="O114" s="143">
        <v>0.96</v>
      </c>
      <c r="P114" s="143">
        <v>0.98</v>
      </c>
      <c r="Q114" s="143">
        <v>0.99199999999999999</v>
      </c>
      <c r="R114">
        <v>0.99</v>
      </c>
      <c r="S114">
        <v>0.99450000000000005</v>
      </c>
    </row>
    <row r="115" spans="1:19" x14ac:dyDescent="0.2">
      <c r="A115" s="142">
        <v>40422</v>
      </c>
      <c r="B115" s="143">
        <v>0.93059999999999998</v>
      </c>
      <c r="C115" s="143">
        <v>0.99</v>
      </c>
      <c r="D115" s="143">
        <v>0.96</v>
      </c>
      <c r="E115" s="143">
        <v>0.93059999999999998</v>
      </c>
      <c r="F115" s="143">
        <v>0.999</v>
      </c>
      <c r="G115" s="143">
        <v>0.98</v>
      </c>
      <c r="H115" s="143">
        <v>0.995</v>
      </c>
      <c r="I115" s="143">
        <v>0.999</v>
      </c>
      <c r="J115" s="143">
        <v>0.99</v>
      </c>
      <c r="K115" s="143">
        <v>0.995</v>
      </c>
      <c r="L115" s="143">
        <v>0.999</v>
      </c>
      <c r="M115" s="143">
        <v>0.99</v>
      </c>
      <c r="N115" s="143">
        <v>0.96</v>
      </c>
      <c r="O115" s="143">
        <v>0.96</v>
      </c>
      <c r="P115" s="143">
        <v>0.98</v>
      </c>
      <c r="Q115" s="143">
        <v>0.99199999999999999</v>
      </c>
      <c r="R115">
        <v>0.99</v>
      </c>
      <c r="S115">
        <v>0.99450000000000005</v>
      </c>
    </row>
    <row r="116" spans="1:19" x14ac:dyDescent="0.2">
      <c r="A116" s="142">
        <v>40452</v>
      </c>
      <c r="B116" s="143">
        <v>0.93059999999999998</v>
      </c>
      <c r="C116" s="143">
        <v>0.99</v>
      </c>
      <c r="D116" s="143">
        <v>0.96</v>
      </c>
      <c r="E116" s="143">
        <v>0.93059999999999998</v>
      </c>
      <c r="F116" s="143">
        <v>0.999</v>
      </c>
      <c r="G116" s="143">
        <v>0.98</v>
      </c>
      <c r="H116" s="143">
        <v>0.995</v>
      </c>
      <c r="I116" s="143">
        <v>0.999</v>
      </c>
      <c r="J116" s="143">
        <v>0.99</v>
      </c>
      <c r="K116" s="143">
        <v>0.995</v>
      </c>
      <c r="L116" s="143">
        <v>0.999</v>
      </c>
      <c r="M116" s="143">
        <v>0.99</v>
      </c>
      <c r="N116" s="143">
        <v>0.96</v>
      </c>
      <c r="O116" s="143">
        <v>0.96</v>
      </c>
      <c r="P116" s="143">
        <v>0.98</v>
      </c>
      <c r="Q116" s="143">
        <v>0.99199999999999999</v>
      </c>
      <c r="R116">
        <v>0.99</v>
      </c>
      <c r="S116">
        <v>0.99450000000000005</v>
      </c>
    </row>
    <row r="117" spans="1:19" x14ac:dyDescent="0.2">
      <c r="A117" s="142">
        <v>40483</v>
      </c>
      <c r="B117" s="143">
        <v>0.93059999999999998</v>
      </c>
      <c r="C117" s="143">
        <v>0.99</v>
      </c>
      <c r="D117" s="143">
        <v>0.96</v>
      </c>
      <c r="E117" s="143">
        <v>0.93059999999999998</v>
      </c>
      <c r="F117" s="143">
        <v>0.999</v>
      </c>
      <c r="G117" s="143">
        <v>0.98</v>
      </c>
      <c r="H117" s="143">
        <v>0.995</v>
      </c>
      <c r="I117" s="143">
        <v>0.999</v>
      </c>
      <c r="J117" s="143">
        <v>0.99</v>
      </c>
      <c r="K117" s="143">
        <v>0.995</v>
      </c>
      <c r="L117" s="143">
        <v>0.999</v>
      </c>
      <c r="M117" s="143">
        <v>0.99</v>
      </c>
      <c r="N117" s="143">
        <v>0.96</v>
      </c>
      <c r="O117" s="143">
        <v>0.96</v>
      </c>
      <c r="P117" s="143">
        <v>0.98</v>
      </c>
      <c r="Q117" s="143">
        <v>0.99199999999999999</v>
      </c>
      <c r="R117">
        <v>0.99</v>
      </c>
      <c r="S117">
        <v>0.99450000000000005</v>
      </c>
    </row>
    <row r="118" spans="1:19" x14ac:dyDescent="0.2">
      <c r="A118" s="142">
        <v>40513</v>
      </c>
      <c r="B118" s="143">
        <v>0.93059999999999998</v>
      </c>
      <c r="C118" s="143">
        <v>0.99</v>
      </c>
      <c r="D118" s="143">
        <v>0.96</v>
      </c>
      <c r="E118" s="143">
        <v>0.93059999999999998</v>
      </c>
      <c r="F118" s="143">
        <v>0.999</v>
      </c>
      <c r="G118" s="143">
        <v>0.98</v>
      </c>
      <c r="H118" s="143">
        <v>0.995</v>
      </c>
      <c r="I118" s="143">
        <v>0.999</v>
      </c>
      <c r="J118" s="143">
        <v>0.99</v>
      </c>
      <c r="K118" s="143">
        <v>0.995</v>
      </c>
      <c r="L118" s="143">
        <v>0.999</v>
      </c>
      <c r="M118" s="143">
        <v>0.99</v>
      </c>
      <c r="N118" s="143">
        <v>0.96</v>
      </c>
      <c r="O118" s="143">
        <v>0.96</v>
      </c>
      <c r="P118" s="143">
        <v>0.98</v>
      </c>
      <c r="Q118" s="143">
        <v>0.99199999999999999</v>
      </c>
      <c r="R118">
        <v>0.99</v>
      </c>
      <c r="S118">
        <v>0.99450000000000005</v>
      </c>
    </row>
    <row r="119" spans="1:19" x14ac:dyDescent="0.2">
      <c r="A119" s="142">
        <v>40544</v>
      </c>
      <c r="B119" s="143">
        <v>0.93059999999999998</v>
      </c>
      <c r="C119" s="143">
        <v>0.99</v>
      </c>
      <c r="D119" s="143">
        <v>0.96</v>
      </c>
      <c r="E119" s="143">
        <v>0.93059999999999998</v>
      </c>
      <c r="F119" s="143">
        <v>0.999</v>
      </c>
      <c r="G119" s="143">
        <v>0.98</v>
      </c>
      <c r="H119" s="143">
        <v>0.995</v>
      </c>
      <c r="I119" s="143">
        <v>0.999</v>
      </c>
      <c r="J119" s="143">
        <v>0.99</v>
      </c>
      <c r="K119" s="143">
        <v>0.995</v>
      </c>
      <c r="L119" s="143">
        <v>0.999</v>
      </c>
      <c r="M119" s="143">
        <v>0.99</v>
      </c>
      <c r="N119" s="143">
        <v>0.96</v>
      </c>
      <c r="O119" s="143">
        <v>0.96</v>
      </c>
      <c r="P119" s="143">
        <v>0.98</v>
      </c>
      <c r="Q119" s="143">
        <v>0.99199999999999999</v>
      </c>
      <c r="R119">
        <v>0.99</v>
      </c>
      <c r="S119">
        <v>0.99450000000000005</v>
      </c>
    </row>
    <row r="120" spans="1:19" x14ac:dyDescent="0.2">
      <c r="A120" s="142">
        <v>40575</v>
      </c>
      <c r="B120" s="143">
        <v>0.93059999999999998</v>
      </c>
      <c r="C120" s="143">
        <v>0.99</v>
      </c>
      <c r="D120" s="143">
        <v>0.96</v>
      </c>
      <c r="E120" s="143">
        <v>0.93059999999999998</v>
      </c>
      <c r="F120" s="143">
        <v>0.999</v>
      </c>
      <c r="G120" s="143">
        <v>0.98</v>
      </c>
      <c r="H120" s="143">
        <v>0.995</v>
      </c>
      <c r="I120" s="143">
        <v>0.999</v>
      </c>
      <c r="J120" s="143">
        <v>0.99</v>
      </c>
      <c r="K120" s="143">
        <v>0.995</v>
      </c>
      <c r="L120" s="143">
        <v>0.999</v>
      </c>
      <c r="M120" s="143">
        <v>0.99</v>
      </c>
      <c r="N120" s="143">
        <v>0.96</v>
      </c>
      <c r="O120" s="143">
        <v>0.96</v>
      </c>
      <c r="P120" s="143">
        <v>0.98</v>
      </c>
      <c r="Q120" s="143">
        <v>0.99199999999999999</v>
      </c>
      <c r="R120">
        <v>0.99</v>
      </c>
      <c r="S120">
        <v>0.99450000000000005</v>
      </c>
    </row>
    <row r="121" spans="1:19" x14ac:dyDescent="0.2">
      <c r="A121" s="142">
        <v>40603</v>
      </c>
      <c r="B121" s="143">
        <v>0.93059999999999998</v>
      </c>
      <c r="C121" s="143">
        <v>0.99</v>
      </c>
      <c r="D121" s="143">
        <v>0.96</v>
      </c>
      <c r="E121" s="143">
        <v>0.93059999999999998</v>
      </c>
      <c r="F121" s="143">
        <v>0.999</v>
      </c>
      <c r="G121" s="143">
        <v>0.98</v>
      </c>
      <c r="H121" s="143">
        <v>0.995</v>
      </c>
      <c r="I121" s="143">
        <v>0.999</v>
      </c>
      <c r="J121" s="143">
        <v>0.99</v>
      </c>
      <c r="K121" s="143">
        <v>0.995</v>
      </c>
      <c r="L121" s="143">
        <v>0.999</v>
      </c>
      <c r="M121" s="143">
        <v>0.99</v>
      </c>
      <c r="N121" s="143">
        <v>0.96</v>
      </c>
      <c r="O121" s="143">
        <v>0.96</v>
      </c>
      <c r="P121" s="143">
        <v>0.98</v>
      </c>
      <c r="Q121" s="143">
        <v>0.99199999999999999</v>
      </c>
      <c r="R121">
        <v>0.99</v>
      </c>
      <c r="S121">
        <v>0.99450000000000005</v>
      </c>
    </row>
    <row r="122" spans="1:19" x14ac:dyDescent="0.2">
      <c r="A122" s="142">
        <v>40634</v>
      </c>
      <c r="B122" s="143">
        <v>0.93059999999999998</v>
      </c>
      <c r="C122" s="143">
        <v>0.99</v>
      </c>
      <c r="D122" s="143">
        <v>0.96</v>
      </c>
      <c r="E122" s="143">
        <v>0.93059999999999998</v>
      </c>
      <c r="F122" s="143">
        <v>0.999</v>
      </c>
      <c r="G122" s="143">
        <v>0.98</v>
      </c>
      <c r="H122" s="143">
        <v>0.995</v>
      </c>
      <c r="I122" s="143">
        <v>0.999</v>
      </c>
      <c r="J122" s="143">
        <v>0.99</v>
      </c>
      <c r="K122" s="143">
        <v>0.995</v>
      </c>
      <c r="L122" s="143">
        <v>0.999</v>
      </c>
      <c r="M122" s="143">
        <v>0.99</v>
      </c>
      <c r="N122" s="143">
        <v>0.96</v>
      </c>
      <c r="O122" s="143">
        <v>0.96</v>
      </c>
      <c r="P122" s="143">
        <v>0.98</v>
      </c>
      <c r="Q122" s="143">
        <v>0.99199999999999999</v>
      </c>
      <c r="R122">
        <v>0.99</v>
      </c>
      <c r="S122">
        <v>0.99450000000000005</v>
      </c>
    </row>
    <row r="123" spans="1:19" x14ac:dyDescent="0.2">
      <c r="A123" s="142">
        <v>40664</v>
      </c>
      <c r="B123" s="143">
        <v>0.93059999999999998</v>
      </c>
      <c r="C123" s="143">
        <v>0.99</v>
      </c>
      <c r="D123" s="143">
        <v>0.96</v>
      </c>
      <c r="E123" s="143">
        <v>0.93059999999999998</v>
      </c>
      <c r="F123" s="143">
        <v>0.999</v>
      </c>
      <c r="G123" s="143">
        <v>0.98</v>
      </c>
      <c r="H123" s="143">
        <v>0.995</v>
      </c>
      <c r="I123" s="143">
        <v>0.999</v>
      </c>
      <c r="J123" s="143">
        <v>0.99</v>
      </c>
      <c r="K123" s="143">
        <v>0.995</v>
      </c>
      <c r="L123" s="143">
        <v>0.999</v>
      </c>
      <c r="M123" s="143">
        <v>0.99</v>
      </c>
      <c r="N123" s="143">
        <v>0.96</v>
      </c>
      <c r="O123" s="143">
        <v>0.96</v>
      </c>
      <c r="P123" s="143">
        <v>0.98</v>
      </c>
      <c r="Q123" s="143">
        <v>0.99199999999999999</v>
      </c>
      <c r="R123">
        <v>0.99</v>
      </c>
      <c r="S123">
        <v>0.99450000000000005</v>
      </c>
    </row>
    <row r="124" spans="1:19" x14ac:dyDescent="0.2">
      <c r="A124" s="142">
        <v>40695</v>
      </c>
      <c r="B124" s="143">
        <v>0.93059999999999998</v>
      </c>
      <c r="C124" s="143">
        <v>0.99</v>
      </c>
      <c r="D124" s="143">
        <v>0.96</v>
      </c>
      <c r="E124" s="143">
        <v>0.93059999999999998</v>
      </c>
      <c r="F124" s="143">
        <v>0.999</v>
      </c>
      <c r="G124" s="143">
        <v>0.98</v>
      </c>
      <c r="H124" s="143">
        <v>0.995</v>
      </c>
      <c r="I124" s="143">
        <v>0.999</v>
      </c>
      <c r="J124" s="143">
        <v>0.99</v>
      </c>
      <c r="K124" s="143">
        <v>0.995</v>
      </c>
      <c r="L124" s="143">
        <v>0.999</v>
      </c>
      <c r="M124" s="143">
        <v>0.99</v>
      </c>
      <c r="N124" s="143">
        <v>0.96</v>
      </c>
      <c r="O124" s="143">
        <v>0.96</v>
      </c>
      <c r="P124" s="143">
        <v>0.98</v>
      </c>
      <c r="Q124" s="143">
        <v>0.99199999999999999</v>
      </c>
      <c r="R124">
        <v>0.99</v>
      </c>
      <c r="S124">
        <v>0.99450000000000005</v>
      </c>
    </row>
    <row r="125" spans="1:19" x14ac:dyDescent="0.2">
      <c r="A125" s="142">
        <v>40725</v>
      </c>
      <c r="B125" s="143">
        <v>0.93059999999999998</v>
      </c>
      <c r="C125" s="143">
        <v>0.99</v>
      </c>
      <c r="D125" s="143">
        <v>0.96</v>
      </c>
      <c r="E125" s="143">
        <v>0.93059999999999998</v>
      </c>
      <c r="F125" s="143">
        <v>0.999</v>
      </c>
      <c r="G125" s="143">
        <v>0.98</v>
      </c>
      <c r="H125" s="143">
        <v>0.995</v>
      </c>
      <c r="I125" s="143">
        <v>0.999</v>
      </c>
      <c r="J125" s="143">
        <v>0.99</v>
      </c>
      <c r="K125" s="143">
        <v>0.995</v>
      </c>
      <c r="L125" s="143">
        <v>0.999</v>
      </c>
      <c r="M125" s="143">
        <v>0.99</v>
      </c>
      <c r="N125" s="143">
        <v>0.96</v>
      </c>
      <c r="O125" s="143">
        <v>0.96</v>
      </c>
      <c r="P125" s="143">
        <v>0.98</v>
      </c>
      <c r="Q125" s="143">
        <v>0.99199999999999999</v>
      </c>
      <c r="R125">
        <v>0.99</v>
      </c>
      <c r="S125">
        <v>0.99450000000000005</v>
      </c>
    </row>
    <row r="126" spans="1:19" x14ac:dyDescent="0.2">
      <c r="A126" s="142">
        <v>40756</v>
      </c>
      <c r="B126" s="143">
        <v>0.93059999999999998</v>
      </c>
      <c r="C126" s="143">
        <v>0.99</v>
      </c>
      <c r="D126" s="143">
        <v>0.96</v>
      </c>
      <c r="E126" s="143">
        <v>0.93059999999999998</v>
      </c>
      <c r="F126" s="143">
        <v>0.999</v>
      </c>
      <c r="G126" s="143">
        <v>0.98</v>
      </c>
      <c r="H126" s="143">
        <v>0.995</v>
      </c>
      <c r="I126" s="143">
        <v>0.999</v>
      </c>
      <c r="J126" s="143">
        <v>0.99</v>
      </c>
      <c r="K126" s="143">
        <v>0.995</v>
      </c>
      <c r="L126" s="143">
        <v>0.999</v>
      </c>
      <c r="M126" s="143">
        <v>0.99</v>
      </c>
      <c r="N126" s="143">
        <v>0.96</v>
      </c>
      <c r="O126" s="143">
        <v>0.96</v>
      </c>
      <c r="P126" s="143">
        <v>0.98</v>
      </c>
      <c r="Q126" s="143">
        <v>0.99199999999999999</v>
      </c>
      <c r="R126">
        <v>0.99</v>
      </c>
      <c r="S126">
        <v>0.99450000000000005</v>
      </c>
    </row>
    <row r="127" spans="1:19" x14ac:dyDescent="0.2">
      <c r="A127" s="142">
        <v>40787</v>
      </c>
      <c r="B127" s="143">
        <v>0.93059999999999998</v>
      </c>
      <c r="C127" s="143">
        <v>0.99</v>
      </c>
      <c r="D127" s="143">
        <v>0.96</v>
      </c>
      <c r="E127" s="143">
        <v>0.93059999999999998</v>
      </c>
      <c r="F127" s="143">
        <v>0.999</v>
      </c>
      <c r="G127" s="143">
        <v>0.98</v>
      </c>
      <c r="H127" s="143">
        <v>0.995</v>
      </c>
      <c r="I127" s="143">
        <v>0.999</v>
      </c>
      <c r="J127" s="143">
        <v>0.99</v>
      </c>
      <c r="K127" s="143">
        <v>0.995</v>
      </c>
      <c r="L127" s="143">
        <v>0.999</v>
      </c>
      <c r="M127" s="143">
        <v>0.99</v>
      </c>
      <c r="N127" s="143">
        <v>0.96</v>
      </c>
      <c r="O127" s="143">
        <v>0.96</v>
      </c>
      <c r="P127" s="143">
        <v>0.98</v>
      </c>
      <c r="Q127" s="143">
        <v>0.99199999999999999</v>
      </c>
      <c r="R127">
        <v>0.99</v>
      </c>
      <c r="S127">
        <v>0.99450000000000005</v>
      </c>
    </row>
    <row r="128" spans="1:19" x14ac:dyDescent="0.2">
      <c r="A128" s="142">
        <v>40817</v>
      </c>
      <c r="B128" s="143">
        <v>0.93059999999999998</v>
      </c>
      <c r="C128" s="143">
        <v>0.99</v>
      </c>
      <c r="D128" s="143">
        <v>0.96</v>
      </c>
      <c r="E128" s="143">
        <v>0.93059999999999998</v>
      </c>
      <c r="F128" s="143">
        <v>0.999</v>
      </c>
      <c r="G128" s="143">
        <v>0.98</v>
      </c>
      <c r="H128" s="143">
        <v>0.995</v>
      </c>
      <c r="I128" s="143">
        <v>0.999</v>
      </c>
      <c r="J128" s="143">
        <v>0.99</v>
      </c>
      <c r="K128" s="143">
        <v>0.995</v>
      </c>
      <c r="L128" s="143">
        <v>0.999</v>
      </c>
      <c r="M128" s="143">
        <v>0.99</v>
      </c>
      <c r="N128" s="143">
        <v>0.96</v>
      </c>
      <c r="O128" s="143">
        <v>0.96</v>
      </c>
      <c r="P128" s="143">
        <v>0.98</v>
      </c>
      <c r="Q128" s="143">
        <v>0.99199999999999999</v>
      </c>
      <c r="R128">
        <v>0.99</v>
      </c>
      <c r="S128">
        <v>0.99450000000000005</v>
      </c>
    </row>
    <row r="129" spans="1:19" x14ac:dyDescent="0.2">
      <c r="A129" s="142">
        <v>40848</v>
      </c>
      <c r="B129" s="143">
        <v>0.93059999999999998</v>
      </c>
      <c r="C129" s="143">
        <v>0.99</v>
      </c>
      <c r="D129" s="143">
        <v>0.96</v>
      </c>
      <c r="E129" s="143">
        <v>0.93059999999999998</v>
      </c>
      <c r="F129" s="143">
        <v>0.999</v>
      </c>
      <c r="G129" s="143">
        <v>0.98</v>
      </c>
      <c r="H129" s="143">
        <v>0.995</v>
      </c>
      <c r="I129" s="143">
        <v>0.999</v>
      </c>
      <c r="J129" s="143">
        <v>0.99</v>
      </c>
      <c r="K129" s="143">
        <v>0.995</v>
      </c>
      <c r="L129" s="143">
        <v>0.999</v>
      </c>
      <c r="M129" s="143">
        <v>0.99</v>
      </c>
      <c r="N129" s="143">
        <v>0.96</v>
      </c>
      <c r="O129" s="143">
        <v>0.96</v>
      </c>
      <c r="P129" s="143">
        <v>0.98</v>
      </c>
      <c r="Q129" s="143">
        <v>0.99199999999999999</v>
      </c>
      <c r="R129">
        <v>0.99</v>
      </c>
      <c r="S129">
        <v>0.99450000000000005</v>
      </c>
    </row>
    <row r="130" spans="1:19" x14ac:dyDescent="0.2">
      <c r="A130" s="142">
        <v>40878</v>
      </c>
      <c r="B130" s="143">
        <v>0.93059999999999998</v>
      </c>
      <c r="C130" s="143">
        <v>0.99</v>
      </c>
      <c r="D130" s="143">
        <v>0.96</v>
      </c>
      <c r="E130" s="143">
        <v>0.93059999999999998</v>
      </c>
      <c r="F130" s="143">
        <v>0.999</v>
      </c>
      <c r="G130" s="143">
        <v>0.98</v>
      </c>
      <c r="H130" s="143">
        <v>0.995</v>
      </c>
      <c r="I130" s="143">
        <v>0.999</v>
      </c>
      <c r="J130" s="143">
        <v>0.99</v>
      </c>
      <c r="K130" s="143">
        <v>0.995</v>
      </c>
      <c r="L130" s="143">
        <v>0.999</v>
      </c>
      <c r="M130" s="143">
        <v>0.99</v>
      </c>
      <c r="N130" s="143">
        <v>0.96</v>
      </c>
      <c r="O130" s="143">
        <v>0.96</v>
      </c>
      <c r="P130" s="143">
        <v>0.98</v>
      </c>
      <c r="Q130" s="143">
        <v>0.99199999999999999</v>
      </c>
      <c r="R130">
        <v>0.99</v>
      </c>
      <c r="S130">
        <v>0.99450000000000005</v>
      </c>
    </row>
    <row r="131" spans="1:19" x14ac:dyDescent="0.2">
      <c r="A131" s="142">
        <v>40909</v>
      </c>
      <c r="B131" s="143">
        <v>0.93059999999999998</v>
      </c>
      <c r="C131" s="143">
        <v>0.99</v>
      </c>
      <c r="D131" s="143">
        <v>0.96</v>
      </c>
      <c r="E131" s="143">
        <v>0.93059999999999998</v>
      </c>
      <c r="F131" s="143">
        <v>0.999</v>
      </c>
      <c r="G131" s="143">
        <v>0.98</v>
      </c>
      <c r="H131" s="143">
        <v>0.995</v>
      </c>
      <c r="I131" s="143">
        <v>0.999</v>
      </c>
      <c r="J131" s="143">
        <v>0.99</v>
      </c>
      <c r="K131" s="143">
        <v>0.995</v>
      </c>
      <c r="L131" s="143">
        <v>0.999</v>
      </c>
      <c r="M131" s="143">
        <v>0.99</v>
      </c>
      <c r="N131" s="143">
        <v>0.96</v>
      </c>
      <c r="O131" s="143">
        <v>0.96</v>
      </c>
      <c r="P131" s="143">
        <v>0.98</v>
      </c>
      <c r="Q131" s="143">
        <v>0.99199999999999999</v>
      </c>
      <c r="R131">
        <v>0.99</v>
      </c>
      <c r="S131">
        <v>0.99450000000000005</v>
      </c>
    </row>
    <row r="132" spans="1:19" x14ac:dyDescent="0.2">
      <c r="A132" s="142">
        <v>40940</v>
      </c>
      <c r="B132" s="143">
        <v>0.93059999999999998</v>
      </c>
      <c r="C132" s="143">
        <v>0.99</v>
      </c>
      <c r="D132" s="143">
        <v>0.96</v>
      </c>
      <c r="E132" s="143">
        <v>0.93059999999999998</v>
      </c>
      <c r="F132" s="143">
        <v>0.999</v>
      </c>
      <c r="G132" s="143">
        <v>0.98</v>
      </c>
      <c r="H132" s="143">
        <v>0.995</v>
      </c>
      <c r="I132" s="143">
        <v>0.999</v>
      </c>
      <c r="J132" s="143">
        <v>0.99</v>
      </c>
      <c r="K132" s="143">
        <v>0.995</v>
      </c>
      <c r="L132" s="143">
        <v>0.999</v>
      </c>
      <c r="M132" s="143">
        <v>0.99</v>
      </c>
      <c r="N132" s="143">
        <v>0.96</v>
      </c>
      <c r="O132" s="143">
        <v>0.96</v>
      </c>
      <c r="P132" s="143">
        <v>0.98</v>
      </c>
      <c r="Q132" s="143">
        <v>0.99199999999999999</v>
      </c>
      <c r="R132">
        <v>0.99</v>
      </c>
      <c r="S132">
        <v>0.99450000000000005</v>
      </c>
    </row>
    <row r="133" spans="1:19" x14ac:dyDescent="0.2">
      <c r="A133" s="142">
        <v>40969</v>
      </c>
      <c r="B133" s="143">
        <v>0.93059999999999998</v>
      </c>
      <c r="C133" s="143">
        <v>0.99</v>
      </c>
      <c r="D133" s="143">
        <v>0.96</v>
      </c>
      <c r="E133" s="143">
        <v>0.93059999999999998</v>
      </c>
      <c r="F133" s="143">
        <v>0.999</v>
      </c>
      <c r="G133" s="143">
        <v>0.98</v>
      </c>
      <c r="H133" s="143">
        <v>0.995</v>
      </c>
      <c r="I133" s="143">
        <v>0.999</v>
      </c>
      <c r="J133" s="143">
        <v>0.99</v>
      </c>
      <c r="K133" s="143">
        <v>0.995</v>
      </c>
      <c r="L133" s="143">
        <v>0.999</v>
      </c>
      <c r="M133" s="143">
        <v>0.99</v>
      </c>
      <c r="N133" s="143">
        <v>0.96</v>
      </c>
      <c r="O133" s="143">
        <v>0.96</v>
      </c>
      <c r="P133" s="143">
        <v>0.98</v>
      </c>
      <c r="Q133" s="143">
        <v>0.99199999999999999</v>
      </c>
      <c r="R133">
        <v>0.99</v>
      </c>
      <c r="S133">
        <v>0.99450000000000005</v>
      </c>
    </row>
    <row r="134" spans="1:19" x14ac:dyDescent="0.2">
      <c r="A134" s="142">
        <v>41000</v>
      </c>
      <c r="B134" s="143">
        <v>0.93059999999999998</v>
      </c>
      <c r="C134" s="143">
        <v>0.99</v>
      </c>
      <c r="D134" s="143">
        <v>0.96</v>
      </c>
      <c r="E134" s="143">
        <v>0.93059999999999998</v>
      </c>
      <c r="F134" s="143">
        <v>0.999</v>
      </c>
      <c r="G134" s="143">
        <v>0.98</v>
      </c>
      <c r="H134" s="143">
        <v>0.995</v>
      </c>
      <c r="I134" s="143">
        <v>0.999</v>
      </c>
      <c r="J134" s="143">
        <v>0.99</v>
      </c>
      <c r="K134" s="143">
        <v>0.995</v>
      </c>
      <c r="L134" s="143">
        <v>0.999</v>
      </c>
      <c r="M134" s="143">
        <v>0.99</v>
      </c>
      <c r="N134" s="143">
        <v>0.96</v>
      </c>
      <c r="O134" s="143">
        <v>0.96</v>
      </c>
      <c r="P134" s="143">
        <v>0.98</v>
      </c>
      <c r="Q134" s="143">
        <v>0.99199999999999999</v>
      </c>
      <c r="R134">
        <v>0.99</v>
      </c>
      <c r="S134">
        <v>0.99450000000000005</v>
      </c>
    </row>
    <row r="135" spans="1:19" x14ac:dyDescent="0.2">
      <c r="A135" s="142">
        <v>41030</v>
      </c>
      <c r="B135" s="143">
        <v>0.93059999999999998</v>
      </c>
      <c r="C135" s="143">
        <v>0.99</v>
      </c>
      <c r="D135" s="143">
        <v>0.96</v>
      </c>
      <c r="E135" s="143">
        <v>0.93059999999999998</v>
      </c>
      <c r="F135" s="143">
        <v>0.999</v>
      </c>
      <c r="G135" s="143">
        <v>0.98</v>
      </c>
      <c r="H135" s="143">
        <v>0.995</v>
      </c>
      <c r="I135" s="143">
        <v>0.999</v>
      </c>
      <c r="J135" s="143">
        <v>0.99</v>
      </c>
      <c r="K135" s="143">
        <v>0.995</v>
      </c>
      <c r="L135" s="143">
        <v>0.999</v>
      </c>
      <c r="M135" s="143">
        <v>0.99</v>
      </c>
      <c r="N135" s="143">
        <v>0.96</v>
      </c>
      <c r="O135" s="143">
        <v>0.96</v>
      </c>
      <c r="P135" s="143">
        <v>0.98</v>
      </c>
      <c r="Q135" s="143">
        <v>0.99199999999999999</v>
      </c>
      <c r="R135">
        <v>0.99</v>
      </c>
      <c r="S135">
        <v>0.99450000000000005</v>
      </c>
    </row>
    <row r="136" spans="1:19" x14ac:dyDescent="0.2">
      <c r="A136" s="142">
        <v>41061</v>
      </c>
      <c r="B136" s="143">
        <v>0.93059999999999998</v>
      </c>
      <c r="C136" s="143">
        <v>0.99</v>
      </c>
      <c r="D136" s="143">
        <v>0.96</v>
      </c>
      <c r="E136" s="143">
        <v>0.93059999999999998</v>
      </c>
      <c r="F136" s="143">
        <v>0.999</v>
      </c>
      <c r="G136" s="143">
        <v>0.98</v>
      </c>
      <c r="H136" s="143">
        <v>0.995</v>
      </c>
      <c r="I136" s="143">
        <v>0.999</v>
      </c>
      <c r="J136" s="143">
        <v>0.99</v>
      </c>
      <c r="K136" s="143">
        <v>0.995</v>
      </c>
      <c r="L136" s="143">
        <v>0.999</v>
      </c>
      <c r="M136" s="143">
        <v>0.99</v>
      </c>
      <c r="N136" s="143">
        <v>0.96</v>
      </c>
      <c r="O136" s="143">
        <v>0.96</v>
      </c>
      <c r="P136" s="143">
        <v>0.98</v>
      </c>
      <c r="Q136" s="143">
        <v>0.99199999999999999</v>
      </c>
      <c r="R136">
        <v>0.99</v>
      </c>
      <c r="S136">
        <v>0.99450000000000005</v>
      </c>
    </row>
    <row r="137" spans="1:19" x14ac:dyDescent="0.2">
      <c r="A137" s="142">
        <v>41091</v>
      </c>
      <c r="B137" s="143">
        <v>0.93059999999999998</v>
      </c>
      <c r="C137" s="143">
        <v>0.99</v>
      </c>
      <c r="D137" s="143">
        <v>0.96</v>
      </c>
      <c r="E137" s="143">
        <v>0.93059999999999998</v>
      </c>
      <c r="F137" s="143">
        <v>0.999</v>
      </c>
      <c r="G137" s="143">
        <v>0.98</v>
      </c>
      <c r="H137" s="143">
        <v>0.995</v>
      </c>
      <c r="I137" s="143">
        <v>0.999</v>
      </c>
      <c r="J137" s="143">
        <v>0.99</v>
      </c>
      <c r="K137" s="143">
        <v>0.995</v>
      </c>
      <c r="L137" s="143">
        <v>0.999</v>
      </c>
      <c r="M137" s="143">
        <v>0.99</v>
      </c>
      <c r="N137" s="143">
        <v>0.96</v>
      </c>
      <c r="O137" s="143">
        <v>0.96</v>
      </c>
      <c r="P137" s="143">
        <v>0.98</v>
      </c>
      <c r="Q137" s="143">
        <v>0.99199999999999999</v>
      </c>
      <c r="R137">
        <v>0.99</v>
      </c>
      <c r="S137">
        <v>0.99450000000000005</v>
      </c>
    </row>
    <row r="138" spans="1:19" x14ac:dyDescent="0.2">
      <c r="A138" s="142">
        <v>41122</v>
      </c>
      <c r="B138" s="143">
        <v>0.93059999999999998</v>
      </c>
      <c r="C138" s="143">
        <v>0.99</v>
      </c>
      <c r="D138" s="143">
        <v>0.96</v>
      </c>
      <c r="E138" s="143">
        <v>0.93059999999999998</v>
      </c>
      <c r="F138" s="143">
        <v>0.999</v>
      </c>
      <c r="G138" s="143">
        <v>0.98</v>
      </c>
      <c r="H138" s="143">
        <v>0.995</v>
      </c>
      <c r="I138" s="143">
        <v>0.999</v>
      </c>
      <c r="J138" s="143">
        <v>0.99</v>
      </c>
      <c r="K138" s="143">
        <v>0.995</v>
      </c>
      <c r="L138" s="143">
        <v>0.999</v>
      </c>
      <c r="M138" s="143">
        <v>0.99</v>
      </c>
      <c r="N138" s="143">
        <v>0.96</v>
      </c>
      <c r="O138" s="143">
        <v>0.96</v>
      </c>
      <c r="P138" s="143">
        <v>0.98</v>
      </c>
      <c r="Q138" s="143">
        <v>0.99199999999999999</v>
      </c>
      <c r="R138">
        <v>0.99</v>
      </c>
      <c r="S138">
        <v>0.99450000000000005</v>
      </c>
    </row>
    <row r="139" spans="1:19" x14ac:dyDescent="0.2">
      <c r="A139" s="142">
        <v>41153</v>
      </c>
      <c r="B139" s="143">
        <v>0.93059999999999998</v>
      </c>
      <c r="C139" s="143">
        <v>0.99</v>
      </c>
      <c r="D139" s="143">
        <v>0.96</v>
      </c>
      <c r="E139" s="143">
        <v>0.93059999999999998</v>
      </c>
      <c r="F139" s="143">
        <v>0.999</v>
      </c>
      <c r="G139" s="143">
        <v>0.98</v>
      </c>
      <c r="H139" s="143">
        <v>0.995</v>
      </c>
      <c r="I139" s="143">
        <v>0.999</v>
      </c>
      <c r="J139" s="143">
        <v>0.99</v>
      </c>
      <c r="K139" s="143">
        <v>0.995</v>
      </c>
      <c r="L139" s="143">
        <v>0.999</v>
      </c>
      <c r="M139" s="143">
        <v>0.99</v>
      </c>
      <c r="N139" s="143">
        <v>0.96</v>
      </c>
      <c r="O139" s="143">
        <v>0.96</v>
      </c>
      <c r="P139" s="143">
        <v>0.98</v>
      </c>
      <c r="Q139" s="143">
        <v>0.99199999999999999</v>
      </c>
      <c r="R139">
        <v>0.99</v>
      </c>
      <c r="S139">
        <v>0.99450000000000005</v>
      </c>
    </row>
    <row r="140" spans="1:19" x14ac:dyDescent="0.2">
      <c r="A140" s="142">
        <v>41183</v>
      </c>
      <c r="B140" s="143">
        <v>0.93059999999999998</v>
      </c>
      <c r="C140" s="143">
        <v>0.99</v>
      </c>
      <c r="D140" s="143">
        <v>0.96</v>
      </c>
      <c r="E140" s="143">
        <v>0.93059999999999998</v>
      </c>
      <c r="F140" s="143">
        <v>0.999</v>
      </c>
      <c r="G140" s="143">
        <v>0.98</v>
      </c>
      <c r="H140" s="143">
        <v>0.995</v>
      </c>
      <c r="I140" s="143">
        <v>0.999</v>
      </c>
      <c r="J140" s="143">
        <v>0.99</v>
      </c>
      <c r="K140" s="143">
        <v>0.995</v>
      </c>
      <c r="L140" s="143">
        <v>0.999</v>
      </c>
      <c r="M140" s="143">
        <v>0.99</v>
      </c>
      <c r="N140" s="143">
        <v>0.96</v>
      </c>
      <c r="O140" s="143">
        <v>0.96</v>
      </c>
      <c r="P140" s="143">
        <v>0.98</v>
      </c>
      <c r="Q140" s="143">
        <v>0.99199999999999999</v>
      </c>
      <c r="R140">
        <v>0.99</v>
      </c>
      <c r="S140">
        <v>0.99450000000000005</v>
      </c>
    </row>
    <row r="141" spans="1:19" x14ac:dyDescent="0.2">
      <c r="A141" s="142">
        <v>41214</v>
      </c>
      <c r="B141" s="143">
        <v>0.93059999999999998</v>
      </c>
      <c r="C141" s="143">
        <v>0.99</v>
      </c>
      <c r="D141" s="143">
        <v>0.96</v>
      </c>
      <c r="E141" s="143">
        <v>0.93059999999999998</v>
      </c>
      <c r="F141" s="143">
        <v>0.999</v>
      </c>
      <c r="G141" s="143">
        <v>0.98</v>
      </c>
      <c r="H141" s="143">
        <v>0.995</v>
      </c>
      <c r="I141" s="143">
        <v>0.999</v>
      </c>
      <c r="J141" s="143">
        <v>0.99</v>
      </c>
      <c r="K141" s="143">
        <v>0.995</v>
      </c>
      <c r="L141" s="143">
        <v>0.999</v>
      </c>
      <c r="M141" s="143">
        <v>0.99</v>
      </c>
      <c r="N141" s="143">
        <v>0.96</v>
      </c>
      <c r="O141" s="143">
        <v>0.96</v>
      </c>
      <c r="P141" s="143">
        <v>0.98</v>
      </c>
      <c r="Q141" s="143">
        <v>0.99199999999999999</v>
      </c>
      <c r="R141">
        <v>0.99</v>
      </c>
      <c r="S141">
        <v>0.99450000000000005</v>
      </c>
    </row>
    <row r="142" spans="1:19" x14ac:dyDescent="0.2">
      <c r="A142" s="142">
        <v>41244</v>
      </c>
      <c r="B142" s="143">
        <v>0.93059999999999998</v>
      </c>
      <c r="C142" s="143">
        <v>0.99</v>
      </c>
      <c r="D142" s="143">
        <v>0.96</v>
      </c>
      <c r="E142" s="143">
        <v>0.93059999999999998</v>
      </c>
      <c r="F142" s="143">
        <v>0.999</v>
      </c>
      <c r="G142" s="143">
        <v>0.98</v>
      </c>
      <c r="H142" s="143">
        <v>0.995</v>
      </c>
      <c r="I142" s="143">
        <v>0.999</v>
      </c>
      <c r="J142" s="143">
        <v>0.99</v>
      </c>
      <c r="K142" s="143">
        <v>0.995</v>
      </c>
      <c r="L142" s="143">
        <v>0.999</v>
      </c>
      <c r="M142" s="143">
        <v>0.99</v>
      </c>
      <c r="N142" s="143">
        <v>0.96</v>
      </c>
      <c r="O142" s="143">
        <v>0.96</v>
      </c>
      <c r="P142" s="143">
        <v>0.98</v>
      </c>
      <c r="Q142" s="143">
        <v>0.99199999999999999</v>
      </c>
      <c r="R142">
        <v>0.99</v>
      </c>
      <c r="S142">
        <v>0.99450000000000005</v>
      </c>
    </row>
    <row r="143" spans="1:19" x14ac:dyDescent="0.2">
      <c r="A143" s="142">
        <v>41275</v>
      </c>
      <c r="B143" s="143">
        <v>0.93059999999999998</v>
      </c>
      <c r="C143" s="143">
        <v>0.99</v>
      </c>
      <c r="D143" s="143">
        <v>0.96</v>
      </c>
      <c r="E143" s="143">
        <v>0.93059999999999998</v>
      </c>
      <c r="F143" s="143">
        <v>0.999</v>
      </c>
      <c r="G143" s="143">
        <v>0.98</v>
      </c>
      <c r="H143" s="143">
        <v>0.995</v>
      </c>
      <c r="I143" s="143">
        <v>0.999</v>
      </c>
      <c r="J143" s="143">
        <v>0.99</v>
      </c>
      <c r="K143" s="143">
        <v>0.995</v>
      </c>
      <c r="L143" s="143">
        <v>0.999</v>
      </c>
      <c r="M143" s="143">
        <v>0.99</v>
      </c>
      <c r="N143" s="143">
        <v>0.96</v>
      </c>
      <c r="O143" s="143">
        <v>0.96</v>
      </c>
      <c r="P143" s="143">
        <v>0.98</v>
      </c>
      <c r="Q143" s="143">
        <v>0.99199999999999999</v>
      </c>
      <c r="R143">
        <v>0.99</v>
      </c>
      <c r="S143">
        <v>0.99450000000000005</v>
      </c>
    </row>
    <row r="144" spans="1:19" x14ac:dyDescent="0.2">
      <c r="A144" s="142">
        <v>41306</v>
      </c>
      <c r="B144" s="143">
        <v>0.93059999999999998</v>
      </c>
      <c r="C144" s="143">
        <v>0.99</v>
      </c>
      <c r="D144" s="143">
        <v>0.96</v>
      </c>
      <c r="E144" s="143">
        <v>0.93059999999999998</v>
      </c>
      <c r="F144" s="143">
        <v>0.999</v>
      </c>
      <c r="G144" s="143">
        <v>0.98</v>
      </c>
      <c r="H144" s="143">
        <v>0.995</v>
      </c>
      <c r="I144" s="143">
        <v>0.999</v>
      </c>
      <c r="J144" s="143">
        <v>0.99</v>
      </c>
      <c r="K144" s="143">
        <v>0.995</v>
      </c>
      <c r="L144" s="143">
        <v>0.999</v>
      </c>
      <c r="M144" s="143">
        <v>0.99</v>
      </c>
      <c r="N144" s="143">
        <v>0.96</v>
      </c>
      <c r="O144" s="143">
        <v>0.96</v>
      </c>
      <c r="P144" s="143">
        <v>0.98</v>
      </c>
      <c r="Q144" s="143">
        <v>0.99199999999999999</v>
      </c>
      <c r="R144">
        <v>0.99</v>
      </c>
      <c r="S144">
        <v>0.99450000000000005</v>
      </c>
    </row>
    <row r="145" spans="1:19" x14ac:dyDescent="0.2">
      <c r="A145" s="142">
        <v>41334</v>
      </c>
      <c r="B145" s="143">
        <v>0.93059999999999998</v>
      </c>
      <c r="C145" s="143">
        <v>0.99</v>
      </c>
      <c r="D145" s="143">
        <v>0.96</v>
      </c>
      <c r="E145" s="143">
        <v>0.93059999999999998</v>
      </c>
      <c r="F145" s="143">
        <v>0.999</v>
      </c>
      <c r="G145" s="143">
        <v>0.98</v>
      </c>
      <c r="H145" s="143">
        <v>0.995</v>
      </c>
      <c r="I145" s="143">
        <v>0.999</v>
      </c>
      <c r="J145" s="143">
        <v>0.99</v>
      </c>
      <c r="K145" s="143">
        <v>0.995</v>
      </c>
      <c r="L145" s="143">
        <v>0.999</v>
      </c>
      <c r="M145" s="143">
        <v>0.99</v>
      </c>
      <c r="N145" s="143">
        <v>0.96</v>
      </c>
      <c r="O145" s="143">
        <v>0.96</v>
      </c>
      <c r="P145" s="143">
        <v>0.98</v>
      </c>
      <c r="Q145" s="143">
        <v>0.99199999999999999</v>
      </c>
      <c r="R145">
        <v>0.99</v>
      </c>
      <c r="S145">
        <v>0.99450000000000005</v>
      </c>
    </row>
    <row r="146" spans="1:19" x14ac:dyDescent="0.2">
      <c r="A146" s="142">
        <v>41365</v>
      </c>
      <c r="B146" s="143">
        <v>0.93059999999999998</v>
      </c>
      <c r="C146" s="143">
        <v>0.99</v>
      </c>
      <c r="D146" s="143">
        <v>0.96</v>
      </c>
      <c r="E146" s="143">
        <v>0.93059999999999998</v>
      </c>
      <c r="F146" s="143">
        <v>0.999</v>
      </c>
      <c r="G146" s="143">
        <v>0.98</v>
      </c>
      <c r="H146" s="143">
        <v>0.995</v>
      </c>
      <c r="I146" s="143">
        <v>0.999</v>
      </c>
      <c r="J146" s="143">
        <v>0.99</v>
      </c>
      <c r="K146" s="143">
        <v>0.995</v>
      </c>
      <c r="L146" s="143">
        <v>0.999</v>
      </c>
      <c r="M146" s="143">
        <v>0.99</v>
      </c>
      <c r="N146" s="143">
        <v>0.96</v>
      </c>
      <c r="O146" s="143">
        <v>0.96</v>
      </c>
      <c r="P146" s="143">
        <v>0.98</v>
      </c>
      <c r="Q146" s="143">
        <v>0.99199999999999999</v>
      </c>
      <c r="R146">
        <v>0.99</v>
      </c>
      <c r="S146">
        <v>0.99450000000000005</v>
      </c>
    </row>
    <row r="147" spans="1:19" x14ac:dyDescent="0.2">
      <c r="A147" s="142">
        <v>41395</v>
      </c>
      <c r="B147" s="143">
        <v>0.93059999999999998</v>
      </c>
      <c r="C147" s="143">
        <v>0.99</v>
      </c>
      <c r="D147" s="143">
        <v>0.96</v>
      </c>
      <c r="E147" s="143">
        <v>0.93059999999999998</v>
      </c>
      <c r="F147" s="143">
        <v>0.999</v>
      </c>
      <c r="G147" s="143">
        <v>0.98</v>
      </c>
      <c r="H147" s="143">
        <v>0.995</v>
      </c>
      <c r="I147" s="143">
        <v>0.999</v>
      </c>
      <c r="J147" s="143">
        <v>0.99</v>
      </c>
      <c r="K147" s="143">
        <v>0.995</v>
      </c>
      <c r="L147" s="143">
        <v>0.999</v>
      </c>
      <c r="M147" s="143">
        <v>0.99</v>
      </c>
      <c r="N147" s="143">
        <v>0.96</v>
      </c>
      <c r="O147" s="143">
        <v>0.96</v>
      </c>
      <c r="P147" s="143">
        <v>0.98</v>
      </c>
      <c r="Q147" s="143">
        <v>0.99199999999999999</v>
      </c>
      <c r="R147">
        <v>0.99</v>
      </c>
      <c r="S147">
        <v>0.99450000000000005</v>
      </c>
    </row>
    <row r="148" spans="1:19" x14ac:dyDescent="0.2">
      <c r="A148" s="142">
        <v>41426</v>
      </c>
      <c r="B148" s="143">
        <v>0.93059999999999998</v>
      </c>
      <c r="C148" s="143">
        <v>0.99</v>
      </c>
      <c r="D148" s="143">
        <v>0.96</v>
      </c>
      <c r="E148" s="143">
        <v>0.93059999999999998</v>
      </c>
      <c r="F148" s="143">
        <v>0.999</v>
      </c>
      <c r="G148" s="143">
        <v>0.98</v>
      </c>
      <c r="H148" s="143">
        <v>0.995</v>
      </c>
      <c r="I148" s="143">
        <v>0.999</v>
      </c>
      <c r="J148" s="143">
        <v>0.99</v>
      </c>
      <c r="K148" s="143">
        <v>0.995</v>
      </c>
      <c r="L148" s="143">
        <v>0.999</v>
      </c>
      <c r="M148" s="143">
        <v>0.99</v>
      </c>
      <c r="N148" s="143">
        <v>0.96</v>
      </c>
      <c r="O148" s="143">
        <v>0.96</v>
      </c>
      <c r="P148" s="143">
        <v>0.98</v>
      </c>
      <c r="Q148" s="143">
        <v>0.99199999999999999</v>
      </c>
      <c r="R148">
        <v>0.99</v>
      </c>
      <c r="S148">
        <v>0.99450000000000005</v>
      </c>
    </row>
    <row r="149" spans="1:19" x14ac:dyDescent="0.2">
      <c r="A149" s="142">
        <v>41456</v>
      </c>
      <c r="B149" s="143">
        <v>0.93059999999999998</v>
      </c>
      <c r="C149" s="143">
        <v>0.99</v>
      </c>
      <c r="D149" s="143">
        <v>0.96</v>
      </c>
      <c r="E149" s="143">
        <v>0.93059999999999998</v>
      </c>
      <c r="F149" s="143">
        <v>0.999</v>
      </c>
      <c r="G149" s="143">
        <v>0.98</v>
      </c>
      <c r="H149" s="143">
        <v>0.995</v>
      </c>
      <c r="I149" s="143">
        <v>0.999</v>
      </c>
      <c r="J149" s="143">
        <v>0.99</v>
      </c>
      <c r="K149" s="143">
        <v>0.995</v>
      </c>
      <c r="L149" s="143">
        <v>0.999</v>
      </c>
      <c r="M149" s="143">
        <v>0.99</v>
      </c>
      <c r="N149" s="143">
        <v>0.96</v>
      </c>
      <c r="O149" s="143">
        <v>0.96</v>
      </c>
      <c r="P149" s="143">
        <v>0.98</v>
      </c>
      <c r="Q149" s="143">
        <v>0.99199999999999999</v>
      </c>
      <c r="R149">
        <v>0.99</v>
      </c>
      <c r="S149">
        <v>0.99450000000000005</v>
      </c>
    </row>
    <row r="150" spans="1:19" x14ac:dyDescent="0.2">
      <c r="A150" s="142">
        <v>41487</v>
      </c>
      <c r="B150" s="143">
        <v>0.93059999999999998</v>
      </c>
      <c r="C150" s="143">
        <v>0.99</v>
      </c>
      <c r="D150" s="143">
        <v>0.96</v>
      </c>
      <c r="E150" s="143">
        <v>0.93059999999999998</v>
      </c>
      <c r="F150" s="143">
        <v>0.999</v>
      </c>
      <c r="G150" s="143">
        <v>0.98</v>
      </c>
      <c r="H150" s="143">
        <v>0.995</v>
      </c>
      <c r="I150" s="143">
        <v>0.999</v>
      </c>
      <c r="J150" s="143">
        <v>0.99</v>
      </c>
      <c r="K150" s="143">
        <v>0.995</v>
      </c>
      <c r="L150" s="143">
        <v>0.999</v>
      </c>
      <c r="M150" s="143">
        <v>0.99</v>
      </c>
      <c r="N150" s="143">
        <v>0.96</v>
      </c>
      <c r="O150" s="143">
        <v>0.96</v>
      </c>
      <c r="P150" s="143">
        <v>0.98</v>
      </c>
      <c r="Q150" s="143">
        <v>0.99199999999999999</v>
      </c>
      <c r="R150">
        <v>0.99</v>
      </c>
      <c r="S150">
        <v>0.99450000000000005</v>
      </c>
    </row>
    <row r="151" spans="1:19" x14ac:dyDescent="0.2">
      <c r="A151" s="142">
        <v>41518</v>
      </c>
      <c r="B151" s="143">
        <v>0.93059999999999998</v>
      </c>
      <c r="C151" s="143">
        <v>0.99</v>
      </c>
      <c r="D151" s="143">
        <v>0.96</v>
      </c>
      <c r="E151" s="143">
        <v>0.93059999999999998</v>
      </c>
      <c r="F151" s="143">
        <v>0.999</v>
      </c>
      <c r="G151" s="143">
        <v>0.98</v>
      </c>
      <c r="H151" s="143">
        <v>0.995</v>
      </c>
      <c r="I151" s="143">
        <v>0.999</v>
      </c>
      <c r="J151" s="143">
        <v>0.99</v>
      </c>
      <c r="K151" s="143">
        <v>0.995</v>
      </c>
      <c r="L151" s="143">
        <v>0.999</v>
      </c>
      <c r="M151" s="143">
        <v>0.99</v>
      </c>
      <c r="N151" s="143">
        <v>0.96</v>
      </c>
      <c r="O151" s="143">
        <v>0.96</v>
      </c>
      <c r="P151" s="143">
        <v>0.98</v>
      </c>
      <c r="Q151" s="143">
        <v>0.99199999999999999</v>
      </c>
      <c r="R151">
        <v>0.99</v>
      </c>
      <c r="S151">
        <v>0.99450000000000005</v>
      </c>
    </row>
    <row r="152" spans="1:19" x14ac:dyDescent="0.2">
      <c r="A152" s="142">
        <v>41548</v>
      </c>
      <c r="B152" s="143">
        <v>0.93059999999999998</v>
      </c>
      <c r="C152" s="143">
        <v>0.99</v>
      </c>
      <c r="D152" s="143">
        <v>0.96</v>
      </c>
      <c r="E152" s="143">
        <v>0.93059999999999998</v>
      </c>
      <c r="F152" s="143">
        <v>0.999</v>
      </c>
      <c r="G152" s="143">
        <v>0.98</v>
      </c>
      <c r="H152" s="143">
        <v>0.995</v>
      </c>
      <c r="I152" s="143">
        <v>0.999</v>
      </c>
      <c r="J152" s="143">
        <v>0.99</v>
      </c>
      <c r="K152" s="143">
        <v>0.995</v>
      </c>
      <c r="L152" s="143">
        <v>0.999</v>
      </c>
      <c r="M152" s="143">
        <v>0.99</v>
      </c>
      <c r="N152" s="143">
        <v>0.96</v>
      </c>
      <c r="O152" s="143">
        <v>0.96</v>
      </c>
      <c r="P152" s="143">
        <v>0.98</v>
      </c>
      <c r="Q152" s="143">
        <v>0.99199999999999999</v>
      </c>
      <c r="R152">
        <v>0.99</v>
      </c>
      <c r="S152">
        <v>0.99450000000000005</v>
      </c>
    </row>
    <row r="153" spans="1:19" x14ac:dyDescent="0.2">
      <c r="A153" s="142">
        <v>41579</v>
      </c>
      <c r="B153" s="143">
        <v>0.93059999999999998</v>
      </c>
      <c r="C153" s="143">
        <v>0.99</v>
      </c>
      <c r="D153" s="143">
        <v>0.96</v>
      </c>
      <c r="E153" s="143">
        <v>0.93059999999999998</v>
      </c>
      <c r="F153" s="143">
        <v>0.999</v>
      </c>
      <c r="G153" s="143">
        <v>0.98</v>
      </c>
      <c r="H153" s="143">
        <v>0.995</v>
      </c>
      <c r="I153" s="143">
        <v>0.999</v>
      </c>
      <c r="J153" s="143">
        <v>0.99</v>
      </c>
      <c r="K153" s="143">
        <v>0.995</v>
      </c>
      <c r="L153" s="143">
        <v>0.999</v>
      </c>
      <c r="M153" s="143">
        <v>0.99</v>
      </c>
      <c r="N153" s="143">
        <v>0.96</v>
      </c>
      <c r="O153" s="143">
        <v>0.96</v>
      </c>
      <c r="P153" s="143">
        <v>0.98</v>
      </c>
      <c r="Q153" s="143">
        <v>0.99199999999999999</v>
      </c>
      <c r="R153">
        <v>0.99</v>
      </c>
      <c r="S153">
        <v>0.99450000000000005</v>
      </c>
    </row>
    <row r="154" spans="1:19" x14ac:dyDescent="0.2">
      <c r="A154" s="142">
        <v>41609</v>
      </c>
      <c r="B154" s="143">
        <v>0.93059999999999998</v>
      </c>
      <c r="C154" s="143">
        <v>0.99</v>
      </c>
      <c r="D154" s="143">
        <v>0.96</v>
      </c>
      <c r="E154" s="143">
        <v>0.93059999999999998</v>
      </c>
      <c r="F154" s="143">
        <v>0.999</v>
      </c>
      <c r="G154" s="143">
        <v>0.98</v>
      </c>
      <c r="H154" s="143">
        <v>0.995</v>
      </c>
      <c r="I154" s="143">
        <v>0.999</v>
      </c>
      <c r="J154" s="143">
        <v>0.99</v>
      </c>
      <c r="K154" s="143">
        <v>0.995</v>
      </c>
      <c r="L154" s="143">
        <v>0.999</v>
      </c>
      <c r="M154" s="143">
        <v>0.99</v>
      </c>
      <c r="N154" s="143">
        <v>0.96</v>
      </c>
      <c r="O154" s="143">
        <v>0.96</v>
      </c>
      <c r="P154" s="143">
        <v>0.98</v>
      </c>
      <c r="Q154" s="143">
        <v>0.99199999999999999</v>
      </c>
      <c r="R154">
        <v>0.99</v>
      </c>
      <c r="S154">
        <v>0.99450000000000005</v>
      </c>
    </row>
    <row r="155" spans="1:19" x14ac:dyDescent="0.2">
      <c r="A155" s="142">
        <v>41640</v>
      </c>
      <c r="B155" s="143">
        <v>0.93059999999999998</v>
      </c>
      <c r="C155" s="143">
        <v>0.99</v>
      </c>
      <c r="D155" s="143">
        <v>0.96</v>
      </c>
      <c r="E155" s="143">
        <v>0.93059999999999998</v>
      </c>
      <c r="F155" s="143">
        <v>0.999</v>
      </c>
      <c r="G155" s="143">
        <v>0.98</v>
      </c>
      <c r="H155" s="143">
        <v>0.995</v>
      </c>
      <c r="I155" s="143">
        <v>0.999</v>
      </c>
      <c r="J155" s="143">
        <v>0.99</v>
      </c>
      <c r="K155" s="143">
        <v>0.995</v>
      </c>
      <c r="L155" s="143">
        <v>0.999</v>
      </c>
      <c r="M155" s="143">
        <v>0.99</v>
      </c>
      <c r="N155" s="143">
        <v>0.96</v>
      </c>
      <c r="O155" s="143">
        <v>0.96</v>
      </c>
      <c r="P155" s="143">
        <v>0.98</v>
      </c>
      <c r="Q155" s="143">
        <v>0.99199999999999999</v>
      </c>
      <c r="R155">
        <v>0.99</v>
      </c>
      <c r="S155">
        <v>0.99450000000000005</v>
      </c>
    </row>
    <row r="156" spans="1:19" x14ac:dyDescent="0.2">
      <c r="A156" s="142">
        <v>41671</v>
      </c>
      <c r="B156" s="143">
        <v>0.93059999999999998</v>
      </c>
      <c r="C156" s="143">
        <v>0.99</v>
      </c>
      <c r="D156" s="143">
        <v>0.96</v>
      </c>
      <c r="E156" s="143">
        <v>0.93059999999999998</v>
      </c>
      <c r="F156" s="143">
        <v>0.999</v>
      </c>
      <c r="G156" s="143">
        <v>0.98</v>
      </c>
      <c r="H156" s="143">
        <v>0.995</v>
      </c>
      <c r="I156" s="143">
        <v>0.999</v>
      </c>
      <c r="J156" s="143">
        <v>0.99</v>
      </c>
      <c r="K156" s="143">
        <v>0.995</v>
      </c>
      <c r="L156" s="143">
        <v>0.999</v>
      </c>
      <c r="M156" s="143">
        <v>0.99</v>
      </c>
      <c r="N156" s="143">
        <v>0.96</v>
      </c>
      <c r="O156" s="143">
        <v>0.96</v>
      </c>
      <c r="P156" s="143">
        <v>0.98</v>
      </c>
      <c r="Q156" s="143">
        <v>0.99199999999999999</v>
      </c>
      <c r="R156">
        <v>0.99</v>
      </c>
      <c r="S156">
        <v>0.99450000000000005</v>
      </c>
    </row>
    <row r="157" spans="1:19" x14ac:dyDescent="0.2">
      <c r="A157" s="142">
        <v>41699</v>
      </c>
      <c r="B157" s="143">
        <v>0.93059999999999998</v>
      </c>
      <c r="C157" s="143">
        <v>0.99</v>
      </c>
      <c r="D157" s="143">
        <v>0.96</v>
      </c>
      <c r="E157" s="143">
        <v>0.93059999999999998</v>
      </c>
      <c r="F157" s="143">
        <v>0.999</v>
      </c>
      <c r="G157" s="143">
        <v>0.98</v>
      </c>
      <c r="H157" s="143">
        <v>0.995</v>
      </c>
      <c r="I157" s="143">
        <v>0.999</v>
      </c>
      <c r="J157" s="143">
        <v>0.99</v>
      </c>
      <c r="K157" s="143">
        <v>0.995</v>
      </c>
      <c r="L157" s="143">
        <v>0.999</v>
      </c>
      <c r="M157" s="143">
        <v>0.99</v>
      </c>
      <c r="N157" s="143">
        <v>0.96</v>
      </c>
      <c r="O157" s="143">
        <v>0.96</v>
      </c>
      <c r="P157" s="143">
        <v>0.98</v>
      </c>
      <c r="Q157" s="143">
        <v>0.99199999999999999</v>
      </c>
      <c r="R157">
        <v>0.99</v>
      </c>
      <c r="S157">
        <v>0.99450000000000005</v>
      </c>
    </row>
    <row r="158" spans="1:19" x14ac:dyDescent="0.2">
      <c r="A158" s="142">
        <v>41730</v>
      </c>
      <c r="B158" s="143">
        <v>0.93059999999999998</v>
      </c>
      <c r="C158" s="143">
        <v>0.99</v>
      </c>
      <c r="D158" s="143">
        <v>0.96</v>
      </c>
      <c r="E158" s="143">
        <v>0.93059999999999998</v>
      </c>
      <c r="F158" s="143">
        <v>0.999</v>
      </c>
      <c r="G158" s="143">
        <v>0.98</v>
      </c>
      <c r="H158" s="143">
        <v>0.995</v>
      </c>
      <c r="I158" s="143">
        <v>0.999</v>
      </c>
      <c r="J158" s="143">
        <v>0.99</v>
      </c>
      <c r="K158" s="143">
        <v>0.995</v>
      </c>
      <c r="L158" s="143">
        <v>0.999</v>
      </c>
      <c r="M158" s="143">
        <v>0.99</v>
      </c>
      <c r="N158" s="143">
        <v>0.96</v>
      </c>
      <c r="O158" s="143">
        <v>0.96</v>
      </c>
      <c r="P158" s="143">
        <v>0.98</v>
      </c>
      <c r="Q158" s="143">
        <v>0.99199999999999999</v>
      </c>
      <c r="R158">
        <v>0.99</v>
      </c>
      <c r="S158">
        <v>0.99450000000000005</v>
      </c>
    </row>
    <row r="159" spans="1:19" x14ac:dyDescent="0.2">
      <c r="A159" s="142">
        <v>41760</v>
      </c>
      <c r="B159" s="143">
        <v>0.93059999999999998</v>
      </c>
      <c r="C159" s="143">
        <v>0.99</v>
      </c>
      <c r="D159" s="143">
        <v>0.96</v>
      </c>
      <c r="E159" s="143">
        <v>0.93059999999999998</v>
      </c>
      <c r="F159" s="143">
        <v>0.999</v>
      </c>
      <c r="G159" s="143">
        <v>0.98</v>
      </c>
      <c r="H159" s="143">
        <v>0.995</v>
      </c>
      <c r="I159" s="143">
        <v>0.999</v>
      </c>
      <c r="J159" s="143">
        <v>0.99</v>
      </c>
      <c r="K159" s="143">
        <v>0.995</v>
      </c>
      <c r="L159" s="143">
        <v>0.999</v>
      </c>
      <c r="M159" s="143">
        <v>0.99</v>
      </c>
      <c r="N159" s="143">
        <v>0.96</v>
      </c>
      <c r="O159" s="143">
        <v>0.96</v>
      </c>
      <c r="P159" s="143">
        <v>0.98</v>
      </c>
      <c r="Q159" s="143">
        <v>0.99199999999999999</v>
      </c>
      <c r="R159">
        <v>0.99</v>
      </c>
      <c r="S159">
        <v>0.99450000000000005</v>
      </c>
    </row>
    <row r="160" spans="1:19" x14ac:dyDescent="0.2">
      <c r="A160" s="142">
        <v>41791</v>
      </c>
      <c r="B160" s="143">
        <v>0.93059999999999998</v>
      </c>
      <c r="C160" s="143">
        <v>0.99</v>
      </c>
      <c r="D160" s="143">
        <v>0.96</v>
      </c>
      <c r="E160" s="143">
        <v>0.93059999999999998</v>
      </c>
      <c r="F160" s="143">
        <v>0.999</v>
      </c>
      <c r="G160" s="143">
        <v>0.98</v>
      </c>
      <c r="H160" s="143">
        <v>0.995</v>
      </c>
      <c r="I160" s="143">
        <v>0.999</v>
      </c>
      <c r="J160" s="143">
        <v>0.99</v>
      </c>
      <c r="K160" s="143">
        <v>0.995</v>
      </c>
      <c r="L160" s="143">
        <v>0.999</v>
      </c>
      <c r="M160" s="143">
        <v>0.99</v>
      </c>
      <c r="N160" s="143">
        <v>0.96</v>
      </c>
      <c r="O160" s="143">
        <v>0.96</v>
      </c>
      <c r="P160" s="143">
        <v>0.98</v>
      </c>
      <c r="Q160" s="143">
        <v>0.99199999999999999</v>
      </c>
      <c r="R160">
        <v>0.99</v>
      </c>
      <c r="S160">
        <v>0.99450000000000005</v>
      </c>
    </row>
    <row r="161" spans="1:19" x14ac:dyDescent="0.2">
      <c r="A161" s="142">
        <v>41821</v>
      </c>
      <c r="B161" s="143">
        <v>0.93059999999999998</v>
      </c>
      <c r="C161" s="143">
        <v>0.99</v>
      </c>
      <c r="D161" s="143">
        <v>0.96</v>
      </c>
      <c r="E161" s="143">
        <v>0.93059999999999998</v>
      </c>
      <c r="F161" s="143">
        <v>0.999</v>
      </c>
      <c r="G161" s="143">
        <v>0.98</v>
      </c>
      <c r="H161" s="143">
        <v>0.995</v>
      </c>
      <c r="I161" s="143">
        <v>0.999</v>
      </c>
      <c r="J161" s="143">
        <v>0.99</v>
      </c>
      <c r="K161" s="143">
        <v>0.995</v>
      </c>
      <c r="L161" s="143">
        <v>0.999</v>
      </c>
      <c r="M161" s="143">
        <v>0.99</v>
      </c>
      <c r="N161" s="143">
        <v>0.96</v>
      </c>
      <c r="O161" s="143">
        <v>0.96</v>
      </c>
      <c r="P161" s="143">
        <v>0.98</v>
      </c>
      <c r="Q161" s="143">
        <v>0.99199999999999999</v>
      </c>
      <c r="R161">
        <v>0.99</v>
      </c>
      <c r="S161">
        <v>0.99450000000000005</v>
      </c>
    </row>
    <row r="162" spans="1:19" x14ac:dyDescent="0.2">
      <c r="A162" s="142">
        <v>41852</v>
      </c>
      <c r="B162" s="143">
        <v>0.93059999999999998</v>
      </c>
      <c r="C162" s="143">
        <v>0.99</v>
      </c>
      <c r="D162" s="143">
        <v>0.96</v>
      </c>
      <c r="E162" s="143">
        <v>0.93059999999999998</v>
      </c>
      <c r="F162" s="143">
        <v>0.999</v>
      </c>
      <c r="G162" s="143">
        <v>0.98</v>
      </c>
      <c r="H162" s="143">
        <v>0.995</v>
      </c>
      <c r="I162" s="143">
        <v>0.999</v>
      </c>
      <c r="J162" s="143">
        <v>0.99</v>
      </c>
      <c r="K162" s="143">
        <v>0.995</v>
      </c>
      <c r="L162" s="143">
        <v>0.999</v>
      </c>
      <c r="M162" s="143">
        <v>0.99</v>
      </c>
      <c r="N162" s="143">
        <v>0.96</v>
      </c>
      <c r="O162" s="143">
        <v>0.96</v>
      </c>
      <c r="P162" s="143">
        <v>0.98</v>
      </c>
      <c r="Q162" s="143">
        <v>0.99199999999999999</v>
      </c>
      <c r="R162">
        <v>0.99</v>
      </c>
      <c r="S162">
        <v>0.99450000000000005</v>
      </c>
    </row>
    <row r="163" spans="1:19" x14ac:dyDescent="0.2">
      <c r="A163" s="142">
        <v>41883</v>
      </c>
      <c r="B163" s="143">
        <v>0.93059999999999998</v>
      </c>
      <c r="C163" s="143">
        <v>0.99</v>
      </c>
      <c r="D163" s="143">
        <v>0.96</v>
      </c>
      <c r="E163" s="143">
        <v>0.93059999999999998</v>
      </c>
      <c r="F163" s="143">
        <v>0.999</v>
      </c>
      <c r="G163" s="143">
        <v>0.98</v>
      </c>
      <c r="H163" s="143">
        <v>0.995</v>
      </c>
      <c r="I163" s="143">
        <v>0.999</v>
      </c>
      <c r="J163" s="143">
        <v>0.99</v>
      </c>
      <c r="K163" s="143">
        <v>0.995</v>
      </c>
      <c r="L163" s="143">
        <v>0.999</v>
      </c>
      <c r="M163" s="143">
        <v>0.99</v>
      </c>
      <c r="N163" s="143">
        <v>0.96</v>
      </c>
      <c r="O163" s="143">
        <v>0.96</v>
      </c>
      <c r="P163" s="143">
        <v>0.98</v>
      </c>
      <c r="Q163" s="143">
        <v>0.99199999999999999</v>
      </c>
      <c r="R163">
        <v>0.99</v>
      </c>
      <c r="S163">
        <v>0.99450000000000005</v>
      </c>
    </row>
    <row r="164" spans="1:19" x14ac:dyDescent="0.2">
      <c r="A164" s="142">
        <v>41913</v>
      </c>
      <c r="B164" s="143">
        <v>0.93059999999999998</v>
      </c>
      <c r="C164" s="143">
        <v>0.99</v>
      </c>
      <c r="D164" s="143">
        <v>0.96</v>
      </c>
      <c r="E164" s="143">
        <v>0.93059999999999998</v>
      </c>
      <c r="F164" s="143">
        <v>0.999</v>
      </c>
      <c r="G164" s="143">
        <v>0.98</v>
      </c>
      <c r="H164" s="143">
        <v>0.995</v>
      </c>
      <c r="I164" s="143">
        <v>0.999</v>
      </c>
      <c r="J164" s="143">
        <v>0.99</v>
      </c>
      <c r="K164" s="143">
        <v>0.995</v>
      </c>
      <c r="L164" s="143">
        <v>0.999</v>
      </c>
      <c r="M164" s="143">
        <v>0.99</v>
      </c>
      <c r="N164" s="143">
        <v>0.96</v>
      </c>
      <c r="O164" s="143">
        <v>0.96</v>
      </c>
      <c r="P164" s="143">
        <v>0.98</v>
      </c>
      <c r="Q164" s="143">
        <v>0.99199999999999999</v>
      </c>
      <c r="R164">
        <v>0.99</v>
      </c>
      <c r="S164">
        <v>0.99450000000000005</v>
      </c>
    </row>
    <row r="165" spans="1:19" x14ac:dyDescent="0.2">
      <c r="A165" s="142">
        <v>41944</v>
      </c>
      <c r="B165" s="143">
        <v>0.93059999999999998</v>
      </c>
      <c r="C165" s="143">
        <v>0.99</v>
      </c>
      <c r="D165" s="143">
        <v>0.96</v>
      </c>
      <c r="E165" s="143">
        <v>0.93059999999999998</v>
      </c>
      <c r="F165" s="143">
        <v>0.999</v>
      </c>
      <c r="G165" s="143">
        <v>0.98</v>
      </c>
      <c r="H165" s="143">
        <v>0.995</v>
      </c>
      <c r="I165" s="143">
        <v>0.999</v>
      </c>
      <c r="J165" s="143">
        <v>0.99</v>
      </c>
      <c r="K165" s="143">
        <v>0.995</v>
      </c>
      <c r="L165" s="143">
        <v>0.999</v>
      </c>
      <c r="M165" s="143">
        <v>0.99</v>
      </c>
      <c r="N165" s="143">
        <v>0.96</v>
      </c>
      <c r="O165" s="143">
        <v>0.96</v>
      </c>
      <c r="P165" s="143">
        <v>0.98</v>
      </c>
      <c r="Q165" s="143">
        <v>0.99199999999999999</v>
      </c>
      <c r="R165">
        <v>0.99</v>
      </c>
      <c r="S165">
        <v>0.99450000000000005</v>
      </c>
    </row>
    <row r="166" spans="1:19" x14ac:dyDescent="0.2">
      <c r="A166" s="142">
        <v>41974</v>
      </c>
      <c r="B166" s="143">
        <v>0.93059999999999998</v>
      </c>
      <c r="C166" s="143">
        <v>0.99</v>
      </c>
      <c r="D166" s="143">
        <v>0.96</v>
      </c>
      <c r="E166" s="143">
        <v>0.93059999999999998</v>
      </c>
      <c r="F166" s="143">
        <v>0.999</v>
      </c>
      <c r="G166" s="143">
        <v>0.98</v>
      </c>
      <c r="H166" s="143">
        <v>0.995</v>
      </c>
      <c r="I166" s="143">
        <v>0.999</v>
      </c>
      <c r="J166" s="143">
        <v>0.99</v>
      </c>
      <c r="K166" s="143">
        <v>0.995</v>
      </c>
      <c r="L166" s="143">
        <v>0.999</v>
      </c>
      <c r="M166" s="143">
        <v>0.99</v>
      </c>
      <c r="N166" s="143">
        <v>0.96</v>
      </c>
      <c r="O166" s="143">
        <v>0.96</v>
      </c>
      <c r="P166" s="143">
        <v>0.98</v>
      </c>
      <c r="Q166" s="143">
        <v>0.99199999999999999</v>
      </c>
      <c r="R166">
        <v>0.99</v>
      </c>
      <c r="S166">
        <v>0.99450000000000005</v>
      </c>
    </row>
    <row r="167" spans="1:19" x14ac:dyDescent="0.2">
      <c r="A167" s="142">
        <v>42005</v>
      </c>
      <c r="B167" s="143">
        <v>0.93059999999999998</v>
      </c>
      <c r="C167" s="143">
        <v>0.99</v>
      </c>
      <c r="D167" s="143">
        <v>0.96</v>
      </c>
      <c r="E167" s="143">
        <v>0.93059999999999998</v>
      </c>
      <c r="F167" s="143">
        <v>0.999</v>
      </c>
      <c r="G167" s="143">
        <v>0.98</v>
      </c>
      <c r="H167" s="143">
        <v>0.995</v>
      </c>
      <c r="I167" s="143">
        <v>0.999</v>
      </c>
      <c r="J167" s="143">
        <v>0.99</v>
      </c>
      <c r="K167" s="143">
        <v>0.995</v>
      </c>
      <c r="L167" s="143">
        <v>0.999</v>
      </c>
      <c r="M167" s="143">
        <v>0.99</v>
      </c>
      <c r="N167" s="143">
        <v>0.96</v>
      </c>
      <c r="O167" s="143">
        <v>0.96</v>
      </c>
      <c r="P167" s="143">
        <v>0.98</v>
      </c>
      <c r="Q167" s="143">
        <v>0.99199999999999999</v>
      </c>
      <c r="R167">
        <v>0.99</v>
      </c>
      <c r="S167">
        <v>0.99450000000000005</v>
      </c>
    </row>
    <row r="168" spans="1:19" x14ac:dyDescent="0.2">
      <c r="A168" s="142">
        <v>42036</v>
      </c>
      <c r="B168" s="143">
        <v>0.93059999999999998</v>
      </c>
      <c r="C168" s="143">
        <v>0.99</v>
      </c>
      <c r="D168" s="143">
        <v>0.96</v>
      </c>
      <c r="E168" s="143">
        <v>0.93059999999999998</v>
      </c>
      <c r="F168" s="143">
        <v>0.999</v>
      </c>
      <c r="G168" s="143">
        <v>0.98</v>
      </c>
      <c r="H168" s="143">
        <v>0.995</v>
      </c>
      <c r="I168" s="143">
        <v>0.999</v>
      </c>
      <c r="J168" s="143">
        <v>0.99</v>
      </c>
      <c r="K168" s="143">
        <v>0.995</v>
      </c>
      <c r="L168" s="143">
        <v>0.999</v>
      </c>
      <c r="M168" s="143">
        <v>0.99</v>
      </c>
      <c r="N168" s="143">
        <v>0.96</v>
      </c>
      <c r="O168" s="143">
        <v>0.96</v>
      </c>
      <c r="P168" s="143">
        <v>0.98</v>
      </c>
      <c r="Q168" s="143">
        <v>0.99199999999999999</v>
      </c>
      <c r="R168">
        <v>0.99</v>
      </c>
      <c r="S168">
        <v>0.99450000000000005</v>
      </c>
    </row>
    <row r="169" spans="1:19" x14ac:dyDescent="0.2">
      <c r="A169" s="142">
        <v>42064</v>
      </c>
      <c r="B169" s="143">
        <v>0.93059999999999998</v>
      </c>
      <c r="C169" s="143">
        <v>0.99</v>
      </c>
      <c r="D169" s="143">
        <v>0.96</v>
      </c>
      <c r="E169" s="143">
        <v>0.93059999999999998</v>
      </c>
      <c r="F169" s="143">
        <v>0.999</v>
      </c>
      <c r="G169" s="143">
        <v>0.98</v>
      </c>
      <c r="H169" s="143">
        <v>0.995</v>
      </c>
      <c r="I169" s="143">
        <v>0.999</v>
      </c>
      <c r="J169" s="143">
        <v>0.99</v>
      </c>
      <c r="K169" s="143">
        <v>0.995</v>
      </c>
      <c r="L169" s="143">
        <v>0.999</v>
      </c>
      <c r="M169" s="143">
        <v>0.99</v>
      </c>
      <c r="N169" s="143">
        <v>0.96</v>
      </c>
      <c r="O169" s="143">
        <v>0.96</v>
      </c>
      <c r="P169" s="143">
        <v>0.98</v>
      </c>
      <c r="Q169" s="143">
        <v>0.99199999999999999</v>
      </c>
      <c r="R169">
        <v>0.99</v>
      </c>
      <c r="S169">
        <v>0.99450000000000005</v>
      </c>
    </row>
    <row r="170" spans="1:19" x14ac:dyDescent="0.2">
      <c r="A170" s="142">
        <v>42095</v>
      </c>
      <c r="B170" s="143">
        <v>0.93059999999999998</v>
      </c>
      <c r="C170" s="143">
        <v>0.99</v>
      </c>
      <c r="D170" s="143">
        <v>0.96</v>
      </c>
      <c r="E170" s="143">
        <v>0.93059999999999998</v>
      </c>
      <c r="F170" s="143">
        <v>0.999</v>
      </c>
      <c r="G170" s="143">
        <v>0.98</v>
      </c>
      <c r="H170" s="143">
        <v>0.995</v>
      </c>
      <c r="I170" s="143">
        <v>0.999</v>
      </c>
      <c r="J170" s="143">
        <v>0.99</v>
      </c>
      <c r="K170" s="143">
        <v>0.995</v>
      </c>
      <c r="L170" s="143">
        <v>0.999</v>
      </c>
      <c r="M170" s="143">
        <v>0.99</v>
      </c>
      <c r="N170" s="143">
        <v>0.96</v>
      </c>
      <c r="O170" s="143">
        <v>0.96</v>
      </c>
      <c r="P170" s="143">
        <v>0.98</v>
      </c>
      <c r="Q170" s="143">
        <v>0.99199999999999999</v>
      </c>
      <c r="R170">
        <v>0.99</v>
      </c>
      <c r="S170">
        <v>0.99450000000000005</v>
      </c>
    </row>
    <row r="171" spans="1:19" x14ac:dyDescent="0.2">
      <c r="A171" s="142">
        <v>42125</v>
      </c>
      <c r="B171" s="143">
        <v>0.93059999999999998</v>
      </c>
      <c r="C171" s="143">
        <v>0.99</v>
      </c>
      <c r="D171" s="143">
        <v>0.96</v>
      </c>
      <c r="E171" s="143">
        <v>0.93059999999999998</v>
      </c>
      <c r="F171" s="143">
        <v>0.999</v>
      </c>
      <c r="G171" s="143">
        <v>0.98</v>
      </c>
      <c r="H171" s="143">
        <v>0.995</v>
      </c>
      <c r="I171" s="143">
        <v>0.999</v>
      </c>
      <c r="J171" s="143">
        <v>0.99</v>
      </c>
      <c r="K171" s="143">
        <v>0.995</v>
      </c>
      <c r="L171" s="143">
        <v>0.999</v>
      </c>
      <c r="M171" s="143">
        <v>0.99</v>
      </c>
      <c r="N171" s="143">
        <v>0.96</v>
      </c>
      <c r="O171" s="143">
        <v>0.96</v>
      </c>
      <c r="P171" s="143">
        <v>0.98</v>
      </c>
      <c r="Q171" s="143">
        <v>0.99199999999999999</v>
      </c>
      <c r="R171">
        <v>0.99</v>
      </c>
      <c r="S171">
        <v>0.99450000000000005</v>
      </c>
    </row>
    <row r="172" spans="1:19" x14ac:dyDescent="0.2">
      <c r="A172" s="142">
        <v>42156</v>
      </c>
      <c r="B172" s="143">
        <v>0.93059999999999998</v>
      </c>
      <c r="C172" s="143">
        <v>0.99</v>
      </c>
      <c r="D172" s="143">
        <v>0.96</v>
      </c>
      <c r="E172" s="143">
        <v>0.93059999999999998</v>
      </c>
      <c r="F172" s="143">
        <v>0.999</v>
      </c>
      <c r="G172" s="143">
        <v>0.98</v>
      </c>
      <c r="H172" s="143">
        <v>0.995</v>
      </c>
      <c r="I172" s="143">
        <v>0.999</v>
      </c>
      <c r="J172" s="143">
        <v>0.99</v>
      </c>
      <c r="K172" s="143">
        <v>0.995</v>
      </c>
      <c r="L172" s="143">
        <v>0.999</v>
      </c>
      <c r="M172" s="143">
        <v>0.99</v>
      </c>
      <c r="N172" s="143">
        <v>0.96</v>
      </c>
      <c r="O172" s="143">
        <v>0.96</v>
      </c>
      <c r="P172" s="143">
        <v>0.98</v>
      </c>
      <c r="Q172" s="143">
        <v>0.99199999999999999</v>
      </c>
      <c r="R172">
        <v>0.99</v>
      </c>
      <c r="S172">
        <v>0.99450000000000005</v>
      </c>
    </row>
    <row r="173" spans="1:19" x14ac:dyDescent="0.2">
      <c r="A173" s="142">
        <v>42186</v>
      </c>
      <c r="B173" s="143">
        <v>0.93059999999999998</v>
      </c>
      <c r="C173" s="143">
        <v>0.99</v>
      </c>
      <c r="D173" s="143">
        <v>0.96</v>
      </c>
      <c r="E173" s="143">
        <v>0.93059999999999998</v>
      </c>
      <c r="F173" s="143">
        <v>0.999</v>
      </c>
      <c r="G173" s="143">
        <v>0.98</v>
      </c>
      <c r="H173" s="143">
        <v>0.995</v>
      </c>
      <c r="I173" s="143">
        <v>0.999</v>
      </c>
      <c r="J173" s="143">
        <v>0.99</v>
      </c>
      <c r="K173" s="143">
        <v>0.995</v>
      </c>
      <c r="L173" s="143">
        <v>0.999</v>
      </c>
      <c r="M173" s="143">
        <v>0.99</v>
      </c>
      <c r="N173" s="143">
        <v>0.96</v>
      </c>
      <c r="O173" s="143">
        <v>0.96</v>
      </c>
      <c r="P173" s="143">
        <v>0.98</v>
      </c>
      <c r="Q173" s="143">
        <v>0.99199999999999999</v>
      </c>
      <c r="R173">
        <v>0.99</v>
      </c>
      <c r="S173">
        <v>0.99450000000000005</v>
      </c>
    </row>
    <row r="174" spans="1:19" x14ac:dyDescent="0.2">
      <c r="A174" s="142">
        <v>42217</v>
      </c>
      <c r="B174" s="143">
        <v>0.93059999999999998</v>
      </c>
      <c r="C174" s="143">
        <v>0.99</v>
      </c>
      <c r="D174" s="143">
        <v>0.96</v>
      </c>
      <c r="E174" s="143">
        <v>0.93059999999999998</v>
      </c>
      <c r="F174" s="143">
        <v>0.999</v>
      </c>
      <c r="G174" s="143">
        <v>0.98</v>
      </c>
      <c r="H174" s="143">
        <v>0.995</v>
      </c>
      <c r="I174" s="143">
        <v>0.999</v>
      </c>
      <c r="J174" s="143">
        <v>0.99</v>
      </c>
      <c r="K174" s="143">
        <v>0.995</v>
      </c>
      <c r="L174" s="143">
        <v>0.999</v>
      </c>
      <c r="M174" s="143">
        <v>0.99</v>
      </c>
      <c r="N174" s="143">
        <v>0.96</v>
      </c>
      <c r="O174" s="143">
        <v>0.96</v>
      </c>
      <c r="P174" s="143">
        <v>0.98</v>
      </c>
      <c r="Q174" s="143">
        <v>0.99199999999999999</v>
      </c>
      <c r="R174">
        <v>0.99</v>
      </c>
      <c r="S174">
        <v>0.99450000000000005</v>
      </c>
    </row>
    <row r="175" spans="1:19" x14ac:dyDescent="0.2">
      <c r="A175" s="142">
        <v>42248</v>
      </c>
      <c r="B175" s="143">
        <v>0.93059999999999998</v>
      </c>
      <c r="C175" s="143">
        <v>0.99</v>
      </c>
      <c r="D175" s="143">
        <v>0.96</v>
      </c>
      <c r="E175" s="143">
        <v>0.93059999999999998</v>
      </c>
      <c r="F175" s="143">
        <v>0.999</v>
      </c>
      <c r="G175" s="143">
        <v>0.98</v>
      </c>
      <c r="H175" s="143">
        <v>0.995</v>
      </c>
      <c r="I175" s="143">
        <v>0.999</v>
      </c>
      <c r="J175" s="143">
        <v>0.99</v>
      </c>
      <c r="K175" s="143">
        <v>0.995</v>
      </c>
      <c r="L175" s="143">
        <v>0.999</v>
      </c>
      <c r="M175" s="143">
        <v>0.99</v>
      </c>
      <c r="N175" s="143">
        <v>0.96</v>
      </c>
      <c r="O175" s="143">
        <v>0.96</v>
      </c>
      <c r="P175" s="143">
        <v>0.98</v>
      </c>
      <c r="Q175" s="143">
        <v>0.99199999999999999</v>
      </c>
      <c r="R175">
        <v>0.99</v>
      </c>
      <c r="S175">
        <v>0.99450000000000005</v>
      </c>
    </row>
    <row r="176" spans="1:19" x14ac:dyDescent="0.2">
      <c r="A176" s="142">
        <v>42278</v>
      </c>
      <c r="B176" s="143">
        <v>0.93059999999999998</v>
      </c>
      <c r="C176" s="143">
        <v>0.99</v>
      </c>
      <c r="D176" s="143">
        <v>0.96</v>
      </c>
      <c r="E176" s="143">
        <v>0.93059999999999998</v>
      </c>
      <c r="F176" s="143">
        <v>0.999</v>
      </c>
      <c r="G176" s="143">
        <v>0.98</v>
      </c>
      <c r="H176" s="143">
        <v>0.995</v>
      </c>
      <c r="I176" s="143">
        <v>0.999</v>
      </c>
      <c r="J176" s="143">
        <v>0.99</v>
      </c>
      <c r="K176" s="143">
        <v>0.995</v>
      </c>
      <c r="L176" s="143">
        <v>0.999</v>
      </c>
      <c r="M176" s="143">
        <v>0.99</v>
      </c>
      <c r="N176" s="143">
        <v>0.96</v>
      </c>
      <c r="O176" s="143">
        <v>0.96</v>
      </c>
      <c r="P176" s="143">
        <v>0.98</v>
      </c>
      <c r="Q176" s="143">
        <v>0.99199999999999999</v>
      </c>
      <c r="R176">
        <v>0.99</v>
      </c>
      <c r="S176">
        <v>0.99450000000000005</v>
      </c>
    </row>
    <row r="177" spans="1:19" x14ac:dyDescent="0.2">
      <c r="A177" s="142">
        <v>42309</v>
      </c>
      <c r="B177" s="143">
        <v>0.93059999999999998</v>
      </c>
      <c r="C177" s="143">
        <v>0.99</v>
      </c>
      <c r="D177" s="143">
        <v>0.96</v>
      </c>
      <c r="E177" s="143">
        <v>0.93059999999999998</v>
      </c>
      <c r="F177" s="143">
        <v>0.999</v>
      </c>
      <c r="G177" s="143">
        <v>0.98</v>
      </c>
      <c r="H177" s="143">
        <v>0.995</v>
      </c>
      <c r="I177" s="143">
        <v>0.999</v>
      </c>
      <c r="J177" s="143">
        <v>0.99</v>
      </c>
      <c r="K177" s="143">
        <v>0.995</v>
      </c>
      <c r="L177" s="143">
        <v>0.999</v>
      </c>
      <c r="M177" s="143">
        <v>0.99</v>
      </c>
      <c r="N177" s="143">
        <v>0.96</v>
      </c>
      <c r="O177" s="143">
        <v>0.96</v>
      </c>
      <c r="P177" s="143">
        <v>0.98</v>
      </c>
      <c r="Q177" s="143">
        <v>0.99199999999999999</v>
      </c>
      <c r="R177">
        <v>0.99</v>
      </c>
      <c r="S177">
        <v>0.99450000000000005</v>
      </c>
    </row>
    <row r="178" spans="1:19" x14ac:dyDescent="0.2">
      <c r="A178" s="142">
        <v>42339</v>
      </c>
      <c r="B178" s="143">
        <v>0.93059999999999998</v>
      </c>
      <c r="C178" s="143">
        <v>0.99</v>
      </c>
      <c r="D178" s="143">
        <v>0.96</v>
      </c>
      <c r="E178" s="143">
        <v>0.93059999999999998</v>
      </c>
      <c r="F178" s="143">
        <v>0.999</v>
      </c>
      <c r="G178" s="143">
        <v>0.98</v>
      </c>
      <c r="H178" s="143">
        <v>0.995</v>
      </c>
      <c r="I178" s="143">
        <v>0.999</v>
      </c>
      <c r="J178" s="143">
        <v>0.99</v>
      </c>
      <c r="K178" s="143">
        <v>0.995</v>
      </c>
      <c r="L178" s="143">
        <v>0.999</v>
      </c>
      <c r="M178" s="143">
        <v>0.99</v>
      </c>
      <c r="N178" s="143">
        <v>0.96</v>
      </c>
      <c r="O178" s="143">
        <v>0.96</v>
      </c>
      <c r="P178" s="143">
        <v>0.98</v>
      </c>
      <c r="Q178" s="143">
        <v>0.99199999999999999</v>
      </c>
      <c r="R178">
        <v>0.99</v>
      </c>
      <c r="S178">
        <v>0.99450000000000005</v>
      </c>
    </row>
    <row r="179" spans="1:19" x14ac:dyDescent="0.2">
      <c r="A179" s="142">
        <v>42370</v>
      </c>
      <c r="B179" s="143">
        <v>0.93059999999999998</v>
      </c>
      <c r="C179" s="143">
        <v>0.99</v>
      </c>
      <c r="D179" s="143">
        <v>0.96</v>
      </c>
      <c r="E179" s="143">
        <v>0.93059999999999998</v>
      </c>
      <c r="F179" s="143">
        <v>0.999</v>
      </c>
      <c r="G179" s="143">
        <v>0.98</v>
      </c>
      <c r="H179" s="143">
        <v>0.995</v>
      </c>
      <c r="I179" s="143">
        <v>0.999</v>
      </c>
      <c r="J179" s="143">
        <v>0.99</v>
      </c>
      <c r="K179" s="143">
        <v>0.995</v>
      </c>
      <c r="L179" s="143">
        <v>0.999</v>
      </c>
      <c r="M179" s="143">
        <v>0.99</v>
      </c>
      <c r="N179" s="143">
        <v>0.96</v>
      </c>
      <c r="O179" s="143">
        <v>0.96</v>
      </c>
      <c r="P179" s="143">
        <v>0.98</v>
      </c>
      <c r="Q179" s="143">
        <v>0.99199999999999999</v>
      </c>
      <c r="R179">
        <v>0.99</v>
      </c>
      <c r="S179">
        <v>0.99450000000000005</v>
      </c>
    </row>
    <row r="180" spans="1:19" x14ac:dyDescent="0.2">
      <c r="A180" s="142">
        <v>42401</v>
      </c>
      <c r="B180" s="143">
        <v>0.93059999999999998</v>
      </c>
      <c r="C180" s="143">
        <v>0.99</v>
      </c>
      <c r="D180" s="143">
        <v>0.96</v>
      </c>
      <c r="E180" s="143">
        <v>0.93059999999999998</v>
      </c>
      <c r="F180" s="143">
        <v>0.999</v>
      </c>
      <c r="G180" s="143">
        <v>0.98</v>
      </c>
      <c r="H180" s="143">
        <v>0.995</v>
      </c>
      <c r="I180" s="143">
        <v>0.999</v>
      </c>
      <c r="J180" s="143">
        <v>0.99</v>
      </c>
      <c r="K180" s="143">
        <v>0.995</v>
      </c>
      <c r="L180" s="143">
        <v>0.999</v>
      </c>
      <c r="M180" s="143">
        <v>0.99</v>
      </c>
      <c r="N180" s="143">
        <v>0.96</v>
      </c>
      <c r="O180" s="143">
        <v>0.96</v>
      </c>
      <c r="P180" s="143">
        <v>0.98</v>
      </c>
      <c r="Q180" s="143">
        <v>0.99199999999999999</v>
      </c>
      <c r="R180">
        <v>0.99</v>
      </c>
      <c r="S180">
        <v>0.99450000000000005</v>
      </c>
    </row>
    <row r="181" spans="1:19" x14ac:dyDescent="0.2">
      <c r="A181" s="142">
        <v>42430</v>
      </c>
      <c r="B181" s="143">
        <v>0.93059999999999998</v>
      </c>
      <c r="C181" s="143">
        <v>0.99</v>
      </c>
      <c r="D181" s="143">
        <v>0.96</v>
      </c>
      <c r="E181" s="143">
        <v>0.93059999999999998</v>
      </c>
      <c r="F181" s="143">
        <v>0.999</v>
      </c>
      <c r="G181" s="143">
        <v>0.98</v>
      </c>
      <c r="H181" s="143">
        <v>0.995</v>
      </c>
      <c r="I181" s="143">
        <v>0.999</v>
      </c>
      <c r="J181" s="143">
        <v>0.99</v>
      </c>
      <c r="K181" s="143">
        <v>0.995</v>
      </c>
      <c r="L181" s="143">
        <v>0.999</v>
      </c>
      <c r="M181" s="143">
        <v>0.99</v>
      </c>
      <c r="N181" s="143">
        <v>0.96</v>
      </c>
      <c r="O181" s="143">
        <v>0.96</v>
      </c>
      <c r="P181" s="143">
        <v>0.98</v>
      </c>
      <c r="Q181" s="143">
        <v>0.99199999999999999</v>
      </c>
      <c r="R181">
        <v>0.99</v>
      </c>
      <c r="S181">
        <v>0.99450000000000005</v>
      </c>
    </row>
    <row r="182" spans="1:19" x14ac:dyDescent="0.2">
      <c r="A182" s="142">
        <v>42461</v>
      </c>
      <c r="B182" s="143">
        <v>0.93059999999999998</v>
      </c>
      <c r="C182" s="143">
        <v>0.99</v>
      </c>
      <c r="D182" s="143">
        <v>0.96</v>
      </c>
      <c r="E182" s="143">
        <v>0.93059999999999998</v>
      </c>
      <c r="F182" s="143">
        <v>0.999</v>
      </c>
      <c r="G182" s="143">
        <v>0.98</v>
      </c>
      <c r="H182" s="143">
        <v>0.995</v>
      </c>
      <c r="I182" s="143">
        <v>0.999</v>
      </c>
      <c r="J182" s="143">
        <v>0.99</v>
      </c>
      <c r="K182" s="143">
        <v>0.995</v>
      </c>
      <c r="L182" s="143">
        <v>0.999</v>
      </c>
      <c r="M182" s="143">
        <v>0.99</v>
      </c>
      <c r="N182" s="143">
        <v>0.96</v>
      </c>
      <c r="O182" s="143">
        <v>0.96</v>
      </c>
      <c r="P182" s="143">
        <v>0.98</v>
      </c>
      <c r="Q182" s="143">
        <v>0.99199999999999999</v>
      </c>
      <c r="R182">
        <v>0.99</v>
      </c>
      <c r="S182">
        <v>0.99450000000000005</v>
      </c>
    </row>
    <row r="183" spans="1:19" x14ac:dyDescent="0.2">
      <c r="A183" s="142">
        <v>42491</v>
      </c>
      <c r="B183" s="143">
        <v>0.93059999999999998</v>
      </c>
      <c r="C183" s="143">
        <v>0.99</v>
      </c>
      <c r="D183" s="143">
        <v>0.96</v>
      </c>
      <c r="E183" s="143">
        <v>0.93059999999999998</v>
      </c>
      <c r="F183" s="143">
        <v>0.999</v>
      </c>
      <c r="G183" s="143">
        <v>0.98</v>
      </c>
      <c r="H183" s="143">
        <v>0.995</v>
      </c>
      <c r="I183" s="143">
        <v>0.999</v>
      </c>
      <c r="J183" s="143">
        <v>0.99</v>
      </c>
      <c r="K183" s="143">
        <v>0.995</v>
      </c>
      <c r="L183" s="143">
        <v>0.999</v>
      </c>
      <c r="M183" s="143">
        <v>0.99</v>
      </c>
      <c r="N183" s="143">
        <v>0.96</v>
      </c>
      <c r="O183" s="143">
        <v>0.96</v>
      </c>
      <c r="P183" s="143">
        <v>0.98</v>
      </c>
      <c r="Q183" s="143">
        <v>0.99199999999999999</v>
      </c>
      <c r="R183">
        <v>0.99</v>
      </c>
      <c r="S183">
        <v>0.99450000000000005</v>
      </c>
    </row>
    <row r="184" spans="1:19" x14ac:dyDescent="0.2">
      <c r="A184" s="142">
        <v>42522</v>
      </c>
      <c r="B184" s="143">
        <v>0.93059999999999998</v>
      </c>
      <c r="C184" s="143">
        <v>0.99</v>
      </c>
      <c r="D184" s="143">
        <v>0.96</v>
      </c>
      <c r="E184" s="143">
        <v>0.93059999999999998</v>
      </c>
      <c r="F184" s="143">
        <v>0.999</v>
      </c>
      <c r="G184" s="143">
        <v>0.98</v>
      </c>
      <c r="H184" s="143">
        <v>0.995</v>
      </c>
      <c r="I184" s="143">
        <v>0.999</v>
      </c>
      <c r="J184" s="143">
        <v>0.99</v>
      </c>
      <c r="K184" s="143">
        <v>0.995</v>
      </c>
      <c r="L184" s="143">
        <v>0.999</v>
      </c>
      <c r="M184" s="143">
        <v>0.99</v>
      </c>
      <c r="N184" s="143">
        <v>0.96</v>
      </c>
      <c r="O184" s="143">
        <v>0.96</v>
      </c>
      <c r="P184" s="143">
        <v>0.98</v>
      </c>
      <c r="Q184" s="143">
        <v>0.99199999999999999</v>
      </c>
      <c r="R184">
        <v>0.99</v>
      </c>
      <c r="S184">
        <v>0.99450000000000005</v>
      </c>
    </row>
    <row r="185" spans="1:19" x14ac:dyDescent="0.2">
      <c r="A185" s="142">
        <v>42552</v>
      </c>
      <c r="B185" s="143">
        <v>0.93059999999999998</v>
      </c>
      <c r="C185" s="143">
        <v>0.99</v>
      </c>
      <c r="D185" s="143">
        <v>0.96</v>
      </c>
      <c r="E185" s="143">
        <v>0.93059999999999998</v>
      </c>
      <c r="F185" s="143">
        <v>0.999</v>
      </c>
      <c r="G185" s="143">
        <v>0.98</v>
      </c>
      <c r="H185" s="143">
        <v>0.995</v>
      </c>
      <c r="I185" s="143">
        <v>0.999</v>
      </c>
      <c r="J185" s="143">
        <v>0.99</v>
      </c>
      <c r="K185" s="143">
        <v>0.995</v>
      </c>
      <c r="L185" s="143">
        <v>0.999</v>
      </c>
      <c r="M185" s="143">
        <v>0.99</v>
      </c>
      <c r="N185" s="143">
        <v>0.96</v>
      </c>
      <c r="O185" s="143">
        <v>0.96</v>
      </c>
      <c r="P185" s="143">
        <v>0.98</v>
      </c>
      <c r="Q185" s="143">
        <v>0.99199999999999999</v>
      </c>
      <c r="R185">
        <v>0.99</v>
      </c>
      <c r="S185">
        <v>0.99450000000000005</v>
      </c>
    </row>
    <row r="186" spans="1:19" x14ac:dyDescent="0.2">
      <c r="A186" s="142">
        <v>42583</v>
      </c>
      <c r="B186" s="143">
        <v>0.93059999999999998</v>
      </c>
      <c r="C186" s="143">
        <v>0.99</v>
      </c>
      <c r="D186" s="143">
        <v>0.96</v>
      </c>
      <c r="E186" s="143">
        <v>0.93059999999999998</v>
      </c>
      <c r="F186" s="143">
        <v>0.999</v>
      </c>
      <c r="G186" s="143">
        <v>0.98</v>
      </c>
      <c r="H186" s="143">
        <v>0.995</v>
      </c>
      <c r="I186" s="143">
        <v>0.999</v>
      </c>
      <c r="J186" s="143">
        <v>0.99</v>
      </c>
      <c r="K186" s="143">
        <v>0.995</v>
      </c>
      <c r="L186" s="143">
        <v>0.999</v>
      </c>
      <c r="M186" s="143">
        <v>0.99</v>
      </c>
      <c r="N186" s="143">
        <v>0.96</v>
      </c>
      <c r="O186" s="143">
        <v>0.96</v>
      </c>
      <c r="P186" s="143">
        <v>0.98</v>
      </c>
      <c r="Q186" s="143">
        <v>0.99199999999999999</v>
      </c>
      <c r="R186">
        <v>0.99</v>
      </c>
      <c r="S186">
        <v>0.99450000000000005</v>
      </c>
    </row>
    <row r="187" spans="1:19" x14ac:dyDescent="0.2">
      <c r="A187" s="142">
        <v>42614</v>
      </c>
      <c r="B187" s="143">
        <v>0.93059999999999998</v>
      </c>
      <c r="C187" s="143">
        <v>0.99</v>
      </c>
      <c r="D187" s="143">
        <v>0.96</v>
      </c>
      <c r="E187" s="143">
        <v>0.93059999999999998</v>
      </c>
      <c r="F187" s="143">
        <v>0.999</v>
      </c>
      <c r="G187" s="143">
        <v>0.98</v>
      </c>
      <c r="H187" s="143">
        <v>0.995</v>
      </c>
      <c r="I187" s="143">
        <v>0.999</v>
      </c>
      <c r="J187" s="143">
        <v>0.99</v>
      </c>
      <c r="K187" s="143">
        <v>0.995</v>
      </c>
      <c r="L187" s="143">
        <v>0.999</v>
      </c>
      <c r="M187" s="143">
        <v>0.99</v>
      </c>
      <c r="N187" s="143">
        <v>0.96</v>
      </c>
      <c r="O187" s="143">
        <v>0.96</v>
      </c>
      <c r="P187" s="143">
        <v>0.98</v>
      </c>
      <c r="Q187" s="143">
        <v>0.99199999999999999</v>
      </c>
      <c r="R187">
        <v>0.99</v>
      </c>
      <c r="S187">
        <v>0.99450000000000005</v>
      </c>
    </row>
    <row r="188" spans="1:19" x14ac:dyDescent="0.2">
      <c r="A188" s="142">
        <v>42644</v>
      </c>
      <c r="B188" s="143">
        <v>0.93059999999999998</v>
      </c>
      <c r="C188" s="143">
        <v>0.99</v>
      </c>
      <c r="D188" s="143">
        <v>0.96</v>
      </c>
      <c r="E188" s="143">
        <v>0.93059999999999998</v>
      </c>
      <c r="F188" s="143">
        <v>0.999</v>
      </c>
      <c r="G188" s="143">
        <v>0.98</v>
      </c>
      <c r="H188" s="143">
        <v>0.995</v>
      </c>
      <c r="I188" s="143">
        <v>0.999</v>
      </c>
      <c r="J188" s="143">
        <v>0.99</v>
      </c>
      <c r="K188" s="143">
        <v>0.995</v>
      </c>
      <c r="L188" s="143">
        <v>0.999</v>
      </c>
      <c r="M188" s="143">
        <v>0.99</v>
      </c>
      <c r="N188" s="143">
        <v>0.96</v>
      </c>
      <c r="O188" s="143">
        <v>0.96</v>
      </c>
      <c r="P188" s="143">
        <v>0.98</v>
      </c>
      <c r="Q188" s="143">
        <v>0.99199999999999999</v>
      </c>
      <c r="R188">
        <v>0.99</v>
      </c>
      <c r="S188">
        <v>0.99450000000000005</v>
      </c>
    </row>
    <row r="189" spans="1:19" x14ac:dyDescent="0.2">
      <c r="A189" s="142">
        <v>42675</v>
      </c>
      <c r="B189" s="143">
        <v>0.93059999999999998</v>
      </c>
      <c r="C189" s="143">
        <v>0.99</v>
      </c>
      <c r="D189" s="143">
        <v>0.96</v>
      </c>
      <c r="E189" s="143">
        <v>0.93059999999999998</v>
      </c>
      <c r="F189" s="143">
        <v>0.999</v>
      </c>
      <c r="G189" s="143">
        <v>0.98</v>
      </c>
      <c r="H189" s="143">
        <v>0.995</v>
      </c>
      <c r="I189" s="143">
        <v>0.999</v>
      </c>
      <c r="J189" s="143">
        <v>0.99</v>
      </c>
      <c r="K189" s="143">
        <v>0.995</v>
      </c>
      <c r="L189" s="143">
        <v>0.999</v>
      </c>
      <c r="M189" s="143">
        <v>0.99</v>
      </c>
      <c r="N189" s="143">
        <v>0.96</v>
      </c>
      <c r="O189" s="143">
        <v>0.96</v>
      </c>
      <c r="P189" s="143">
        <v>0.98</v>
      </c>
      <c r="Q189" s="143">
        <v>0.99199999999999999</v>
      </c>
      <c r="R189">
        <v>0.99</v>
      </c>
      <c r="S189">
        <v>0.99450000000000005</v>
      </c>
    </row>
    <row r="190" spans="1:19" x14ac:dyDescent="0.2">
      <c r="A190" s="142">
        <v>42705</v>
      </c>
      <c r="B190" s="143">
        <v>0.93059999999999998</v>
      </c>
      <c r="C190" s="143">
        <v>0.99</v>
      </c>
      <c r="D190" s="143">
        <v>0.96</v>
      </c>
      <c r="E190" s="143">
        <v>0.93059999999999998</v>
      </c>
      <c r="F190" s="143">
        <v>0.999</v>
      </c>
      <c r="G190" s="143">
        <v>0.98</v>
      </c>
      <c r="H190" s="143">
        <v>0.995</v>
      </c>
      <c r="I190" s="143">
        <v>0.999</v>
      </c>
      <c r="J190" s="143">
        <v>0.99</v>
      </c>
      <c r="K190" s="143">
        <v>0.995</v>
      </c>
      <c r="L190" s="143">
        <v>0.999</v>
      </c>
      <c r="M190" s="143">
        <v>0.99</v>
      </c>
      <c r="N190" s="143">
        <v>0.96</v>
      </c>
      <c r="O190" s="143">
        <v>0.96</v>
      </c>
      <c r="P190" s="143">
        <v>0.98</v>
      </c>
      <c r="Q190" s="143">
        <v>0.99199999999999999</v>
      </c>
      <c r="R190">
        <v>0.99</v>
      </c>
      <c r="S190">
        <v>0.99450000000000005</v>
      </c>
    </row>
    <row r="191" spans="1:19" x14ac:dyDescent="0.2">
      <c r="A191" s="142">
        <v>42736</v>
      </c>
      <c r="B191" s="143">
        <v>0.93059999999999998</v>
      </c>
      <c r="C191" s="143">
        <v>0.99</v>
      </c>
      <c r="D191" s="143">
        <v>0.96</v>
      </c>
      <c r="E191" s="143">
        <v>0.93059999999999998</v>
      </c>
      <c r="F191" s="143">
        <v>0.999</v>
      </c>
      <c r="G191" s="143">
        <v>0.98</v>
      </c>
      <c r="H191" s="143">
        <v>0.995</v>
      </c>
      <c r="I191" s="143">
        <v>0.999</v>
      </c>
      <c r="J191" s="143">
        <v>0.99</v>
      </c>
      <c r="K191" s="143">
        <v>0.995</v>
      </c>
      <c r="L191" s="143">
        <v>0.999</v>
      </c>
      <c r="M191" s="143">
        <v>0.99</v>
      </c>
      <c r="N191" s="143">
        <v>0.96</v>
      </c>
      <c r="O191" s="143">
        <v>0.96</v>
      </c>
      <c r="P191" s="143">
        <v>0.98</v>
      </c>
      <c r="Q191" s="143">
        <v>0.99199999999999999</v>
      </c>
      <c r="R191">
        <v>0.99</v>
      </c>
      <c r="S191">
        <v>0.99450000000000005</v>
      </c>
    </row>
    <row r="192" spans="1:19" x14ac:dyDescent="0.2">
      <c r="A192" s="142">
        <v>42767</v>
      </c>
      <c r="B192" s="143">
        <v>0.93059999999999998</v>
      </c>
      <c r="C192" s="143">
        <v>0.99</v>
      </c>
      <c r="D192" s="143">
        <v>0.96</v>
      </c>
      <c r="E192" s="143">
        <v>0.93059999999999998</v>
      </c>
      <c r="F192" s="143">
        <v>0.999</v>
      </c>
      <c r="G192" s="143">
        <v>0.98</v>
      </c>
      <c r="H192" s="143">
        <v>0.995</v>
      </c>
      <c r="I192" s="143">
        <v>0.999</v>
      </c>
      <c r="J192" s="143">
        <v>0.99</v>
      </c>
      <c r="K192" s="143">
        <v>0.995</v>
      </c>
      <c r="L192" s="143">
        <v>0.999</v>
      </c>
      <c r="M192" s="143">
        <v>0.99</v>
      </c>
      <c r="N192" s="143">
        <v>0.96</v>
      </c>
      <c r="O192" s="143">
        <v>0.96</v>
      </c>
      <c r="P192" s="143">
        <v>0.98</v>
      </c>
      <c r="Q192" s="143">
        <v>0.99199999999999999</v>
      </c>
      <c r="R192">
        <v>0.99</v>
      </c>
      <c r="S192">
        <v>0.99450000000000005</v>
      </c>
    </row>
    <row r="193" spans="1:19" x14ac:dyDescent="0.2">
      <c r="A193" s="142">
        <v>42795</v>
      </c>
      <c r="B193" s="143">
        <v>0.93059999999999998</v>
      </c>
      <c r="C193" s="143">
        <v>0.99</v>
      </c>
      <c r="D193" s="143">
        <v>0.96</v>
      </c>
      <c r="E193" s="143">
        <v>0.93059999999999998</v>
      </c>
      <c r="F193" s="143">
        <v>0.999</v>
      </c>
      <c r="G193" s="143">
        <v>0.98</v>
      </c>
      <c r="H193" s="143">
        <v>0.995</v>
      </c>
      <c r="I193" s="143">
        <v>0.999</v>
      </c>
      <c r="J193" s="143">
        <v>0.99</v>
      </c>
      <c r="K193" s="143">
        <v>0.995</v>
      </c>
      <c r="L193" s="143">
        <v>0.999</v>
      </c>
      <c r="M193" s="143">
        <v>0.99</v>
      </c>
      <c r="N193" s="143">
        <v>0.96</v>
      </c>
      <c r="O193" s="143">
        <v>0.96</v>
      </c>
      <c r="P193" s="143">
        <v>0.98</v>
      </c>
      <c r="Q193" s="143">
        <v>0.99199999999999999</v>
      </c>
      <c r="R193">
        <v>0.99</v>
      </c>
      <c r="S193">
        <v>0.99450000000000005</v>
      </c>
    </row>
    <row r="194" spans="1:19" x14ac:dyDescent="0.2">
      <c r="A194" s="142">
        <v>42826</v>
      </c>
      <c r="B194" s="143">
        <v>0.93059999999999998</v>
      </c>
      <c r="C194" s="143">
        <v>0.99</v>
      </c>
      <c r="D194" s="143">
        <v>0.96</v>
      </c>
      <c r="E194" s="143">
        <v>0.93059999999999998</v>
      </c>
      <c r="F194" s="143">
        <v>0.999</v>
      </c>
      <c r="G194" s="143">
        <v>0.98</v>
      </c>
      <c r="H194" s="143">
        <v>0.995</v>
      </c>
      <c r="I194" s="143">
        <v>0.999</v>
      </c>
      <c r="J194" s="143">
        <v>0.99</v>
      </c>
      <c r="K194" s="143">
        <v>0.995</v>
      </c>
      <c r="L194" s="143">
        <v>0.999</v>
      </c>
      <c r="M194" s="143">
        <v>0.99</v>
      </c>
      <c r="N194" s="143">
        <v>0.96</v>
      </c>
      <c r="O194" s="143">
        <v>0.96</v>
      </c>
      <c r="P194" s="143">
        <v>0.98</v>
      </c>
      <c r="Q194" s="143">
        <v>0.99199999999999999</v>
      </c>
      <c r="R194">
        <v>0.99</v>
      </c>
      <c r="S194">
        <v>0.99450000000000005</v>
      </c>
    </row>
    <row r="195" spans="1:19" x14ac:dyDescent="0.2">
      <c r="A195" s="142">
        <v>42856</v>
      </c>
      <c r="B195" s="143">
        <v>0.93059999999999998</v>
      </c>
      <c r="C195" s="143">
        <v>0.99</v>
      </c>
      <c r="D195" s="143">
        <v>0.96</v>
      </c>
      <c r="E195" s="143">
        <v>0.93059999999999998</v>
      </c>
      <c r="F195" s="143">
        <v>0.999</v>
      </c>
      <c r="G195" s="143">
        <v>0.98</v>
      </c>
      <c r="H195" s="143">
        <v>0.995</v>
      </c>
      <c r="I195" s="143">
        <v>0.999</v>
      </c>
      <c r="J195" s="143">
        <v>0.99</v>
      </c>
      <c r="K195" s="143">
        <v>0.995</v>
      </c>
      <c r="L195" s="143">
        <v>0.999</v>
      </c>
      <c r="M195" s="143">
        <v>0.99</v>
      </c>
      <c r="N195" s="143">
        <v>0.96</v>
      </c>
      <c r="O195" s="143">
        <v>0.96</v>
      </c>
      <c r="P195" s="143">
        <v>0.98</v>
      </c>
      <c r="Q195" s="143">
        <v>0.99199999999999999</v>
      </c>
      <c r="R195">
        <v>0.99</v>
      </c>
      <c r="S195">
        <v>0.99450000000000005</v>
      </c>
    </row>
    <row r="196" spans="1:19" x14ac:dyDescent="0.2">
      <c r="A196" s="142">
        <v>42887</v>
      </c>
      <c r="B196" s="143">
        <v>0.93059999999999998</v>
      </c>
      <c r="C196" s="143">
        <v>0.99</v>
      </c>
      <c r="D196" s="143">
        <v>0.96</v>
      </c>
      <c r="E196" s="143">
        <v>0.93059999999999998</v>
      </c>
      <c r="F196" s="143">
        <v>0.999</v>
      </c>
      <c r="G196" s="143">
        <v>0.98</v>
      </c>
      <c r="H196" s="143">
        <v>0.995</v>
      </c>
      <c r="I196" s="143">
        <v>0.999</v>
      </c>
      <c r="J196" s="143">
        <v>0.99</v>
      </c>
      <c r="K196" s="143">
        <v>0.995</v>
      </c>
      <c r="L196" s="143">
        <v>0.999</v>
      </c>
      <c r="M196" s="143">
        <v>0.99</v>
      </c>
      <c r="N196" s="143">
        <v>0.96</v>
      </c>
      <c r="O196" s="143">
        <v>0.96</v>
      </c>
      <c r="P196" s="143">
        <v>0.98</v>
      </c>
      <c r="Q196" s="143">
        <v>0.99199999999999999</v>
      </c>
      <c r="R196">
        <v>0.99</v>
      </c>
      <c r="S196">
        <v>0.99450000000000005</v>
      </c>
    </row>
    <row r="197" spans="1:19" x14ac:dyDescent="0.2">
      <c r="A197" s="142">
        <v>42917</v>
      </c>
      <c r="B197" s="143">
        <v>0.93059999999999998</v>
      </c>
      <c r="C197" s="143">
        <v>0.99</v>
      </c>
      <c r="D197" s="143">
        <v>0.96</v>
      </c>
      <c r="E197" s="143">
        <v>0.93059999999999998</v>
      </c>
      <c r="F197" s="143">
        <v>0.999</v>
      </c>
      <c r="G197" s="143">
        <v>0.98</v>
      </c>
      <c r="H197" s="143">
        <v>0.995</v>
      </c>
      <c r="I197" s="143">
        <v>0.999</v>
      </c>
      <c r="J197" s="143">
        <v>0.99</v>
      </c>
      <c r="K197" s="143">
        <v>0.995</v>
      </c>
      <c r="L197" s="143">
        <v>0.999</v>
      </c>
      <c r="M197" s="143">
        <v>0.99</v>
      </c>
      <c r="N197" s="143">
        <v>0.96</v>
      </c>
      <c r="O197" s="143">
        <v>0.96</v>
      </c>
      <c r="P197" s="143">
        <v>0.98</v>
      </c>
      <c r="Q197" s="143">
        <v>0.99199999999999999</v>
      </c>
      <c r="R197">
        <v>0.99</v>
      </c>
      <c r="S197">
        <v>0.99450000000000005</v>
      </c>
    </row>
    <row r="198" spans="1:19" x14ac:dyDescent="0.2">
      <c r="A198" s="142">
        <v>42948</v>
      </c>
      <c r="B198" s="143">
        <v>0.93059999999999998</v>
      </c>
      <c r="C198" s="143">
        <v>0.99</v>
      </c>
      <c r="D198" s="143">
        <v>0.96</v>
      </c>
      <c r="E198" s="143">
        <v>0.93059999999999998</v>
      </c>
      <c r="F198" s="143">
        <v>0.999</v>
      </c>
      <c r="G198" s="143">
        <v>0.98</v>
      </c>
      <c r="H198" s="143">
        <v>0.995</v>
      </c>
      <c r="I198" s="143">
        <v>0.999</v>
      </c>
      <c r="J198" s="143">
        <v>0.99</v>
      </c>
      <c r="K198" s="143">
        <v>0.995</v>
      </c>
      <c r="L198" s="143">
        <v>0.999</v>
      </c>
      <c r="M198" s="143">
        <v>0.99</v>
      </c>
      <c r="N198" s="143">
        <v>0.96</v>
      </c>
      <c r="O198" s="143">
        <v>0.96</v>
      </c>
      <c r="P198" s="143">
        <v>0.98</v>
      </c>
      <c r="Q198" s="143">
        <v>0.99199999999999999</v>
      </c>
      <c r="R198">
        <v>0.99</v>
      </c>
      <c r="S198">
        <v>0.99450000000000005</v>
      </c>
    </row>
    <row r="199" spans="1:19" x14ac:dyDescent="0.2">
      <c r="A199" s="142">
        <v>42979</v>
      </c>
      <c r="B199" s="143">
        <v>0.93059999999999998</v>
      </c>
      <c r="C199" s="143">
        <v>0.99</v>
      </c>
      <c r="D199" s="143">
        <v>0.96</v>
      </c>
      <c r="E199" s="143">
        <v>0.93059999999999998</v>
      </c>
      <c r="F199" s="143">
        <v>0.999</v>
      </c>
      <c r="G199" s="143">
        <v>0.98</v>
      </c>
      <c r="H199" s="143">
        <v>0.995</v>
      </c>
      <c r="I199" s="143">
        <v>0.999</v>
      </c>
      <c r="J199" s="143">
        <v>0.99</v>
      </c>
      <c r="K199" s="143">
        <v>0.995</v>
      </c>
      <c r="L199" s="143">
        <v>0.999</v>
      </c>
      <c r="M199" s="143">
        <v>0.99</v>
      </c>
      <c r="N199" s="143">
        <v>0.96</v>
      </c>
      <c r="O199" s="143">
        <v>0.96</v>
      </c>
      <c r="P199" s="143">
        <v>0.98</v>
      </c>
      <c r="Q199" s="143">
        <v>0.99199999999999999</v>
      </c>
      <c r="R199">
        <v>0.99</v>
      </c>
      <c r="S199">
        <v>0.99450000000000005</v>
      </c>
    </row>
    <row r="200" spans="1:19" x14ac:dyDescent="0.2">
      <c r="A200" s="142">
        <v>43009</v>
      </c>
      <c r="B200" s="143">
        <v>0.93059999999999998</v>
      </c>
      <c r="C200" s="143">
        <v>0.99</v>
      </c>
      <c r="D200" s="143">
        <v>0.96</v>
      </c>
      <c r="E200" s="143">
        <v>0.93059999999999998</v>
      </c>
      <c r="F200" s="143">
        <v>0.999</v>
      </c>
      <c r="G200" s="143">
        <v>0.98</v>
      </c>
      <c r="H200" s="143">
        <v>0.995</v>
      </c>
      <c r="I200" s="143">
        <v>0.999</v>
      </c>
      <c r="J200" s="143">
        <v>0.99</v>
      </c>
      <c r="K200" s="143">
        <v>0.995</v>
      </c>
      <c r="L200" s="143">
        <v>0.999</v>
      </c>
      <c r="M200" s="143">
        <v>0.99</v>
      </c>
      <c r="N200" s="143">
        <v>0.96</v>
      </c>
      <c r="O200" s="143">
        <v>0.96</v>
      </c>
      <c r="P200" s="143">
        <v>0.98</v>
      </c>
      <c r="Q200" s="143">
        <v>0.99199999999999999</v>
      </c>
      <c r="R200">
        <v>0.99</v>
      </c>
      <c r="S200">
        <v>0.99450000000000005</v>
      </c>
    </row>
    <row r="201" spans="1:19" x14ac:dyDescent="0.2">
      <c r="A201" s="142">
        <v>43040</v>
      </c>
      <c r="B201" s="143">
        <v>0.93059999999999998</v>
      </c>
      <c r="C201" s="143">
        <v>0.99</v>
      </c>
      <c r="D201" s="143">
        <v>0.96</v>
      </c>
      <c r="E201" s="143">
        <v>0.93059999999999998</v>
      </c>
      <c r="F201" s="143">
        <v>0.999</v>
      </c>
      <c r="G201" s="143">
        <v>0.98</v>
      </c>
      <c r="H201" s="143">
        <v>0.995</v>
      </c>
      <c r="I201" s="143">
        <v>0.999</v>
      </c>
      <c r="J201" s="143">
        <v>0.99</v>
      </c>
      <c r="K201" s="143">
        <v>0.995</v>
      </c>
      <c r="L201" s="143">
        <v>0.999</v>
      </c>
      <c r="M201" s="143">
        <v>0.99</v>
      </c>
      <c r="N201" s="143">
        <v>0.96</v>
      </c>
      <c r="O201" s="143">
        <v>0.96</v>
      </c>
      <c r="P201" s="143">
        <v>0.98</v>
      </c>
      <c r="Q201" s="143">
        <v>0.99199999999999999</v>
      </c>
      <c r="R201">
        <v>0.99</v>
      </c>
      <c r="S201">
        <v>0.99450000000000005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2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2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2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2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2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2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2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2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2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2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2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2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2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2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2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2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2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2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2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2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2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2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2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2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2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2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2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2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2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2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2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2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2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2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2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2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2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2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2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2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2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2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2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2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2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2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2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2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2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2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2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2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2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2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2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2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2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2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2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2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2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2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2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2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2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2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2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2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2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2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2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2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2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2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2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2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2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2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2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2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2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2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2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2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2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2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2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2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2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2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2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2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2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2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2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2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2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2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2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2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2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2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2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2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2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2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2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2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2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2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2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2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2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2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2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2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2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2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2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2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2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2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2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2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2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2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2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2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2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2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2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2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2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2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2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2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2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2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2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2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2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2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2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2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2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2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2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2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2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2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2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2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2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2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2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2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2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2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2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2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2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2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2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2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2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2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2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2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2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2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2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2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2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2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2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2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2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2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2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2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2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2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2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2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2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2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2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2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2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2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2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2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2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2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2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2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2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2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2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2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2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2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2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2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2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2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2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2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2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2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2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2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2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2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2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2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2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2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2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2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2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2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2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2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2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2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2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2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2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2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2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2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2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2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2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2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2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2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2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2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2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2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2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2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2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2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2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2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2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2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2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2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2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2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2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2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2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2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2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2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2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2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2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2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2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2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2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2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2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2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2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2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2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2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2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2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2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2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2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2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2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2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2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2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2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2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2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2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2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2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2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2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2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2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2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2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2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2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2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2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2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2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2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2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2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2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2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2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2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2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2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2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2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2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2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2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2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2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2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2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2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2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2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2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2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2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2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2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2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2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2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2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2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2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2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2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2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2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2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2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2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2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2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2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2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2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2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2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2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2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2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2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2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2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2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2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2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2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2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</vt:i4>
      </vt:variant>
    </vt:vector>
  </HeadingPairs>
  <TitlesOfParts>
    <vt:vector size="36" baseType="lpstr">
      <vt:lpstr>BASIS OPT CALC</vt:lpstr>
      <vt:lpstr>STRADDLES</vt:lpstr>
      <vt:lpstr>GD OPT CALC</vt:lpstr>
      <vt:lpstr>index est</vt:lpstr>
      <vt:lpstr>opt calc</vt:lpstr>
      <vt:lpstr>NEW SKEW TABLE</vt:lpstr>
      <vt:lpstr>EXTENDABLE</vt:lpstr>
      <vt:lpstr>Sheet7</vt:lpstr>
      <vt:lpstr>curves</vt:lpstr>
      <vt:lpstr>VOLS</vt:lpstr>
      <vt:lpstr>GAS DAILY VOL DOWNLOAD</vt:lpstr>
      <vt:lpstr>GAS DAILY VOLS</vt:lpstr>
      <vt:lpstr>CORRELATION</vt:lpstr>
      <vt:lpstr>expiry</vt:lpstr>
      <vt:lpstr>aproct</vt:lpstr>
      <vt:lpstr>b</vt:lpstr>
      <vt:lpstr>CAL7VOL</vt:lpstr>
      <vt:lpstr>CAL8VOL</vt:lpstr>
      <vt:lpstr>CAL9VOL</vt:lpstr>
      <vt:lpstr>CORETABLE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Felienne</cp:lastModifiedBy>
  <cp:lastPrinted>2001-06-22T15:12:17Z</cp:lastPrinted>
  <dcterms:created xsi:type="dcterms:W3CDTF">1999-08-13T14:02:41Z</dcterms:created>
  <dcterms:modified xsi:type="dcterms:W3CDTF">2014-09-03T20:28:45Z</dcterms:modified>
</cp:coreProperties>
</file>