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J16" i="1"/>
  <c r="K16" i="1"/>
  <c r="L16" i="1"/>
  <c r="R16" i="1"/>
  <c r="S16" i="1"/>
  <c r="T16" i="1"/>
  <c r="Z16" i="1"/>
  <c r="B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G22" i="1" s="1"/>
  <c r="D18" i="1"/>
  <c r="E18" i="1"/>
  <c r="E16" i="1" s="1"/>
  <c r="F18" i="1"/>
  <c r="F24" i="1" s="1"/>
  <c r="G18" i="1"/>
  <c r="H18" i="1"/>
  <c r="L22" i="1" s="1"/>
  <c r="L24" i="1" s="1"/>
  <c r="I18" i="1"/>
  <c r="J18" i="1"/>
  <c r="K18" i="1"/>
  <c r="L18" i="1"/>
  <c r="M18" i="1"/>
  <c r="M16" i="1" s="1"/>
  <c r="N18" i="1"/>
  <c r="N24" i="1" s="1"/>
  <c r="O18" i="1"/>
  <c r="P18" i="1"/>
  <c r="Q18" i="1"/>
  <c r="R18" i="1"/>
  <c r="S18" i="1"/>
  <c r="T18" i="1"/>
  <c r="U18" i="1"/>
  <c r="U16" i="1" s="1"/>
  <c r="V18" i="1"/>
  <c r="V24" i="1" s="1"/>
  <c r="W18" i="1"/>
  <c r="X18" i="1"/>
  <c r="Y18" i="1"/>
  <c r="Y16" i="1" s="1"/>
  <c r="Z18" i="1"/>
  <c r="B19" i="1"/>
  <c r="C19" i="1"/>
  <c r="C17" i="1" s="1"/>
  <c r="D19" i="1"/>
  <c r="E19" i="1"/>
  <c r="F19" i="1"/>
  <c r="F25" i="1" s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G23" i="1" s="1"/>
  <c r="G27" i="1" s="1"/>
  <c r="D20" i="1"/>
  <c r="E20" i="1"/>
  <c r="F20" i="1"/>
  <c r="D23" i="1" s="1"/>
  <c r="G20" i="1"/>
  <c r="G26" i="1" s="1"/>
  <c r="H20" i="1"/>
  <c r="I20" i="1"/>
  <c r="J20" i="1"/>
  <c r="K20" i="1"/>
  <c r="L20" i="1"/>
  <c r="M20" i="1"/>
  <c r="N20" i="1"/>
  <c r="N26" i="1" s="1"/>
  <c r="O20" i="1"/>
  <c r="P20" i="1"/>
  <c r="Q20" i="1"/>
  <c r="R20" i="1"/>
  <c r="S20" i="1"/>
  <c r="T20" i="1"/>
  <c r="U20" i="1"/>
  <c r="V20" i="1"/>
  <c r="V26" i="1" s="1"/>
  <c r="W20" i="1"/>
  <c r="X20" i="1"/>
  <c r="Y20" i="1"/>
  <c r="Z20" i="1"/>
  <c r="B21" i="1"/>
  <c r="C21" i="1"/>
  <c r="D21" i="1"/>
  <c r="D17" i="1" s="1"/>
  <c r="E21" i="1"/>
  <c r="F21" i="1"/>
  <c r="F27" i="1" s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F22" i="1"/>
  <c r="N22" i="1"/>
  <c r="V22" i="1"/>
  <c r="F23" i="1"/>
  <c r="N23" i="1"/>
  <c r="V23" i="1"/>
  <c r="B24" i="1"/>
  <c r="B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B26" i="1"/>
  <c r="B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C28" i="1"/>
  <c r="G25" i="1" l="1"/>
  <c r="X24" i="1"/>
  <c r="G24" i="1"/>
  <c r="D26" i="1"/>
  <c r="E25" i="1"/>
  <c r="U23" i="1"/>
  <c r="U26" i="1" s="1"/>
  <c r="M23" i="1"/>
  <c r="M26" i="1" s="1"/>
  <c r="E23" i="1"/>
  <c r="E26" i="1" s="1"/>
  <c r="U22" i="1"/>
  <c r="U24" i="1" s="1"/>
  <c r="M22" i="1"/>
  <c r="M24" i="1" s="1"/>
  <c r="E22" i="1"/>
  <c r="E24" i="1" s="1"/>
  <c r="L23" i="1"/>
  <c r="L26" i="1" s="1"/>
  <c r="T22" i="1"/>
  <c r="T24" i="1" s="1"/>
  <c r="D22" i="1"/>
  <c r="H17" i="1"/>
  <c r="S23" i="1"/>
  <c r="S26" i="1" s="1"/>
  <c r="K23" i="1"/>
  <c r="K26" i="1" s="1"/>
  <c r="S22" i="1"/>
  <c r="S24" i="1" s="1"/>
  <c r="K22" i="1"/>
  <c r="K24" i="1" s="1"/>
  <c r="G17" i="1"/>
  <c r="Q16" i="1"/>
  <c r="I16" i="1"/>
  <c r="Z23" i="1"/>
  <c r="R23" i="1"/>
  <c r="R26" i="1" s="1"/>
  <c r="J23" i="1"/>
  <c r="J26" i="1" s="1"/>
  <c r="Z22" i="1"/>
  <c r="R22" i="1"/>
  <c r="R24" i="1" s="1"/>
  <c r="J22" i="1"/>
  <c r="J24" i="1" s="1"/>
  <c r="F17" i="1"/>
  <c r="X16" i="1"/>
  <c r="P16" i="1"/>
  <c r="AA16" i="1" s="1"/>
  <c r="H16" i="1"/>
  <c r="F26" i="1"/>
  <c r="Y23" i="1"/>
  <c r="Q23" i="1"/>
  <c r="Q26" i="1" s="1"/>
  <c r="I23" i="1"/>
  <c r="I26" i="1" s="1"/>
  <c r="Y22" i="1"/>
  <c r="Y25" i="1" s="1"/>
  <c r="Q22" i="1"/>
  <c r="Q24" i="1" s="1"/>
  <c r="I22" i="1"/>
  <c r="I24" i="1" s="1"/>
  <c r="E17" i="1"/>
  <c r="W16" i="1"/>
  <c r="O16" i="1"/>
  <c r="G16" i="1"/>
  <c r="T23" i="1"/>
  <c r="T26" i="1" s="1"/>
  <c r="C23" i="1"/>
  <c r="C26" i="1" s="1"/>
  <c r="C22" i="1"/>
  <c r="D27" i="1"/>
  <c r="X23" i="1"/>
  <c r="X26" i="1" s="1"/>
  <c r="P23" i="1"/>
  <c r="P26" i="1" s="1"/>
  <c r="H23" i="1"/>
  <c r="X22" i="1"/>
  <c r="P22" i="1"/>
  <c r="P24" i="1" s="1"/>
  <c r="H22" i="1"/>
  <c r="H25" i="1" s="1"/>
  <c r="V16" i="1"/>
  <c r="N16" i="1"/>
  <c r="F16" i="1"/>
  <c r="W23" i="1"/>
  <c r="W26" i="1" s="1"/>
  <c r="O23" i="1"/>
  <c r="O26" i="1" s="1"/>
  <c r="W22" i="1"/>
  <c r="W24" i="1" s="1"/>
  <c r="O22" i="1"/>
  <c r="O24" i="1" s="1"/>
  <c r="Y24" i="1" l="1"/>
  <c r="E27" i="1"/>
  <c r="H26" i="1"/>
  <c r="H27" i="1"/>
  <c r="Y26" i="1"/>
  <c r="Y27" i="1"/>
  <c r="H24" i="1"/>
  <c r="Z24" i="1"/>
  <c r="Z25" i="1"/>
  <c r="C24" i="1"/>
  <c r="C25" i="1"/>
  <c r="Z26" i="1"/>
  <c r="Z27" i="1"/>
  <c r="D25" i="1"/>
  <c r="D24" i="1"/>
  <c r="C27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<sst xmlns="http://schemas.openxmlformats.org/spreadsheetml/2006/main" count="74" uniqueCount="49">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</sst>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5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37409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149999999999999" customHeight="1" thickBot="1" x14ac:dyDescent="0.3">
      <c r="B11" s="22">
        <v>37410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Sunday</v>
      </c>
      <c r="C12" s="28">
        <v>25.212</v>
      </c>
      <c r="D12" s="28">
        <v>25.116</v>
      </c>
      <c r="E12" s="28">
        <v>25.187999999999999</v>
      </c>
      <c r="F12" s="28">
        <v>25.391999999999999</v>
      </c>
      <c r="G12" s="28">
        <v>25.463999999999999</v>
      </c>
      <c r="H12" s="28">
        <v>27.492000000000001</v>
      </c>
      <c r="I12" s="28">
        <v>30</v>
      </c>
      <c r="J12" s="28">
        <v>29.82</v>
      </c>
      <c r="K12" s="28">
        <v>29.76</v>
      </c>
      <c r="L12" s="28">
        <v>29.7</v>
      </c>
      <c r="M12" s="28">
        <v>29.82</v>
      </c>
      <c r="N12" s="28">
        <v>29.856000000000002</v>
      </c>
      <c r="O12" s="28">
        <v>29.808</v>
      </c>
      <c r="P12" s="28">
        <v>29.795999999999999</v>
      </c>
      <c r="Q12" s="28">
        <v>29.82</v>
      </c>
      <c r="R12" s="28">
        <v>29.76</v>
      </c>
      <c r="S12" s="28">
        <v>29.687999999999999</v>
      </c>
      <c r="T12" s="28">
        <v>29.82</v>
      </c>
      <c r="U12" s="28">
        <v>29.94</v>
      </c>
      <c r="V12" s="28">
        <v>29.82</v>
      </c>
      <c r="W12" s="28">
        <v>30.143999999999998</v>
      </c>
      <c r="X12" s="28">
        <v>30.588000000000001</v>
      </c>
      <c r="Y12" s="28">
        <v>30.864000000000001</v>
      </c>
      <c r="Z12" s="28">
        <v>30.876000000000001</v>
      </c>
      <c r="AA12" s="36">
        <f>SUM(C12:Z12)</f>
        <v>693.74400000000003</v>
      </c>
      <c r="AJ12" t="s">
        <v>46</v>
      </c>
    </row>
    <row r="13" spans="2:36" ht="19.149999999999999" customHeight="1" thickBot="1" x14ac:dyDescent="0.3">
      <c r="B13" s="26" t="str">
        <f>IF(AJ5=4,"Long Term Purchase Quantity for Saturday",IF(AJ5=5,"Long Term Purchase Quantity for Monday LLH",IF(AJ5=6,"Long Term Purchase Quantity for Monday HLH","")))</f>
        <v>Long Term Purchase Quantity for Monday LLH</v>
      </c>
      <c r="C13" s="28">
        <v>26.652000000000001</v>
      </c>
      <c r="D13" s="28">
        <v>26.628</v>
      </c>
      <c r="E13" s="28">
        <v>26.556000000000001</v>
      </c>
      <c r="F13" s="28">
        <v>26.532</v>
      </c>
      <c r="G13" s="28">
        <v>26.556000000000001</v>
      </c>
      <c r="H13" s="28">
        <v>30.576000000000001</v>
      </c>
      <c r="I13" s="28">
        <v>31.452000000000002</v>
      </c>
      <c r="J13" s="28">
        <v>31.608000000000001</v>
      </c>
      <c r="K13" s="28">
        <v>30.276</v>
      </c>
      <c r="L13" s="28">
        <v>28.283999999999999</v>
      </c>
      <c r="M13" s="28">
        <v>26.46</v>
      </c>
      <c r="N13" s="28">
        <v>30.071999999999999</v>
      </c>
      <c r="O13" s="28">
        <v>30.623999999999999</v>
      </c>
      <c r="P13" s="28">
        <v>30.06</v>
      </c>
      <c r="Q13" s="28">
        <v>29.207999999999998</v>
      </c>
      <c r="R13" s="28">
        <v>29.82</v>
      </c>
      <c r="S13" s="28">
        <v>29.664000000000001</v>
      </c>
      <c r="T13" s="28">
        <v>29.748000000000001</v>
      </c>
      <c r="U13" s="28">
        <v>29.916</v>
      </c>
      <c r="V13" s="28">
        <v>28.283999999999999</v>
      </c>
      <c r="W13" s="28">
        <v>27.96</v>
      </c>
      <c r="X13" s="28">
        <v>28.26</v>
      </c>
      <c r="Y13" s="28">
        <v>27.888000000000002</v>
      </c>
      <c r="Z13" s="28">
        <v>27.803999999999998</v>
      </c>
      <c r="AA13" s="36"/>
    </row>
    <row r="14" spans="2:36" ht="16.5" thickBot="1" x14ac:dyDescent="0.3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Sunday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4</v>
      </c>
      <c r="W14" s="29">
        <v>13.215235906692586</v>
      </c>
      <c r="X14" s="29">
        <v>13.215235906692586</v>
      </c>
      <c r="Y14" s="29">
        <v>14.095235906692585</v>
      </c>
      <c r="Z14" s="29">
        <v>14.095235906692585</v>
      </c>
      <c r="AA14" s="37">
        <f>SUM(C14:Z14)</f>
        <v>58.620943626770341</v>
      </c>
    </row>
    <row r="15" spans="2:36" ht="16.5" customHeight="1" thickBot="1" x14ac:dyDescent="0.3">
      <c r="B15" s="27" t="str">
        <f>IF(AJ5=4,"Expected Usage for Saturday",IF(AJ5=5,"Expected Usage for Monday LLH",IF(AJ5=6,"Expected Usage for Monday HLH","")))</f>
        <v>Expected Usage for Monday LLH</v>
      </c>
      <c r="C15" s="29">
        <v>15.705235906692586</v>
      </c>
      <c r="D15" s="29">
        <v>15.705235906692586</v>
      </c>
      <c r="E15" s="29">
        <v>15.705235906692586</v>
      </c>
      <c r="F15" s="29">
        <v>15.705235906692586</v>
      </c>
      <c r="G15" s="29">
        <v>16.455235906692586</v>
      </c>
      <c r="H15" s="29">
        <v>16.455235906692586</v>
      </c>
      <c r="I15" s="29">
        <v>16.655235906692585</v>
      </c>
      <c r="J15" s="29">
        <v>16.655235906692585</v>
      </c>
      <c r="K15" s="29">
        <v>23.505235906692587</v>
      </c>
      <c r="L15" s="29">
        <v>23.505235906692587</v>
      </c>
      <c r="M15" s="29">
        <v>23.505235906692587</v>
      </c>
      <c r="N15" s="29">
        <v>23.505235906692587</v>
      </c>
      <c r="O15" s="29">
        <v>21.980235906692585</v>
      </c>
      <c r="P15" s="29">
        <v>21.980235906692585</v>
      </c>
      <c r="Q15" s="29">
        <v>22.730235906692585</v>
      </c>
      <c r="R15" s="29">
        <v>21.850235906692586</v>
      </c>
      <c r="S15" s="29">
        <v>21.850235906692586</v>
      </c>
      <c r="T15" s="29">
        <v>21.850235906692586</v>
      </c>
      <c r="U15" s="29">
        <v>22.425235906692585</v>
      </c>
      <c r="V15" s="29">
        <v>31.480235906692585</v>
      </c>
      <c r="W15" s="29">
        <v>32.360235906692587</v>
      </c>
      <c r="X15" s="29">
        <v>32.360235906692587</v>
      </c>
      <c r="Y15" s="29">
        <v>31.610235906692587</v>
      </c>
      <c r="Z15" s="29">
        <v>31.610235906692587</v>
      </c>
      <c r="AA15" s="37"/>
    </row>
    <row r="16" spans="2:36" ht="18.75" customHeight="1" thickBot="1" x14ac:dyDescent="0.3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Sunday</v>
      </c>
      <c r="C16" s="31">
        <f>IF($AJ$5=6,"",C12+C18+C20)</f>
        <v>0.21199999999999974</v>
      </c>
      <c r="D16" s="31">
        <f t="shared" ref="D16:Z16" si="0">IF($AJ$5=6,"",D12+D18+D20)</f>
        <v>0.11599999999999966</v>
      </c>
      <c r="E16" s="31">
        <f t="shared" si="0"/>
        <v>0.18799999999999883</v>
      </c>
      <c r="F16" s="31">
        <f t="shared" si="0"/>
        <v>0.39199999999999946</v>
      </c>
      <c r="G16" s="31">
        <f t="shared" si="0"/>
        <v>0.46399999999999864</v>
      </c>
      <c r="H16" s="31">
        <f t="shared" si="0"/>
        <v>0.49200000000000088</v>
      </c>
      <c r="I16" s="31">
        <f t="shared" si="0"/>
        <v>0</v>
      </c>
      <c r="J16" s="31">
        <f t="shared" si="0"/>
        <v>-0.17999999999999972</v>
      </c>
      <c r="K16" s="31">
        <f t="shared" si="0"/>
        <v>-0.23999999999999844</v>
      </c>
      <c r="L16" s="31">
        <f t="shared" si="0"/>
        <v>-0.30000000000000071</v>
      </c>
      <c r="M16" s="31">
        <f t="shared" si="0"/>
        <v>-0.17999999999999972</v>
      </c>
      <c r="N16" s="31">
        <f t="shared" si="0"/>
        <v>-0.14399999999999835</v>
      </c>
      <c r="O16" s="31">
        <f t="shared" si="0"/>
        <v>-0.19200000000000017</v>
      </c>
      <c r="P16" s="31">
        <f t="shared" si="0"/>
        <v>-0.20400000000000063</v>
      </c>
      <c r="Q16" s="31">
        <f t="shared" si="0"/>
        <v>-0.17999999999999972</v>
      </c>
      <c r="R16" s="31">
        <f t="shared" si="0"/>
        <v>-0.23999999999999844</v>
      </c>
      <c r="S16" s="31">
        <f t="shared" si="0"/>
        <v>-0.31200000000000117</v>
      </c>
      <c r="T16" s="31">
        <f t="shared" si="0"/>
        <v>-0.17999999999999972</v>
      </c>
      <c r="U16" s="31">
        <f t="shared" si="0"/>
        <v>-5.9999999999998721E-2</v>
      </c>
      <c r="V16" s="31">
        <f t="shared" si="0"/>
        <v>3.8200000000000003</v>
      </c>
      <c r="W16" s="31">
        <f t="shared" si="0"/>
        <v>13.143999999999998</v>
      </c>
      <c r="X16" s="31">
        <f t="shared" si="0"/>
        <v>13.588000000000001</v>
      </c>
      <c r="Y16" s="31">
        <f t="shared" si="0"/>
        <v>13.864000000000001</v>
      </c>
      <c r="Z16" s="31">
        <f t="shared" si="0"/>
        <v>13.876000000000001</v>
      </c>
      <c r="AA16" s="38">
        <f>SUM(C16:Z16)</f>
        <v>57.744</v>
      </c>
    </row>
    <row r="17" spans="2:27" ht="18.75" customHeight="1" thickBot="1" x14ac:dyDescent="0.3">
      <c r="B17" s="30" t="str">
        <f>IF(AJ5=4,"Preschedule Quantity for Saturday",IF(AJ5=5,"Preschedule Quantity for Monday LLH",IF(AJ5=6,"Preschedule Quantity for Monday HLH","")))</f>
        <v>Preschedule Quantity for Monday LLH</v>
      </c>
      <c r="C17" s="56">
        <f t="shared" ref="C17:H17" si="1">IF($AJ$5=6,"",IF(AND($AJ$5&gt;3,$AJ$5&lt;7),C13+C19+C21,""))</f>
        <v>15.652000000000001</v>
      </c>
      <c r="D17" s="56">
        <f t="shared" si="1"/>
        <v>15.628</v>
      </c>
      <c r="E17" s="56">
        <f t="shared" si="1"/>
        <v>15.556000000000001</v>
      </c>
      <c r="F17" s="56">
        <f t="shared" si="1"/>
        <v>15.532</v>
      </c>
      <c r="G17" s="56">
        <f t="shared" si="1"/>
        <v>16.556000000000001</v>
      </c>
      <c r="H17" s="56">
        <f t="shared" si="1"/>
        <v>16.576000000000001</v>
      </c>
      <c r="I17" s="56" t="str">
        <f>IF($AJ$5=5,"",IF(AND($AJ$5&gt;3,$AJ$5&lt;7),I13+I19+I21,""))</f>
        <v/>
      </c>
      <c r="J17" s="56" t="str">
        <f t="shared" ref="J17:X17" si="2">IF($AJ$5=5,"",IF(AND($AJ$5&gt;3,$AJ$5&lt;7),J13+J19+J21,""))</f>
        <v/>
      </c>
      <c r="K17" s="56" t="str">
        <f t="shared" si="2"/>
        <v/>
      </c>
      <c r="L17" s="56" t="str">
        <f t="shared" si="2"/>
        <v/>
      </c>
      <c r="M17" s="56" t="str">
        <f t="shared" si="2"/>
        <v/>
      </c>
      <c r="N17" s="56" t="str">
        <f t="shared" si="2"/>
        <v/>
      </c>
      <c r="O17" s="56" t="str">
        <f t="shared" si="2"/>
        <v/>
      </c>
      <c r="P17" s="56" t="str">
        <f t="shared" si="2"/>
        <v/>
      </c>
      <c r="Q17" s="56" t="str">
        <f t="shared" si="2"/>
        <v/>
      </c>
      <c r="R17" s="56" t="str">
        <f t="shared" si="2"/>
        <v/>
      </c>
      <c r="S17" s="56" t="str">
        <f t="shared" si="2"/>
        <v/>
      </c>
      <c r="T17" s="56" t="str">
        <f t="shared" si="2"/>
        <v/>
      </c>
      <c r="U17" s="56" t="str">
        <f t="shared" si="2"/>
        <v/>
      </c>
      <c r="V17" s="56" t="str">
        <f t="shared" si="2"/>
        <v/>
      </c>
      <c r="W17" s="56" t="str">
        <f t="shared" si="2"/>
        <v/>
      </c>
      <c r="X17" s="56" t="str">
        <f t="shared" si="2"/>
        <v/>
      </c>
      <c r="Y17" s="56">
        <f>IF($AJ$5=6,"",IF(AND($AJ$5&gt;3,$AJ$5&lt;7),Y13+Y19+Y21,""))</f>
        <v>31.888000000000002</v>
      </c>
      <c r="Z17" s="56">
        <f>IF($AJ$5=6,"",IF(AND($AJ$5&gt;3,$AJ$5&lt;7),Z13+Z19+Z21,""))</f>
        <v>31.803999999999998</v>
      </c>
      <c r="AA17" s="38"/>
    </row>
    <row r="18" spans="2:27" ht="12.75" customHeight="1" x14ac:dyDescent="0.2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Sunday</v>
      </c>
      <c r="C18" s="52">
        <f>IF($AJ$5=6,"",ROUND((IF(C14&gt;C12,C14-C12,0)),0))</f>
        <v>0</v>
      </c>
      <c r="D18" s="43">
        <f t="shared" ref="D18:Z18" si="3">IF($AJ$5=6,"",ROUND((IF(D14&gt;D12,D14-D12,0)),0))</f>
        <v>0</v>
      </c>
      <c r="E18" s="43">
        <f t="shared" si="3"/>
        <v>0</v>
      </c>
      <c r="F18" s="43">
        <f t="shared" si="3"/>
        <v>0</v>
      </c>
      <c r="G18" s="43">
        <f t="shared" si="3"/>
        <v>0</v>
      </c>
      <c r="H18" s="43">
        <f t="shared" si="3"/>
        <v>0</v>
      </c>
      <c r="I18" s="43">
        <f t="shared" si="3"/>
        <v>0</v>
      </c>
      <c r="J18" s="43">
        <f t="shared" si="3"/>
        <v>0</v>
      </c>
      <c r="K18" s="43">
        <f t="shared" si="3"/>
        <v>0</v>
      </c>
      <c r="L18" s="43">
        <f t="shared" si="3"/>
        <v>0</v>
      </c>
      <c r="M18" s="43">
        <f t="shared" si="3"/>
        <v>0</v>
      </c>
      <c r="N18" s="43">
        <f t="shared" si="3"/>
        <v>0</v>
      </c>
      <c r="O18" s="43">
        <f t="shared" si="3"/>
        <v>0</v>
      </c>
      <c r="P18" s="43">
        <f t="shared" si="3"/>
        <v>0</v>
      </c>
      <c r="Q18" s="43">
        <f t="shared" si="3"/>
        <v>0</v>
      </c>
      <c r="R18" s="43">
        <f t="shared" si="3"/>
        <v>0</v>
      </c>
      <c r="S18" s="43">
        <f t="shared" si="3"/>
        <v>0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0</v>
      </c>
      <c r="Y18" s="43">
        <f t="shared" si="3"/>
        <v>0</v>
      </c>
      <c r="Z18" s="44">
        <f t="shared" si="3"/>
        <v>0</v>
      </c>
    </row>
    <row r="19" spans="2:27" ht="12.75" customHeight="1" x14ac:dyDescent="0.2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Monday LLH</v>
      </c>
      <c r="C19" s="53">
        <f t="shared" ref="C19:H19" si="4">IF($AJ$5=6,"",IF(AND($AJ$5&gt;3,$AJ$5&lt;7),ROUND((IF(C15&gt;C13,C15-C13,0)),0),""))</f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>
        <f>IF($AJ$5=6,"",IF(AND($AJ$5&gt;3,$AJ$5&lt;7),ROUND((IF(Y15&gt;Y13,Y15-Y13,0)),0),""))</f>
        <v>4</v>
      </c>
      <c r="Z19" s="45">
        <f>IF($AJ$5=6,"",IF(AND($AJ$5&gt;3,$AJ$5&lt;7),ROUND((IF(Z15&gt;Z13,Z15-Z13,0)),0),""))</f>
        <v>4</v>
      </c>
    </row>
    <row r="20" spans="2:27" ht="12.75" customHeight="1" x14ac:dyDescent="0.2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Sunday</v>
      </c>
      <c r="C20" s="54">
        <f t="shared" ref="C20:Z20" si="6">IF($AJ$5=6,"",ROUND(IF(C14&gt;C12,0,C14-C12),0))</f>
        <v>-25</v>
      </c>
      <c r="D20" s="4">
        <f t="shared" si="6"/>
        <v>-25</v>
      </c>
      <c r="E20" s="4">
        <f t="shared" si="6"/>
        <v>-25</v>
      </c>
      <c r="F20" s="4">
        <f t="shared" si="6"/>
        <v>-25</v>
      </c>
      <c r="G20" s="4">
        <f t="shared" si="6"/>
        <v>-25</v>
      </c>
      <c r="H20" s="4">
        <f t="shared" si="6"/>
        <v>-27</v>
      </c>
      <c r="I20" s="4">
        <f t="shared" si="6"/>
        <v>-30</v>
      </c>
      <c r="J20" s="4">
        <f t="shared" si="6"/>
        <v>-30</v>
      </c>
      <c r="K20" s="4">
        <f t="shared" si="6"/>
        <v>-30</v>
      </c>
      <c r="L20" s="4">
        <f t="shared" si="6"/>
        <v>-30</v>
      </c>
      <c r="M20" s="4">
        <f t="shared" si="6"/>
        <v>-30</v>
      </c>
      <c r="N20" s="4">
        <f t="shared" si="6"/>
        <v>-30</v>
      </c>
      <c r="O20" s="4">
        <f t="shared" si="6"/>
        <v>-30</v>
      </c>
      <c r="P20" s="4">
        <f t="shared" si="6"/>
        <v>-30</v>
      </c>
      <c r="Q20" s="4">
        <f t="shared" si="6"/>
        <v>-30</v>
      </c>
      <c r="R20" s="4">
        <f t="shared" si="6"/>
        <v>-30</v>
      </c>
      <c r="S20" s="4">
        <f t="shared" si="6"/>
        <v>-30</v>
      </c>
      <c r="T20" s="4">
        <f t="shared" si="6"/>
        <v>-30</v>
      </c>
      <c r="U20" s="4">
        <f t="shared" si="6"/>
        <v>-30</v>
      </c>
      <c r="V20" s="4">
        <f t="shared" si="6"/>
        <v>-26</v>
      </c>
      <c r="W20" s="4">
        <f t="shared" si="6"/>
        <v>-17</v>
      </c>
      <c r="X20" s="4">
        <f t="shared" si="6"/>
        <v>-17</v>
      </c>
      <c r="Y20" s="4">
        <f t="shared" si="6"/>
        <v>-17</v>
      </c>
      <c r="Z20" s="46">
        <f t="shared" si="6"/>
        <v>-17</v>
      </c>
    </row>
    <row r="21" spans="2:27" ht="12.75" customHeight="1" thickBot="1" x14ac:dyDescent="0.25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Monday LLH</v>
      </c>
      <c r="C21" s="54">
        <f t="shared" ref="C21:H21" si="7">IF($AJ$5=6,"",IF(AND($AJ$5&gt;3,$AJ$5&lt;7),ROUND(IF(C15&gt;C13,0,C15-C13),0),""))</f>
        <v>-11</v>
      </c>
      <c r="D21" s="4">
        <f t="shared" si="7"/>
        <v>-11</v>
      </c>
      <c r="E21" s="4">
        <f t="shared" si="7"/>
        <v>-11</v>
      </c>
      <c r="F21" s="4">
        <f t="shared" si="7"/>
        <v>-11</v>
      </c>
      <c r="G21" s="4">
        <f t="shared" si="7"/>
        <v>-10</v>
      </c>
      <c r="H21" s="4">
        <f t="shared" si="7"/>
        <v>-14</v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>
        <f>IF($AJ$5=6,"",IF(AND($AJ$5&gt;3,$AJ$5&lt;7),ROUND(IF(Y15&gt;Y13,0,Y15-Y13),0),""))</f>
        <v>0</v>
      </c>
      <c r="Z21" s="46">
        <f>IF($AJ$5=6,"",IF(AND($AJ$5&gt;3,$AJ$5&lt;7),ROUND(IF(Z15&gt;Z13,0,Z15-Z13),0),""))</f>
        <v>0</v>
      </c>
    </row>
    <row r="22" spans="2:27" ht="12.75" customHeight="1" x14ac:dyDescent="0.2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25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Sunday</v>
      </c>
      <c r="C24" s="52">
        <f t="shared" ref="C24:X24" si="11">IF($AJ$5=6,"",(C18-C22))</f>
        <v>0</v>
      </c>
      <c r="D24" s="43">
        <f t="shared" si="11"/>
        <v>0</v>
      </c>
      <c r="E24" s="43">
        <f t="shared" si="11"/>
        <v>0</v>
      </c>
      <c r="F24" s="43">
        <f t="shared" si="11"/>
        <v>0</v>
      </c>
      <c r="G24" s="43">
        <f t="shared" si="11"/>
        <v>0</v>
      </c>
      <c r="H24" s="43">
        <f t="shared" si="11"/>
        <v>0</v>
      </c>
      <c r="I24" s="43">
        <f t="shared" si="11"/>
        <v>0</v>
      </c>
      <c r="J24" s="43">
        <f t="shared" si="11"/>
        <v>0</v>
      </c>
      <c r="K24" s="43">
        <f t="shared" si="11"/>
        <v>0</v>
      </c>
      <c r="L24" s="43">
        <f t="shared" si="11"/>
        <v>0</v>
      </c>
      <c r="M24" s="43">
        <f t="shared" si="11"/>
        <v>0</v>
      </c>
      <c r="N24" s="43">
        <f t="shared" si="11"/>
        <v>0</v>
      </c>
      <c r="O24" s="43">
        <f t="shared" si="11"/>
        <v>0</v>
      </c>
      <c r="P24" s="43">
        <f t="shared" si="11"/>
        <v>0</v>
      </c>
      <c r="Q24" s="43">
        <f t="shared" si="11"/>
        <v>0</v>
      </c>
      <c r="R24" s="43">
        <f t="shared" si="11"/>
        <v>0</v>
      </c>
      <c r="S24" s="43">
        <f t="shared" si="11"/>
        <v>0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0</v>
      </c>
      <c r="Y24" s="43">
        <f>IF($AJ$5=6,"",(Y18-Y22))</f>
        <v>0</v>
      </c>
      <c r="Z24" s="44">
        <f>IF($AJ$5=6,"",(Z18-Z22))</f>
        <v>0</v>
      </c>
      <c r="AA24" s="34"/>
    </row>
    <row r="25" spans="2:27" x14ac:dyDescent="0.2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Monday LLH</v>
      </c>
      <c r="C25" s="53">
        <f t="shared" ref="C25:H25" si="12">IF($AJ$5=6,"",IF(OR($AJ$5&lt;4,$AJ$5=7),"",C19-C22))</f>
        <v>0</v>
      </c>
      <c r="D25" s="2">
        <f t="shared" si="12"/>
        <v>0</v>
      </c>
      <c r="E25" s="2">
        <f t="shared" si="12"/>
        <v>0</v>
      </c>
      <c r="F25" s="2">
        <f t="shared" si="12"/>
        <v>0</v>
      </c>
      <c r="G25" s="2">
        <f t="shared" si="12"/>
        <v>0</v>
      </c>
      <c r="H25" s="2">
        <f t="shared" si="12"/>
        <v>0</v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>
        <f>IF($AJ$5=6,"",IF(OR($AJ$5&lt;4,$AJ$5=7),"",Y19-Y22))</f>
        <v>4</v>
      </c>
      <c r="Z25" s="45">
        <f>IF($AJ$5=6,"",IF(OR($AJ$5&lt;4,$AJ$5=7),"",Z19-Z22))</f>
        <v>4</v>
      </c>
      <c r="AA25" s="34"/>
    </row>
    <row r="26" spans="2:27" x14ac:dyDescent="0.2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Sunday</v>
      </c>
      <c r="C26" s="54">
        <f t="shared" ref="C26:X26" si="14">IF($AJ$5=6,"",(C20-C23))</f>
        <v>-25</v>
      </c>
      <c r="D26" s="4">
        <f t="shared" si="14"/>
        <v>-25</v>
      </c>
      <c r="E26" s="4">
        <f t="shared" si="14"/>
        <v>-25</v>
      </c>
      <c r="F26" s="4">
        <f t="shared" si="14"/>
        <v>-25</v>
      </c>
      <c r="G26" s="4">
        <f t="shared" si="14"/>
        <v>-25</v>
      </c>
      <c r="H26" s="4">
        <f t="shared" si="14"/>
        <v>-27</v>
      </c>
      <c r="I26" s="4">
        <f t="shared" si="14"/>
        <v>-30</v>
      </c>
      <c r="J26" s="4">
        <f t="shared" si="14"/>
        <v>-30</v>
      </c>
      <c r="K26" s="4">
        <f t="shared" si="14"/>
        <v>-30</v>
      </c>
      <c r="L26" s="4">
        <f t="shared" si="14"/>
        <v>-30</v>
      </c>
      <c r="M26" s="4">
        <f t="shared" si="14"/>
        <v>-30</v>
      </c>
      <c r="N26" s="4">
        <f t="shared" si="14"/>
        <v>-30</v>
      </c>
      <c r="O26" s="4">
        <f t="shared" si="14"/>
        <v>-30</v>
      </c>
      <c r="P26" s="4">
        <f t="shared" si="14"/>
        <v>-30</v>
      </c>
      <c r="Q26" s="4">
        <f t="shared" si="14"/>
        <v>-30</v>
      </c>
      <c r="R26" s="4">
        <f t="shared" si="14"/>
        <v>-30</v>
      </c>
      <c r="S26" s="4">
        <f t="shared" si="14"/>
        <v>-30</v>
      </c>
      <c r="T26" s="4">
        <f t="shared" si="14"/>
        <v>-30</v>
      </c>
      <c r="U26" s="4">
        <f t="shared" si="14"/>
        <v>-30</v>
      </c>
      <c r="V26" s="4">
        <f t="shared" si="14"/>
        <v>-26</v>
      </c>
      <c r="W26" s="4">
        <f t="shared" si="14"/>
        <v>-17</v>
      </c>
      <c r="X26" s="4">
        <f t="shared" si="14"/>
        <v>-17</v>
      </c>
      <c r="Y26" s="4">
        <f>IF($AJ$5=6,"",(Y20-Y23))</f>
        <v>-17</v>
      </c>
      <c r="Z26" s="46">
        <f>IF($AJ$5=6,"",(Z20-Z23))</f>
        <v>-17</v>
      </c>
      <c r="AA26" s="34"/>
    </row>
    <row r="27" spans="2:27" ht="13.5" thickBot="1" x14ac:dyDescent="0.25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Monday LLH</v>
      </c>
      <c r="C27" s="55">
        <f t="shared" ref="C27:H27" si="15">IF($AJ$5=6,"",IF(OR($AJ$5&lt;4,$AJ$5=7,),"",C21-C23))</f>
        <v>-11</v>
      </c>
      <c r="D27" s="3">
        <f t="shared" si="15"/>
        <v>-11</v>
      </c>
      <c r="E27" s="3">
        <f t="shared" si="15"/>
        <v>-11</v>
      </c>
      <c r="F27" s="3">
        <f t="shared" si="15"/>
        <v>-11</v>
      </c>
      <c r="G27" s="3">
        <f t="shared" si="15"/>
        <v>-10</v>
      </c>
      <c r="H27" s="3">
        <f t="shared" si="15"/>
        <v>-14</v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>
        <f>IF($AJ$5=6,"",IF(OR($AJ$5&lt;4,$AJ$5=7,),"",Y21-Y23))</f>
        <v>0</v>
      </c>
      <c r="Z27" s="47">
        <f>IF($AJ$5=6,"",IF(OR($AJ$5&lt;4,$AJ$5=7,),"",Z21-Z23))</f>
        <v>0</v>
      </c>
      <c r="AA27" s="34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2014-09-04T09:49:29Z</dcterms:modified>
</cp:coreProperties>
</file>