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80" windowHeight="3030" tabRatio="830" firstSheet="5" activeTab="18"/>
  </bookViews>
  <sheets>
    <sheet name="Template" sheetId="154" r:id="rId1"/>
    <sheet name="0102" sheetId="226" r:id="rId2"/>
    <sheet name="0103" sheetId="227" r:id="rId3"/>
    <sheet name="0104" sheetId="228" r:id="rId4"/>
    <sheet name="0107" sheetId="229" r:id="rId5"/>
    <sheet name="0108" sheetId="230" r:id="rId6"/>
    <sheet name="0109" sheetId="231" r:id="rId7"/>
    <sheet name="0111" sheetId="232" r:id="rId8"/>
    <sheet name="0114" sheetId="233" r:id="rId9"/>
    <sheet name="0115" sheetId="234" r:id="rId10"/>
    <sheet name="0116" sheetId="235" r:id="rId11"/>
    <sheet name="0121" sheetId="236" r:id="rId12"/>
    <sheet name="0122" sheetId="237" r:id="rId13"/>
    <sheet name="0123" sheetId="238" r:id="rId14"/>
    <sheet name="0124" sheetId="239" r:id="rId15"/>
    <sheet name="0125" sheetId="240" r:id="rId16"/>
    <sheet name="0128" sheetId="241" r:id="rId17"/>
    <sheet name="0129" sheetId="242" r:id="rId18"/>
    <sheet name="0130" sheetId="243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xlnm.Print_Area" localSheetId="0">Template!$A$1:$P$43</definedName>
  </definedNames>
  <calcPr calcId="152511"/>
</workbook>
</file>

<file path=xl/calcChain.xml><?xml version="1.0" encoding="utf-8"?>
<calcChain xmlns="http://schemas.openxmlformats.org/spreadsheetml/2006/main">
  <c r="B28" i="227" l="1"/>
  <c r="C28" i="227"/>
  <c r="D28" i="227"/>
  <c r="E28" i="227"/>
  <c r="F28" i="227"/>
  <c r="G28" i="227"/>
  <c r="H28" i="227"/>
  <c r="J28" i="227"/>
  <c r="L28" i="227"/>
  <c r="B8" i="154"/>
  <c r="D8" i="154" s="1"/>
  <c r="D28" i="154" s="1"/>
  <c r="F8" i="154"/>
  <c r="H8" i="154" s="1"/>
  <c r="L8" i="154"/>
  <c r="P8" i="154"/>
  <c r="P28" i="154" s="1"/>
  <c r="B9" i="154"/>
  <c r="D9" i="154" s="1"/>
  <c r="F9" i="154"/>
  <c r="H9" i="154" s="1"/>
  <c r="B10" i="154"/>
  <c r="L10" i="154" s="1"/>
  <c r="D10" i="154"/>
  <c r="F10" i="154"/>
  <c r="F28" i="154" s="1"/>
  <c r="H10" i="154"/>
  <c r="B11" i="154"/>
  <c r="D11" i="154" s="1"/>
  <c r="F11" i="154"/>
  <c r="H11" i="154"/>
  <c r="L11" i="154"/>
  <c r="B12" i="154"/>
  <c r="L12" i="154" s="1"/>
  <c r="D12" i="154"/>
  <c r="F12" i="154"/>
  <c r="H12" i="154"/>
  <c r="P12" i="154"/>
  <c r="B13" i="154"/>
  <c r="L13" i="154" s="1"/>
  <c r="D13" i="154"/>
  <c r="F13" i="154"/>
  <c r="H13" i="154"/>
  <c r="P13" i="154"/>
  <c r="B14" i="154"/>
  <c r="D14" i="154" s="1"/>
  <c r="E14" i="154"/>
  <c r="F14" i="154"/>
  <c r="H14" i="154"/>
  <c r="L14" i="154"/>
  <c r="P14" i="154"/>
  <c r="B15" i="154"/>
  <c r="D15" i="154" s="1"/>
  <c r="F15" i="154"/>
  <c r="H15" i="154"/>
  <c r="L15" i="154"/>
  <c r="P15" i="154"/>
  <c r="B16" i="154"/>
  <c r="D16" i="154" s="1"/>
  <c r="F16" i="154"/>
  <c r="H16" i="154" s="1"/>
  <c r="P16" i="154"/>
  <c r="D17" i="154"/>
  <c r="H17" i="154"/>
  <c r="L17" i="154"/>
  <c r="N17" i="154"/>
  <c r="O17" i="154"/>
  <c r="B18" i="154"/>
  <c r="D18" i="154" s="1"/>
  <c r="F18" i="154"/>
  <c r="H18" i="154"/>
  <c r="L18" i="154"/>
  <c r="B19" i="154"/>
  <c r="D19" i="154" s="1"/>
  <c r="F19" i="154"/>
  <c r="H19" i="154" s="1"/>
  <c r="B20" i="154"/>
  <c r="L20" i="154" s="1"/>
  <c r="D20" i="154"/>
  <c r="F20" i="154"/>
  <c r="H20" i="154"/>
  <c r="P20" i="154"/>
  <c r="B21" i="154"/>
  <c r="D21" i="154" s="1"/>
  <c r="F21" i="154"/>
  <c r="H21" i="154"/>
  <c r="L21" i="154"/>
  <c r="P21" i="154"/>
  <c r="B22" i="154"/>
  <c r="D22" i="154"/>
  <c r="F22" i="154"/>
  <c r="H22" i="154" s="1"/>
  <c r="L22" i="154"/>
  <c r="P22" i="154"/>
  <c r="B23" i="154"/>
  <c r="L23" i="154" s="1"/>
  <c r="D23" i="154"/>
  <c r="F23" i="154"/>
  <c r="H23" i="154"/>
  <c r="B24" i="154"/>
  <c r="D24" i="154"/>
  <c r="F24" i="154"/>
  <c r="H24" i="154"/>
  <c r="L24" i="154"/>
  <c r="P24" i="154"/>
  <c r="B25" i="154"/>
  <c r="D25" i="154" s="1"/>
  <c r="F25" i="154"/>
  <c r="G25" i="154"/>
  <c r="G28" i="154" s="1"/>
  <c r="H25" i="154"/>
  <c r="L25" i="154"/>
  <c r="P25" i="154"/>
  <c r="D26" i="154"/>
  <c r="F26" i="154"/>
  <c r="H26" i="154" s="1"/>
  <c r="P26" i="154"/>
  <c r="B28" i="154"/>
  <c r="B32" i="154" s="1"/>
  <c r="C28" i="154"/>
  <c r="E28" i="154"/>
  <c r="J28" i="154"/>
  <c r="L28" i="154"/>
  <c r="N28" i="154"/>
  <c r="O28" i="154"/>
  <c r="H28" i="154" l="1"/>
  <c r="L19" i="154"/>
  <c r="L16" i="154"/>
  <c r="L9" i="154"/>
  <c r="D36" i="154"/>
  <c r="E36" i="154" s="1"/>
  <c r="F36" i="154" s="1"/>
  <c r="L26" i="154"/>
  <c r="N33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<sst xmlns="http://schemas.openxmlformats.org/spreadsheetml/2006/main" count="950" uniqueCount="46">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</sst>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2273856.6700000004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2272699.1700000004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2272699.1700000004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2272699.1700000004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2272699.1700000004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2272699.1700000004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2272699.1700000004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2272699.1700000004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2272699.1700000004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37287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37257</v>
          </cell>
          <cell r="BX5">
            <v>37257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372571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37258</v>
          </cell>
          <cell r="BX47">
            <v>37258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372581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37259</v>
          </cell>
          <cell r="BX89">
            <v>37259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372591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37260</v>
          </cell>
          <cell r="BX131">
            <v>37260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372601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37261</v>
          </cell>
          <cell r="BX173">
            <v>37261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372611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37262</v>
          </cell>
          <cell r="BX215">
            <v>37262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372621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37263</v>
          </cell>
          <cell r="BX257">
            <v>37263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372631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37264</v>
          </cell>
          <cell r="BX299">
            <v>37264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372641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37265</v>
          </cell>
          <cell r="BX341">
            <v>37265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372651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37266</v>
          </cell>
          <cell r="BX383">
            <v>37266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372661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37267</v>
          </cell>
          <cell r="BX425">
            <v>37267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372671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37268</v>
          </cell>
          <cell r="BX467">
            <v>37268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372681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37269</v>
          </cell>
          <cell r="BX509">
            <v>37269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372691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37270</v>
          </cell>
          <cell r="BX551">
            <v>37270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372701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37271</v>
          </cell>
          <cell r="BX593">
            <v>37271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372711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37272</v>
          </cell>
          <cell r="BX635">
            <v>37272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372721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37273</v>
          </cell>
          <cell r="BX677">
            <v>37273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372731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37274</v>
          </cell>
          <cell r="BX719">
            <v>37274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372741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37275</v>
          </cell>
          <cell r="BX761">
            <v>37275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372751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37276</v>
          </cell>
          <cell r="BX803">
            <v>37276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372761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37277</v>
          </cell>
          <cell r="BX845">
            <v>37277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372771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37278</v>
          </cell>
          <cell r="BX887">
            <v>37278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372781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37279</v>
          </cell>
          <cell r="BX929">
            <v>37279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372791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37280</v>
          </cell>
          <cell r="BX971">
            <v>37280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372801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37281</v>
          </cell>
          <cell r="BX1013">
            <v>37281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372811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37282</v>
          </cell>
          <cell r="BX1055">
            <v>37282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372821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37283</v>
          </cell>
          <cell r="BX1097">
            <v>37283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372831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37284</v>
          </cell>
          <cell r="BX1139">
            <v>37284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372841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37285</v>
          </cell>
          <cell r="BX1181">
            <v>37285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372851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37286</v>
          </cell>
          <cell r="BX1223">
            <v>37286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372861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37287</v>
          </cell>
          <cell r="BX1265">
            <v>37287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372871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4.849999999627471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4.849999999627471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80449517.160000056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37258</v>
          </cell>
          <cell r="DB47">
            <v>80449517.160000056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37259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37260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37261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37262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37263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37264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37265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37266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37267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37268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37269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37270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37271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37272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37273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37274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37275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37276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37277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37278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37279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37280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37281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37282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37283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37284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37285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37286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37287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EC5">
            <v>0</v>
          </cell>
          <cell r="EQ5">
            <v>92153.901421209332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37258</v>
          </cell>
          <cell r="EC47">
            <v>0</v>
          </cell>
          <cell r="EQ47">
            <v>92153.901421209332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37259</v>
          </cell>
          <cell r="EC89">
            <v>0</v>
          </cell>
          <cell r="EQ89">
            <v>92153.901421209332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37260</v>
          </cell>
          <cell r="EC131">
            <v>0</v>
          </cell>
          <cell r="EQ131">
            <v>92153.901421209332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37261</v>
          </cell>
          <cell r="EC173">
            <v>0</v>
          </cell>
          <cell r="EQ173">
            <v>92153.901421209332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37262</v>
          </cell>
          <cell r="EC215">
            <v>0</v>
          </cell>
          <cell r="EQ215">
            <v>92153.901421209332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37263</v>
          </cell>
          <cell r="EC257">
            <v>0</v>
          </cell>
          <cell r="EQ257">
            <v>92153.901421209332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37264</v>
          </cell>
          <cell r="EC299">
            <v>0</v>
          </cell>
          <cell r="EQ299">
            <v>92153.901421209332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37265</v>
          </cell>
          <cell r="EC341">
            <v>0</v>
          </cell>
          <cell r="EQ341">
            <v>92153.901421209332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37266</v>
          </cell>
          <cell r="EC383">
            <v>0</v>
          </cell>
          <cell r="EQ383">
            <v>92153.901421209332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37267</v>
          </cell>
          <cell r="EC425">
            <v>0</v>
          </cell>
          <cell r="EQ425">
            <v>92153.901421209332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37268</v>
          </cell>
          <cell r="EC467">
            <v>0</v>
          </cell>
          <cell r="EQ467">
            <v>92153.901421209332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37269</v>
          </cell>
          <cell r="EC509">
            <v>0</v>
          </cell>
          <cell r="EQ509">
            <v>92153.901421209332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37270</v>
          </cell>
          <cell r="EC551">
            <v>0</v>
          </cell>
          <cell r="EQ551">
            <v>92153.901421209332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37271</v>
          </cell>
          <cell r="EC593">
            <v>0</v>
          </cell>
          <cell r="EQ593">
            <v>92153.901421209332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37272</v>
          </cell>
          <cell r="EC635">
            <v>0</v>
          </cell>
          <cell r="EQ635">
            <v>92153.901421209332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37273</v>
          </cell>
          <cell r="EC677">
            <v>0</v>
          </cell>
          <cell r="EQ677">
            <v>92153.901421209332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37274</v>
          </cell>
          <cell r="EC719">
            <v>0</v>
          </cell>
          <cell r="EQ719">
            <v>92153.901421209332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37275</v>
          </cell>
          <cell r="EC761">
            <v>0</v>
          </cell>
          <cell r="EQ761">
            <v>92153.901421209332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37276</v>
          </cell>
          <cell r="EC803">
            <v>0</v>
          </cell>
          <cell r="EQ803">
            <v>92153.901421209332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37277</v>
          </cell>
          <cell r="EC845">
            <v>0</v>
          </cell>
          <cell r="EQ845">
            <v>92153.901421209332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37278</v>
          </cell>
          <cell r="EC887">
            <v>0</v>
          </cell>
          <cell r="EQ887">
            <v>92153.901421209332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37279</v>
          </cell>
          <cell r="EC929">
            <v>0</v>
          </cell>
          <cell r="EQ929">
            <v>92153.901421209332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37280</v>
          </cell>
          <cell r="EC971">
            <v>0</v>
          </cell>
          <cell r="EQ971">
            <v>92153.901421209332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37281</v>
          </cell>
          <cell r="EC1013">
            <v>0</v>
          </cell>
          <cell r="EQ1013">
            <v>92153.901421209332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37282</v>
          </cell>
          <cell r="EC1055">
            <v>0</v>
          </cell>
          <cell r="EQ1055">
            <v>92153.901421209332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37283</v>
          </cell>
          <cell r="EC1097">
            <v>0</v>
          </cell>
          <cell r="EQ1097">
            <v>92153.901421209332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37284</v>
          </cell>
          <cell r="EC1139">
            <v>0</v>
          </cell>
          <cell r="EQ1139">
            <v>92153.901421209332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37285</v>
          </cell>
          <cell r="EC1181">
            <v>0</v>
          </cell>
          <cell r="EQ1181">
            <v>92153.901421209332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A1223">
            <v>37286</v>
          </cell>
          <cell r="EC1223">
            <v>0</v>
          </cell>
          <cell r="EQ1223">
            <v>92153.901421209332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A1265">
            <v>37287</v>
          </cell>
          <cell r="EC1265">
            <v>0</v>
          </cell>
          <cell r="EQ1265">
            <v>92153.901421209332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37258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37259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37260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37261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37262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37263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37264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37265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37266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37267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37268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37269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37270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37271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37272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37273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37274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37275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37276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37277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37278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37279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37280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37281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37282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37283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37284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37285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37286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37287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37258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37259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37260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37261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37262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37263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37264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37265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37266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37267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37268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37269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37270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37271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37272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37273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37274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37275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37276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37277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37278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37279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37280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37281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37282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37283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37284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37285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37286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37287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37258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37259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37260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37261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37262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37263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37264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37265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37266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37267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37268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37269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37270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37271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37272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37273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37274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37275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37276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37277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37278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37279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37280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37281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37282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37283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37284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37285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37286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37287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37258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37259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37260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37261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37262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37263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37264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37265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37266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37267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37268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37269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37270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37271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37272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37273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37274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37275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37276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37277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37278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37279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37280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37281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37282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37283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37284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37285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37286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37287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37258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37259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37260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37261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37262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37263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37264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37265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37266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37267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37268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37269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37270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37271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37272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37273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37274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37275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37276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37277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37278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37279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37280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37281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37282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37283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37284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37285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37286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37287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194902.53600002639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37258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37259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37260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37261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37262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37263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37264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37265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37266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37267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37268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37269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37270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37271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37272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37273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37274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37275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37276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37277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37278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37279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37280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37281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37282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37283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37284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37285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37286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37287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37257</v>
          </cell>
          <cell r="FF5">
            <v>4325080.7633207832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37258</v>
          </cell>
          <cell r="FF47">
            <v>4208312.0230562622</v>
          </cell>
          <cell r="FJ47">
            <v>-28569.495000000003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37259</v>
          </cell>
          <cell r="FF89">
            <v>4122613.1341342144</v>
          </cell>
          <cell r="FJ89">
            <v>-122924.5925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37260</v>
          </cell>
          <cell r="FF131">
            <v>4265639.0397701683</v>
          </cell>
          <cell r="FJ131">
            <v>24675.791250000002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37261</v>
          </cell>
          <cell r="FF173">
            <v>4314832.0051131388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37262</v>
          </cell>
          <cell r="FF215">
            <v>3627514.9710234581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37263</v>
          </cell>
          <cell r="FF257">
            <v>4330394.6336889882</v>
          </cell>
          <cell r="FJ257">
            <v>85263.482500000013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37264</v>
          </cell>
          <cell r="FF299">
            <v>4366547.6641385974</v>
          </cell>
          <cell r="FJ299">
            <v>122133.17500000002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37265</v>
          </cell>
          <cell r="FF341">
            <v>4400686.395656839</v>
          </cell>
          <cell r="FJ341">
            <v>154034.53875000001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37266</v>
          </cell>
          <cell r="FF383">
            <v>4338546.2389604682</v>
          </cell>
          <cell r="FJ383">
            <v>92846.162500000006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37267</v>
          </cell>
          <cell r="FF425">
            <v>4340993.8568951087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37268</v>
          </cell>
          <cell r="FF467">
            <v>4425752.409082789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37269</v>
          </cell>
          <cell r="FF509">
            <v>4415149.6770797176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37270</v>
          </cell>
          <cell r="FF551">
            <v>4654047.4880706528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37271</v>
          </cell>
          <cell r="FF593">
            <v>4356028.2365464699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37272</v>
          </cell>
          <cell r="FF635">
            <v>4357516.2314439993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37273</v>
          </cell>
          <cell r="FF677">
            <v>4359996.7847673381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37274</v>
          </cell>
          <cell r="FF719">
            <v>3655613.4619026184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37275</v>
          </cell>
          <cell r="FF761">
            <v>3710775.167994488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37276</v>
          </cell>
          <cell r="FF803">
            <v>3710247.6324631274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37277</v>
          </cell>
          <cell r="FF845">
            <v>3655613.4619026184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37278</v>
          </cell>
          <cell r="FF887">
            <v>3653573.413070329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37279</v>
          </cell>
          <cell r="FF929">
            <v>3666277.4674820281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37280</v>
          </cell>
          <cell r="FF971">
            <v>3666353.9457673896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37281</v>
          </cell>
          <cell r="FF1013">
            <v>3686116.8247753885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37282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37283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40">
          <cell r="A1140">
            <v>37284</v>
          </cell>
          <cell r="FF1140">
            <v>3690530.2610892276</v>
          </cell>
          <cell r="FJ1140">
            <v>0</v>
          </cell>
        </row>
        <row r="1141">
          <cell r="FJ1141" t="str">
            <v>COB/PALO</v>
          </cell>
        </row>
        <row r="1142">
          <cell r="FF1142" t="str">
            <v>Fut. Fees</v>
          </cell>
          <cell r="FJ1142" t="str">
            <v>Initial Margin</v>
          </cell>
        </row>
        <row r="1143">
          <cell r="FF1143">
            <v>0</v>
          </cell>
          <cell r="FJ1143">
            <v>0</v>
          </cell>
        </row>
        <row r="1144">
          <cell r="FJ1144" t="str">
            <v>Palo &amp; Cob Elec</v>
          </cell>
        </row>
        <row r="1145">
          <cell r="FF1145" t="str">
            <v>OTE</v>
          </cell>
          <cell r="FJ1145" t="str">
            <v>Margin</v>
          </cell>
        </row>
        <row r="1146">
          <cell r="FF1146">
            <v>0</v>
          </cell>
          <cell r="FJ1146">
            <v>0</v>
          </cell>
        </row>
        <row r="1147">
          <cell r="FJ1147" t="str">
            <v>Japanese Yen (US $)</v>
          </cell>
        </row>
        <row r="1148">
          <cell r="FF1148" t="str">
            <v>OTE</v>
          </cell>
          <cell r="FJ1148" t="str">
            <v>Margin</v>
          </cell>
        </row>
        <row r="1149">
          <cell r="FF1149">
            <v>0</v>
          </cell>
          <cell r="FJ1149">
            <v>0</v>
          </cell>
        </row>
        <row r="1151">
          <cell r="FF1151" t="str">
            <v>Palo &amp; Cob Elec</v>
          </cell>
          <cell r="FJ1151" t="str">
            <v>1 Month Libor (EM)</v>
          </cell>
        </row>
        <row r="1152">
          <cell r="FF1152">
            <v>0</v>
          </cell>
          <cell r="FJ1152">
            <v>0</v>
          </cell>
        </row>
        <row r="1154">
          <cell r="FF1154">
            <v>0</v>
          </cell>
          <cell r="FJ1154">
            <v>0</v>
          </cell>
        </row>
        <row r="1182">
          <cell r="A1182">
            <v>37285</v>
          </cell>
          <cell r="FF1182">
            <v>3687307.7136479081</v>
          </cell>
          <cell r="FJ1182">
            <v>0</v>
          </cell>
        </row>
        <row r="1183">
          <cell r="FJ1183" t="str">
            <v>COB/PALO</v>
          </cell>
        </row>
        <row r="1184">
          <cell r="FJ1184" t="str">
            <v>Initial Margin</v>
          </cell>
        </row>
        <row r="1185">
          <cell r="FF1185">
            <v>0</v>
          </cell>
          <cell r="FJ1185">
            <v>0</v>
          </cell>
        </row>
        <row r="1186">
          <cell r="FJ1186" t="str">
            <v>Palo &amp; Cob Elec</v>
          </cell>
        </row>
        <row r="1187">
          <cell r="FJ1187" t="str">
            <v>Margin</v>
          </cell>
        </row>
        <row r="1188">
          <cell r="FF1188">
            <v>0</v>
          </cell>
          <cell r="FJ1188">
            <v>0</v>
          </cell>
        </row>
        <row r="1189">
          <cell r="FJ1189" t="str">
            <v>Japanese Yen (US $)</v>
          </cell>
        </row>
        <row r="1190">
          <cell r="FF1190" t="str">
            <v>OTE</v>
          </cell>
          <cell r="FJ1190" t="str">
            <v>Margin</v>
          </cell>
        </row>
        <row r="1191">
          <cell r="FF1191">
            <v>0</v>
          </cell>
          <cell r="FJ1191">
            <v>0</v>
          </cell>
        </row>
        <row r="1193">
          <cell r="FF1193" t="str">
            <v>Palo &amp; Cob Elec</v>
          </cell>
          <cell r="FJ1193" t="str">
            <v>1 Month Libor (EM)</v>
          </cell>
        </row>
        <row r="1194">
          <cell r="FF1194">
            <v>-9.9999999983992893E-3</v>
          </cell>
          <cell r="FJ1194">
            <v>-232096.3</v>
          </cell>
        </row>
        <row r="1196">
          <cell r="FF1196">
            <v>-9.9999999983992893E-3</v>
          </cell>
          <cell r="FJ1196">
            <v>-232096.3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0.7073636556553724</v>
          </cell>
          <cell r="FJ1207">
            <v>1.1563367252543941</v>
          </cell>
        </row>
        <row r="1224">
          <cell r="A1224">
            <v>37286</v>
          </cell>
          <cell r="FF1224">
            <v>3691887.0734740784</v>
          </cell>
          <cell r="FJ1224">
            <v>0</v>
          </cell>
        </row>
        <row r="1225">
          <cell r="FJ1225" t="str">
            <v>COB/PALO</v>
          </cell>
        </row>
        <row r="1226">
          <cell r="FF1226" t="str">
            <v>Fut. Fees</v>
          </cell>
          <cell r="FJ1226" t="str">
            <v>Initial Margin</v>
          </cell>
        </row>
        <row r="1227">
          <cell r="FF1227">
            <v>0</v>
          </cell>
          <cell r="FJ1227">
            <v>0</v>
          </cell>
        </row>
        <row r="1228">
          <cell r="FJ1228" t="str">
            <v>Palo &amp; Cob Elec</v>
          </cell>
        </row>
        <row r="1229">
          <cell r="FF1229" t="str">
            <v>OTE</v>
          </cell>
          <cell r="FJ1229" t="str">
            <v>Margin</v>
          </cell>
        </row>
        <row r="1230">
          <cell r="FF1230">
            <v>0</v>
          </cell>
          <cell r="FJ1230">
            <v>0</v>
          </cell>
        </row>
        <row r="1231">
          <cell r="FJ1231" t="str">
            <v>Japanese Yen (US $)</v>
          </cell>
        </row>
        <row r="1232">
          <cell r="FF1232" t="str">
            <v>OTE</v>
          </cell>
          <cell r="FJ1232" t="str">
            <v>Margin</v>
          </cell>
        </row>
        <row r="1233">
          <cell r="FF1233">
            <v>0</v>
          </cell>
          <cell r="FJ1233">
            <v>0</v>
          </cell>
        </row>
        <row r="1235">
          <cell r="FF1235" t="str">
            <v>Palo &amp; Cob Elec</v>
          </cell>
          <cell r="FJ1235" t="str">
            <v>1 Month Libor (EM)</v>
          </cell>
        </row>
        <row r="1236">
          <cell r="FF1236">
            <v>-9.9999999983992893E-3</v>
          </cell>
          <cell r="FJ1236">
            <v>-232096.3</v>
          </cell>
        </row>
        <row r="1238">
          <cell r="FF1238">
            <v>-9.9999999983992893E-3</v>
          </cell>
          <cell r="FJ1238">
            <v>-232096.3</v>
          </cell>
        </row>
        <row r="1265">
          <cell r="FF1265">
            <v>0</v>
          </cell>
          <cell r="FJ1265">
            <v>0</v>
          </cell>
        </row>
        <row r="1266">
          <cell r="A1266">
            <v>37287</v>
          </cell>
          <cell r="FF1266">
            <v>3691887.0734740784</v>
          </cell>
          <cell r="FJ1266">
            <v>0</v>
          </cell>
        </row>
        <row r="1267">
          <cell r="FJ1267" t="str">
            <v>COB/PALO</v>
          </cell>
        </row>
        <row r="1268">
          <cell r="FF1268" t="str">
            <v>Fut. Fees</v>
          </cell>
          <cell r="FJ1268" t="str">
            <v>Initial Margin</v>
          </cell>
        </row>
        <row r="1269">
          <cell r="FF1269">
            <v>0</v>
          </cell>
          <cell r="FJ1269">
            <v>0</v>
          </cell>
        </row>
        <row r="1270">
          <cell r="FJ1270" t="str">
            <v>Palo &amp; Cob Elec</v>
          </cell>
        </row>
        <row r="1271">
          <cell r="FF1271" t="str">
            <v>OTE</v>
          </cell>
          <cell r="FJ1271" t="str">
            <v>Margin</v>
          </cell>
        </row>
        <row r="1272">
          <cell r="FF1272">
            <v>0</v>
          </cell>
          <cell r="FJ1272">
            <v>0</v>
          </cell>
        </row>
        <row r="1273">
          <cell r="FJ1273" t="str">
            <v>Japanese Yen (US $)</v>
          </cell>
        </row>
        <row r="1274">
          <cell r="FF1274" t="str">
            <v>OTE</v>
          </cell>
          <cell r="FJ1274" t="str">
            <v>Margin</v>
          </cell>
        </row>
        <row r="1275">
          <cell r="FF1275">
            <v>0</v>
          </cell>
          <cell r="FJ1275">
            <v>0</v>
          </cell>
        </row>
        <row r="1277">
          <cell r="FF1277" t="str">
            <v>Palo &amp; Cob Elec</v>
          </cell>
          <cell r="FJ1277" t="str">
            <v>1 Month Libor (EM)</v>
          </cell>
        </row>
        <row r="1278">
          <cell r="FF1278">
            <v>-9.9999999983992893E-3</v>
          </cell>
          <cell r="FJ1278">
            <v>-232096.3</v>
          </cell>
        </row>
        <row r="1280">
          <cell r="FF1280">
            <v>-9.9999999983992893E-3</v>
          </cell>
          <cell r="FJ1280">
            <v>-232096.3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29855.820000004023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37258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37259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37260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37261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37262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37263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37264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37265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37266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37267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37268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37269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37270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37271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37272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37273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37274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37275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37276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37277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37278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37279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37280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37281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37282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37283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37284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37285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37286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37287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T5">
            <v>8353765.4359997781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37258</v>
          </cell>
          <cell r="CT47">
            <v>8358657.4159997972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37259</v>
          </cell>
          <cell r="CT89">
            <v>8384426.4159997823</v>
          </cell>
          <cell r="CX89">
            <v>428.70000000923869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37260</v>
          </cell>
          <cell r="CT131">
            <v>8384426.4159997823</v>
          </cell>
          <cell r="CX131">
            <v>428.70000000923869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37261</v>
          </cell>
          <cell r="CT173">
            <v>8384426.4159997823</v>
          </cell>
          <cell r="CX173">
            <v>428.70000000923869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37262</v>
          </cell>
          <cell r="CT215">
            <v>8384426.4159997823</v>
          </cell>
          <cell r="CX215">
            <v>428.70000000923869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37263</v>
          </cell>
          <cell r="CT257">
            <v>8384426.4159997823</v>
          </cell>
          <cell r="CX257">
            <v>428.70000000923869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37264</v>
          </cell>
          <cell r="CT299">
            <v>8384426.4159997823</v>
          </cell>
          <cell r="CX299">
            <v>428.70000000923869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37265</v>
          </cell>
          <cell r="CT341">
            <v>8384426.4159997823</v>
          </cell>
          <cell r="CX341">
            <v>428.70000000923869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37266</v>
          </cell>
          <cell r="CT383">
            <v>8384426.4159997823</v>
          </cell>
          <cell r="CX383">
            <v>428.70000000923869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37267</v>
          </cell>
          <cell r="CT425">
            <v>8384426.4159997823</v>
          </cell>
          <cell r="CX425">
            <v>428.70000000923869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37268</v>
          </cell>
          <cell r="CT467">
            <v>8384426.4159997823</v>
          </cell>
          <cell r="CX467">
            <v>428.70000000923869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37269</v>
          </cell>
          <cell r="CT509">
            <v>8384426.4159997823</v>
          </cell>
          <cell r="CX509">
            <v>428.70000000923869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37270</v>
          </cell>
          <cell r="CT551">
            <v>8384426.4159997823</v>
          </cell>
          <cell r="CX551">
            <v>428.70000000923869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37271</v>
          </cell>
          <cell r="CT593">
            <v>8384426.4159997823</v>
          </cell>
          <cell r="CX593">
            <v>428.70000000923869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37272</v>
          </cell>
          <cell r="CT635">
            <v>8384426.4159997823</v>
          </cell>
          <cell r="CX635">
            <v>428.70000000923869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37273</v>
          </cell>
          <cell r="CT677">
            <v>8384426.4159997823</v>
          </cell>
          <cell r="CX677">
            <v>428.70000000923869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37274</v>
          </cell>
          <cell r="CT719">
            <v>8384426.4159997823</v>
          </cell>
          <cell r="CX719">
            <v>428.70000000923869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37275</v>
          </cell>
          <cell r="CT761">
            <v>8384426.4159997823</v>
          </cell>
          <cell r="CX761">
            <v>428.70000000923869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37276</v>
          </cell>
          <cell r="CT803">
            <v>8384426.4159997823</v>
          </cell>
          <cell r="CX803">
            <v>428.70000000923869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37277</v>
          </cell>
          <cell r="CT845">
            <v>8384426.4159997823</v>
          </cell>
          <cell r="CX845">
            <v>428.70000000923869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37278</v>
          </cell>
          <cell r="CT887">
            <v>8384426.4159997823</v>
          </cell>
          <cell r="CX887">
            <v>428.70000000923869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37279</v>
          </cell>
          <cell r="CT929">
            <v>8384426.4159997823</v>
          </cell>
          <cell r="CX929">
            <v>428.70000000923869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37280</v>
          </cell>
          <cell r="CT971">
            <v>8384426.4159997823</v>
          </cell>
          <cell r="CX971">
            <v>428.70000000923869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37281</v>
          </cell>
          <cell r="CT1013">
            <v>8384426.4159997823</v>
          </cell>
          <cell r="CX1013">
            <v>428.70000000923869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37282</v>
          </cell>
          <cell r="CT1055">
            <v>8384426.4159997823</v>
          </cell>
          <cell r="CX1055">
            <v>428.70000000923869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37283</v>
          </cell>
          <cell r="CT1097">
            <v>8384426.4159997823</v>
          </cell>
          <cell r="CX1097">
            <v>428.70000000923869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37284</v>
          </cell>
          <cell r="CT1139">
            <v>8384426.4159997823</v>
          </cell>
          <cell r="CX1139">
            <v>428.70000000923869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37285</v>
          </cell>
          <cell r="CT1181">
            <v>8384426.4159997823</v>
          </cell>
          <cell r="CX1181">
            <v>428.70000000923869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37286</v>
          </cell>
          <cell r="CT1223">
            <v>8384426.4159997823</v>
          </cell>
          <cell r="CX1223">
            <v>428.70000000923869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37287</v>
          </cell>
          <cell r="CT1265">
            <v>8384426.4159997823</v>
          </cell>
          <cell r="CX1265">
            <v>428.70000000923869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12" activePane="bottomRight" state="frozen"/>
      <selection pane="topRight" activeCell="B1" sqref="B1"/>
      <selection pane="bottomLeft" activeCell="A7" sqref="A7"/>
      <selection pane="bottomRight" activeCell="B24" sqref="B2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37287</v>
      </c>
      <c r="M2" s="3"/>
    </row>
    <row r="3" spans="1:17" ht="18" x14ac:dyDescent="0.25">
      <c r="A3" s="5">
        <v>37286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 t="e">
        <f>SUMIF([3]Statements!$A$5:$A$1305,$A$3,[3]Statements!$BN$5:$BN$1305)-3</f>
        <v>#VALUE!</v>
      </c>
      <c r="C8" s="41"/>
      <c r="D8" s="41" t="e">
        <f t="shared" ref="D8:D26" si="0">B8-C8</f>
        <v>#VALUE!</v>
      </c>
      <c r="E8" s="41">
        <v>0</v>
      </c>
      <c r="F8" s="41">
        <f>'[6]ABN-AMRO'!$K$12</f>
        <v>0</v>
      </c>
      <c r="G8" s="42"/>
      <c r="H8" s="41">
        <f t="shared" ref="H8:H26" si="1">F8-G8</f>
        <v>0</v>
      </c>
      <c r="I8" s="41"/>
      <c r="J8" s="41"/>
      <c r="K8" s="41"/>
      <c r="L8" s="41" t="e">
        <f t="shared" ref="L8:L13" si="2">B8+E8-F8+J8</f>
        <v>#VALUE!</v>
      </c>
      <c r="M8" s="12"/>
      <c r="N8" s="33"/>
      <c r="O8" s="33"/>
      <c r="P8" s="41" t="e">
        <f>SUMIF([3]Statements!$A$5:$A$1305,$A$3,[3]Statements!$BW$5:$BW$1305)</f>
        <v>#VALUE!</v>
      </c>
      <c r="Q8" s="33"/>
    </row>
    <row r="9" spans="1:17" x14ac:dyDescent="0.2">
      <c r="A9" t="s">
        <v>6</v>
      </c>
      <c r="B9" s="41" t="e">
        <f>SUMIF([4]Statements!$A$5:$A$1305,$A$3,[4]Statements!$DB$5:$DB$1305)-0.5</f>
        <v>#VALUE!</v>
      </c>
      <c r="C9" s="43"/>
      <c r="D9" s="41" t="e">
        <f t="shared" si="0"/>
        <v>#VALUE!</v>
      </c>
      <c r="E9" s="43">
        <v>0</v>
      </c>
      <c r="F9" s="43">
        <f>'[2]ADM Investors'!$I$13</f>
        <v>0</v>
      </c>
      <c r="G9" s="43"/>
      <c r="H9" s="43">
        <f t="shared" si="1"/>
        <v>0</v>
      </c>
      <c r="I9" s="43"/>
      <c r="J9" s="43"/>
      <c r="K9" s="43"/>
      <c r="L9" s="41" t="e">
        <f t="shared" si="2"/>
        <v>#VALUE!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 t="e">
        <f>SUMIF([5]Statements!$A$5:$A$1305,$A$3,[5]Statements!$DB$5:$DB$1305)+1461</f>
        <v>#VALUE!</v>
      </c>
      <c r="C10" s="43"/>
      <c r="D10" s="41" t="e">
        <f t="shared" si="0"/>
        <v>#VALUE!</v>
      </c>
      <c r="E10" s="43">
        <v>0</v>
      </c>
      <c r="F10" s="43">
        <f>'[2]Bank One'!$K$11</f>
        <v>0</v>
      </c>
      <c r="G10" s="43"/>
      <c r="H10" s="43">
        <f t="shared" si="1"/>
        <v>0</v>
      </c>
      <c r="I10" s="43"/>
      <c r="J10" s="43"/>
      <c r="K10" s="43"/>
      <c r="L10" s="41" t="e">
        <f t="shared" si="2"/>
        <v>#VALUE!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f>'[6]CARR FUTURES (NG)'!$I$11</f>
        <v>0</v>
      </c>
      <c r="C11" s="41"/>
      <c r="D11" s="41">
        <f t="shared" si="0"/>
        <v>0</v>
      </c>
      <c r="E11" s="41">
        <v>0</v>
      </c>
      <c r="F11" s="41">
        <f>'[2]CARR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 t="e">
        <f>SUMIF([7]Statements!$A$5:$A$1305,$A$3,[7]Statements!$FF$5:$FF$1305)+8784-215+693766.76+2486+4206.05+1833.23+2506</f>
        <v>#VALUE!</v>
      </c>
      <c r="C12" s="41"/>
      <c r="D12" s="41" t="e">
        <f>B12-C12</f>
        <v>#VALUE!</v>
      </c>
      <c r="E12" s="41">
        <v>0</v>
      </c>
      <c r="F12" s="41">
        <f>'[6]CARR FUTURES'!$I$12</f>
        <v>0</v>
      </c>
      <c r="G12" s="41"/>
      <c r="H12" s="41">
        <f t="shared" si="1"/>
        <v>0</v>
      </c>
      <c r="I12" s="41"/>
      <c r="J12" s="41"/>
      <c r="K12" s="41"/>
      <c r="L12" s="41" t="e">
        <f t="shared" si="2"/>
        <v>#VALUE!</v>
      </c>
      <c r="M12" s="12"/>
      <c r="N12" s="33"/>
      <c r="O12" s="33"/>
      <c r="P12" s="41" t="e">
        <f>SUMIF([7]Statements!$A$5:$A$1305,$A$3,[7]Statements!$FJ$5:$FJ$1305)</f>
        <v>#VALUE!</v>
      </c>
    </row>
    <row r="13" spans="1:17" x14ac:dyDescent="0.2">
      <c r="A13" t="s">
        <v>20</v>
      </c>
      <c r="B13" s="41" t="e">
        <f>SUMIF([8]Statements!$A$5:$A$1305,$A$3,[8]Statements!$CX$5:$CX$1305)-8</f>
        <v>#VALUE!</v>
      </c>
      <c r="C13" s="41"/>
      <c r="D13" s="41" t="e">
        <f t="shared" si="0"/>
        <v>#VALUE!</v>
      </c>
      <c r="E13" s="41">
        <v>0</v>
      </c>
      <c r="F13" s="41">
        <f>'[2]CREDIT SUISSE FIRST BOSTON'!$I$12</f>
        <v>0</v>
      </c>
      <c r="G13" s="41"/>
      <c r="H13" s="41">
        <f t="shared" si="1"/>
        <v>0</v>
      </c>
      <c r="I13" s="41"/>
      <c r="J13" s="41"/>
      <c r="K13" s="41"/>
      <c r="L13" s="41" t="e">
        <f t="shared" si="2"/>
        <v>#VALUE!</v>
      </c>
      <c r="M13" s="12"/>
      <c r="N13" s="33"/>
      <c r="O13" s="33"/>
      <c r="P13" s="41" t="e">
        <f>SUMIF([8]Statements!$A$5:$A$1305,$A$3,[8]Statements!$DF$5:$DF$1305)</f>
        <v>#VALUE!</v>
      </c>
    </row>
    <row r="14" spans="1:17" x14ac:dyDescent="0.2">
      <c r="A14" t="s">
        <v>44</v>
      </c>
      <c r="B14" s="41" t="e">
        <f>SUMIF([9]Statements!$A$5:$A$1305,$A$3,[9]Statements!$CT$5:$CT$1305)-SUMIF([9]Statements!$A$5:$A$1305,$A$3,[9]Statements!$CX$5:$CX$1305)-5</f>
        <v>#VALUE!</v>
      </c>
      <c r="C14" s="41"/>
      <c r="D14" s="41" t="e">
        <f t="shared" si="0"/>
        <v>#VALUE!</v>
      </c>
      <c r="E14" s="41">
        <f>+'[1]EDF MANN'!$J$20</f>
        <v>0</v>
      </c>
      <c r="F14" s="41">
        <f>'[2]EDF MANN'!$J$22</f>
        <v>0</v>
      </c>
      <c r="G14" s="42"/>
      <c r="H14" s="41">
        <f t="shared" si="1"/>
        <v>0</v>
      </c>
      <c r="I14" s="42"/>
      <c r="J14" s="42"/>
      <c r="K14" s="42"/>
      <c r="L14" s="41" t="e">
        <f t="shared" ref="L14:L20" si="3">B14+E14-F14+J14</f>
        <v>#VALUE!</v>
      </c>
      <c r="M14" s="12"/>
      <c r="N14" s="33"/>
      <c r="O14" s="33"/>
      <c r="P14" s="41" t="e">
        <f>SUMIF([9]Statements!$A$5:$A$1305,$A$3,[9]Statements!$DB$5:$DB$1305)</f>
        <v>#VALUE!</v>
      </c>
    </row>
    <row r="15" spans="1:17" x14ac:dyDescent="0.2">
      <c r="A15" t="s">
        <v>43</v>
      </c>
      <c r="B15" s="43" t="e">
        <f>SUMIF([10]Statements!$A$5:$A$1305,$A$3,[10]Statements!$BB$5:$BB$1305)-3</f>
        <v>#VALUE!</v>
      </c>
      <c r="C15" s="43"/>
      <c r="D15" s="41" t="e">
        <f t="shared" si="0"/>
        <v>#VALUE!</v>
      </c>
      <c r="E15" s="43">
        <v>0</v>
      </c>
      <c r="F15" s="43">
        <f>[2]Fimat!$K$12</f>
        <v>0</v>
      </c>
      <c r="G15" s="39"/>
      <c r="H15" s="39">
        <f t="shared" si="1"/>
        <v>0</v>
      </c>
      <c r="I15" s="39"/>
      <c r="J15" s="42"/>
      <c r="K15" s="39"/>
      <c r="L15" s="41" t="e">
        <f t="shared" si="3"/>
        <v>#VALUE!</v>
      </c>
      <c r="M15" s="12"/>
      <c r="N15" s="34"/>
      <c r="O15" s="34"/>
      <c r="P15" s="43" t="e">
        <f>SUMIF([10]Statements!$A$5:$A$1305,$A$3,[10]Statements!$BI$5:$BI$1305)</f>
        <v>#VALUE!</v>
      </c>
      <c r="Q15" s="34"/>
    </row>
    <row r="16" spans="1:17" x14ac:dyDescent="0.2">
      <c r="A16" t="s">
        <v>9</v>
      </c>
      <c r="B16" s="43" t="e">
        <f>SUMIF([11]Statements!$A$5:$A$1305,$A$3,[11]Statements!$CA$5:$CA$1305)-851</f>
        <v>#VALUE!</v>
      </c>
      <c r="C16" s="41"/>
      <c r="D16" s="41" t="e">
        <f t="shared" si="0"/>
        <v>#VALUE!</v>
      </c>
      <c r="E16" s="41">
        <v>0</v>
      </c>
      <c r="F16" s="41">
        <f>'[2]HSBC-US$'!$J$17</f>
        <v>0</v>
      </c>
      <c r="G16" s="41"/>
      <c r="H16" s="41">
        <f t="shared" si="1"/>
        <v>0</v>
      </c>
      <c r="I16" s="41"/>
      <c r="J16" s="41"/>
      <c r="K16" s="41"/>
      <c r="L16" s="41" t="e">
        <f t="shared" si="3"/>
        <v>#VALUE!</v>
      </c>
      <c r="M16" s="12"/>
      <c r="N16" s="33"/>
      <c r="O16" s="33"/>
      <c r="P16" s="43" t="e">
        <f>SUMIF([11]Statements!$A$5:$A$1305,$A$3,[11]Statements!$BZ$5:$BZ$1305)</f>
        <v>#VALUE!</v>
      </c>
    </row>
    <row r="17" spans="1:16" x14ac:dyDescent="0.2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 t="e">
        <f>SUMIF([11]Statements!$BX$5:$BX$1305,$A$3,[11]Statements!$CG$5:$CG$1305)</f>
        <v>#VALUE!</v>
      </c>
      <c r="O17" s="41" t="e">
        <f>SUMIF([11]Statements!$BX$5:$BX$1305,$A$3,[11]Statements!$CH$5:$CH$1305)</f>
        <v>#VALUE!</v>
      </c>
      <c r="P17" s="41">
        <v>0</v>
      </c>
    </row>
    <row r="18" spans="1:16" x14ac:dyDescent="0.2">
      <c r="A18" t="s">
        <v>26</v>
      </c>
      <c r="B18" s="41" t="e">
        <f>SUMIF([12]Statements!$A$5:$A$1305,$A$3,[12]Statements!$BB$5:$BB$1305)</f>
        <v>#VALUE!</v>
      </c>
      <c r="C18" s="41"/>
      <c r="D18" s="41" t="e">
        <f t="shared" si="0"/>
        <v>#VALUE!</v>
      </c>
      <c r="E18" s="41">
        <v>0</v>
      </c>
      <c r="F18" s="41">
        <f>'[2]JP Morgan'!$I$13</f>
        <v>0</v>
      </c>
      <c r="G18" s="41"/>
      <c r="H18" s="41">
        <f t="shared" si="1"/>
        <v>0</v>
      </c>
      <c r="I18" s="41"/>
      <c r="J18" s="41"/>
      <c r="K18" s="41"/>
      <c r="L18" s="41" t="e">
        <f t="shared" si="3"/>
        <v>#VALUE!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 t="e">
        <f>SUMIF([13]Statements!$A$5:$A$1305,$A$3,[13]Statements!$BB$5:$BB$1305)</f>
        <v>#VALUE!</v>
      </c>
      <c r="C19" s="41"/>
      <c r="D19" s="41" t="e">
        <f t="shared" si="0"/>
        <v>#VALUE!</v>
      </c>
      <c r="E19" s="41">
        <v>0</v>
      </c>
      <c r="F19" s="41">
        <f>'[2]Man Financial'!$I$13</f>
        <v>0</v>
      </c>
      <c r="G19" s="41"/>
      <c r="H19" s="41">
        <f t="shared" si="1"/>
        <v>0</v>
      </c>
      <c r="I19" s="41"/>
      <c r="J19" s="41"/>
      <c r="K19" s="41"/>
      <c r="L19" s="41" t="e">
        <f t="shared" si="3"/>
        <v>#VALUE!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 t="e">
        <f>SUMIF([14]Statements!$A$5:$A$1305,$A$3,[14]Statements!$DB$5:$DB$1305)-67725</f>
        <v>#VALUE!</v>
      </c>
      <c r="C20" s="42"/>
      <c r="D20" s="41" t="e">
        <f t="shared" si="0"/>
        <v>#VALUE!</v>
      </c>
      <c r="E20" s="42">
        <v>0</v>
      </c>
      <c r="F20" s="42">
        <f>[2]PARIBAS!$J$19</f>
        <v>0</v>
      </c>
      <c r="G20" s="42"/>
      <c r="H20" s="41">
        <f t="shared" si="1"/>
        <v>0</v>
      </c>
      <c r="I20" s="42"/>
      <c r="J20" s="42"/>
      <c r="K20" s="42"/>
      <c r="L20" s="41" t="e">
        <f t="shared" si="3"/>
        <v>#VALUE!</v>
      </c>
      <c r="M20" s="12"/>
      <c r="N20" s="33"/>
      <c r="O20" s="33"/>
      <c r="P20" s="42" t="e">
        <f>SUMIF([14]Statements!$A$5:$A$1305,$A$3,[14]Statements!$DJ$5:$DJ$1305)</f>
        <v>#VALUE!</v>
      </c>
    </row>
    <row r="21" spans="1:16" x14ac:dyDescent="0.2">
      <c r="A21" t="s">
        <v>13</v>
      </c>
      <c r="B21" s="41" t="e">
        <f>SUMIF([15]Statements!$A$5:$A$1305,$A$3,[15]Statements!$EQ$5:$EQ$1305)-92154</f>
        <v>#VALUE!</v>
      </c>
      <c r="C21" s="41"/>
      <c r="D21" s="41" t="e">
        <f t="shared" si="0"/>
        <v>#VALUE!</v>
      </c>
      <c r="E21" s="41">
        <v>0</v>
      </c>
      <c r="F21" s="41">
        <f>'[2]PRUDENTIAL '!$I$11</f>
        <v>0</v>
      </c>
      <c r="G21" s="41"/>
      <c r="H21" s="41">
        <f t="shared" si="1"/>
        <v>0</v>
      </c>
      <c r="I21" s="41"/>
      <c r="J21" s="41"/>
      <c r="K21" s="41"/>
      <c r="L21" s="41" t="e">
        <f t="shared" ref="L21:L26" si="4">B21+E21-F21+J21</f>
        <v>#VALUE!</v>
      </c>
      <c r="M21" s="12"/>
      <c r="N21" s="33"/>
      <c r="O21" s="33"/>
      <c r="P21" s="41" t="e">
        <f>SUMIF([15]Statements!$A$5:$A$1305,$A$3,[15]Statements!$EC$5:$EC$1305)</f>
        <v>#VALUE!</v>
      </c>
    </row>
    <row r="22" spans="1:16" x14ac:dyDescent="0.2">
      <c r="A22" t="s">
        <v>14</v>
      </c>
      <c r="B22" s="41" t="e">
        <f>SUMIF([16]Statements!$A$5:$A$1305,$A$3,[16]Statements!$BC$5:$BC$1305)-835.5</f>
        <v>#VALUE!</v>
      </c>
      <c r="C22" s="41"/>
      <c r="D22" s="41" t="e">
        <f t="shared" si="0"/>
        <v>#VALUE!</v>
      </c>
      <c r="E22" s="41">
        <v>0</v>
      </c>
      <c r="F22" s="41">
        <f>[2]REFCO!$K$12</f>
        <v>0</v>
      </c>
      <c r="G22" s="41"/>
      <c r="H22" s="41">
        <f t="shared" si="1"/>
        <v>0</v>
      </c>
      <c r="I22" s="41"/>
      <c r="J22" s="41"/>
      <c r="K22" s="41"/>
      <c r="L22" s="41" t="e">
        <f t="shared" si="4"/>
        <v>#VALUE!</v>
      </c>
      <c r="M22" s="12"/>
      <c r="N22" s="33"/>
      <c r="O22" s="33"/>
      <c r="P22" s="41" t="e">
        <f>SUMIF([16]Statements!$A$5:$A$1305,$A$3,[16]Statements!$BB$5:$BB$1305)</f>
        <v>#VALUE!</v>
      </c>
    </row>
    <row r="23" spans="1:16" x14ac:dyDescent="0.2">
      <c r="A23" t="s">
        <v>18</v>
      </c>
      <c r="B23" s="41" t="e">
        <f>SUMIF([17]Statements!$A$5:$A$1305,$A$3,[17]Statements!$BN$5:$BN$1305)+1.5</f>
        <v>#VALUE!</v>
      </c>
      <c r="C23" s="41"/>
      <c r="D23" s="41" t="e">
        <f t="shared" si="0"/>
        <v>#VALUE!</v>
      </c>
      <c r="E23" s="41">
        <v>0</v>
      </c>
      <c r="F23" s="41">
        <f>'[2]R J O''Brien'!$K$17</f>
        <v>0</v>
      </c>
      <c r="G23" s="41"/>
      <c r="H23" s="41">
        <f t="shared" si="1"/>
        <v>0</v>
      </c>
      <c r="I23" s="41"/>
      <c r="J23" s="41"/>
      <c r="K23" s="41"/>
      <c r="L23" s="41" t="e">
        <f t="shared" si="4"/>
        <v>#VALUE!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 t="e">
        <f>SUMIF([18]Statements!$A$5:$A$1305,$A$3,[18]Statements!$CK$5:$CK$1305)-39516</f>
        <v>#VALUE!</v>
      </c>
      <c r="C24" s="41"/>
      <c r="D24" s="41" t="e">
        <f t="shared" si="0"/>
        <v>#VALUE!</v>
      </c>
      <c r="E24" s="41">
        <v>0</v>
      </c>
      <c r="F24" s="41">
        <f>[2]SAUL!$I$13</f>
        <v>0</v>
      </c>
      <c r="G24" s="41"/>
      <c r="H24" s="41">
        <f t="shared" si="1"/>
        <v>0</v>
      </c>
      <c r="I24" s="41"/>
      <c r="J24" s="41"/>
      <c r="K24" s="41"/>
      <c r="L24" s="41" t="e">
        <f t="shared" si="4"/>
        <v>#VALUE!</v>
      </c>
      <c r="M24" s="12"/>
      <c r="N24" s="33"/>
      <c r="O24" s="33"/>
      <c r="P24" s="41" t="e">
        <f>SUMIF([18]Statements!$A$5:$A$1305,$A$3,[18]Statements!$CD$5:$CD$1305)</f>
        <v>#VALUE!</v>
      </c>
    </row>
    <row r="25" spans="1:16" ht="12" customHeight="1" x14ac:dyDescent="0.2">
      <c r="A25" s="18" t="s">
        <v>41</v>
      </c>
      <c r="B25" s="41" t="e">
        <f>SUMIF([19]Statements!$A$5:$A$1305,$A$3,[19]Statements!$CP$5:$CP$1305)</f>
        <v>#VALUE!</v>
      </c>
      <c r="C25" s="41"/>
      <c r="D25" s="41" t="e">
        <f t="shared" si="0"/>
        <v>#VALUE!</v>
      </c>
      <c r="E25" s="42">
        <v>0</v>
      </c>
      <c r="F25" s="42">
        <f>'[2]Smith Barney'!ReqTotal</f>
        <v>0</v>
      </c>
      <c r="G25" s="42">
        <f>IF('[6]Smith Barney'!CurrentLoanValue&lt;50000000,IF('[6]Smith Barney'!CurrentLoanValue&gt;'[6]Smith Barney'!K16,'[6]Smith Barney'!K16,'[6]Smith Barney'!CurrentLoanValue),50000000)</f>
        <v>0</v>
      </c>
      <c r="H25" s="42">
        <f t="shared" si="1"/>
        <v>0</v>
      </c>
      <c r="I25" s="42"/>
      <c r="J25" s="42"/>
      <c r="K25" s="42"/>
      <c r="L25" s="41" t="e">
        <f t="shared" si="4"/>
        <v>#VALUE!</v>
      </c>
      <c r="M25" s="12"/>
      <c r="N25" s="33"/>
      <c r="O25" s="33"/>
      <c r="P25" s="41" t="e">
        <f>SUMIF([19]Statements!$A$5:$A$1305,$A$3,[19]Statements!$CX$5:$CX$1305)</f>
        <v>#VALUE!</v>
      </c>
    </row>
    <row r="26" spans="1:16" ht="12" customHeight="1" x14ac:dyDescent="0.2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'[2]Smith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 t="e">
        <f>SUMIF([20]Statements!$A$5:$A$1305,$A$3,[20]Statements!$CX$5:$CX$1305)</f>
        <v>#VALUE!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 t="e">
        <f>SUM(B7:B26)</f>
        <v>#VALUE!</v>
      </c>
      <c r="C28" s="45">
        <f>SUM(C7:C26)</f>
        <v>0</v>
      </c>
      <c r="D28" s="45" t="e">
        <f>SUM(D7:D26)</f>
        <v>#VALUE!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 t="e">
        <f t="shared" si="5"/>
        <v>#VALUE!</v>
      </c>
      <c r="M28" s="27"/>
      <c r="N28" s="45" t="e">
        <f>SUM(N7:N27)</f>
        <v>#VALUE!</v>
      </c>
      <c r="O28" s="45" t="e">
        <f>SUM(O7:O27)</f>
        <v>#VALUE!</v>
      </c>
      <c r="P28" s="45" t="e">
        <f>SUM(P7:P27)</f>
        <v>#VALUE!</v>
      </c>
    </row>
    <row r="29" spans="1:16" s="17" customFormat="1" hidden="1" x14ac:dyDescent="0.2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 t="e">
        <f>+B28+SUM(B30:B31)</f>
        <v>#VALUE!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 t="e">
        <f>B28+E28-F28+J28</f>
        <v>#VALUE!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5" hidden="1" thickTop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12" sqref="B12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37272</v>
      </c>
      <c r="M2" s="3"/>
    </row>
    <row r="3" spans="1:17" ht="18" x14ac:dyDescent="0.25">
      <c r="A3" s="5">
        <v>37271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4368891.2965464694</v>
      </c>
      <c r="C12" s="41"/>
      <c r="D12" s="41">
        <v>4368891.2965464694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4368891.2965464694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95630436.296558574</v>
      </c>
      <c r="C28" s="45">
        <v>0</v>
      </c>
      <c r="D28" s="45">
        <v>95630436.296558574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95630436.296558574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95630436.296558574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95630436.296558574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3" sqref="A1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37273</v>
      </c>
      <c r="M2" s="3"/>
    </row>
    <row r="3" spans="1:17" ht="18" x14ac:dyDescent="0.25">
      <c r="A3" s="5">
        <v>37272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4366085.2314439993</v>
      </c>
      <c r="C12" s="41"/>
      <c r="D12" s="41">
        <v>4366085.2314439993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4366085.2314439993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95627630.231456116</v>
      </c>
      <c r="C28" s="45">
        <v>0</v>
      </c>
      <c r="D28" s="45">
        <v>95627630.231456116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95627630.231456116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95627630.231456116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95627630.231456116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8" sqref="A1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37278</v>
      </c>
      <c r="M2" s="3"/>
    </row>
    <row r="3" spans="1:17" ht="18" x14ac:dyDescent="0.25">
      <c r="A3" s="5">
        <v>37277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4357949.2219026182</v>
      </c>
      <c r="C12" s="41"/>
      <c r="D12" s="41">
        <v>4357949.2219026182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4357949.2219026182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95619494.221914724</v>
      </c>
      <c r="C28" s="45">
        <v>0</v>
      </c>
      <c r="D28" s="45">
        <v>95619494.221914724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95619494.221914724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95619494.221914724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95619494.221914724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4" sqref="A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37279</v>
      </c>
      <c r="M2" s="3"/>
    </row>
    <row r="3" spans="1:17" ht="18" x14ac:dyDescent="0.25">
      <c r="A3" s="5">
        <v>37278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4358395.2030703295</v>
      </c>
      <c r="C12" s="41"/>
      <c r="D12" s="41">
        <v>4358395.2030703295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4358395.2030703295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95619940.203082442</v>
      </c>
      <c r="C28" s="45">
        <v>0</v>
      </c>
      <c r="D28" s="45">
        <v>95619940.203082442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95619940.203082442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95619940.203082442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95619940.203082442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7" sqref="B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37280</v>
      </c>
      <c r="M2" s="3"/>
    </row>
    <row r="3" spans="1:17" ht="18" x14ac:dyDescent="0.25">
      <c r="A3" s="5">
        <v>37279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4373910.447482029</v>
      </c>
      <c r="C12" s="41"/>
      <c r="D12" s="41">
        <v>4373910.447482029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4373910.447482029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95635455.447494134</v>
      </c>
      <c r="C28" s="45">
        <v>0</v>
      </c>
      <c r="D28" s="45">
        <v>95635455.447494134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95635455.447494134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95635455.447494134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95635455.447494134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D33" sqref="D3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37281</v>
      </c>
      <c r="M2" s="3"/>
    </row>
    <row r="3" spans="1:17" ht="18" x14ac:dyDescent="0.25">
      <c r="A3" s="5">
        <v>37280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4373898.9257673901</v>
      </c>
      <c r="C12" s="41"/>
      <c r="D12" s="41">
        <v>4373898.9257673901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4373898.9257673901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95635443.925779507</v>
      </c>
      <c r="C28" s="45">
        <v>0</v>
      </c>
      <c r="D28" s="45">
        <v>95635443.925779507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95635443.925779507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95635443.925779507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7" sqref="A1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37284</v>
      </c>
      <c r="M2" s="3"/>
    </row>
    <row r="3" spans="1:17" ht="18" x14ac:dyDescent="0.25">
      <c r="A3" s="5">
        <v>37281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4390169.6747753881</v>
      </c>
      <c r="C12" s="41"/>
      <c r="D12" s="41">
        <v>4390169.6747753881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4390169.6747753881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95651714.674787492</v>
      </c>
      <c r="C28" s="45">
        <v>0</v>
      </c>
      <c r="D28" s="45">
        <v>95651714.674787492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95651714.674787492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95651714.674787492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95651714.674787492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37285</v>
      </c>
      <c r="M2" s="3"/>
    </row>
    <row r="3" spans="1:17" ht="18" x14ac:dyDescent="0.25">
      <c r="A3" s="5">
        <v>37284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4399558.0710892277</v>
      </c>
      <c r="C12" s="41"/>
      <c r="D12" s="41">
        <v>4399558.0710892277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4399558.0710892277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95661103.071101338</v>
      </c>
      <c r="C28" s="45">
        <v>0</v>
      </c>
      <c r="D28" s="45">
        <v>95661103.071101338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95661103.071101338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95661103.071101338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95661103.071101338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2" sqref="A22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37286</v>
      </c>
      <c r="M2" s="3"/>
    </row>
    <row r="3" spans="1:17" ht="18" x14ac:dyDescent="0.25">
      <c r="A3" s="5">
        <v>37285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4398168.7536479086</v>
      </c>
      <c r="C12" s="41"/>
      <c r="D12" s="41">
        <v>4398168.7536479086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4398168.7536479086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95659713.753660023</v>
      </c>
      <c r="C28" s="45">
        <v>0</v>
      </c>
      <c r="D28" s="45">
        <v>95659713.753660023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95659713.753660023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95659713.753660023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95659713.753660023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A21" sqref="A21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37287</v>
      </c>
      <c r="M2" s="3"/>
    </row>
    <row r="3" spans="1:17" ht="18" x14ac:dyDescent="0.25">
      <c r="A3" s="5">
        <v>37286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4405254.1134740785</v>
      </c>
      <c r="C12" s="41"/>
      <c r="D12" s="41">
        <v>4405254.1134740785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4405254.1134740785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0</v>
      </c>
      <c r="C21" s="41"/>
      <c r="D21" s="41">
        <v>0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0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95574645.212064981</v>
      </c>
      <c r="C28" s="45">
        <v>0</v>
      </c>
      <c r="D28" s="45">
        <v>95574645.212064981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95574645.212064981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95574645.212064981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95574645.212064981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8" sqref="B2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37259</v>
      </c>
      <c r="M2" s="3"/>
    </row>
    <row r="3" spans="1:17" ht="18" x14ac:dyDescent="0.25">
      <c r="A3" s="5">
        <v>37258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4216442.4130562628</v>
      </c>
      <c r="C12" s="41"/>
      <c r="D12" s="41">
        <v>4216442.4130562628</v>
      </c>
      <c r="E12" s="41">
        <v>0</v>
      </c>
      <c r="F12" s="41">
        <v>684487.55</v>
      </c>
      <c r="G12" s="41"/>
      <c r="H12" s="41">
        <v>684487.55</v>
      </c>
      <c r="I12" s="41"/>
      <c r="J12" s="41"/>
      <c r="K12" s="41"/>
      <c r="L12" s="41">
        <v>3531954.863056263</v>
      </c>
      <c r="M12" s="12"/>
      <c r="N12" s="33"/>
      <c r="O12" s="33"/>
      <c r="P12" s="41">
        <v>-28569.495000000003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8358651.2459997879</v>
      </c>
      <c r="C14" s="41"/>
      <c r="D14" s="41">
        <v>8358651.2459997879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8358651.2459997879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2273853.67</v>
      </c>
      <c r="C15" s="43"/>
      <c r="D15" s="41">
        <v>2273853.67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2273853.67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4.849999999627471</v>
      </c>
      <c r="C18" s="41"/>
      <c r="D18" s="41">
        <v>4.849999999627471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4.849999999627471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80381792.160000056</v>
      </c>
      <c r="C20" s="42"/>
      <c r="D20" s="41">
        <v>80381792.160000056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80381792.160000056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-0.38715757755562663</v>
      </c>
      <c r="C21" s="41"/>
      <c r="D21" s="41">
        <v>-0.38715757755562663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-0.38715757755562663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95460645.294489607</v>
      </c>
      <c r="C28" s="45">
        <v>0</v>
      </c>
      <c r="D28" s="45">
        <v>95460645.294489607</v>
      </c>
      <c r="E28" s="45">
        <v>0</v>
      </c>
      <c r="F28" s="45">
        <v>684487.55</v>
      </c>
      <c r="G28" s="45">
        <v>0</v>
      </c>
      <c r="H28" s="45">
        <v>684487.55</v>
      </c>
      <c r="I28" s="45"/>
      <c r="J28" s="45">
        <v>0</v>
      </c>
      <c r="K28" s="45"/>
      <c r="L28" s="45">
        <v>94776157.74448961</v>
      </c>
      <c r="M28" s="27"/>
      <c r="N28" s="45">
        <v>64204.5</v>
      </c>
      <c r="O28" s="45">
        <v>0</v>
      </c>
      <c r="P28" s="45">
        <v>-28569.495000000003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95460757.884489611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94776157.74448961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6" sqref="L4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37260</v>
      </c>
      <c r="M2" s="3"/>
    </row>
    <row r="3" spans="1:17" ht="18" x14ac:dyDescent="0.25">
      <c r="A3" s="5">
        <v>37259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4130699.5241342145</v>
      </c>
      <c r="C12" s="41"/>
      <c r="D12" s="41">
        <v>4130699.5241342145</v>
      </c>
      <c r="E12" s="41">
        <v>0</v>
      </c>
      <c r="F12" s="41">
        <v>680827.77</v>
      </c>
      <c r="G12" s="41"/>
      <c r="H12" s="41">
        <v>680827.77</v>
      </c>
      <c r="I12" s="41"/>
      <c r="J12" s="41"/>
      <c r="K12" s="41"/>
      <c r="L12" s="41">
        <v>3449871.7541342145</v>
      </c>
      <c r="M12" s="12"/>
      <c r="N12" s="33"/>
      <c r="O12" s="33"/>
      <c r="P12" s="41">
        <v>-122924.5925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SUM(B8:B27)</f>
        <v>95389006.814146325</v>
      </c>
      <c r="C28" s="45">
        <f t="shared" ref="C28:L28" si="0">SUM(C8:C27)</f>
        <v>0</v>
      </c>
      <c r="D28" s="45">
        <f t="shared" si="0"/>
        <v>95389006.814146325</v>
      </c>
      <c r="E28" s="45">
        <f t="shared" si="0"/>
        <v>0</v>
      </c>
      <c r="F28" s="45">
        <f t="shared" si="0"/>
        <v>680827.77</v>
      </c>
      <c r="G28" s="45">
        <f t="shared" si="0"/>
        <v>0</v>
      </c>
      <c r="H28" s="45">
        <f t="shared" si="0"/>
        <v>680827.77</v>
      </c>
      <c r="I28" s="45"/>
      <c r="J28" s="45">
        <f t="shared" si="0"/>
        <v>0</v>
      </c>
      <c r="K28" s="45"/>
      <c r="L28" s="45">
        <f t="shared" si="0"/>
        <v>94708179.044146329</v>
      </c>
      <c r="M28" s="27"/>
      <c r="N28" s="45">
        <v>64204.5</v>
      </c>
      <c r="O28" s="45">
        <v>0</v>
      </c>
      <c r="P28" s="45">
        <v>-122924.5925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95389011.664146319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94708183.894146323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37263</v>
      </c>
      <c r="M2" s="3"/>
    </row>
    <row r="3" spans="1:17" ht="18" x14ac:dyDescent="0.25">
      <c r="A3" s="5">
        <v>37260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4275645.259770168</v>
      </c>
      <c r="C12" s="41"/>
      <c r="D12" s="41">
        <v>4275645.259770168</v>
      </c>
      <c r="E12" s="41">
        <v>0</v>
      </c>
      <c r="F12" s="41">
        <v>683152.59</v>
      </c>
      <c r="G12" s="41"/>
      <c r="H12" s="41">
        <v>683152.59</v>
      </c>
      <c r="I12" s="41"/>
      <c r="J12" s="41"/>
      <c r="K12" s="41"/>
      <c r="L12" s="41">
        <v>3592492.6697701681</v>
      </c>
      <c r="M12" s="12"/>
      <c r="N12" s="33"/>
      <c r="O12" s="33"/>
      <c r="P12" s="41">
        <v>24675.791250000002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95533951.269782275</v>
      </c>
      <c r="C28" s="45">
        <v>0</v>
      </c>
      <c r="D28" s="45">
        <v>95533951.269782275</v>
      </c>
      <c r="E28" s="45">
        <v>0</v>
      </c>
      <c r="F28" s="45">
        <v>683152.59</v>
      </c>
      <c r="G28" s="45">
        <v>0</v>
      </c>
      <c r="H28" s="45">
        <v>683152.59</v>
      </c>
      <c r="I28" s="45"/>
      <c r="J28" s="45">
        <v>0</v>
      </c>
      <c r="K28" s="45"/>
      <c r="L28" s="45">
        <v>94850798.679782271</v>
      </c>
      <c r="M28" s="27"/>
      <c r="N28" s="45">
        <v>64204.5</v>
      </c>
      <c r="O28" s="45">
        <v>0</v>
      </c>
      <c r="P28" s="45">
        <v>24675.791250000002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95533951.269782275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94850798.679782271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37264</v>
      </c>
      <c r="M2" s="3"/>
    </row>
    <row r="3" spans="1:17" ht="18" x14ac:dyDescent="0.25">
      <c r="A3" s="5">
        <v>37263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4339178.6336889882</v>
      </c>
      <c r="C12" s="41"/>
      <c r="D12" s="41">
        <v>4339178.6336889882</v>
      </c>
      <c r="E12" s="41">
        <v>0</v>
      </c>
      <c r="F12" s="41">
        <v>680516</v>
      </c>
      <c r="G12" s="41"/>
      <c r="H12" s="41">
        <v>680516</v>
      </c>
      <c r="I12" s="41"/>
      <c r="J12" s="41"/>
      <c r="K12" s="41"/>
      <c r="L12" s="41">
        <v>3658662.6336889882</v>
      </c>
      <c r="M12" s="12"/>
      <c r="N12" s="33"/>
      <c r="O12" s="33"/>
      <c r="P12" s="41">
        <v>85263.482500000013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95597484.643701106</v>
      </c>
      <c r="C28" s="45">
        <v>0</v>
      </c>
      <c r="D28" s="45">
        <v>95597484.643701106</v>
      </c>
      <c r="E28" s="45">
        <v>0</v>
      </c>
      <c r="F28" s="45">
        <v>680516</v>
      </c>
      <c r="G28" s="45">
        <v>0</v>
      </c>
      <c r="H28" s="45">
        <v>680516</v>
      </c>
      <c r="I28" s="45"/>
      <c r="J28" s="45">
        <v>0</v>
      </c>
      <c r="K28" s="45"/>
      <c r="L28" s="45">
        <v>94916968.643701091</v>
      </c>
      <c r="M28" s="27"/>
      <c r="N28" s="45">
        <v>64204.5</v>
      </c>
      <c r="O28" s="45">
        <v>0</v>
      </c>
      <c r="P28" s="45">
        <v>85263.482500000013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95597484.643701106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94916968.643701106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37265</v>
      </c>
      <c r="M2" s="3"/>
    </row>
    <row r="3" spans="1:17" ht="18" x14ac:dyDescent="0.25">
      <c r="A3" s="5">
        <v>37264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4376826.224138597</v>
      </c>
      <c r="C12" s="41"/>
      <c r="D12" s="41">
        <v>4376826.224138597</v>
      </c>
      <c r="E12" s="41">
        <v>0</v>
      </c>
      <c r="F12" s="41">
        <v>744133.58</v>
      </c>
      <c r="G12" s="41"/>
      <c r="H12" s="41">
        <v>744133.58</v>
      </c>
      <c r="I12" s="41"/>
      <c r="J12" s="41"/>
      <c r="K12" s="41"/>
      <c r="L12" s="41">
        <v>3632692.644138597</v>
      </c>
      <c r="M12" s="12"/>
      <c r="N12" s="33"/>
      <c r="O12" s="33"/>
      <c r="P12" s="41">
        <v>122133.17500000002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95635132.234150708</v>
      </c>
      <c r="C28" s="45">
        <v>0</v>
      </c>
      <c r="D28" s="45">
        <v>95635132.234150708</v>
      </c>
      <c r="E28" s="45">
        <v>0</v>
      </c>
      <c r="F28" s="45">
        <v>744133.58</v>
      </c>
      <c r="G28" s="45">
        <v>0</v>
      </c>
      <c r="H28" s="45">
        <v>744133.58</v>
      </c>
      <c r="I28" s="45"/>
      <c r="J28" s="45">
        <v>0</v>
      </c>
      <c r="K28" s="45"/>
      <c r="L28" s="45">
        <v>94890998.65415071</v>
      </c>
      <c r="M28" s="27"/>
      <c r="N28" s="45">
        <v>64204.5</v>
      </c>
      <c r="O28" s="45">
        <v>0</v>
      </c>
      <c r="P28" s="45">
        <v>122133.17500000002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95635132.234150708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94890998.65415071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51" sqref="C51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37266</v>
      </c>
      <c r="M2" s="3"/>
    </row>
    <row r="3" spans="1:17" ht="18" x14ac:dyDescent="0.25">
      <c r="A3" s="5">
        <v>37265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4410256.355656839</v>
      </c>
      <c r="C12" s="41"/>
      <c r="D12" s="41">
        <v>4410256.355656839</v>
      </c>
      <c r="E12" s="41">
        <v>0</v>
      </c>
      <c r="F12" s="41">
        <v>743275.43</v>
      </c>
      <c r="G12" s="41"/>
      <c r="H12" s="41">
        <v>743275.43</v>
      </c>
      <c r="I12" s="41"/>
      <c r="J12" s="41"/>
      <c r="K12" s="41"/>
      <c r="L12" s="41">
        <v>3666980.9256568388</v>
      </c>
      <c r="M12" s="12"/>
      <c r="N12" s="33"/>
      <c r="O12" s="33"/>
      <c r="P12" s="41">
        <v>154034.53875000001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95668562.365668952</v>
      </c>
      <c r="C28" s="45">
        <v>0</v>
      </c>
      <c r="D28" s="45">
        <v>95668562.365668952</v>
      </c>
      <c r="E28" s="45">
        <v>0</v>
      </c>
      <c r="F28" s="45">
        <v>743275.43</v>
      </c>
      <c r="G28" s="45">
        <v>0</v>
      </c>
      <c r="H28" s="45">
        <v>743275.43</v>
      </c>
      <c r="I28" s="45"/>
      <c r="J28" s="45">
        <v>0</v>
      </c>
      <c r="K28" s="45"/>
      <c r="L28" s="45">
        <v>94925286.935668945</v>
      </c>
      <c r="M28" s="27"/>
      <c r="N28" s="45">
        <v>64204.5</v>
      </c>
      <c r="O28" s="45">
        <v>0</v>
      </c>
      <c r="P28" s="45">
        <v>154034.53875000001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95668562.365668952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94925286.935668945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8" sqref="B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37270</v>
      </c>
      <c r="M2" s="3"/>
    </row>
    <row r="3" spans="1:17" ht="18" x14ac:dyDescent="0.25">
      <c r="A3" s="5">
        <v>37267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4350649.8168951087</v>
      </c>
      <c r="C12" s="41"/>
      <c r="D12" s="41">
        <v>4350649.8168951087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4350649.8168951087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95612194.816907212</v>
      </c>
      <c r="C28" s="45">
        <v>0</v>
      </c>
      <c r="D28" s="45">
        <v>95612194.816907212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95612194.816907212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95612194.816907212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95612194.816907212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0" sqref="A20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37271</v>
      </c>
      <c r="M2" s="3"/>
    </row>
    <row r="3" spans="1:17" ht="18" x14ac:dyDescent="0.25">
      <c r="A3" s="5">
        <v>37270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4348544.1680706525</v>
      </c>
      <c r="C12" s="41"/>
      <c r="D12" s="41">
        <v>4348544.1680706525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4348544.1680706525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95610089.168082759</v>
      </c>
      <c r="C28" s="45">
        <v>0</v>
      </c>
      <c r="D28" s="45">
        <v>95610089.168082759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95610089.168082759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95610089.168082759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95610089.168082759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Template</vt:lpstr>
      <vt:lpstr>0102</vt:lpstr>
      <vt:lpstr>0103</vt:lpstr>
      <vt:lpstr>0104</vt:lpstr>
      <vt:lpstr>0107</vt:lpstr>
      <vt:lpstr>0108</vt:lpstr>
      <vt:lpstr>0109</vt:lpstr>
      <vt:lpstr>0111</vt:lpstr>
      <vt:lpstr>0114</vt:lpstr>
      <vt:lpstr>0115</vt:lpstr>
      <vt:lpstr>0116</vt:lpstr>
      <vt:lpstr>0121</vt:lpstr>
      <vt:lpstr>0122</vt:lpstr>
      <vt:lpstr>0123</vt:lpstr>
      <vt:lpstr>0124</vt:lpstr>
      <vt:lpstr>0125</vt:lpstr>
      <vt:lpstr>0128</vt:lpstr>
      <vt:lpstr>0129</vt:lpstr>
      <vt:lpstr>0130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2002-01-31T13:46:48Z</cp:lastPrinted>
  <dcterms:created xsi:type="dcterms:W3CDTF">2000-04-03T19:03:47Z</dcterms:created>
  <dcterms:modified xsi:type="dcterms:W3CDTF">2014-09-05T08:20:10Z</dcterms:modified>
</cp:coreProperties>
</file>