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Sheet1!$A$1:$Q$124</definedName>
  </definedNames>
  <calcPr calcId="152511" calcOnSave="0"/>
</workbook>
</file>

<file path=xl/calcChain.xml><?xml version="1.0" encoding="utf-8"?>
<calcChain xmlns="http://schemas.openxmlformats.org/spreadsheetml/2006/main">
  <c r="Q4" i="1" l="1"/>
  <c r="Y11" i="1"/>
  <c r="AD11" i="1"/>
  <c r="AE11" i="1"/>
  <c r="AF11" i="1"/>
  <c r="AM11" i="1"/>
  <c r="AL11" i="1" s="1"/>
  <c r="Y13" i="1"/>
  <c r="AD13" i="1"/>
  <c r="AE13" i="1"/>
  <c r="AF13" i="1"/>
  <c r="AM13" i="1"/>
  <c r="AL13" i="1" s="1"/>
  <c r="D15" i="1"/>
  <c r="G15" i="1"/>
  <c r="K15" i="1"/>
  <c r="Y15" i="1"/>
  <c r="AD15" i="1"/>
  <c r="AE15" i="1"/>
  <c r="AF15" i="1"/>
  <c r="AM15" i="1"/>
  <c r="AL15" i="1" s="1"/>
  <c r="Y16" i="1"/>
  <c r="AD16" i="1"/>
  <c r="AE16" i="1"/>
  <c r="AF16" i="1"/>
  <c r="AM16" i="1"/>
  <c r="AL16" i="1" s="1"/>
  <c r="Y17" i="1"/>
  <c r="AD17" i="1"/>
  <c r="AE17" i="1"/>
  <c r="AF17" i="1"/>
  <c r="AL17" i="1"/>
  <c r="AM17" i="1"/>
  <c r="Y18" i="1"/>
  <c r="AD18" i="1"/>
  <c r="AE18" i="1"/>
  <c r="AF18" i="1"/>
  <c r="AM18" i="1"/>
  <c r="AL18" i="1" s="1"/>
  <c r="AD19" i="1"/>
  <c r="AE19" i="1"/>
  <c r="AF19" i="1"/>
  <c r="AD20" i="1"/>
  <c r="AE20" i="1"/>
  <c r="AF20" i="1"/>
  <c r="AM20" i="1"/>
  <c r="AL20" i="1" s="1"/>
  <c r="Y21" i="1"/>
  <c r="AD21" i="1"/>
  <c r="AE21" i="1"/>
  <c r="AF21" i="1"/>
  <c r="AM21" i="1"/>
  <c r="AL21" i="1" s="1"/>
  <c r="D23" i="1"/>
  <c r="D122" i="1" s="1"/>
  <c r="G23" i="1"/>
  <c r="G122" i="1" s="1"/>
  <c r="K23" i="1"/>
  <c r="Y23" i="1"/>
  <c r="AD23" i="1"/>
  <c r="AE23" i="1"/>
  <c r="AF23" i="1"/>
  <c r="AM23" i="1"/>
  <c r="AL23" i="1" s="1"/>
  <c r="Y24" i="1"/>
  <c r="AD24" i="1"/>
  <c r="AE24" i="1"/>
  <c r="AF24" i="1"/>
  <c r="AM24" i="1"/>
  <c r="AL24" i="1" s="1"/>
  <c r="Y25" i="1"/>
  <c r="AD25" i="1"/>
  <c r="AE25" i="1"/>
  <c r="AF25" i="1"/>
  <c r="AM25" i="1"/>
  <c r="AL25" i="1" s="1"/>
  <c r="AD26" i="1"/>
  <c r="AE26" i="1"/>
  <c r="AF26" i="1"/>
  <c r="AM26" i="1"/>
  <c r="AL26" i="1" s="1"/>
  <c r="D28" i="1"/>
  <c r="G28" i="1"/>
  <c r="K28" i="1"/>
  <c r="Y28" i="1"/>
  <c r="AD28" i="1"/>
  <c r="AE28" i="1"/>
  <c r="AF28" i="1"/>
  <c r="AL28" i="1"/>
  <c r="AM28" i="1"/>
  <c r="D29" i="1"/>
  <c r="G29" i="1"/>
  <c r="K29" i="1"/>
  <c r="Y29" i="1"/>
  <c r="AD29" i="1"/>
  <c r="AE29" i="1"/>
  <c r="AF29" i="1"/>
  <c r="AL29" i="1"/>
  <c r="AM29" i="1"/>
  <c r="Y31" i="1"/>
  <c r="AD31" i="1"/>
  <c r="AE31" i="1"/>
  <c r="AF31" i="1"/>
  <c r="AM31" i="1"/>
  <c r="AL31" i="1" s="1"/>
  <c r="Y32" i="1"/>
  <c r="AD32" i="1"/>
  <c r="AE32" i="1"/>
  <c r="AF32" i="1"/>
  <c r="AM32" i="1"/>
  <c r="AL32" i="1" s="1"/>
  <c r="Y34" i="1"/>
  <c r="AD34" i="1"/>
  <c r="AE34" i="1"/>
  <c r="AF34" i="1"/>
  <c r="AL34" i="1"/>
  <c r="AM34" i="1"/>
  <c r="D36" i="1"/>
  <c r="G36" i="1"/>
  <c r="K36" i="1"/>
  <c r="Y36" i="1"/>
  <c r="AD36" i="1"/>
  <c r="AE36" i="1"/>
  <c r="AF36" i="1"/>
  <c r="AM36" i="1"/>
  <c r="AL36" i="1" s="1"/>
  <c r="D37" i="1"/>
  <c r="G37" i="1"/>
  <c r="K37" i="1"/>
  <c r="Y37" i="1"/>
  <c r="AD37" i="1"/>
  <c r="AE37" i="1"/>
  <c r="AF37" i="1"/>
  <c r="AM37" i="1"/>
  <c r="AL37" i="1" s="1"/>
  <c r="D38" i="1"/>
  <c r="G38" i="1"/>
  <c r="K38" i="1"/>
  <c r="Y38" i="1"/>
  <c r="AD38" i="1"/>
  <c r="AE38" i="1"/>
  <c r="AF38" i="1"/>
  <c r="AM38" i="1"/>
  <c r="AL38" i="1" s="1"/>
  <c r="D39" i="1"/>
  <c r="G39" i="1"/>
  <c r="K39" i="1"/>
  <c r="Y39" i="1"/>
  <c r="AD39" i="1"/>
  <c r="AE39" i="1"/>
  <c r="AF39" i="1"/>
  <c r="AM39" i="1"/>
  <c r="AL39" i="1" s="1"/>
  <c r="D40" i="1"/>
  <c r="G40" i="1"/>
  <c r="K40" i="1"/>
  <c r="Y40" i="1"/>
  <c r="AD40" i="1"/>
  <c r="AE40" i="1"/>
  <c r="AF40" i="1"/>
  <c r="AL40" i="1"/>
  <c r="AM40" i="1"/>
  <c r="D41" i="1"/>
  <c r="G41" i="1"/>
  <c r="K41" i="1"/>
  <c r="AD41" i="1"/>
  <c r="AE41" i="1"/>
  <c r="AF41" i="1"/>
  <c r="AL41" i="1"/>
  <c r="AM41" i="1"/>
  <c r="D42" i="1"/>
  <c r="G42" i="1"/>
  <c r="K42" i="1"/>
  <c r="AD42" i="1"/>
  <c r="AE42" i="1"/>
  <c r="AF42" i="1"/>
  <c r="AL42" i="1"/>
  <c r="AM42" i="1"/>
  <c r="Y43" i="1"/>
  <c r="AD43" i="1"/>
  <c r="AE43" i="1"/>
  <c r="AF43" i="1"/>
  <c r="AM43" i="1"/>
  <c r="AL43" i="1" s="1"/>
  <c r="Y44" i="1"/>
  <c r="AD44" i="1"/>
  <c r="AE44" i="1"/>
  <c r="AF44" i="1"/>
  <c r="AM44" i="1"/>
  <c r="AL44" i="1" s="1"/>
  <c r="Y45" i="1"/>
  <c r="AD45" i="1"/>
  <c r="AE45" i="1"/>
  <c r="AF45" i="1"/>
  <c r="AL45" i="1"/>
  <c r="AM45" i="1"/>
  <c r="Y46" i="1"/>
  <c r="AD46" i="1"/>
  <c r="AE46" i="1"/>
  <c r="AF46" i="1"/>
  <c r="AL46" i="1"/>
  <c r="AM46" i="1"/>
  <c r="D47" i="1"/>
  <c r="K47" i="1"/>
  <c r="Y47" i="1"/>
  <c r="AD47" i="1"/>
  <c r="AE47" i="1"/>
  <c r="AF47" i="1"/>
  <c r="AL47" i="1"/>
  <c r="AM47" i="1"/>
  <c r="D48" i="1"/>
  <c r="Y50" i="1"/>
  <c r="AD50" i="1"/>
  <c r="AE50" i="1"/>
  <c r="AF50" i="1"/>
  <c r="AM50" i="1"/>
  <c r="AL50" i="1" s="1"/>
  <c r="D52" i="1"/>
  <c r="G52" i="1"/>
  <c r="K52" i="1"/>
  <c r="Y52" i="1"/>
  <c r="AD52" i="1"/>
  <c r="AE52" i="1"/>
  <c r="AF52" i="1"/>
  <c r="AL52" i="1"/>
  <c r="AM52" i="1"/>
  <c r="AD53" i="1"/>
  <c r="AE53" i="1"/>
  <c r="AF53" i="1"/>
  <c r="AM53" i="1"/>
  <c r="AL53" i="1" s="1"/>
  <c r="D54" i="1"/>
  <c r="G54" i="1"/>
  <c r="K54" i="1"/>
  <c r="Y54" i="1"/>
  <c r="AD54" i="1"/>
  <c r="AE54" i="1"/>
  <c r="AF54" i="1"/>
  <c r="AM54" i="1"/>
  <c r="AL54" i="1" s="1"/>
  <c r="D55" i="1"/>
  <c r="K55" i="1"/>
  <c r="Y55" i="1"/>
  <c r="AD55" i="1"/>
  <c r="AE55" i="1"/>
  <c r="AF55" i="1"/>
  <c r="AM55" i="1"/>
  <c r="AL55" i="1" s="1"/>
  <c r="D56" i="1"/>
  <c r="G56" i="1"/>
  <c r="K56" i="1"/>
  <c r="Y56" i="1"/>
  <c r="AD56" i="1"/>
  <c r="AE56" i="1"/>
  <c r="AF56" i="1"/>
  <c r="AM56" i="1"/>
  <c r="AL56" i="1" s="1"/>
  <c r="K57" i="1"/>
  <c r="AD57" i="1"/>
  <c r="AE57" i="1"/>
  <c r="AF57" i="1"/>
  <c r="AM57" i="1"/>
  <c r="AL57" i="1" s="1"/>
  <c r="D58" i="1"/>
  <c r="G58" i="1"/>
  <c r="K58" i="1"/>
  <c r="Y58" i="1"/>
  <c r="AD58" i="1"/>
  <c r="AE58" i="1"/>
  <c r="AF58" i="1"/>
  <c r="AM58" i="1"/>
  <c r="AL58" i="1" s="1"/>
  <c r="Y59" i="1"/>
  <c r="AD59" i="1"/>
  <c r="AE59" i="1"/>
  <c r="AF59" i="1"/>
  <c r="AM59" i="1"/>
  <c r="AL59" i="1" s="1"/>
  <c r="Y61" i="1"/>
  <c r="AD61" i="1"/>
  <c r="AE61" i="1"/>
  <c r="AF61" i="1"/>
  <c r="AL61" i="1"/>
  <c r="AM61" i="1"/>
  <c r="D62" i="1"/>
  <c r="K62" i="1"/>
  <c r="Y62" i="1"/>
  <c r="AD62" i="1"/>
  <c r="AE62" i="1"/>
  <c r="AF62" i="1"/>
  <c r="AL62" i="1"/>
  <c r="AM62" i="1"/>
  <c r="D63" i="1"/>
  <c r="K63" i="1"/>
  <c r="Y63" i="1"/>
  <c r="AD63" i="1"/>
  <c r="AE63" i="1"/>
  <c r="AF63" i="1"/>
  <c r="D64" i="1"/>
  <c r="K64" i="1"/>
  <c r="Y64" i="1"/>
  <c r="AD64" i="1"/>
  <c r="AE64" i="1"/>
  <c r="AF64" i="1"/>
  <c r="AL64" i="1"/>
  <c r="AM64" i="1"/>
  <c r="D65" i="1"/>
  <c r="D66" i="1"/>
  <c r="K66" i="1"/>
  <c r="Y66" i="1"/>
  <c r="AD66" i="1"/>
  <c r="AE66" i="1"/>
  <c r="AF66" i="1"/>
  <c r="AM66" i="1"/>
  <c r="AL66" i="1" s="1"/>
  <c r="D67" i="1"/>
  <c r="K67" i="1"/>
  <c r="Y67" i="1"/>
  <c r="AD67" i="1"/>
  <c r="AE67" i="1"/>
  <c r="AF67" i="1"/>
  <c r="AL67" i="1"/>
  <c r="AM67" i="1"/>
  <c r="D68" i="1"/>
  <c r="K68" i="1"/>
  <c r="Y68" i="1"/>
  <c r="AD68" i="1"/>
  <c r="AE68" i="1"/>
  <c r="AF68" i="1"/>
  <c r="AL68" i="1"/>
  <c r="AM68" i="1"/>
  <c r="Y69" i="1"/>
  <c r="AD69" i="1"/>
  <c r="AE69" i="1"/>
  <c r="AF69" i="1"/>
  <c r="AM69" i="1"/>
  <c r="AL69" i="1" s="1"/>
  <c r="Y70" i="1"/>
  <c r="AD70" i="1"/>
  <c r="AE70" i="1"/>
  <c r="AF70" i="1"/>
  <c r="AM70" i="1"/>
  <c r="AL70" i="1" s="1"/>
  <c r="Y74" i="1"/>
  <c r="AD74" i="1"/>
  <c r="AE74" i="1"/>
  <c r="AF74" i="1"/>
  <c r="D76" i="1"/>
  <c r="G76" i="1"/>
  <c r="K76" i="1"/>
  <c r="Y76" i="1"/>
  <c r="AD76" i="1"/>
  <c r="AE76" i="1"/>
  <c r="AF76" i="1"/>
  <c r="AL76" i="1"/>
  <c r="AM76" i="1"/>
  <c r="D77" i="1"/>
  <c r="G77" i="1"/>
  <c r="K77" i="1"/>
  <c r="Y77" i="1"/>
  <c r="AD77" i="1"/>
  <c r="AE77" i="1"/>
  <c r="AF77" i="1"/>
  <c r="AM77" i="1"/>
  <c r="AL77" i="1" s="1"/>
  <c r="D78" i="1"/>
  <c r="G78" i="1"/>
  <c r="K78" i="1"/>
  <c r="Y78" i="1"/>
  <c r="AD78" i="1"/>
  <c r="AE78" i="1"/>
  <c r="AF78" i="1"/>
  <c r="AM78" i="1"/>
  <c r="AL78" i="1" s="1"/>
  <c r="Y79" i="1"/>
  <c r="AD79" i="1"/>
  <c r="AE79" i="1"/>
  <c r="AF79" i="1"/>
  <c r="AL79" i="1"/>
  <c r="AM79" i="1"/>
  <c r="Y81" i="1"/>
  <c r="AD81" i="1"/>
  <c r="AE81" i="1"/>
  <c r="AF81" i="1"/>
  <c r="AL81" i="1"/>
  <c r="AM81" i="1"/>
  <c r="D83" i="1"/>
  <c r="G83" i="1"/>
  <c r="K83" i="1"/>
  <c r="Y83" i="1"/>
  <c r="AD83" i="1"/>
  <c r="AE83" i="1"/>
  <c r="AF83" i="1"/>
  <c r="AM83" i="1"/>
  <c r="AL83" i="1" s="1"/>
  <c r="AD84" i="1"/>
  <c r="AE84" i="1"/>
  <c r="AF84" i="1"/>
  <c r="AM84" i="1"/>
  <c r="AL84" i="1" s="1"/>
  <c r="D85" i="1"/>
  <c r="G85" i="1"/>
  <c r="K85" i="1"/>
  <c r="Y85" i="1"/>
  <c r="AD85" i="1"/>
  <c r="AE85" i="1"/>
  <c r="AF85" i="1"/>
  <c r="AM85" i="1"/>
  <c r="AL85" i="1" s="1"/>
  <c r="D86" i="1"/>
  <c r="G86" i="1"/>
  <c r="K86" i="1"/>
  <c r="Y86" i="1"/>
  <c r="AD86" i="1"/>
  <c r="AE86" i="1"/>
  <c r="AF86" i="1"/>
  <c r="AL86" i="1"/>
  <c r="AM86" i="1"/>
  <c r="Y87" i="1"/>
  <c r="AD87" i="1"/>
  <c r="AE87" i="1"/>
  <c r="AF87" i="1"/>
  <c r="AM87" i="1"/>
  <c r="AL87" i="1" s="1"/>
  <c r="K89" i="1"/>
  <c r="Y89" i="1"/>
  <c r="AD89" i="1"/>
  <c r="AE89" i="1"/>
  <c r="AF89" i="1"/>
  <c r="AM89" i="1"/>
  <c r="AL89" i="1" s="1"/>
  <c r="D91" i="1"/>
  <c r="G91" i="1"/>
  <c r="AD91" i="1"/>
  <c r="AE91" i="1"/>
  <c r="AF91" i="1"/>
  <c r="AM91" i="1"/>
  <c r="AL91" i="1" s="1"/>
  <c r="D92" i="1"/>
  <c r="G92" i="1"/>
  <c r="AD92" i="1"/>
  <c r="AE92" i="1"/>
  <c r="AF92" i="1"/>
  <c r="AM92" i="1"/>
  <c r="AL92" i="1" s="1"/>
  <c r="AD93" i="1"/>
  <c r="AE93" i="1"/>
  <c r="AF93" i="1"/>
  <c r="AL93" i="1"/>
  <c r="AM93" i="1"/>
  <c r="AD94" i="1"/>
  <c r="AE94" i="1"/>
  <c r="AF94" i="1"/>
  <c r="AM94" i="1"/>
  <c r="AL94" i="1" s="1"/>
  <c r="AD98" i="1"/>
  <c r="AE98" i="1"/>
  <c r="AF98" i="1"/>
  <c r="AL98" i="1"/>
  <c r="AM98" i="1"/>
  <c r="K100" i="1"/>
  <c r="Y100" i="1"/>
  <c r="AD100" i="1"/>
  <c r="AE100" i="1"/>
  <c r="AF100" i="1"/>
  <c r="AL100" i="1"/>
  <c r="AM100" i="1"/>
  <c r="Y102" i="1"/>
  <c r="AD102" i="1"/>
  <c r="AE102" i="1"/>
  <c r="AF102" i="1"/>
  <c r="AM102" i="1"/>
  <c r="AL102" i="1" s="1"/>
  <c r="Y104" i="1"/>
  <c r="AD104" i="1"/>
  <c r="AE104" i="1"/>
  <c r="AF104" i="1"/>
  <c r="AM104" i="1"/>
  <c r="AL104" i="1" s="1"/>
  <c r="Y105" i="1"/>
  <c r="AD105" i="1"/>
  <c r="AE105" i="1"/>
  <c r="AF105" i="1"/>
  <c r="AM105" i="1"/>
  <c r="AL105" i="1" s="1"/>
  <c r="Y108" i="1"/>
  <c r="AD108" i="1"/>
  <c r="AE108" i="1"/>
  <c r="AF108" i="1"/>
  <c r="AL108" i="1"/>
  <c r="AM108" i="1"/>
  <c r="D110" i="1"/>
  <c r="K110" i="1"/>
  <c r="Y110" i="1"/>
  <c r="AD110" i="1"/>
  <c r="AE110" i="1"/>
  <c r="AF110" i="1"/>
  <c r="AL110" i="1"/>
  <c r="AM110" i="1"/>
  <c r="Y112" i="1"/>
  <c r="AD112" i="1"/>
  <c r="AE112" i="1"/>
  <c r="AF112" i="1"/>
  <c r="AM112" i="1"/>
  <c r="AL112" i="1" s="1"/>
  <c r="I122" i="1"/>
  <c r="AD122" i="1"/>
  <c r="AE122" i="1"/>
  <c r="AF122" i="1"/>
  <c r="D123" i="1"/>
  <c r="G123" i="1"/>
  <c r="I123" i="1"/>
  <c r="AD123" i="1"/>
  <c r="AE123" i="1"/>
  <c r="AF123" i="1"/>
  <c r="D124" i="1"/>
  <c r="G124" i="1"/>
  <c r="I124" i="1"/>
  <c r="AD124" i="1"/>
  <c r="AE124" i="1"/>
  <c r="AF124" i="1"/>
</calcChain>
</file>

<file path=xl/comments1.xml><?xml version="1.0" encoding="utf-8"?>
<comments xmlns="http://schemas.openxmlformats.org/spreadsheetml/2006/main">
  <authors>
    <author>mbenien</author>
  </authors>
  <commentList>
    <comment ref="M41" authorId="0" shapeId="0">
      <text>
        <r>
          <rPr>
            <b/>
            <sz val="8"/>
            <color indexed="81"/>
            <rFont val="Tahoma"/>
          </rPr>
          <t>mbenien:</t>
        </r>
        <r>
          <rPr>
            <sz val="8"/>
            <color indexed="81"/>
            <rFont val="Tahoma"/>
          </rPr>
          <t xml:space="preserve">
REMOVE PLUG ON THE 21ST DPR</t>
        </r>
      </text>
    </comment>
    <comment ref="D54" authorId="0" shapeId="0">
      <text>
        <r>
          <rPr>
            <b/>
            <sz val="8"/>
            <color indexed="81"/>
            <rFont val="Tahoma"/>
          </rPr>
          <t>mbenien:</t>
        </r>
        <r>
          <rPr>
            <sz val="8"/>
            <color indexed="81"/>
            <rFont val="Tahoma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</rPr>
          <t>mbenien:</t>
        </r>
        <r>
          <rPr>
            <sz val="8"/>
            <color indexed="81"/>
            <rFont val="Tahoma"/>
          </rPr>
          <t xml:space="preserve">
</t>
        </r>
      </text>
    </comment>
    <comment ref="M70" authorId="0" shapeId="0">
      <text>
        <r>
          <rPr>
            <b/>
            <sz val="8"/>
            <color indexed="81"/>
            <rFont val="Tahoma"/>
          </rPr>
          <t>mbenien:</t>
        </r>
        <r>
          <rPr>
            <sz val="8"/>
            <color indexed="81"/>
            <rFont val="Tahoma"/>
          </rPr>
          <t xml:space="preserve">
REMOVE PLUG ON THE 21ST DPR</t>
        </r>
      </text>
    </comment>
  </commentList>
</comments>
</file>

<file path=xl/sharedStrings.xml><?xml version="1.0" encoding="utf-8"?>
<sst xmlns="http://schemas.openxmlformats.org/spreadsheetml/2006/main" count="133" uniqueCount="117">
  <si>
    <t xml:space="preserve">     MERCHANT ASSETS</t>
  </si>
  <si>
    <t>LESS: MERCHANT ASSETS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</si>
  <si>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</si>
  <si>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</si>
  <si>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</si>
  <si>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</si>
  <si>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</si>
  <si>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</si>
  <si>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</si>
  <si>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</si>
  <si>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</si>
  <si>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</si>
  <si>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</si>
  <si>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</si>
  <si>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</si>
  <si>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</si>
  <si>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</si>
  <si>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</si>
  <si>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</si>
  <si>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VAR Vlookup hidden AH:AJ</t>
  </si>
  <si>
    <t>5 Day</t>
  </si>
  <si>
    <t>ENRON WHOLESALE SERVICES</t>
  </si>
  <si>
    <t>ENRON AMERICAS</t>
  </si>
  <si>
    <t xml:space="preserve"> </t>
  </si>
  <si>
    <t xml:space="preserve">     NA POWER</t>
  </si>
  <si>
    <t>AGG-PWR-II</t>
  </si>
  <si>
    <t xml:space="preserve">             POWER EAST</t>
  </si>
  <si>
    <t xml:space="preserve">             POWER WEST</t>
  </si>
  <si>
    <t>WEST-DPR-VAR</t>
  </si>
  <si>
    <t xml:space="preserve">             POWER CANADA</t>
  </si>
  <si>
    <t xml:space="preserve">             POWER PORTFOLIO MGMT</t>
  </si>
  <si>
    <t xml:space="preserve">             POWER ORIGINATION</t>
  </si>
  <si>
    <t xml:space="preserve">             ENA-CAL</t>
  </si>
  <si>
    <t xml:space="preserve">     NA NATURAL GAS</t>
  </si>
  <si>
    <t>AGG-GAS</t>
  </si>
  <si>
    <t xml:space="preserve">             US NATURAL GAS</t>
  </si>
  <si>
    <t xml:space="preserve">             CANADA NATURAL GAS</t>
  </si>
  <si>
    <t xml:space="preserve">             NATURAL GAS ORIGINATION</t>
  </si>
  <si>
    <t xml:space="preserve">     SA GAS TRADING</t>
  </si>
  <si>
    <t>SC-GAS</t>
  </si>
  <si>
    <t xml:space="preserve">     SA POWER TRADING</t>
  </si>
  <si>
    <t>SC-POWER</t>
  </si>
  <si>
    <t xml:space="preserve">     OTHER</t>
  </si>
  <si>
    <t>ENRON EUROPE</t>
  </si>
  <si>
    <t xml:space="preserve">     ENRON METALS</t>
  </si>
  <si>
    <t xml:space="preserve">     EUROPEAN GAS</t>
  </si>
  <si>
    <t xml:space="preserve">     U.K. ELECTRICITY</t>
  </si>
  <si>
    <t xml:space="preserve">     CONTINENTAL ELECTRICITY</t>
  </si>
  <si>
    <t xml:space="preserve">     NORDIC ELECTRICITY</t>
  </si>
  <si>
    <t xml:space="preserve">     AUSTRALIAN ELECTRICITY</t>
  </si>
  <si>
    <t>POWER TRADING</t>
  </si>
  <si>
    <t xml:space="preserve">     JAPANESE ELECTRICITY</t>
  </si>
  <si>
    <t xml:space="preserve">     STRUCTURED  DERIVATIVES UK</t>
  </si>
  <si>
    <t xml:space="preserve">     EES EUROPE</t>
  </si>
  <si>
    <t xml:space="preserve">     OTHER.</t>
  </si>
  <si>
    <t xml:space="preserve">     ENRON CREDIT TRADING</t>
  </si>
  <si>
    <t>ENRON GLOBAL MARKETS</t>
  </si>
  <si>
    <t xml:space="preserve">     GLOBAL PRODUCTS (Inc. 24/7 Trading)</t>
  </si>
  <si>
    <t>C</t>
  </si>
  <si>
    <t>AGG-LIQUIDS</t>
  </si>
  <si>
    <t xml:space="preserve">     GLOBAL PRODUCTS ORIGINATION</t>
  </si>
  <si>
    <t xml:space="preserve">     LNG</t>
  </si>
  <si>
    <t xml:space="preserve">     WEATHER</t>
  </si>
  <si>
    <t xml:space="preserve">     COAL TRADING</t>
  </si>
  <si>
    <t>COAL</t>
  </si>
  <si>
    <t xml:space="preserve">     FREIGHT</t>
  </si>
  <si>
    <t xml:space="preserve">     EMISSIONS ALLOWANCES</t>
  </si>
  <si>
    <t>EMISSIONS</t>
  </si>
  <si>
    <t xml:space="preserve">     FINANCIAL TRADING</t>
  </si>
  <si>
    <t xml:space="preserve">     EQUITY TRADING</t>
  </si>
  <si>
    <t xml:space="preserve">     CONVERTIBLE ARBITRAGE</t>
  </si>
  <si>
    <t xml:space="preserve">     FX / INT RATE TRADING</t>
  </si>
  <si>
    <t xml:space="preserve">     SOFT COMMODITIES TRADING</t>
  </si>
  <si>
    <t>SOFT</t>
  </si>
  <si>
    <t xml:space="preserve">     GRAIN TRADING</t>
  </si>
  <si>
    <t>AGRICULTURE</t>
  </si>
  <si>
    <t xml:space="preserve">     MEAT TRADING</t>
  </si>
  <si>
    <t>MEATS</t>
  </si>
  <si>
    <t xml:space="preserve">     U.S. DRIFT  </t>
  </si>
  <si>
    <t xml:space="preserve">     U.K. DRIFT  </t>
  </si>
  <si>
    <t>ENRON INDUSTRIAL MARKETS</t>
  </si>
  <si>
    <t xml:space="preserve">     PULP &amp; PAPER</t>
  </si>
  <si>
    <t>PAPER</t>
  </si>
  <si>
    <t xml:space="preserve">     LUMBER</t>
  </si>
  <si>
    <t>LUMBER</t>
  </si>
  <si>
    <t xml:space="preserve">     STEEL TRADING</t>
  </si>
  <si>
    <t>ENRON BROADBAND SERVICES</t>
  </si>
  <si>
    <t xml:space="preserve">     BANDWIDTH TRADING</t>
  </si>
  <si>
    <t>BANDWIDTH</t>
  </si>
  <si>
    <t xml:space="preserve">     BANDWIDTH ORIGINATION</t>
  </si>
  <si>
    <t xml:space="preserve">     ADVERTISING TRADING</t>
  </si>
  <si>
    <t>ADVERTISING</t>
  </si>
  <si>
    <t xml:space="preserve">     DRAM CHIPS</t>
  </si>
  <si>
    <t xml:space="preserve">ENRON ENERGY SERVICES </t>
  </si>
  <si>
    <t>EES</t>
  </si>
  <si>
    <t xml:space="preserve">     GAS TRADING</t>
  </si>
  <si>
    <t>GAS TRADING</t>
  </si>
  <si>
    <t>BURNER-TIP-SVCS</t>
  </si>
  <si>
    <t xml:space="preserve">     POWER TRADING        </t>
  </si>
  <si>
    <t>EES-POWER</t>
  </si>
  <si>
    <t xml:space="preserve">     EES ORIGINATION</t>
  </si>
  <si>
    <t>CROSS PORTFOLIO DIVERSIFICATION EFFECT</t>
  </si>
  <si>
    <t>TOTAL TRADING</t>
  </si>
  <si>
    <t>ORIGINATIONS</t>
  </si>
  <si>
    <t xml:space="preserve">     U.S.</t>
  </si>
  <si>
    <t xml:space="preserve">     INTERNATIONAL</t>
  </si>
  <si>
    <t>MERCHANT PORTFOLIO</t>
  </si>
  <si>
    <t>CAPITAL PORTFOLIO</t>
  </si>
  <si>
    <t>TOTAL P&amp;L</t>
  </si>
  <si>
    <t>*         Includes Diversification Effect.</t>
  </si>
  <si>
    <t>A         Indicates prior day VaR</t>
  </si>
  <si>
    <t>B         Temporary Limit Increase</t>
  </si>
  <si>
    <t>C         Gobal Products Includes the 24/7 EOL Crude Trading VaR of $3 Million</t>
  </si>
  <si>
    <t>CONSOLIDATED BY COMMODITY GROUP</t>
  </si>
  <si>
    <t>TOTAL NA GAS TRADING</t>
  </si>
  <si>
    <t>TOTAL NA POWER TRADING</t>
  </si>
  <si>
    <t>TOTAL LIQUIDS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</si>
</sst>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&quot;$&quot;#,##0.0_);[Red]\(&quot;$&quot;#,##0.0\)"/>
    <numFmt numFmtId="166" formatCode="_(* #,##0_);_(* \(#,##0\);_(* &quot;-&quot;??_);_(@_)"/>
    <numFmt numFmtId="167" formatCode="&quot;$&quot;#,##0.0_);\(&quot;$&quot;#,##0.0\)"/>
    <numFmt numFmtId="168" formatCode="#,##0.000_);\(#,##0.000\)"/>
    <numFmt numFmtId="169" formatCode="&quot;$&quot;#,##0_);\(&quot;$&quot;#,##0\);&quot;-&quot;??_)"/>
    <numFmt numFmtId="170" formatCode="#,##0.00000000000_);[Red]\(#,##0.00000000000\)"/>
    <numFmt numFmtId="171" formatCode="\£#,##0.0_);\(\£#,##0.0\)"/>
  </numFmts>
  <fonts count="64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4"/>
      <name val="Helv"/>
    </font>
    <font>
      <b/>
      <u/>
      <sz val="20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sz val="20"/>
      <name val="Times New Roman"/>
      <family val="1"/>
    </font>
    <font>
      <sz val="12"/>
      <name val="Times New Roman"/>
      <family val="1"/>
    </font>
    <font>
      <b/>
      <sz val="20"/>
      <color indexed="10"/>
      <name val="Times New Roman"/>
      <family val="1"/>
    </font>
    <font>
      <b/>
      <sz val="26"/>
      <color indexed="1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14"/>
      <color indexed="10"/>
      <name val="Times New Roman"/>
      <family val="1"/>
    </font>
    <font>
      <b/>
      <sz val="48"/>
      <name val="Times New Roman"/>
      <family val="1"/>
    </font>
    <font>
      <sz val="14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8"/>
      <name val="Times New Roman"/>
      <family val="1"/>
    </font>
    <font>
      <b/>
      <sz val="22"/>
      <color indexed="8"/>
      <name val="Times New Roman"/>
      <family val="1"/>
    </font>
    <font>
      <b/>
      <sz val="12"/>
      <name val="Times New Roman"/>
      <family val="1"/>
    </font>
    <font>
      <b/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sz val="10"/>
      <name val="Times New Roman"/>
      <family val="1"/>
    </font>
    <font>
      <b/>
      <i/>
      <sz val="16"/>
      <name val="Times New Roman"/>
    </font>
    <font>
      <sz val="16"/>
      <name val="Times New Roman"/>
      <family val="1"/>
    </font>
    <font>
      <b/>
      <sz val="16"/>
      <color indexed="8"/>
      <name val="Times New Roman"/>
      <family val="1"/>
    </font>
    <font>
      <sz val="16"/>
      <color indexed="8"/>
      <name val="Times New Roman"/>
    </font>
    <font>
      <sz val="18"/>
      <color indexed="8"/>
      <name val="Times New Roman"/>
      <family val="1"/>
    </font>
    <font>
      <sz val="16"/>
      <color indexed="8"/>
      <name val="Times New Roman"/>
      <family val="1"/>
    </font>
    <font>
      <sz val="16"/>
      <name val="Arial"/>
      <family val="2"/>
    </font>
    <font>
      <sz val="14"/>
      <color indexed="8"/>
      <name val="Times New Roman"/>
    </font>
    <font>
      <sz val="24"/>
      <name val="Arial"/>
    </font>
    <font>
      <sz val="12"/>
      <name val="Arial"/>
    </font>
    <font>
      <b/>
      <i/>
      <sz val="16"/>
      <name val="Times New Roman"/>
      <family val="1"/>
    </font>
    <font>
      <sz val="10"/>
      <color indexed="9"/>
      <name val="Arial"/>
      <family val="2"/>
    </font>
    <font>
      <b/>
      <sz val="20"/>
      <color indexed="8"/>
      <name val="Times New Roman"/>
    </font>
    <font>
      <sz val="16"/>
      <name val="Arial"/>
    </font>
    <font>
      <sz val="18"/>
      <name val="Times New Roman"/>
      <family val="1"/>
    </font>
    <font>
      <sz val="20"/>
      <color indexed="9"/>
      <name val="Times New Roman"/>
      <family val="1"/>
    </font>
    <font>
      <b/>
      <sz val="20"/>
      <color indexed="9"/>
      <name val="Times New Roman"/>
      <family val="1"/>
    </font>
    <font>
      <sz val="12"/>
      <color indexed="10"/>
      <name val="Times New Roman"/>
      <family val="1"/>
    </font>
    <font>
      <b/>
      <sz val="16"/>
      <name val="Times New Roman"/>
      <family val="1"/>
    </font>
    <font>
      <b/>
      <sz val="16"/>
      <color indexed="8"/>
      <name val="Times New Roman"/>
    </font>
    <font>
      <sz val="24"/>
      <name val="Times New Roman"/>
      <family val="1"/>
    </font>
    <font>
      <b/>
      <sz val="11"/>
      <name val="Times New Roman"/>
    </font>
    <font>
      <sz val="22"/>
      <name val="Arial"/>
    </font>
    <font>
      <b/>
      <sz val="26"/>
      <name val="Times New Roman"/>
      <family val="1"/>
    </font>
    <font>
      <b/>
      <sz val="22"/>
      <name val="Times New Roman"/>
      <family val="1"/>
    </font>
    <font>
      <b/>
      <i/>
      <sz val="11"/>
      <name val="Times New Roman"/>
    </font>
    <font>
      <b/>
      <sz val="12"/>
      <name val="Times New Roman"/>
    </font>
    <font>
      <b/>
      <sz val="20"/>
      <name val="Times New Roman"/>
    </font>
    <font>
      <i/>
      <sz val="16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63">
    <xf numFmtId="0" fontId="0" fillId="0" borderId="0" xfId="0"/>
    <xf numFmtId="0" fontId="4" fillId="2" borderId="0" xfId="3" applyFont="1" applyFill="1" applyAlignment="1">
      <alignment horizontal="centerContinuous"/>
    </xf>
    <xf numFmtId="0" fontId="5" fillId="2" borderId="0" xfId="3" applyFont="1" applyFill="1" applyAlignment="1">
      <alignment horizontal="centerContinuous"/>
    </xf>
    <xf numFmtId="0" fontId="6" fillId="2" borderId="0" xfId="3" applyFont="1" applyFill="1" applyAlignment="1">
      <alignment horizontal="centerContinuous"/>
    </xf>
    <xf numFmtId="0" fontId="7" fillId="2" borderId="0" xfId="3" applyFont="1" applyFill="1"/>
    <xf numFmtId="0" fontId="8" fillId="2" borderId="0" xfId="3" applyFont="1" applyFill="1"/>
    <xf numFmtId="0" fontId="9" fillId="2" borderId="0" xfId="3" applyFont="1" applyFill="1" applyAlignment="1">
      <alignment horizontal="centerContinuous"/>
    </xf>
    <xf numFmtId="0" fontId="10" fillId="2" borderId="0" xfId="3" applyFont="1" applyFill="1" applyAlignment="1">
      <alignment horizontal="right"/>
    </xf>
    <xf numFmtId="0" fontId="0" fillId="2" borderId="0" xfId="0" applyFill="1" applyAlignment="1"/>
    <xf numFmtId="0" fontId="8" fillId="2" borderId="0" xfId="3" applyFont="1" applyFill="1" applyAlignment="1"/>
    <xf numFmtId="0" fontId="11" fillId="2" borderId="0" xfId="3" applyFont="1" applyFill="1" applyAlignment="1"/>
    <xf numFmtId="0" fontId="12" fillId="2" borderId="0" xfId="3" applyFont="1" applyFill="1" applyAlignment="1"/>
    <xf numFmtId="0" fontId="8" fillId="2" borderId="0" xfId="3" applyFont="1" applyFill="1" applyAlignment="1">
      <alignment horizontal="center"/>
    </xf>
    <xf numFmtId="0" fontId="13" fillId="2" borderId="0" xfId="3" applyFont="1" applyFill="1" applyAlignment="1"/>
    <xf numFmtId="0" fontId="14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5" fillId="2" borderId="0" xfId="3" applyFont="1" applyFill="1" applyAlignment="1"/>
    <xf numFmtId="0" fontId="5" fillId="2" borderId="0" xfId="3" applyFont="1" applyFill="1" applyAlignment="1">
      <alignment horizontal="right"/>
    </xf>
    <xf numFmtId="0" fontId="8" fillId="2" borderId="0" xfId="3" applyFont="1" applyFill="1" applyBorder="1"/>
    <xf numFmtId="164" fontId="16" fillId="2" borderId="0" xfId="3" applyNumberFormat="1" applyFont="1" applyFill="1" applyBorder="1" applyAlignment="1">
      <alignment horizontal="center"/>
    </xf>
    <xf numFmtId="37" fontId="15" fillId="2" borderId="0" xfId="0" applyNumberFormat="1" applyFont="1" applyFill="1" applyBorder="1" applyAlignment="1">
      <alignment horizontal="center"/>
    </xf>
    <xf numFmtId="0" fontId="17" fillId="2" borderId="0" xfId="3" applyFont="1" applyFill="1" applyAlignment="1">
      <alignment horizontal="center"/>
    </xf>
    <xf numFmtId="0" fontId="1" fillId="2" borderId="0" xfId="3" applyFill="1" applyAlignment="1">
      <alignment horizontal="center"/>
    </xf>
    <xf numFmtId="0" fontId="12" fillId="2" borderId="0" xfId="3" applyFont="1" applyFill="1" applyAlignment="1">
      <alignment horizontal="center"/>
    </xf>
    <xf numFmtId="0" fontId="18" fillId="2" borderId="0" xfId="3" applyFont="1" applyFill="1" applyBorder="1" applyAlignment="1">
      <alignment horizontal="center"/>
    </xf>
    <xf numFmtId="0" fontId="19" fillId="2" borderId="0" xfId="3" applyFont="1" applyFill="1" applyAlignment="1"/>
    <xf numFmtId="5" fontId="20" fillId="2" borderId="0" xfId="3" applyNumberFormat="1" applyFont="1" applyFill="1" applyBorder="1"/>
    <xf numFmtId="0" fontId="8" fillId="2" borderId="0" xfId="3" applyFont="1" applyFill="1" applyBorder="1" applyAlignment="1">
      <alignment horizontal="centerContinuous"/>
    </xf>
    <xf numFmtId="0" fontId="1" fillId="2" borderId="0" xfId="3" applyFill="1" applyBorder="1" applyAlignment="1">
      <alignment horizontal="centerContinuous"/>
    </xf>
    <xf numFmtId="0" fontId="19" fillId="2" borderId="0" xfId="3" applyFont="1" applyFill="1" applyBorder="1" applyAlignment="1">
      <alignment horizontal="center"/>
    </xf>
    <xf numFmtId="0" fontId="15" fillId="2" borderId="1" xfId="3" applyFont="1" applyFill="1" applyBorder="1" applyAlignment="1">
      <alignment horizontal="center"/>
    </xf>
    <xf numFmtId="0" fontId="15" fillId="2" borderId="2" xfId="3" applyFont="1" applyFill="1" applyBorder="1" applyAlignment="1">
      <alignment horizontal="center"/>
    </xf>
    <xf numFmtId="0" fontId="15" fillId="2" borderId="0" xfId="3" applyFont="1" applyFill="1" applyBorder="1" applyAlignment="1">
      <alignment horizontal="center"/>
    </xf>
    <xf numFmtId="0" fontId="0" fillId="2" borderId="3" xfId="0" applyFill="1" applyBorder="1" applyAlignment="1"/>
    <xf numFmtId="0" fontId="21" fillId="2" borderId="2" xfId="0" applyFont="1" applyFill="1" applyBorder="1" applyAlignment="1">
      <alignment horizontal="center"/>
    </xf>
    <xf numFmtId="0" fontId="15" fillId="2" borderId="4" xfId="3" applyFont="1" applyFill="1" applyBorder="1" applyAlignment="1">
      <alignment horizontal="center"/>
    </xf>
    <xf numFmtId="0" fontId="15" fillId="2" borderId="0" xfId="3" applyFont="1" applyFill="1"/>
    <xf numFmtId="0" fontId="15" fillId="2" borderId="0" xfId="3" applyFont="1" applyFill="1" applyBorder="1"/>
    <xf numFmtId="5" fontId="22" fillId="2" borderId="0" xfId="3" applyNumberFormat="1" applyFont="1" applyFill="1" applyBorder="1"/>
    <xf numFmtId="0" fontId="13" fillId="2" borderId="0" xfId="3" applyFont="1" applyFill="1" applyBorder="1" applyAlignment="1">
      <alignment horizontal="center"/>
    </xf>
    <xf numFmtId="0" fontId="8" fillId="2" borderId="0" xfId="3" applyFont="1" applyFill="1" applyBorder="1" applyAlignment="1">
      <alignment horizontal="center"/>
    </xf>
    <xf numFmtId="37" fontId="23" fillId="2" borderId="0" xfId="3" applyNumberFormat="1" applyFont="1" applyFill="1" applyBorder="1" applyAlignment="1">
      <alignment horizontal="left"/>
    </xf>
    <xf numFmtId="6" fontId="24" fillId="3" borderId="2" xfId="2" applyNumberFormat="1" applyFont="1" applyFill="1" applyBorder="1" applyAlignment="1">
      <alignment horizontal="right"/>
    </xf>
    <xf numFmtId="0" fontId="25" fillId="2" borderId="0" xfId="3" applyFont="1" applyFill="1" applyAlignment="1">
      <alignment horizontal="right"/>
    </xf>
    <xf numFmtId="6" fontId="26" fillId="2" borderId="2" xfId="2" applyNumberFormat="1" applyFont="1" applyFill="1" applyBorder="1" applyAlignment="1">
      <alignment horizontal="right"/>
    </xf>
    <xf numFmtId="6" fontId="26" fillId="2" borderId="2" xfId="2" applyNumberFormat="1" applyFont="1" applyFill="1" applyBorder="1" applyAlignment="1">
      <alignment horizontal="center"/>
    </xf>
    <xf numFmtId="6" fontId="8" fillId="2" borderId="0" xfId="3" applyNumberFormat="1" applyFont="1" applyFill="1"/>
    <xf numFmtId="0" fontId="27" fillId="2" borderId="0" xfId="3" applyFont="1" applyFill="1" applyBorder="1" applyAlignment="1">
      <alignment horizontal="left"/>
    </xf>
    <xf numFmtId="37" fontId="7" fillId="2" borderId="0" xfId="3" applyNumberFormat="1" applyFont="1" applyFill="1" applyAlignment="1"/>
    <xf numFmtId="0" fontId="28" fillId="2" borderId="0" xfId="3" applyFont="1" applyFill="1" applyAlignment="1">
      <alignment horizontal="center"/>
    </xf>
    <xf numFmtId="0" fontId="28" fillId="2" borderId="0" xfId="3" applyFont="1" applyFill="1" applyAlignment="1"/>
    <xf numFmtId="37" fontId="7" fillId="2" borderId="0" xfId="3" applyNumberFormat="1" applyFont="1" applyFill="1" applyBorder="1" applyAlignment="1">
      <alignment horizontal="center"/>
    </xf>
    <xf numFmtId="6" fontId="29" fillId="2" borderId="0" xfId="2" applyNumberFormat="1" applyFont="1" applyFill="1" applyBorder="1" applyAlignment="1">
      <alignment horizontal="center"/>
    </xf>
    <xf numFmtId="37" fontId="15" fillId="2" borderId="0" xfId="3" applyNumberFormat="1" applyFont="1" applyFill="1" applyAlignment="1"/>
    <xf numFmtId="6" fontId="24" fillId="4" borderId="2" xfId="2" applyNumberFormat="1" applyFont="1" applyFill="1" applyBorder="1" applyAlignment="1">
      <alignment horizontal="right"/>
    </xf>
    <xf numFmtId="37" fontId="7" fillId="2" borderId="0" xfId="3" applyNumberFormat="1" applyFont="1" applyFill="1" applyBorder="1" applyAlignment="1">
      <alignment horizontal="right"/>
    </xf>
    <xf numFmtId="0" fontId="7" fillId="2" borderId="0" xfId="3" applyFont="1" applyFill="1" applyBorder="1"/>
    <xf numFmtId="5" fontId="30" fillId="2" borderId="0" xfId="3" applyNumberFormat="1" applyFont="1" applyFill="1" applyBorder="1"/>
    <xf numFmtId="0" fontId="6" fillId="2" borderId="0" xfId="3" applyFont="1" applyFill="1" applyBorder="1" applyAlignment="1">
      <alignment horizontal="left"/>
    </xf>
    <xf numFmtId="0" fontId="1" fillId="2" borderId="0" xfId="3" applyFill="1" applyAlignment="1"/>
    <xf numFmtId="37" fontId="8" fillId="2" borderId="0" xfId="3" applyNumberFormat="1" applyFont="1" applyFill="1" applyAlignment="1"/>
    <xf numFmtId="5" fontId="31" fillId="2" borderId="0" xfId="3" applyNumberFormat="1" applyFont="1" applyFill="1" applyBorder="1" applyAlignment="1">
      <alignment horizontal="right"/>
    </xf>
    <xf numFmtId="6" fontId="8" fillId="2" borderId="0" xfId="3" applyNumberFormat="1" applyFont="1" applyFill="1" applyBorder="1" applyAlignment="1">
      <alignment horizontal="right"/>
    </xf>
    <xf numFmtId="5" fontId="8" fillId="2" borderId="0" xfId="3" applyNumberFormat="1" applyFont="1" applyFill="1" applyBorder="1" applyAlignment="1">
      <alignment horizontal="right"/>
    </xf>
    <xf numFmtId="37" fontId="32" fillId="2" borderId="0" xfId="3" applyNumberFormat="1" applyFont="1" applyFill="1" applyBorder="1" applyAlignment="1">
      <alignment horizontal="right"/>
    </xf>
    <xf numFmtId="0" fontId="33" fillId="5" borderId="2" xfId="3" applyFont="1" applyFill="1" applyBorder="1" applyAlignment="1"/>
    <xf numFmtId="0" fontId="34" fillId="2" borderId="0" xfId="3" applyFont="1" applyFill="1" applyAlignment="1"/>
    <xf numFmtId="164" fontId="35" fillId="2" borderId="2" xfId="3" applyNumberFormat="1" applyFont="1" applyFill="1" applyBorder="1" applyAlignment="1">
      <alignment horizontal="center"/>
    </xf>
    <xf numFmtId="37" fontId="34" fillId="2" borderId="2" xfId="3" applyNumberFormat="1" applyFont="1" applyFill="1" applyBorder="1" applyAlignment="1">
      <alignment horizontal="center"/>
    </xf>
    <xf numFmtId="37" fontId="34" fillId="2" borderId="0" xfId="3" applyNumberFormat="1" applyFont="1" applyFill="1" applyAlignment="1"/>
    <xf numFmtId="37" fontId="34" fillId="2" borderId="0" xfId="3" applyNumberFormat="1" applyFont="1" applyFill="1" applyBorder="1" applyAlignment="1">
      <alignment horizontal="center"/>
    </xf>
    <xf numFmtId="6" fontId="35" fillId="5" borderId="2" xfId="2" applyNumberFormat="1" applyFont="1" applyFill="1" applyBorder="1" applyAlignment="1">
      <alignment horizontal="center"/>
    </xf>
    <xf numFmtId="6" fontId="36" fillId="2" borderId="2" xfId="2" applyNumberFormat="1" applyFont="1" applyFill="1" applyBorder="1" applyAlignment="1">
      <alignment horizontal="center"/>
    </xf>
    <xf numFmtId="37" fontId="15" fillId="2" borderId="0" xfId="3" applyNumberFormat="1" applyFont="1" applyFill="1" applyAlignment="1">
      <alignment horizontal="center"/>
    </xf>
    <xf numFmtId="38" fontId="37" fillId="5" borderId="2" xfId="1" applyNumberFormat="1" applyFont="1" applyFill="1" applyBorder="1" applyAlignment="1">
      <alignment horizontal="right"/>
    </xf>
    <xf numFmtId="37" fontId="34" fillId="2" borderId="0" xfId="3" applyNumberFormat="1" applyFont="1" applyFill="1"/>
    <xf numFmtId="0" fontId="34" fillId="2" borderId="0" xfId="3" applyFont="1" applyFill="1"/>
    <xf numFmtId="5" fontId="38" fillId="2" borderId="0" xfId="3" applyNumberFormat="1" applyFont="1" applyFill="1" applyBorder="1"/>
    <xf numFmtId="0" fontId="34" fillId="2" borderId="0" xfId="3" applyFont="1" applyFill="1" applyBorder="1"/>
    <xf numFmtId="0" fontId="33" fillId="2" borderId="2" xfId="3" applyFont="1" applyFill="1" applyBorder="1" applyAlignment="1">
      <alignment horizontal="left"/>
    </xf>
    <xf numFmtId="164" fontId="35" fillId="2" borderId="0" xfId="3" applyNumberFormat="1" applyFont="1" applyFill="1" applyBorder="1" applyAlignment="1">
      <alignment horizontal="center"/>
    </xf>
    <xf numFmtId="6" fontId="35" fillId="2" borderId="2" xfId="2" applyNumberFormat="1" applyFont="1" applyFill="1" applyBorder="1" applyAlignment="1">
      <alignment horizontal="center"/>
    </xf>
    <xf numFmtId="0" fontId="39" fillId="2" borderId="0" xfId="0" applyFont="1" applyFill="1" applyAlignment="1">
      <alignment horizontal="left"/>
    </xf>
    <xf numFmtId="0" fontId="21" fillId="2" borderId="0" xfId="0" applyFont="1" applyFill="1" applyAlignment="1"/>
    <xf numFmtId="38" fontId="37" fillId="2" borderId="2" xfId="1" applyNumberFormat="1" applyFont="1" applyFill="1" applyBorder="1" applyAlignment="1">
      <alignment horizontal="right"/>
    </xf>
    <xf numFmtId="37" fontId="34" fillId="2" borderId="0" xfId="3" applyNumberFormat="1" applyFont="1" applyFill="1" applyBorder="1" applyAlignment="1">
      <alignment horizontal="right"/>
    </xf>
    <xf numFmtId="0" fontId="34" fillId="2" borderId="0" xfId="3" applyFont="1" applyFill="1" applyBorder="1" applyAlignment="1"/>
    <xf numFmtId="37" fontId="34" fillId="2" borderId="0" xfId="3" applyNumberFormat="1" applyFont="1" applyFill="1" applyBorder="1" applyAlignment="1"/>
    <xf numFmtId="37" fontId="19" fillId="2" borderId="0" xfId="3" applyNumberFormat="1" applyFont="1" applyFill="1" applyBorder="1" applyAlignment="1">
      <alignment horizontal="right"/>
    </xf>
    <xf numFmtId="37" fontId="34" fillId="2" borderId="0" xfId="3" applyNumberFormat="1" applyFont="1" applyFill="1" applyBorder="1"/>
    <xf numFmtId="6" fontId="8" fillId="2" borderId="0" xfId="3" applyNumberFormat="1" applyFont="1" applyFill="1" applyBorder="1"/>
    <xf numFmtId="6" fontId="35" fillId="2" borderId="0" xfId="2" applyNumberFormat="1" applyFont="1" applyFill="1" applyBorder="1" applyAlignment="1">
      <alignment horizontal="center"/>
    </xf>
    <xf numFmtId="37" fontId="35" fillId="2" borderId="2" xfId="3" applyNumberFormat="1" applyFont="1" applyFill="1" applyBorder="1" applyAlignment="1">
      <alignment horizontal="center"/>
    </xf>
    <xf numFmtId="6" fontId="38" fillId="2" borderId="2" xfId="2" applyNumberFormat="1" applyFont="1" applyFill="1" applyBorder="1" applyAlignment="1">
      <alignment horizontal="center"/>
    </xf>
    <xf numFmtId="0" fontId="33" fillId="2" borderId="2" xfId="3" applyFont="1" applyFill="1" applyBorder="1" applyAlignment="1"/>
    <xf numFmtId="37" fontId="35" fillId="2" borderId="0" xfId="3" applyNumberFormat="1" applyFont="1" applyFill="1" applyBorder="1" applyAlignment="1">
      <alignment horizontal="center"/>
    </xf>
    <xf numFmtId="5" fontId="34" fillId="2" borderId="2" xfId="3" applyNumberFormat="1" applyFont="1" applyFill="1" applyBorder="1" applyAlignment="1">
      <alignment horizontal="center"/>
    </xf>
    <xf numFmtId="165" fontId="40" fillId="2" borderId="0" xfId="2" applyNumberFormat="1" applyFont="1" applyFill="1" applyBorder="1" applyAlignment="1">
      <alignment horizontal="right"/>
    </xf>
    <xf numFmtId="0" fontId="1" fillId="2" borderId="0" xfId="3" applyFill="1"/>
    <xf numFmtId="0" fontId="41" fillId="2" borderId="0" xfId="3" applyFont="1" applyFill="1"/>
    <xf numFmtId="0" fontId="1" fillId="2" borderId="0" xfId="3" applyFill="1" applyBorder="1"/>
    <xf numFmtId="6" fontId="42" fillId="2" borderId="0" xfId="3" applyNumberFormat="1" applyFont="1" applyFill="1"/>
    <xf numFmtId="0" fontId="43" fillId="2" borderId="2" xfId="3" applyFont="1" applyFill="1" applyBorder="1" applyAlignment="1"/>
    <xf numFmtId="5" fontId="34" fillId="2" borderId="2" xfId="3" quotePrefix="1" applyNumberFormat="1" applyFont="1" applyFill="1" applyBorder="1" applyAlignment="1">
      <alignment horizontal="center"/>
    </xf>
    <xf numFmtId="37" fontId="15" fillId="2" borderId="0" xfId="3" applyNumberFormat="1" applyFont="1" applyFill="1" applyAlignment="1">
      <alignment horizontal="left"/>
    </xf>
    <xf numFmtId="7" fontId="0" fillId="2" borderId="0" xfId="0" applyNumberFormat="1" applyFill="1" applyAlignment="1"/>
    <xf numFmtId="0" fontId="33" fillId="2" borderId="0" xfId="3" applyFont="1" applyFill="1" applyBorder="1" applyAlignment="1"/>
    <xf numFmtId="164" fontId="26" fillId="2" borderId="0" xfId="3" applyNumberFormat="1" applyFont="1" applyFill="1" applyBorder="1" applyAlignment="1">
      <alignment horizontal="center"/>
    </xf>
    <xf numFmtId="37" fontId="15" fillId="2" borderId="0" xfId="3" applyNumberFormat="1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5" fontId="7" fillId="2" borderId="0" xfId="3" quotePrefix="1" applyNumberFormat="1" applyFont="1" applyFill="1" applyBorder="1" applyAlignment="1">
      <alignment horizontal="center"/>
    </xf>
    <xf numFmtId="38" fontId="37" fillId="2" borderId="0" xfId="1" applyNumberFormat="1" applyFont="1" applyFill="1" applyBorder="1" applyAlignment="1">
      <alignment horizontal="right"/>
    </xf>
    <xf numFmtId="37" fontId="15" fillId="2" borderId="0" xfId="3" applyNumberFormat="1" applyFont="1" applyFill="1"/>
    <xf numFmtId="6" fontId="15" fillId="2" borderId="0" xfId="3" applyNumberFormat="1" applyFont="1" applyFill="1"/>
    <xf numFmtId="37" fontId="27" fillId="2" borderId="0" xfId="3" applyNumberFormat="1" applyFont="1" applyFill="1" applyBorder="1" applyAlignment="1">
      <alignment horizontal="left"/>
    </xf>
    <xf numFmtId="6" fontId="44" fillId="0" borderId="0" xfId="0" applyNumberFormat="1" applyFont="1" applyFill="1" applyBorder="1" applyAlignment="1"/>
    <xf numFmtId="5" fontId="45" fillId="2" borderId="0" xfId="3" applyNumberFormat="1" applyFont="1" applyFill="1" applyBorder="1" applyAlignment="1">
      <alignment horizontal="right"/>
    </xf>
    <xf numFmtId="0" fontId="0" fillId="2" borderId="0" xfId="0" applyFill="1"/>
    <xf numFmtId="166" fontId="37" fillId="2" borderId="0" xfId="1" applyNumberFormat="1" applyFont="1" applyFill="1" applyBorder="1" applyAlignment="1">
      <alignment horizontal="right"/>
    </xf>
    <xf numFmtId="6" fontId="37" fillId="2" borderId="0" xfId="1" applyNumberFormat="1" applyFont="1" applyFill="1" applyBorder="1" applyAlignment="1">
      <alignment horizontal="right"/>
    </xf>
    <xf numFmtId="164" fontId="35" fillId="2" borderId="5" xfId="3" applyNumberFormat="1" applyFont="1" applyFill="1" applyBorder="1" applyAlignment="1">
      <alignment horizontal="center"/>
    </xf>
    <xf numFmtId="5" fontId="34" fillId="2" borderId="0" xfId="3" applyNumberFormat="1" applyFont="1" applyFill="1" applyBorder="1" applyAlignment="1">
      <alignment horizontal="center" vertical="center"/>
    </xf>
    <xf numFmtId="5" fontId="34" fillId="2" borderId="0" xfId="3" applyNumberFormat="1" applyFont="1" applyFill="1" applyBorder="1" applyAlignment="1">
      <alignment horizontal="center"/>
    </xf>
    <xf numFmtId="0" fontId="46" fillId="2" borderId="0" xfId="3" applyFont="1" applyFill="1"/>
    <xf numFmtId="37" fontId="47" fillId="2" borderId="2" xfId="3" applyNumberFormat="1" applyFont="1" applyFill="1" applyBorder="1" applyAlignment="1">
      <alignment horizontal="center"/>
    </xf>
    <xf numFmtId="0" fontId="0" fillId="2" borderId="0" xfId="0" applyFill="1" applyAlignment="1">
      <alignment horizontal="left"/>
    </xf>
    <xf numFmtId="5" fontId="35" fillId="2" borderId="2" xfId="2" applyNumberFormat="1" applyFont="1" applyFill="1" applyBorder="1" applyAlignment="1">
      <alignment horizontal="center"/>
    </xf>
    <xf numFmtId="164" fontId="26" fillId="2" borderId="0" xfId="3" applyNumberFormat="1" applyFont="1" applyFill="1" applyBorder="1" applyAlignment="1">
      <alignment horizontal="left"/>
    </xf>
    <xf numFmtId="37" fontId="48" fillId="2" borderId="0" xfId="3" applyNumberFormat="1" applyFont="1" applyFill="1" applyBorder="1" applyAlignment="1">
      <alignment horizontal="center"/>
    </xf>
    <xf numFmtId="37" fontId="48" fillId="2" borderId="0" xfId="3" applyNumberFormat="1" applyFont="1" applyFill="1" applyBorder="1" applyAlignment="1"/>
    <xf numFmtId="164" fontId="49" fillId="2" borderId="0" xfId="3" applyNumberFormat="1" applyFont="1" applyFill="1" applyBorder="1" applyAlignment="1">
      <alignment horizontal="center"/>
    </xf>
    <xf numFmtId="164" fontId="29" fillId="2" borderId="0" xfId="3" applyNumberFormat="1" applyFont="1" applyFill="1" applyBorder="1" applyAlignment="1">
      <alignment horizontal="right"/>
    </xf>
    <xf numFmtId="37" fontId="15" fillId="2" borderId="0" xfId="3" applyNumberFormat="1" applyFont="1" applyFill="1" applyBorder="1" applyAlignment="1"/>
    <xf numFmtId="37" fontId="7" fillId="2" borderId="0" xfId="3" applyNumberFormat="1" applyFont="1" applyFill="1" applyBorder="1"/>
    <xf numFmtId="0" fontId="50" fillId="2" borderId="0" xfId="3" applyFont="1" applyFill="1"/>
    <xf numFmtId="0" fontId="7" fillId="2" borderId="0" xfId="3" applyFont="1" applyFill="1" applyBorder="1" applyAlignment="1"/>
    <xf numFmtId="37" fontId="34" fillId="2" borderId="4" xfId="3" applyNumberFormat="1" applyFont="1" applyFill="1" applyBorder="1" applyAlignment="1">
      <alignment horizontal="center"/>
    </xf>
    <xf numFmtId="0" fontId="51" fillId="2" borderId="0" xfId="3" applyFont="1" applyFill="1" applyBorder="1" applyAlignment="1">
      <alignment horizontal="left"/>
    </xf>
    <xf numFmtId="37" fontId="19" fillId="2" borderId="0" xfId="3" applyNumberFormat="1" applyFont="1" applyFill="1" applyAlignment="1">
      <alignment horizontal="right"/>
    </xf>
    <xf numFmtId="37" fontId="34" fillId="2" borderId="0" xfId="3" applyNumberFormat="1" applyFont="1" applyFill="1" applyAlignment="1">
      <alignment horizontal="right"/>
    </xf>
    <xf numFmtId="7" fontId="34" fillId="2" borderId="0" xfId="3" applyNumberFormat="1" applyFont="1" applyFill="1" applyBorder="1"/>
    <xf numFmtId="0" fontId="46" fillId="2" borderId="0" xfId="3" applyFont="1" applyFill="1" applyAlignment="1">
      <alignment horizontal="center"/>
    </xf>
    <xf numFmtId="5" fontId="35" fillId="2" borderId="0" xfId="2" applyNumberFormat="1" applyFont="1" applyFill="1" applyBorder="1" applyAlignment="1">
      <alignment horizontal="center"/>
    </xf>
    <xf numFmtId="0" fontId="46" fillId="2" borderId="0" xfId="3" applyFont="1" applyFill="1" applyBorder="1" applyAlignment="1"/>
    <xf numFmtId="6" fontId="29" fillId="2" borderId="0" xfId="2" applyNumberFormat="1" applyFont="1" applyFill="1" applyBorder="1" applyAlignment="1">
      <alignment horizontal="right"/>
    </xf>
    <xf numFmtId="6" fontId="34" fillId="2" borderId="0" xfId="3" applyNumberFormat="1" applyFont="1" applyFill="1"/>
    <xf numFmtId="166" fontId="37" fillId="5" borderId="1" xfId="1" applyNumberFormat="1" applyFont="1" applyFill="1" applyBorder="1" applyAlignment="1">
      <alignment horizontal="right"/>
    </xf>
    <xf numFmtId="166" fontId="37" fillId="5" borderId="2" xfId="1" applyNumberFormat="1" applyFont="1" applyFill="1" applyBorder="1" applyAlignment="1">
      <alignment horizontal="right"/>
    </xf>
    <xf numFmtId="167" fontId="35" fillId="2" borderId="2" xfId="2" applyNumberFormat="1" applyFont="1" applyFill="1" applyBorder="1" applyAlignment="1">
      <alignment horizontal="center"/>
    </xf>
    <xf numFmtId="7" fontId="38" fillId="2" borderId="0" xfId="3" applyNumberFormat="1" applyFont="1" applyFill="1" applyBorder="1"/>
    <xf numFmtId="0" fontId="28" fillId="2" borderId="0" xfId="0" applyFont="1" applyFill="1" applyBorder="1" applyAlignment="1">
      <alignment horizontal="center"/>
    </xf>
    <xf numFmtId="0" fontId="28" fillId="2" borderId="0" xfId="0" applyFont="1" applyFill="1" applyBorder="1" applyAlignment="1"/>
    <xf numFmtId="164" fontId="52" fillId="2" borderId="0" xfId="3" applyNumberFormat="1" applyFont="1" applyFill="1" applyBorder="1" applyAlignment="1">
      <alignment horizontal="center"/>
    </xf>
    <xf numFmtId="6" fontId="34" fillId="2" borderId="0" xfId="3" applyNumberFormat="1" applyFont="1" applyFill="1" applyBorder="1"/>
    <xf numFmtId="5" fontId="52" fillId="2" borderId="0" xfId="3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right"/>
    </xf>
    <xf numFmtId="37" fontId="8" fillId="2" borderId="0" xfId="3" applyNumberFormat="1" applyFont="1" applyFill="1" applyBorder="1" applyAlignment="1">
      <alignment horizontal="center"/>
    </xf>
    <xf numFmtId="5" fontId="47" fillId="2" borderId="0" xfId="3" quotePrefix="1" applyNumberFormat="1" applyFont="1" applyFill="1" applyBorder="1" applyAlignment="1">
      <alignment horizontal="center"/>
    </xf>
    <xf numFmtId="0" fontId="33" fillId="2" borderId="0" xfId="3" applyFont="1" applyFill="1" applyBorder="1" applyAlignment="1">
      <alignment horizontal="left"/>
    </xf>
    <xf numFmtId="6" fontId="20" fillId="2" borderId="0" xfId="3" applyNumberFormat="1" applyFont="1" applyFill="1" applyBorder="1"/>
    <xf numFmtId="0" fontId="51" fillId="2" borderId="6" xfId="3" applyFont="1" applyFill="1" applyBorder="1" applyAlignment="1">
      <alignment horizontal="left"/>
    </xf>
    <xf numFmtId="37" fontId="51" fillId="2" borderId="0" xfId="3" applyNumberFormat="1" applyFont="1" applyFill="1" applyBorder="1" applyAlignment="1">
      <alignment horizontal="left"/>
    </xf>
    <xf numFmtId="5" fontId="7" fillId="2" borderId="0" xfId="3" applyNumberFormat="1" applyFont="1" applyFill="1" applyBorder="1" applyAlignment="1">
      <alignment horizontal="center"/>
    </xf>
    <xf numFmtId="6" fontId="1" fillId="2" borderId="0" xfId="3" applyNumberFormat="1" applyFill="1"/>
    <xf numFmtId="6" fontId="1" fillId="2" borderId="0" xfId="3" applyNumberFormat="1" applyFill="1" applyBorder="1"/>
    <xf numFmtId="38" fontId="1" fillId="2" borderId="0" xfId="3" applyNumberFormat="1" applyFill="1" applyBorder="1"/>
    <xf numFmtId="7" fontId="1" fillId="2" borderId="0" xfId="3" applyNumberFormat="1" applyFill="1" applyBorder="1"/>
    <xf numFmtId="5" fontId="15" fillId="2" borderId="0" xfId="3" applyNumberFormat="1" applyFont="1" applyFill="1" applyBorder="1" applyAlignment="1">
      <alignment horizontal="center" wrapText="1"/>
    </xf>
    <xf numFmtId="168" fontId="16" fillId="2" borderId="0" xfId="3" applyNumberFormat="1" applyFont="1" applyFill="1" applyBorder="1" applyAlignment="1">
      <alignment horizontal="center"/>
    </xf>
    <xf numFmtId="5" fontId="15" fillId="2" borderId="0" xfId="3" applyNumberFormat="1" applyFont="1" applyFill="1" applyBorder="1" applyAlignment="1">
      <alignment horizontal="center"/>
    </xf>
    <xf numFmtId="6" fontId="0" fillId="2" borderId="0" xfId="0" applyNumberFormat="1" applyFill="1" applyAlignment="1"/>
    <xf numFmtId="0" fontId="53" fillId="2" borderId="0" xfId="3" applyFont="1" applyFill="1"/>
    <xf numFmtId="0" fontId="28" fillId="2" borderId="0" xfId="3" applyFont="1" applyFill="1"/>
    <xf numFmtId="7" fontId="15" fillId="2" borderId="0" xfId="3" applyNumberFormat="1" applyFont="1" applyFill="1" applyBorder="1"/>
    <xf numFmtId="0" fontId="28" fillId="2" borderId="0" xfId="3" applyFont="1" applyFill="1" applyBorder="1"/>
    <xf numFmtId="0" fontId="1" fillId="2" borderId="0" xfId="3" applyFill="1" applyAlignment="1">
      <alignment horizontal="right"/>
    </xf>
    <xf numFmtId="0" fontId="21" fillId="2" borderId="0" xfId="3" applyFont="1" applyFill="1" applyAlignment="1">
      <alignment horizontal="right"/>
    </xf>
    <xf numFmtId="6" fontId="28" fillId="2" borderId="0" xfId="3" applyNumberFormat="1" applyFont="1" applyFill="1"/>
    <xf numFmtId="0" fontId="21" fillId="2" borderId="0" xfId="3" applyFont="1" applyFill="1" applyAlignment="1"/>
    <xf numFmtId="0" fontId="54" fillId="2" borderId="0" xfId="3" applyFont="1" applyFill="1" applyBorder="1" applyAlignment="1">
      <alignment horizontal="left"/>
    </xf>
    <xf numFmtId="0" fontId="8" fillId="2" borderId="0" xfId="3" applyFont="1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37" fontId="8" fillId="2" borderId="0" xfId="3" applyNumberFormat="1" applyFont="1" applyFill="1" applyBorder="1" applyAlignment="1"/>
    <xf numFmtId="164" fontId="31" fillId="2" borderId="0" xfId="3" applyNumberFormat="1" applyFont="1" applyFill="1" applyBorder="1" applyAlignment="1">
      <alignment horizontal="center"/>
    </xf>
    <xf numFmtId="6" fontId="26" fillId="2" borderId="0" xfId="2" applyNumberFormat="1" applyFont="1" applyFill="1" applyBorder="1" applyAlignment="1">
      <alignment horizontal="right"/>
    </xf>
    <xf numFmtId="5" fontId="8" fillId="2" borderId="0" xfId="3" applyNumberFormat="1" applyFont="1" applyFill="1" applyBorder="1" applyAlignment="1">
      <alignment horizontal="center"/>
    </xf>
    <xf numFmtId="169" fontId="31" fillId="2" borderId="0" xfId="3" applyNumberFormat="1" applyFont="1" applyFill="1" applyBorder="1" applyAlignment="1">
      <alignment horizontal="right"/>
    </xf>
    <xf numFmtId="169" fontId="8" fillId="2" borderId="0" xfId="3" applyNumberFormat="1" applyFont="1" applyFill="1" applyBorder="1" applyAlignment="1">
      <alignment horizontal="right"/>
    </xf>
    <xf numFmtId="5" fontId="51" fillId="2" borderId="0" xfId="3" applyNumberFormat="1" applyFont="1" applyFill="1" applyBorder="1" applyAlignment="1">
      <alignment horizontal="right"/>
    </xf>
    <xf numFmtId="6" fontId="35" fillId="2" borderId="2" xfId="2" applyNumberFormat="1" applyFont="1" applyFill="1" applyBorder="1" applyAlignment="1">
      <alignment horizontal="right"/>
    </xf>
    <xf numFmtId="7" fontId="8" fillId="2" borderId="0" xfId="3" applyNumberFormat="1" applyFont="1" applyFill="1" applyBorder="1" applyAlignment="1">
      <alignment horizontal="right"/>
    </xf>
    <xf numFmtId="0" fontId="46" fillId="2" borderId="0" xfId="3" applyFont="1" applyFill="1" applyAlignment="1"/>
    <xf numFmtId="0" fontId="55" fillId="2" borderId="0" xfId="0" applyFont="1" applyFill="1" applyAlignment="1"/>
    <xf numFmtId="37" fontId="56" fillId="5" borderId="2" xfId="3" applyNumberFormat="1" applyFont="1" applyFill="1" applyBorder="1" applyAlignment="1">
      <alignment horizontal="left"/>
    </xf>
    <xf numFmtId="5" fontId="5" fillId="2" borderId="0" xfId="3" applyNumberFormat="1" applyFont="1" applyFill="1" applyBorder="1" applyAlignment="1">
      <alignment horizontal="left"/>
    </xf>
    <xf numFmtId="43" fontId="5" fillId="2" borderId="0" xfId="3" applyNumberFormat="1" applyFont="1" applyFill="1" applyBorder="1" applyAlignment="1">
      <alignment horizontal="left"/>
    </xf>
    <xf numFmtId="6" fontId="29" fillId="5" borderId="2" xfId="2" applyNumberFormat="1" applyFont="1" applyFill="1" applyBorder="1" applyAlignment="1">
      <alignment horizontal="right"/>
    </xf>
    <xf numFmtId="6" fontId="57" fillId="5" borderId="2" xfId="2" applyNumberFormat="1" applyFont="1" applyFill="1" applyBorder="1" applyAlignment="1">
      <alignment horizontal="right"/>
    </xf>
    <xf numFmtId="0" fontId="58" fillId="2" borderId="0" xfId="3" applyFont="1" applyFill="1" applyBorder="1" applyAlignment="1"/>
    <xf numFmtId="168" fontId="31" fillId="2" borderId="0" xfId="3" applyNumberFormat="1" applyFont="1" applyFill="1" applyBorder="1" applyAlignment="1"/>
    <xf numFmtId="5" fontId="59" fillId="2" borderId="0" xfId="3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6" fontId="35" fillId="2" borderId="0" xfId="2" applyNumberFormat="1" applyFont="1" applyFill="1" applyBorder="1" applyAlignment="1">
      <alignment horizontal="right"/>
    </xf>
    <xf numFmtId="0" fontId="8" fillId="2" borderId="0" xfId="3" applyFont="1" applyFill="1" applyBorder="1" applyAlignment="1">
      <alignment horizontal="right"/>
    </xf>
    <xf numFmtId="6" fontId="7" fillId="2" borderId="0" xfId="3" applyNumberFormat="1" applyFont="1" applyFill="1" applyBorder="1"/>
    <xf numFmtId="8" fontId="8" fillId="2" borderId="0" xfId="3" applyNumberFormat="1" applyFont="1" applyFill="1" applyBorder="1"/>
    <xf numFmtId="0" fontId="7" fillId="2" borderId="0" xfId="3" applyFont="1" applyFill="1" applyAlignment="1"/>
    <xf numFmtId="164" fontId="29" fillId="2" borderId="0" xfId="3" applyNumberFormat="1" applyFont="1" applyFill="1" applyBorder="1" applyAlignment="1">
      <alignment horizontal="center"/>
    </xf>
    <xf numFmtId="37" fontId="7" fillId="2" borderId="0" xfId="3" applyNumberFormat="1" applyFont="1" applyFill="1" applyBorder="1" applyAlignment="1"/>
    <xf numFmtId="166" fontId="7" fillId="2" borderId="0" xfId="3" applyNumberFormat="1" applyFont="1" applyFill="1" applyBorder="1"/>
    <xf numFmtId="170" fontId="7" fillId="2" borderId="0" xfId="3" applyNumberFormat="1" applyFont="1" applyFill="1" applyBorder="1"/>
    <xf numFmtId="6" fontId="7" fillId="2" borderId="0" xfId="3" applyNumberFormat="1" applyFont="1" applyFill="1"/>
    <xf numFmtId="171" fontId="35" fillId="2" borderId="0" xfId="2" applyNumberFormat="1" applyFont="1" applyFill="1" applyBorder="1" applyAlignment="1">
      <alignment horizontal="center"/>
    </xf>
    <xf numFmtId="38" fontId="7" fillId="2" borderId="0" xfId="3" applyNumberFormat="1" applyFont="1" applyFill="1"/>
    <xf numFmtId="8" fontId="7" fillId="2" borderId="0" xfId="3" applyNumberFormat="1" applyFont="1" applyFill="1"/>
    <xf numFmtId="165" fontId="26" fillId="2" borderId="0" xfId="2" applyNumberFormat="1" applyFont="1" applyFill="1" applyBorder="1" applyAlignment="1">
      <alignment horizontal="center"/>
    </xf>
    <xf numFmtId="6" fontId="15" fillId="2" borderId="0" xfId="3" applyNumberFormat="1" applyFont="1" applyFill="1" applyBorder="1"/>
    <xf numFmtId="167" fontId="35" fillId="2" borderId="2" xfId="3" applyNumberFormat="1" applyFont="1" applyFill="1" applyBorder="1" applyAlignment="1">
      <alignment horizontal="center"/>
    </xf>
    <xf numFmtId="164" fontId="45" fillId="2" borderId="0" xfId="3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37" fontId="7" fillId="2" borderId="2" xfId="3" applyNumberFormat="1" applyFont="1" applyFill="1" applyBorder="1" applyAlignment="1">
      <alignment horizontal="center"/>
    </xf>
    <xf numFmtId="6" fontId="29" fillId="2" borderId="2" xfId="2" applyNumberFormat="1" applyFont="1" applyFill="1" applyBorder="1" applyAlignment="1">
      <alignment horizontal="right"/>
    </xf>
    <xf numFmtId="168" fontId="45" fillId="2" borderId="0" xfId="3" applyNumberFormat="1" applyFont="1" applyFill="1" applyBorder="1" applyAlignment="1"/>
    <xf numFmtId="0" fontId="28" fillId="2" borderId="0" xfId="0" applyFont="1" applyFill="1" applyAlignment="1"/>
    <xf numFmtId="5" fontId="60" fillId="2" borderId="0" xfId="3" applyNumberFormat="1" applyFont="1" applyFill="1" applyBorder="1" applyAlignment="1">
      <alignment horizontal="right"/>
    </xf>
    <xf numFmtId="0" fontId="5" fillId="2" borderId="0" xfId="3" applyFont="1" applyFill="1" applyBorder="1" applyAlignment="1">
      <alignment horizontal="left"/>
    </xf>
    <xf numFmtId="0" fontId="15" fillId="2" borderId="0" xfId="3" applyFont="1" applyFill="1" applyBorder="1" applyAlignment="1"/>
    <xf numFmtId="168" fontId="16" fillId="2" borderId="0" xfId="3" applyNumberFormat="1" applyFont="1" applyFill="1" applyBorder="1" applyAlignment="1"/>
    <xf numFmtId="5" fontId="16" fillId="2" borderId="0" xfId="3" applyNumberFormat="1" applyFont="1" applyFill="1" applyBorder="1" applyAlignment="1">
      <alignment horizontal="center"/>
    </xf>
    <xf numFmtId="0" fontId="21" fillId="2" borderId="0" xfId="3" applyFont="1" applyFill="1" applyBorder="1"/>
    <xf numFmtId="0" fontId="57" fillId="2" borderId="0" xfId="3" applyFont="1" applyFill="1" applyBorder="1" applyAlignment="1"/>
    <xf numFmtId="6" fontId="8" fillId="2" borderId="0" xfId="3" applyNumberFormat="1" applyFont="1" applyFill="1" applyAlignment="1"/>
    <xf numFmtId="0" fontId="8" fillId="2" borderId="0" xfId="3" quotePrefix="1" applyFont="1" applyFill="1" applyAlignment="1">
      <alignment horizontal="center"/>
    </xf>
    <xf numFmtId="0" fontId="34" fillId="2" borderId="0" xfId="0" applyFont="1" applyFill="1" applyAlignment="1">
      <alignment horizontal="left"/>
    </xf>
    <xf numFmtId="6" fontId="8" fillId="2" borderId="0" xfId="3" applyNumberFormat="1" applyFont="1" applyFill="1" applyAlignment="1">
      <alignment horizontal="center"/>
    </xf>
    <xf numFmtId="37" fontId="8" fillId="2" borderId="2" xfId="3" applyNumberFormat="1" applyFont="1" applyFill="1" applyBorder="1" applyAlignment="1">
      <alignment horizontal="center"/>
    </xf>
    <xf numFmtId="0" fontId="15" fillId="2" borderId="0" xfId="3" applyFont="1" applyFill="1" applyAlignment="1">
      <alignment horizontal="center"/>
    </xf>
    <xf numFmtId="1" fontId="8" fillId="2" borderId="0" xfId="3" applyNumberFormat="1" applyFont="1" applyFill="1" applyBorder="1"/>
    <xf numFmtId="5" fontId="34" fillId="2" borderId="0" xfId="3" quotePrefix="1" applyNumberFormat="1" applyFont="1" applyFill="1" applyBorder="1" applyAlignment="1">
      <alignment horizontal="center"/>
    </xf>
    <xf numFmtId="38" fontId="37" fillId="2" borderId="3" xfId="1" applyNumberFormat="1" applyFont="1" applyFill="1" applyBorder="1" applyAlignment="1">
      <alignment horizontal="right"/>
    </xf>
    <xf numFmtId="37" fontId="35" fillId="2" borderId="7" xfId="3" applyNumberFormat="1" applyFont="1" applyFill="1" applyBorder="1" applyAlignment="1">
      <alignment horizontal="center"/>
    </xf>
    <xf numFmtId="37" fontId="34" fillId="2" borderId="7" xfId="3" applyNumberFormat="1" applyFont="1" applyFill="1" applyBorder="1" applyAlignment="1">
      <alignment horizontal="center"/>
    </xf>
    <xf numFmtId="6" fontId="35" fillId="2" borderId="7" xfId="2" applyNumberFormat="1" applyFont="1" applyFill="1" applyBorder="1" applyAlignment="1">
      <alignment horizontal="center"/>
    </xf>
    <xf numFmtId="6" fontId="36" fillId="2" borderId="7" xfId="2" applyNumberFormat="1" applyFont="1" applyFill="1" applyBorder="1" applyAlignment="1">
      <alignment horizontal="center"/>
    </xf>
    <xf numFmtId="164" fontId="35" fillId="2" borderId="7" xfId="3" applyNumberFormat="1" applyFont="1" applyFill="1" applyBorder="1" applyAlignment="1">
      <alignment horizontal="center"/>
    </xf>
    <xf numFmtId="5" fontId="34" fillId="2" borderId="7" xfId="3" applyNumberFormat="1" applyFont="1" applyFill="1" applyBorder="1" applyAlignment="1">
      <alignment horizontal="center"/>
    </xf>
    <xf numFmtId="0" fontId="28" fillId="2" borderId="0" xfId="3" applyFont="1" applyFill="1" applyBorder="1" applyAlignment="1"/>
    <xf numFmtId="0" fontId="1" fillId="2" borderId="0" xfId="3" applyFill="1" applyBorder="1" applyAlignment="1"/>
    <xf numFmtId="0" fontId="43" fillId="2" borderId="3" xfId="3" applyFont="1" applyFill="1" applyBorder="1" applyAlignment="1"/>
    <xf numFmtId="5" fontId="51" fillId="2" borderId="0" xfId="3" applyNumberFormat="1" applyFont="1" applyFill="1" applyBorder="1" applyAlignment="1">
      <alignment horizontal="left"/>
    </xf>
    <xf numFmtId="0" fontId="19" fillId="2" borderId="1" xfId="3" applyFont="1" applyFill="1" applyBorder="1" applyAlignment="1">
      <alignment horizontal="center"/>
    </xf>
    <xf numFmtId="0" fontId="19" fillId="2" borderId="4" xfId="3" applyFont="1" applyFill="1" applyBorder="1" applyAlignment="1">
      <alignment horizontal="center"/>
    </xf>
    <xf numFmtId="0" fontId="19" fillId="2" borderId="3" xfId="3" applyFont="1" applyFill="1" applyBorder="1" applyAlignment="1">
      <alignment horizontal="center"/>
    </xf>
    <xf numFmtId="0" fontId="19" fillId="2" borderId="9" xfId="3" applyFont="1" applyFill="1" applyBorder="1" applyAlignment="1">
      <alignment horizontal="center"/>
    </xf>
    <xf numFmtId="37" fontId="23" fillId="2" borderId="0" xfId="3" applyNumberFormat="1" applyFont="1" applyFill="1" applyBorder="1" applyAlignment="1">
      <alignment horizontal="left"/>
    </xf>
    <xf numFmtId="37" fontId="27" fillId="2" borderId="0" xfId="3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61" fillId="2" borderId="0" xfId="3" applyFont="1" applyFill="1" applyBorder="1" applyAlignment="1">
      <alignment horizontal="left"/>
    </xf>
    <xf numFmtId="0" fontId="61" fillId="2" borderId="8" xfId="3" applyFont="1" applyFill="1" applyBorder="1" applyAlignment="1">
      <alignment horizontal="left"/>
    </xf>
    <xf numFmtId="0" fontId="34" fillId="2" borderId="0" xfId="0" applyFont="1" applyFill="1" applyAlignment="1">
      <alignment horizontal="left"/>
    </xf>
    <xf numFmtId="0" fontId="23" fillId="2" borderId="0" xfId="3" applyFont="1" applyFill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2505075</xdr:colOff>
      <xdr:row>6</xdr:row>
      <xdr:rowOff>19050</xdr:rowOff>
    </xdr:to>
    <xdr:pic>
      <xdr:nvPicPr>
        <xdr:cNvPr id="1025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438400" cy="248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142875</xdr:colOff>
          <xdr:row>6</xdr:row>
          <xdr:rowOff>104775</xdr:rowOff>
        </xdr:from>
        <xdr:to>
          <xdr:col>31</xdr:col>
          <xdr:colOff>990600</xdr:colOff>
          <xdr:row>8</xdr:row>
          <xdr:rowOff>47625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for Print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400050</xdr:colOff>
          <xdr:row>2</xdr:row>
          <xdr:rowOff>333375</xdr:rowOff>
        </xdr:from>
        <xdr:to>
          <xdr:col>31</xdr:col>
          <xdr:colOff>781050</xdr:colOff>
          <xdr:row>2</xdr:row>
          <xdr:rowOff>723900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Helv"/>
                </a:rPr>
                <a:t>Roll 5 Day Total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361950</xdr:colOff>
          <xdr:row>1</xdr:row>
          <xdr:rowOff>123825</xdr:rowOff>
        </xdr:from>
        <xdr:to>
          <xdr:col>31</xdr:col>
          <xdr:colOff>723900</xdr:colOff>
          <xdr:row>2</xdr:row>
          <xdr:rowOff>123825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Check Figures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Feb/N-DPR/N-DPR0220_COMMO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- RETURN SMALL (2)"/>
      <sheetName val="RISK - RETURN LARGE (2)"/>
      <sheetName val="Publish Buttons"/>
      <sheetName val="INPUT"/>
      <sheetName val="Raw Data"/>
      <sheetName val="Control"/>
      <sheetName val="New Summary"/>
      <sheetName val="Summary"/>
      <sheetName val="Merchant Summary"/>
      <sheetName val="NDPR-Merchant Summary"/>
      <sheetName val="V@R"/>
      <sheetName val="DATA FOR EARN DECOMP"/>
      <sheetName val="DATA FOR USAGE"/>
      <sheetName val="RISK - RETURN SMALL"/>
      <sheetName val="RISK - RETURN LARGE"/>
      <sheetName val="LIMIT USAGE %"/>
      <sheetName val="SHARPE"/>
      <sheetName val="LIMIT USAGE $"/>
      <sheetName val="EARN DECOMP %"/>
      <sheetName val="EARN DECOMP $"/>
    </sheetNames>
    <definedNames>
      <definedName name="Format_Print"/>
      <definedName name="roll_chk"/>
      <definedName name="Roll5Da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X6" t="str">
            <v>As of February 20, 2001</v>
          </cell>
        </row>
        <row r="15">
          <cell r="J15">
            <v>90</v>
          </cell>
          <cell r="K15" t="str">
            <v>Mil MWH</v>
          </cell>
          <cell r="N15">
            <v>25</v>
          </cell>
          <cell r="O15" t="str">
            <v>Mil MWH</v>
          </cell>
          <cell r="R15">
            <v>50000</v>
          </cell>
        </row>
        <row r="25">
          <cell r="J25">
            <v>500</v>
          </cell>
          <cell r="K25" t="str">
            <v>Bcf</v>
          </cell>
          <cell r="N25">
            <v>200</v>
          </cell>
          <cell r="O25" t="str">
            <v>Bcf</v>
          </cell>
          <cell r="R25">
            <v>75000</v>
          </cell>
        </row>
        <row r="31">
          <cell r="J31">
            <v>35</v>
          </cell>
          <cell r="K31" t="str">
            <v>Bcf</v>
          </cell>
          <cell r="N31">
            <v>20</v>
          </cell>
          <cell r="O31" t="str">
            <v>Bcf</v>
          </cell>
          <cell r="R31">
            <v>2000</v>
          </cell>
        </row>
        <row r="32">
          <cell r="J32">
            <v>3.5</v>
          </cell>
          <cell r="K32" t="str">
            <v>Mil MWH</v>
          </cell>
          <cell r="N32">
            <v>3.5</v>
          </cell>
          <cell r="O32" t="str">
            <v>Mil MWH</v>
          </cell>
          <cell r="R32">
            <v>5000</v>
          </cell>
        </row>
        <row r="37">
          <cell r="J37">
            <v>375000</v>
          </cell>
          <cell r="K37" t="str">
            <v>Metric Tons</v>
          </cell>
          <cell r="N37">
            <v>600000</v>
          </cell>
          <cell r="O37" t="str">
            <v>Metric Tons</v>
          </cell>
          <cell r="R37">
            <v>8000</v>
          </cell>
        </row>
        <row r="38">
          <cell r="J38">
            <v>200</v>
          </cell>
          <cell r="K38" t="str">
            <v>Bcf</v>
          </cell>
          <cell r="N38">
            <v>90</v>
          </cell>
          <cell r="O38" t="str">
            <v>Bcf</v>
          </cell>
          <cell r="R38">
            <v>10000</v>
          </cell>
        </row>
        <row r="39">
          <cell r="J39">
            <v>76.5</v>
          </cell>
          <cell r="K39" t="str">
            <v>Mil MWH</v>
          </cell>
          <cell r="N39">
            <v>15</v>
          </cell>
          <cell r="O39" t="str">
            <v>Mil MWH</v>
          </cell>
          <cell r="R39">
            <v>17950</v>
          </cell>
        </row>
        <row r="40">
          <cell r="J40">
            <v>20</v>
          </cell>
          <cell r="K40" t="str">
            <v>Mil MWH</v>
          </cell>
          <cell r="N40">
            <v>20</v>
          </cell>
          <cell r="O40" t="str">
            <v>Mil MWH</v>
          </cell>
          <cell r="R40">
            <v>4000</v>
          </cell>
        </row>
        <row r="41">
          <cell r="J41">
            <v>20</v>
          </cell>
          <cell r="K41" t="str">
            <v>Mil MWH</v>
          </cell>
          <cell r="N41">
            <v>20</v>
          </cell>
          <cell r="O41" t="str">
            <v>Mil MWH</v>
          </cell>
          <cell r="R41">
            <v>5000</v>
          </cell>
        </row>
        <row r="42">
          <cell r="J42">
            <v>3</v>
          </cell>
          <cell r="K42" t="str">
            <v>Mil MWH</v>
          </cell>
          <cell r="N42">
            <v>6</v>
          </cell>
          <cell r="O42" t="str">
            <v>Mil MWH</v>
          </cell>
          <cell r="R42">
            <v>3000</v>
          </cell>
        </row>
        <row r="43">
          <cell r="J43">
            <v>4</v>
          </cell>
          <cell r="K43" t="str">
            <v>Mil MWH</v>
          </cell>
          <cell r="N43">
            <v>4</v>
          </cell>
          <cell r="O43" t="str">
            <v>Mil MWH</v>
          </cell>
          <cell r="R43">
            <v>4000</v>
          </cell>
        </row>
        <row r="47">
          <cell r="J47">
            <v>750000</v>
          </cell>
          <cell r="K47" t="str">
            <v>DV01/bp</v>
          </cell>
          <cell r="R47">
            <v>5000</v>
          </cell>
        </row>
        <row r="48">
          <cell r="J48">
            <v>50000</v>
          </cell>
          <cell r="K48" t="str">
            <v>DV01/bp</v>
          </cell>
        </row>
        <row r="52">
          <cell r="J52">
            <v>18</v>
          </cell>
          <cell r="K52" t="str">
            <v>Mil BBL WTI</v>
          </cell>
          <cell r="N52">
            <v>19</v>
          </cell>
          <cell r="O52" t="str">
            <v>Mil BBL WTI</v>
          </cell>
          <cell r="R52">
            <v>15000</v>
          </cell>
        </row>
        <row r="56">
          <cell r="J56">
            <v>9</v>
          </cell>
          <cell r="N56">
            <v>12</v>
          </cell>
          <cell r="R56">
            <v>5000</v>
          </cell>
        </row>
        <row r="57">
          <cell r="J57">
            <v>133.33333300000001</v>
          </cell>
          <cell r="K57" t="str">
            <v>Mil</v>
          </cell>
          <cell r="R57">
            <v>4500</v>
          </cell>
        </row>
        <row r="58">
          <cell r="J58">
            <v>30</v>
          </cell>
          <cell r="K58" t="str">
            <v>Mil Tons</v>
          </cell>
          <cell r="N58">
            <v>30</v>
          </cell>
          <cell r="O58" t="str">
            <v>Mil Tons</v>
          </cell>
          <cell r="R58">
            <v>5000</v>
          </cell>
        </row>
        <row r="60">
          <cell r="R60">
            <v>2000</v>
          </cell>
        </row>
        <row r="61">
          <cell r="J61">
            <v>1</v>
          </cell>
          <cell r="K61" t="str">
            <v>Mil Credits</v>
          </cell>
          <cell r="N61">
            <v>1</v>
          </cell>
          <cell r="O61" t="str">
            <v>Mil Credits</v>
          </cell>
          <cell r="R61">
            <v>3000</v>
          </cell>
        </row>
        <row r="64">
          <cell r="J64">
            <v>200</v>
          </cell>
          <cell r="K64" t="str">
            <v>Mil</v>
          </cell>
          <cell r="R64">
            <v>10000</v>
          </cell>
        </row>
        <row r="65">
          <cell r="J65">
            <v>150</v>
          </cell>
          <cell r="K65" t="str">
            <v>Mil</v>
          </cell>
          <cell r="R65">
            <v>2000</v>
          </cell>
        </row>
        <row r="66">
          <cell r="J66">
            <v>150</v>
          </cell>
          <cell r="K66" t="str">
            <v>Mil</v>
          </cell>
          <cell r="R66">
            <v>5000</v>
          </cell>
        </row>
        <row r="67">
          <cell r="J67">
            <v>250000</v>
          </cell>
          <cell r="K67" t="str">
            <v>/bp</v>
          </cell>
        </row>
        <row r="68">
          <cell r="J68">
            <v>4000</v>
          </cell>
          <cell r="K68" t="str">
            <v>Contracts</v>
          </cell>
          <cell r="R68">
            <v>2000</v>
          </cell>
        </row>
        <row r="69">
          <cell r="J69">
            <v>750</v>
          </cell>
          <cell r="K69" t="str">
            <v>Contracts</v>
          </cell>
          <cell r="R69">
            <v>500</v>
          </cell>
        </row>
        <row r="70">
          <cell r="J70">
            <v>750</v>
          </cell>
          <cell r="K70" t="str">
            <v>Contracts</v>
          </cell>
          <cell r="R70">
            <v>500</v>
          </cell>
        </row>
        <row r="78">
          <cell r="J78">
            <v>500000</v>
          </cell>
          <cell r="K78" t="str">
            <v>Metric Tons</v>
          </cell>
          <cell r="N78">
            <v>500000</v>
          </cell>
          <cell r="O78" t="str">
            <v>Metric Tons</v>
          </cell>
          <cell r="R78">
            <v>5000</v>
          </cell>
        </row>
        <row r="79">
          <cell r="J79">
            <v>44</v>
          </cell>
          <cell r="K79" t="str">
            <v>MM BF</v>
          </cell>
          <cell r="N79">
            <v>44</v>
          </cell>
          <cell r="O79" t="str">
            <v>MM BF</v>
          </cell>
          <cell r="R79">
            <v>500</v>
          </cell>
        </row>
        <row r="80">
          <cell r="J80">
            <v>1500000</v>
          </cell>
          <cell r="K80" t="str">
            <v>Metric Tons</v>
          </cell>
          <cell r="N80">
            <v>2500000</v>
          </cell>
          <cell r="O80" t="str">
            <v>Metric Tons</v>
          </cell>
          <cell r="R80">
            <v>5000</v>
          </cell>
        </row>
        <row r="84">
          <cell r="K84" t="str">
            <v>LA-NY TDM DS3</v>
          </cell>
          <cell r="O84" t="str">
            <v>LA-NY TDM DS3</v>
          </cell>
          <cell r="R84">
            <v>2000</v>
          </cell>
        </row>
        <row r="86">
          <cell r="J86">
            <v>54</v>
          </cell>
          <cell r="K86" t="str">
            <v>CPP</v>
          </cell>
          <cell r="N86">
            <v>108</v>
          </cell>
          <cell r="O86" t="str">
            <v>CPP</v>
          </cell>
          <cell r="R86">
            <v>2000</v>
          </cell>
        </row>
        <row r="87">
          <cell r="J87">
            <v>2</v>
          </cell>
          <cell r="K87" t="str">
            <v>128M SDRAM</v>
          </cell>
          <cell r="N87">
            <v>1.5</v>
          </cell>
          <cell r="O87" t="str">
            <v>128M SDRAM</v>
          </cell>
          <cell r="R87">
            <v>1000</v>
          </cell>
        </row>
        <row r="89">
          <cell r="R89">
            <v>5000</v>
          </cell>
        </row>
        <row r="91">
          <cell r="K91" t="str">
            <v>Bcf</v>
          </cell>
          <cell r="O91" t="str">
            <v>Bcf</v>
          </cell>
        </row>
        <row r="92">
          <cell r="K92" t="str">
            <v>Mil MWH</v>
          </cell>
          <cell r="O92" t="str">
            <v>Mil MWH</v>
          </cell>
        </row>
        <row r="98">
          <cell r="R98">
            <v>125000</v>
          </cell>
        </row>
        <row r="108">
          <cell r="J108">
            <v>300</v>
          </cell>
          <cell r="K108" t="str">
            <v>Mil</v>
          </cell>
          <cell r="R108">
            <v>10000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26"/>
  <sheetViews>
    <sheetView tabSelected="1" zoomScale="50" workbookViewId="0">
      <selection activeCell="B26" sqref="B26"/>
    </sheetView>
  </sheetViews>
  <sheetFormatPr defaultRowHeight="18.75" x14ac:dyDescent="0.3"/>
  <cols>
    <col min="1" max="1" width="63" style="9" customWidth="1"/>
    <col min="2" max="2" width="2.140625" style="9" customWidth="1"/>
    <col min="3" max="3" width="24.140625" style="9" customWidth="1"/>
    <col min="4" max="4" width="33" style="9" customWidth="1"/>
    <col min="5" max="5" width="1.5703125" style="9" customWidth="1"/>
    <col min="6" max="6" width="25.140625" style="9" customWidth="1"/>
    <col min="7" max="7" width="33.28515625" style="9" customWidth="1"/>
    <col min="8" max="8" width="4.42578125" style="9" customWidth="1"/>
    <col min="9" max="9" width="19.7109375" style="9" customWidth="1"/>
    <col min="10" max="10" width="1.42578125" style="9" customWidth="1"/>
    <col min="11" max="11" width="20.5703125" style="12" customWidth="1"/>
    <col min="12" max="12" width="8.85546875" style="16" customWidth="1"/>
    <col min="13" max="16" width="26.7109375" style="12" customWidth="1"/>
    <col min="17" max="17" width="29.28515625" style="12" customWidth="1"/>
    <col min="18" max="18" width="11.85546875" style="5" customWidth="1"/>
    <col min="19" max="19" width="25.42578125" style="5" customWidth="1"/>
    <col min="20" max="20" width="25" style="5" customWidth="1"/>
    <col min="21" max="21" width="24.140625" style="5" customWidth="1"/>
    <col min="22" max="22" width="17" style="5" customWidth="1"/>
    <col min="23" max="23" width="2.140625" style="5" customWidth="1"/>
    <col min="24" max="24" width="12.42578125" style="5" customWidth="1"/>
    <col min="25" max="25" width="16" style="5" customWidth="1"/>
    <col min="26" max="26" width="19.140625" style="5" customWidth="1"/>
    <col min="27" max="27" width="20.42578125" style="5" customWidth="1"/>
    <col min="28" max="28" width="18.5703125" style="5" customWidth="1"/>
    <col min="29" max="29" width="9.140625" style="5"/>
    <col min="30" max="32" width="19.85546875" style="5" customWidth="1"/>
    <col min="33" max="33" width="13.5703125" style="5" customWidth="1"/>
    <col min="34" max="34" width="22.140625" style="5" hidden="1" customWidth="1"/>
    <col min="35" max="35" width="32.5703125" style="5" hidden="1" customWidth="1"/>
    <col min="36" max="36" width="20.7109375" style="5" hidden="1" customWidth="1"/>
    <col min="37" max="37" width="19.85546875" style="5" customWidth="1"/>
    <col min="38" max="38" width="14.42578125" style="5" customWidth="1"/>
    <col min="39" max="39" width="14.140625" style="5" customWidth="1"/>
    <col min="40" max="40" width="14.7109375" style="5" customWidth="1"/>
    <col min="41" max="41" width="13.28515625" style="5" customWidth="1"/>
    <col min="42" max="42" width="18.5703125" style="5" customWidth="1"/>
    <col min="43" max="43" width="14.42578125" style="5" customWidth="1"/>
    <col min="44" max="45" width="12.42578125" style="5" customWidth="1"/>
    <col min="46" max="16384" width="9.140625" style="5"/>
  </cols>
  <sheetData>
    <row r="1" spans="1:46" s="4" customFormat="1" ht="27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S1" s="5"/>
      <c r="T1" s="5"/>
      <c r="U1" s="5"/>
    </row>
    <row r="2" spans="1:46" ht="33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2"/>
      <c r="N2" s="2"/>
      <c r="O2" s="6"/>
      <c r="P2" s="2"/>
      <c r="Q2" s="7"/>
    </row>
    <row r="3" spans="1:46" ht="72.75" customHeight="1" x14ac:dyDescent="0.8">
      <c r="A3" s="8"/>
      <c r="G3" s="10"/>
      <c r="I3" s="11" t="s">
        <v>2</v>
      </c>
      <c r="L3" s="13"/>
      <c r="M3" s="12" t="s">
        <v>3</v>
      </c>
      <c r="N3" s="14"/>
      <c r="Q3" s="15" t="s">
        <v>4</v>
      </c>
    </row>
    <row r="4" spans="1:46" ht="21" customHeight="1" x14ac:dyDescent="0.35">
      <c r="Q4" s="17" t="str">
        <f>TEXT([1]Summary!X6,"mmmm d, yyyy")</f>
        <v>As of February 20, 2001</v>
      </c>
      <c r="Z4" s="18"/>
      <c r="AA4" s="19"/>
      <c r="AB4" s="20"/>
      <c r="AC4" s="18"/>
    </row>
    <row r="5" spans="1:46" ht="30" x14ac:dyDescent="0.4">
      <c r="A5" s="8"/>
      <c r="M5" s="21"/>
      <c r="N5" s="22"/>
      <c r="Z5" s="18"/>
      <c r="AA5" s="19"/>
      <c r="AB5" s="20"/>
      <c r="AC5" s="18"/>
    </row>
    <row r="6" spans="1:46" ht="15.75" customHeight="1" x14ac:dyDescent="0.6">
      <c r="A6" s="23"/>
      <c r="M6" s="22"/>
      <c r="N6" s="22"/>
      <c r="O6" s="22"/>
      <c r="P6" s="22"/>
      <c r="Q6" s="22"/>
      <c r="Z6" s="18"/>
      <c r="AA6" s="19"/>
      <c r="AB6" s="20"/>
      <c r="AC6" s="18"/>
      <c r="AD6" s="18"/>
      <c r="AE6" s="18"/>
      <c r="AF6" s="18"/>
      <c r="AG6" s="18"/>
      <c r="AH6" s="24"/>
      <c r="AI6" s="18"/>
      <c r="AJ6" s="18"/>
      <c r="AK6" s="18"/>
    </row>
    <row r="7" spans="1:46" ht="31.5" customHeight="1" x14ac:dyDescent="0.6">
      <c r="A7" s="23"/>
      <c r="C7" s="252" t="s">
        <v>5</v>
      </c>
      <c r="D7" s="253"/>
      <c r="E7" s="16"/>
      <c r="F7" s="252" t="s">
        <v>6</v>
      </c>
      <c r="G7" s="253"/>
      <c r="H7" s="25"/>
      <c r="I7" s="252" t="s">
        <v>7</v>
      </c>
      <c r="J7" s="254"/>
      <c r="K7" s="253"/>
      <c r="M7" s="255" t="s">
        <v>8</v>
      </c>
      <c r="N7" s="255"/>
      <c r="O7" s="255"/>
      <c r="P7" s="255"/>
      <c r="Q7" s="255"/>
      <c r="V7" s="19"/>
      <c r="W7" s="20"/>
      <c r="X7" s="18"/>
      <c r="Y7" s="18"/>
      <c r="Z7" s="18"/>
      <c r="AA7" s="26"/>
      <c r="AB7" s="27"/>
      <c r="AC7" s="28"/>
      <c r="AD7" s="27"/>
      <c r="AE7" s="18"/>
      <c r="AF7" s="18"/>
    </row>
    <row r="8" spans="1:46" s="36" customFormat="1" x14ac:dyDescent="0.3">
      <c r="A8" s="29" t="s">
        <v>9</v>
      </c>
      <c r="B8" s="16"/>
      <c r="C8" s="30" t="s">
        <v>10</v>
      </c>
      <c r="D8" s="31" t="s">
        <v>11</v>
      </c>
      <c r="E8" s="16"/>
      <c r="F8" s="30" t="s">
        <v>12</v>
      </c>
      <c r="G8" s="31" t="s">
        <v>11</v>
      </c>
      <c r="H8" s="32"/>
      <c r="I8" s="30" t="s">
        <v>13</v>
      </c>
      <c r="J8" s="33"/>
      <c r="K8" s="34" t="s">
        <v>11</v>
      </c>
      <c r="L8" s="16"/>
      <c r="M8" s="31" t="s">
        <v>14</v>
      </c>
      <c r="N8" s="31" t="s">
        <v>15</v>
      </c>
      <c r="O8" s="35" t="s">
        <v>16</v>
      </c>
      <c r="P8" s="35" t="s">
        <v>17</v>
      </c>
      <c r="Q8" s="35" t="s">
        <v>18</v>
      </c>
      <c r="S8" s="5"/>
      <c r="T8" s="5"/>
      <c r="U8" s="5"/>
      <c r="AD8" s="37"/>
      <c r="AE8" s="37"/>
      <c r="AF8" s="38"/>
      <c r="AG8" s="32"/>
      <c r="AH8" s="32"/>
      <c r="AI8" s="39" t="s">
        <v>19</v>
      </c>
      <c r="AJ8" s="32"/>
      <c r="AK8" s="37"/>
      <c r="AL8" s="5" t="s">
        <v>20</v>
      </c>
      <c r="AM8" s="12">
        <v>1</v>
      </c>
      <c r="AN8" s="12">
        <v>-2</v>
      </c>
      <c r="AO8" s="12">
        <v>-3</v>
      </c>
      <c r="AP8" s="12">
        <v>-4</v>
      </c>
      <c r="AQ8" s="12">
        <v>-5</v>
      </c>
    </row>
    <row r="9" spans="1:46" ht="12.75" customHeight="1" x14ac:dyDescent="0.3">
      <c r="A9" s="40"/>
      <c r="C9" s="40"/>
      <c r="D9" s="40"/>
      <c r="K9" s="40"/>
      <c r="M9" s="40"/>
      <c r="N9" s="40"/>
      <c r="O9" s="40"/>
      <c r="P9" s="40"/>
      <c r="Q9" s="40"/>
      <c r="AD9" s="18"/>
      <c r="AE9" s="18"/>
      <c r="AF9" s="26"/>
      <c r="AG9" s="40"/>
      <c r="AH9" s="40"/>
      <c r="AI9" s="40"/>
      <c r="AJ9" s="40"/>
      <c r="AK9" s="18"/>
    </row>
    <row r="10" spans="1:46" x14ac:dyDescent="0.3">
      <c r="A10" s="40"/>
      <c r="C10" s="40"/>
      <c r="D10" s="40"/>
      <c r="K10" s="40"/>
      <c r="M10" s="40"/>
      <c r="N10" s="40"/>
      <c r="O10" s="40"/>
      <c r="P10" s="40"/>
      <c r="Q10" s="40"/>
      <c r="AD10" s="18"/>
      <c r="AE10" s="18"/>
      <c r="AF10" s="26"/>
      <c r="AG10" s="40"/>
      <c r="AH10" s="40"/>
      <c r="AI10" s="40"/>
      <c r="AJ10" s="40"/>
      <c r="AK10" s="18"/>
    </row>
    <row r="11" spans="1:46" ht="34.5" x14ac:dyDescent="0.45">
      <c r="A11" s="256" t="s">
        <v>21</v>
      </c>
      <c r="B11" s="256"/>
      <c r="C11" s="256"/>
      <c r="D11" s="256"/>
      <c r="K11" s="40"/>
      <c r="M11" s="42"/>
      <c r="N11" s="42"/>
      <c r="O11" s="42"/>
      <c r="P11" s="42"/>
      <c r="Q11" s="42"/>
      <c r="Y11" s="43" t="str">
        <f>A11</f>
        <v>ENRON WHOLESALE SERVICES</v>
      </c>
      <c r="Z11" s="44">
        <v>38738.765299999992</v>
      </c>
      <c r="AA11" s="44">
        <v>613654.56365999999</v>
      </c>
      <c r="AB11" s="44">
        <v>613654.56365999999</v>
      </c>
      <c r="AD11" s="45">
        <f>Z11+$M11-O11</f>
        <v>38738.765299999992</v>
      </c>
      <c r="AE11" s="45">
        <f>AA11+$M11-P11</f>
        <v>613654.56365999999</v>
      </c>
      <c r="AF11" s="45">
        <f>AB11+$M11-Q11</f>
        <v>613654.56365999999</v>
      </c>
      <c r="AG11" s="40"/>
      <c r="AH11" s="40"/>
      <c r="AI11" s="40"/>
      <c r="AJ11" s="40"/>
      <c r="AK11" s="18"/>
      <c r="AL11" s="46">
        <f>SUM(AM11:AQ11)</f>
        <v>97441.462900000028</v>
      </c>
      <c r="AM11" s="46">
        <f>M11</f>
        <v>0</v>
      </c>
      <c r="AN11" s="46">
        <v>20813.932150000001</v>
      </c>
      <c r="AO11" s="46">
        <v>9919.9071199999998</v>
      </c>
      <c r="AP11" s="46">
        <v>-16318.072160000002</v>
      </c>
      <c r="AQ11" s="46">
        <v>83025.695790000027</v>
      </c>
    </row>
    <row r="12" spans="1:46" ht="14.25" customHeight="1" x14ac:dyDescent="0.3">
      <c r="A12" s="40"/>
      <c r="C12" s="40"/>
      <c r="D12" s="40"/>
      <c r="K12" s="40"/>
      <c r="M12" s="40"/>
      <c r="N12" s="40"/>
      <c r="O12" s="40"/>
      <c r="P12" s="40"/>
      <c r="Q12" s="40"/>
      <c r="AD12" s="18"/>
      <c r="AE12" s="18"/>
      <c r="AF12" s="26"/>
      <c r="AG12" s="40"/>
      <c r="AH12" s="40"/>
      <c r="AI12" s="40"/>
      <c r="AJ12" s="40"/>
      <c r="AK12" s="18"/>
    </row>
    <row r="13" spans="1:46" s="4" customFormat="1" ht="30" customHeight="1" x14ac:dyDescent="0.4">
      <c r="A13" s="47" t="s">
        <v>22</v>
      </c>
      <c r="B13" s="8"/>
      <c r="C13" s="8"/>
      <c r="D13" s="8"/>
      <c r="E13" s="48"/>
      <c r="F13" s="49"/>
      <c r="G13" s="50" t="s">
        <v>23</v>
      </c>
      <c r="H13" s="50"/>
      <c r="I13" s="51"/>
      <c r="J13" s="51"/>
      <c r="K13" s="52"/>
      <c r="L13" s="53"/>
      <c r="M13" s="54"/>
      <c r="N13" s="54"/>
      <c r="O13" s="54"/>
      <c r="P13" s="54"/>
      <c r="Q13" s="54"/>
      <c r="R13" s="55"/>
      <c r="S13" s="5"/>
      <c r="T13" s="5"/>
      <c r="U13" s="5"/>
      <c r="V13" s="56"/>
      <c r="W13" s="56"/>
      <c r="X13" s="56"/>
      <c r="Y13" s="43" t="str">
        <f>A13</f>
        <v>ENRON AMERICAS</v>
      </c>
      <c r="Z13" s="44">
        <v>44301.877409999986</v>
      </c>
      <c r="AA13" s="44">
        <v>591879.87811999989</v>
      </c>
      <c r="AB13" s="44">
        <v>591879.87811999989</v>
      </c>
      <c r="AD13" s="45">
        <f>Z13+$M13-O13</f>
        <v>44301.877409999986</v>
      </c>
      <c r="AE13" s="45">
        <f>AA13+$M13-P13</f>
        <v>591879.87811999989</v>
      </c>
      <c r="AF13" s="45">
        <f>AB13+$M13-Q13</f>
        <v>591879.87811999989</v>
      </c>
      <c r="AG13" s="57"/>
      <c r="AH13" s="57"/>
      <c r="AI13" s="57"/>
      <c r="AJ13" s="56"/>
      <c r="AK13" s="56"/>
      <c r="AL13" s="46">
        <f>SUM(AM13:AQ13)</f>
        <v>86790.790630000018</v>
      </c>
      <c r="AM13" s="46">
        <f>M13</f>
        <v>0</v>
      </c>
      <c r="AN13" s="46">
        <v>16003.000620000001</v>
      </c>
      <c r="AO13" s="46">
        <v>-3000.516509999999</v>
      </c>
      <c r="AP13" s="46">
        <v>-13939.996630000001</v>
      </c>
      <c r="AQ13" s="46">
        <v>87728.303150000022</v>
      </c>
    </row>
    <row r="14" spans="1:46" ht="14.25" customHeight="1" x14ac:dyDescent="0.4">
      <c r="A14" s="58"/>
      <c r="C14" s="22"/>
      <c r="D14" s="59"/>
      <c r="E14" s="60"/>
      <c r="F14" s="22"/>
      <c r="G14" s="59"/>
      <c r="H14" s="59"/>
      <c r="I14" s="59"/>
      <c r="J14" s="59"/>
      <c r="K14" s="22"/>
      <c r="L14" s="53"/>
      <c r="M14" s="61"/>
      <c r="N14" s="62"/>
      <c r="O14" s="62"/>
      <c r="P14" s="63"/>
      <c r="Q14" s="63"/>
      <c r="R14" s="64"/>
      <c r="V14" s="18"/>
      <c r="W14" s="18"/>
      <c r="X14" s="18"/>
      <c r="Y14" s="12"/>
      <c r="Z14" s="12"/>
      <c r="AA14" s="12"/>
      <c r="AB14" s="12"/>
      <c r="AD14" s="46"/>
      <c r="AE14" s="46"/>
      <c r="AF14" s="46"/>
      <c r="AG14" s="26"/>
      <c r="AH14" s="26"/>
      <c r="AI14" s="26"/>
      <c r="AJ14" s="18"/>
      <c r="AK14" s="18"/>
      <c r="AL14" s="46"/>
      <c r="AM14" s="46"/>
      <c r="AN14" s="46"/>
      <c r="AO14" s="46"/>
      <c r="AP14" s="46"/>
      <c r="AQ14" s="46"/>
      <c r="AT14" s="4"/>
    </row>
    <row r="15" spans="1:46" s="76" customFormat="1" ht="26.25" x14ac:dyDescent="0.4">
      <c r="A15" s="65" t="s">
        <v>24</v>
      </c>
      <c r="B15" s="66"/>
      <c r="C15" s="67"/>
      <c r="D15" s="68" t="str">
        <f>CONCATENATE([1]Summary!J15," ",[1]Summary!K15)</f>
        <v>90 Mil MWH</v>
      </c>
      <c r="E15" s="69"/>
      <c r="F15" s="67"/>
      <c r="G15" s="68" t="str">
        <f>CONCATENATE([1]Summary!N15," ",[1]Summary!O15)</f>
        <v>25 Mil MWH</v>
      </c>
      <c r="H15" s="70"/>
      <c r="I15" s="71"/>
      <c r="J15" s="70"/>
      <c r="K15" s="72">
        <f>[1]Summary!R15</f>
        <v>50000</v>
      </c>
      <c r="L15" s="73"/>
      <c r="M15" s="74"/>
      <c r="N15" s="74"/>
      <c r="O15" s="74"/>
      <c r="P15" s="74"/>
      <c r="Q15" s="74"/>
      <c r="R15" s="75"/>
      <c r="S15" s="5"/>
      <c r="T15" s="5"/>
      <c r="U15" s="5"/>
      <c r="X15" s="4"/>
      <c r="Y15" s="43" t="str">
        <f>A15</f>
        <v xml:space="preserve">     NA POWER</v>
      </c>
      <c r="Z15" s="44">
        <v>-4191.5552100000132</v>
      </c>
      <c r="AA15" s="44">
        <v>386721.17518999998</v>
      </c>
      <c r="AB15" s="44">
        <v>386721.17518999998</v>
      </c>
      <c r="AD15" s="45">
        <f t="shared" ref="AD15:AF21" si="0">Z15+$M15-O15</f>
        <v>-4191.5552100000132</v>
      </c>
      <c r="AE15" s="45">
        <f t="shared" si="0"/>
        <v>386721.17518999998</v>
      </c>
      <c r="AF15" s="45">
        <f t="shared" si="0"/>
        <v>386721.17518999998</v>
      </c>
      <c r="AG15" s="77"/>
      <c r="AH15" s="77" t="s">
        <v>25</v>
      </c>
      <c r="AI15" s="77"/>
      <c r="AJ15" s="78"/>
      <c r="AK15" s="78"/>
      <c r="AL15" s="46">
        <f>SUM(AM15:AQ15)</f>
        <v>14691.945099999997</v>
      </c>
      <c r="AM15" s="46">
        <f>M15</f>
        <v>0</v>
      </c>
      <c r="AN15" s="46">
        <v>3148.4592399999997</v>
      </c>
      <c r="AO15" s="46">
        <v>-11002.24137</v>
      </c>
      <c r="AP15" s="46">
        <v>3357.7269200000005</v>
      </c>
      <c r="AQ15" s="46">
        <v>19188.000309999996</v>
      </c>
      <c r="AR15" s="4"/>
      <c r="AT15" s="4"/>
    </row>
    <row r="16" spans="1:46" s="76" customFormat="1" ht="26.25" x14ac:dyDescent="0.4">
      <c r="A16" s="79" t="s">
        <v>26</v>
      </c>
      <c r="B16" s="66"/>
      <c r="C16" s="67"/>
      <c r="D16" s="70"/>
      <c r="E16" s="69"/>
      <c r="F16" s="80"/>
      <c r="G16" s="70"/>
      <c r="H16" s="70"/>
      <c r="I16" s="81"/>
      <c r="J16" s="70"/>
      <c r="K16" s="82"/>
      <c r="L16" s="83"/>
      <c r="M16" s="84"/>
      <c r="N16" s="84"/>
      <c r="O16" s="84"/>
      <c r="P16" s="84"/>
      <c r="Q16" s="84"/>
      <c r="R16" s="85"/>
      <c r="S16" s="5"/>
      <c r="T16" s="5"/>
      <c r="U16" s="5"/>
      <c r="V16" s="78"/>
      <c r="W16" s="78"/>
      <c r="X16" s="78"/>
      <c r="Y16" s="43" t="str">
        <f>A16</f>
        <v xml:space="preserve">             POWER EAST</v>
      </c>
      <c r="Z16" s="44">
        <v>14543.05186</v>
      </c>
      <c r="AA16" s="44">
        <v>6549.6076600000006</v>
      </c>
      <c r="AB16" s="44">
        <v>6549.6076600000006</v>
      </c>
      <c r="AD16" s="45">
        <f t="shared" si="0"/>
        <v>14543.05186</v>
      </c>
      <c r="AE16" s="45">
        <f t="shared" si="0"/>
        <v>6549.6076600000006</v>
      </c>
      <c r="AF16" s="45">
        <f t="shared" si="0"/>
        <v>6549.6076600000006</v>
      </c>
      <c r="AG16" s="77"/>
      <c r="AH16" s="77"/>
      <c r="AI16" s="77"/>
      <c r="AJ16" s="78"/>
      <c r="AK16" s="78"/>
      <c r="AL16" s="46">
        <f>SUM(AM16:AQ16)</f>
        <v>-4566.1444100000008</v>
      </c>
      <c r="AM16" s="46">
        <f>M16</f>
        <v>0</v>
      </c>
      <c r="AN16" s="46">
        <v>-2069.32816</v>
      </c>
      <c r="AO16" s="46">
        <v>-4489.2104100000006</v>
      </c>
      <c r="AP16" s="46">
        <v>2799.5724100000002</v>
      </c>
      <c r="AQ16" s="46">
        <v>-807.17825000000005</v>
      </c>
      <c r="AT16" s="4"/>
    </row>
    <row r="17" spans="1:46" s="78" customFormat="1" ht="26.25" x14ac:dyDescent="0.4">
      <c r="A17" s="79" t="s">
        <v>27</v>
      </c>
      <c r="B17" s="86"/>
      <c r="C17" s="67"/>
      <c r="D17" s="70"/>
      <c r="E17" s="87"/>
      <c r="F17" s="80"/>
      <c r="G17" s="70"/>
      <c r="H17" s="70"/>
      <c r="I17" s="81"/>
      <c r="J17" s="70"/>
      <c r="K17" s="82"/>
      <c r="L17" s="88"/>
      <c r="M17" s="84"/>
      <c r="N17" s="84"/>
      <c r="O17" s="84"/>
      <c r="P17" s="84"/>
      <c r="Q17" s="84"/>
      <c r="R17" s="89"/>
      <c r="S17" s="5"/>
      <c r="T17" s="5"/>
      <c r="U17" s="5"/>
      <c r="Y17" s="43" t="str">
        <f>A17</f>
        <v xml:space="preserve">             POWER WEST</v>
      </c>
      <c r="Z17" s="44">
        <v>9376.7498599999999</v>
      </c>
      <c r="AA17" s="44">
        <v>263099.7182</v>
      </c>
      <c r="AB17" s="44">
        <v>263099.7182</v>
      </c>
      <c r="AD17" s="45">
        <f t="shared" si="0"/>
        <v>9376.7498599999999</v>
      </c>
      <c r="AE17" s="45">
        <f t="shared" si="0"/>
        <v>263099.7182</v>
      </c>
      <c r="AF17" s="45">
        <f t="shared" si="0"/>
        <v>263099.7182</v>
      </c>
      <c r="AG17" s="77"/>
      <c r="AH17" s="77" t="s">
        <v>28</v>
      </c>
      <c r="AI17" s="77"/>
      <c r="AL17" s="46">
        <f>SUM(AM17:AQ17)</f>
        <v>17465.777159999998</v>
      </c>
      <c r="AM17" s="46">
        <f>M17</f>
        <v>0</v>
      </c>
      <c r="AN17" s="90">
        <v>5159.1438699999999</v>
      </c>
      <c r="AO17" s="90">
        <v>-7845.0512900000003</v>
      </c>
      <c r="AP17" s="90">
        <v>625.51549999999997</v>
      </c>
      <c r="AQ17" s="90">
        <v>19526.16908</v>
      </c>
      <c r="AT17" s="4"/>
    </row>
    <row r="18" spans="1:46" s="78" customFormat="1" ht="26.25" x14ac:dyDescent="0.4">
      <c r="A18" s="79" t="s">
        <v>29</v>
      </c>
      <c r="B18" s="86"/>
      <c r="C18" s="67"/>
      <c r="D18" s="70"/>
      <c r="E18" s="87"/>
      <c r="F18" s="80"/>
      <c r="G18" s="70"/>
      <c r="H18" s="70"/>
      <c r="I18" s="81"/>
      <c r="J18" s="70"/>
      <c r="K18" s="82"/>
      <c r="L18" s="88"/>
      <c r="M18" s="84"/>
      <c r="N18" s="84"/>
      <c r="O18" s="84"/>
      <c r="P18" s="84"/>
      <c r="Q18" s="84"/>
      <c r="R18" s="89"/>
      <c r="S18" s="5"/>
      <c r="T18" s="5"/>
      <c r="U18" s="5"/>
      <c r="Y18" s="43" t="str">
        <f>A18</f>
        <v xml:space="preserve">             POWER CANADA</v>
      </c>
      <c r="Z18" s="44">
        <v>-1451.28946</v>
      </c>
      <c r="AA18" s="44">
        <v>102484.34499</v>
      </c>
      <c r="AB18" s="44">
        <v>102484.34499</v>
      </c>
      <c r="AD18" s="45">
        <f t="shared" si="0"/>
        <v>-1451.28946</v>
      </c>
      <c r="AE18" s="45">
        <f t="shared" si="0"/>
        <v>102484.34499</v>
      </c>
      <c r="AF18" s="45">
        <f t="shared" si="0"/>
        <v>102484.34499</v>
      </c>
      <c r="AG18" s="77"/>
      <c r="AH18" s="77"/>
      <c r="AI18" s="77"/>
      <c r="AL18" s="46">
        <f>SUM(AM18:AQ18)</f>
        <v>1421.06735</v>
      </c>
      <c r="AM18" s="46">
        <f>M18</f>
        <v>0</v>
      </c>
      <c r="AN18" s="90">
        <v>-33.970469999999999</v>
      </c>
      <c r="AO18" s="90">
        <v>1012.73033</v>
      </c>
      <c r="AP18" s="90">
        <v>38.790010000000002</v>
      </c>
      <c r="AQ18" s="90">
        <v>403.51747999999998</v>
      </c>
      <c r="AT18" s="4"/>
    </row>
    <row r="19" spans="1:46" s="78" customFormat="1" ht="26.25" x14ac:dyDescent="0.4">
      <c r="A19" s="79" t="s">
        <v>30</v>
      </c>
      <c r="B19" s="86"/>
      <c r="C19" s="80"/>
      <c r="D19" s="70"/>
      <c r="E19" s="87"/>
      <c r="F19" s="80"/>
      <c r="G19" s="70"/>
      <c r="H19" s="70"/>
      <c r="I19" s="91"/>
      <c r="J19" s="70"/>
      <c r="K19" s="82"/>
      <c r="L19" s="88"/>
      <c r="M19" s="84"/>
      <c r="N19" s="84"/>
      <c r="O19" s="84"/>
      <c r="P19" s="84"/>
      <c r="Q19" s="84"/>
      <c r="R19" s="89"/>
      <c r="S19" s="5"/>
      <c r="T19" s="5"/>
      <c r="U19" s="5"/>
      <c r="Y19" s="43"/>
      <c r="Z19" s="44">
        <v>8660.7749999999996</v>
      </c>
      <c r="AA19" s="44">
        <v>7356.9250000000002</v>
      </c>
      <c r="AB19" s="44">
        <v>7356.9250000000002</v>
      </c>
      <c r="AD19" s="45">
        <f t="shared" si="0"/>
        <v>8660.7749999999996</v>
      </c>
      <c r="AE19" s="45">
        <f t="shared" si="0"/>
        <v>7356.9250000000002</v>
      </c>
      <c r="AF19" s="45">
        <f t="shared" si="0"/>
        <v>7356.9250000000002</v>
      </c>
      <c r="AG19" s="77"/>
      <c r="AH19" s="77"/>
      <c r="AI19" s="77"/>
      <c r="AL19" s="46"/>
      <c r="AM19" s="46"/>
      <c r="AN19" s="90"/>
      <c r="AO19" s="90"/>
      <c r="AP19" s="90"/>
      <c r="AQ19" s="90"/>
      <c r="AT19" s="4"/>
    </row>
    <row r="20" spans="1:46" s="78" customFormat="1" ht="26.25" x14ac:dyDescent="0.4">
      <c r="A20" s="79" t="s">
        <v>31</v>
      </c>
      <c r="B20" s="86"/>
      <c r="C20" s="80"/>
      <c r="D20" s="70"/>
      <c r="E20" s="87"/>
      <c r="F20" s="80"/>
      <c r="G20" s="70"/>
      <c r="H20" s="70"/>
      <c r="I20" s="91"/>
      <c r="J20" s="70"/>
      <c r="K20" s="82"/>
      <c r="L20" s="88"/>
      <c r="M20" s="84"/>
      <c r="N20" s="84"/>
      <c r="O20" s="84"/>
      <c r="P20" s="84"/>
      <c r="Q20" s="84"/>
      <c r="R20" s="89"/>
      <c r="S20" s="5"/>
      <c r="T20" s="5"/>
      <c r="U20" s="5"/>
      <c r="Y20" s="43"/>
      <c r="Z20" s="44">
        <v>5590.56</v>
      </c>
      <c r="AA20" s="44">
        <v>7180.3</v>
      </c>
      <c r="AB20" s="44">
        <v>7180.3</v>
      </c>
      <c r="AD20" s="45">
        <f>Z20+$M20-O20</f>
        <v>5590.56</v>
      </c>
      <c r="AE20" s="45">
        <f>AA20+$M20-P20</f>
        <v>7180.3</v>
      </c>
      <c r="AF20" s="45">
        <f>AB20+$M20-Q20</f>
        <v>7180.3</v>
      </c>
      <c r="AG20" s="77"/>
      <c r="AH20" s="77"/>
      <c r="AI20" s="77"/>
      <c r="AL20" s="46">
        <f>SUM(AM20:AQ20)</f>
        <v>313.60000000000002</v>
      </c>
      <c r="AM20" s="46">
        <f>M20</f>
        <v>0</v>
      </c>
      <c r="AN20" s="90">
        <v>0</v>
      </c>
      <c r="AO20" s="90">
        <v>313.60000000000002</v>
      </c>
      <c r="AP20" s="90"/>
      <c r="AQ20" s="90"/>
      <c r="AT20" s="4"/>
    </row>
    <row r="21" spans="1:46" s="78" customFormat="1" ht="26.25" x14ac:dyDescent="0.4">
      <c r="A21" s="79" t="s">
        <v>32</v>
      </c>
      <c r="B21" s="86"/>
      <c r="C21" s="80"/>
      <c r="D21" s="70"/>
      <c r="E21" s="87"/>
      <c r="F21" s="80"/>
      <c r="G21" s="70"/>
      <c r="H21" s="70"/>
      <c r="I21" s="70"/>
      <c r="J21" s="70"/>
      <c r="K21" s="82"/>
      <c r="L21" s="88"/>
      <c r="M21" s="84"/>
      <c r="N21" s="84"/>
      <c r="O21" s="84"/>
      <c r="P21" s="84"/>
      <c r="Q21" s="84"/>
      <c r="R21" s="89"/>
      <c r="S21" s="5"/>
      <c r="T21" s="5"/>
      <c r="U21" s="5"/>
      <c r="Y21" s="43" t="str">
        <f>A21</f>
        <v xml:space="preserve">             ENA-CAL</v>
      </c>
      <c r="Z21" s="44">
        <v>-40911.402470000008</v>
      </c>
      <c r="AA21" s="44">
        <v>50.279339999999138</v>
      </c>
      <c r="AB21" s="44">
        <v>50.279339999999138</v>
      </c>
      <c r="AD21" s="45">
        <f t="shared" si="0"/>
        <v>-40911.402470000008</v>
      </c>
      <c r="AE21" s="45">
        <f t="shared" si="0"/>
        <v>50.279339999999138</v>
      </c>
      <c r="AF21" s="45">
        <f t="shared" si="0"/>
        <v>50.279339999999138</v>
      </c>
      <c r="AG21" s="77"/>
      <c r="AH21" s="77"/>
      <c r="AI21" s="77"/>
      <c r="AL21" s="46">
        <f>SUM(AM21:AQ21)</f>
        <v>0</v>
      </c>
      <c r="AM21" s="46">
        <f>M21</f>
        <v>0</v>
      </c>
      <c r="AN21" s="90">
        <v>0</v>
      </c>
      <c r="AO21" s="90">
        <v>0</v>
      </c>
      <c r="AP21" s="90">
        <v>0</v>
      </c>
      <c r="AQ21" s="90">
        <v>0</v>
      </c>
      <c r="AT21" s="4"/>
    </row>
    <row r="22" spans="1:46" ht="14.25" customHeight="1" x14ac:dyDescent="0.4">
      <c r="A22" s="58"/>
      <c r="C22" s="22"/>
      <c r="D22" s="59"/>
      <c r="E22" s="60"/>
      <c r="F22" s="22"/>
      <c r="G22" s="59"/>
      <c r="H22" s="59"/>
      <c r="I22" s="59"/>
      <c r="J22" s="59"/>
      <c r="K22" s="22"/>
      <c r="L22" s="53"/>
      <c r="M22" s="61"/>
      <c r="N22" s="62"/>
      <c r="O22" s="62"/>
      <c r="P22" s="63"/>
      <c r="Q22" s="63"/>
      <c r="R22" s="64"/>
      <c r="V22" s="18"/>
      <c r="W22" s="18"/>
      <c r="X22" s="18"/>
      <c r="Y22" s="12"/>
      <c r="Z22" s="12"/>
      <c r="AA22" s="12"/>
      <c r="AB22" s="12"/>
      <c r="AD22" s="46"/>
      <c r="AE22" s="46"/>
      <c r="AF22" s="46"/>
      <c r="AG22" s="26"/>
      <c r="AH22" s="26"/>
      <c r="AI22" s="26"/>
      <c r="AJ22" s="18"/>
      <c r="AK22" s="18"/>
      <c r="AL22" s="46"/>
      <c r="AM22" s="46"/>
      <c r="AN22" s="46"/>
      <c r="AO22" s="46"/>
      <c r="AP22" s="46"/>
      <c r="AQ22" s="46"/>
      <c r="AT22" s="4"/>
    </row>
    <row r="23" spans="1:46" s="76" customFormat="1" ht="26.25" x14ac:dyDescent="0.4">
      <c r="A23" s="65" t="s">
        <v>33</v>
      </c>
      <c r="B23" s="66"/>
      <c r="C23" s="92"/>
      <c r="D23" s="68" t="str">
        <f>CONCATENATE([1]Summary!J25," ",[1]Summary!K25)</f>
        <v>500 Bcf</v>
      </c>
      <c r="E23" s="69"/>
      <c r="F23" s="92"/>
      <c r="G23" s="68" t="str">
        <f>CONCATENATE([1]Summary!N25," ",[1]Summary!O25)</f>
        <v>200 Bcf</v>
      </c>
      <c r="H23" s="70"/>
      <c r="I23" s="81"/>
      <c r="J23" s="70"/>
      <c r="K23" s="93">
        <f>[1]Summary!R25</f>
        <v>75000</v>
      </c>
      <c r="L23" s="73"/>
      <c r="M23" s="74"/>
      <c r="N23" s="74"/>
      <c r="O23" s="74"/>
      <c r="P23" s="74"/>
      <c r="Q23" s="74"/>
      <c r="R23" s="75"/>
      <c r="S23" s="5"/>
      <c r="T23" s="5"/>
      <c r="U23" s="5"/>
      <c r="X23" s="4"/>
      <c r="Y23" s="43" t="str">
        <f>A23</f>
        <v xml:space="preserve">     NA NATURAL GAS</v>
      </c>
      <c r="Z23" s="44">
        <v>47274.069070000005</v>
      </c>
      <c r="AA23" s="44">
        <v>205218.17007999998</v>
      </c>
      <c r="AB23" s="44">
        <v>205218.17007999998</v>
      </c>
      <c r="AD23" s="45">
        <f t="shared" ref="AD23:AF25" si="1">Z23+$M23-O23</f>
        <v>47274.069070000005</v>
      </c>
      <c r="AE23" s="45">
        <f t="shared" si="1"/>
        <v>205218.17007999998</v>
      </c>
      <c r="AF23" s="45">
        <f t="shared" si="1"/>
        <v>205218.17007999998</v>
      </c>
      <c r="AG23" s="77"/>
      <c r="AH23" s="77" t="s">
        <v>34</v>
      </c>
      <c r="AI23" s="77"/>
      <c r="AJ23" s="78"/>
      <c r="AK23" s="78"/>
      <c r="AL23" s="46">
        <f>SUM(AM23:AQ23)</f>
        <v>70414.388630000001</v>
      </c>
      <c r="AM23" s="46">
        <f>M23</f>
        <v>0</v>
      </c>
      <c r="AN23" s="46">
        <v>12774.71074</v>
      </c>
      <c r="AO23" s="46">
        <v>7922.9557300000006</v>
      </c>
      <c r="AP23" s="46">
        <v>-18875.944870000003</v>
      </c>
      <c r="AQ23" s="46">
        <v>68592.667030000011</v>
      </c>
      <c r="AR23" s="4"/>
      <c r="AT23" s="4"/>
    </row>
    <row r="24" spans="1:46" s="76" customFormat="1" ht="26.25" x14ac:dyDescent="0.4">
      <c r="A24" s="94" t="s">
        <v>35</v>
      </c>
      <c r="B24" s="66"/>
      <c r="C24" s="95"/>
      <c r="D24" s="70"/>
      <c r="E24" s="69"/>
      <c r="F24" s="95"/>
      <c r="G24" s="70"/>
      <c r="H24" s="70"/>
      <c r="I24" s="70"/>
      <c r="J24" s="70"/>
      <c r="K24" s="70"/>
      <c r="L24" s="73"/>
      <c r="M24" s="84"/>
      <c r="N24" s="84"/>
      <c r="O24" s="84"/>
      <c r="P24" s="84"/>
      <c r="Q24" s="84"/>
      <c r="R24" s="75"/>
      <c r="S24" s="5"/>
      <c r="T24" s="5"/>
      <c r="U24" s="5"/>
      <c r="X24" s="4"/>
      <c r="Y24" s="43" t="str">
        <f>A24</f>
        <v xml:space="preserve">             US NATURAL GAS</v>
      </c>
      <c r="Z24" s="44">
        <v>45213.407790000005</v>
      </c>
      <c r="AA24" s="44">
        <v>179124.37140999999</v>
      </c>
      <c r="AB24" s="44">
        <v>179124.37140999999</v>
      </c>
      <c r="AD24" s="45">
        <f t="shared" si="1"/>
        <v>45213.407790000005</v>
      </c>
      <c r="AE24" s="45">
        <f t="shared" si="1"/>
        <v>179124.37140999999</v>
      </c>
      <c r="AF24" s="45">
        <f t="shared" si="1"/>
        <v>179124.37140999999</v>
      </c>
      <c r="AG24" s="77"/>
      <c r="AH24" s="77"/>
      <c r="AI24" s="77"/>
      <c r="AJ24" s="78"/>
      <c r="AK24" s="78"/>
      <c r="AL24" s="46">
        <f>SUM(AM24:AQ24)</f>
        <v>73910.694870000007</v>
      </c>
      <c r="AM24" s="46">
        <f>M24</f>
        <v>0</v>
      </c>
      <c r="AN24" s="46">
        <v>13063.527990000001</v>
      </c>
      <c r="AO24" s="46">
        <v>8180.0768300000009</v>
      </c>
      <c r="AP24" s="46">
        <v>-18907.694620000002</v>
      </c>
      <c r="AQ24" s="46">
        <v>71574.784670000008</v>
      </c>
      <c r="AR24" s="4"/>
      <c r="AT24" s="4"/>
    </row>
    <row r="25" spans="1:46" s="76" customFormat="1" ht="26.25" x14ac:dyDescent="0.4">
      <c r="A25" s="94" t="s">
        <v>36</v>
      </c>
      <c r="B25" s="66"/>
      <c r="C25" s="95"/>
      <c r="D25" s="70"/>
      <c r="E25" s="69"/>
      <c r="F25" s="95"/>
      <c r="G25" s="70"/>
      <c r="H25" s="70"/>
      <c r="I25" s="70"/>
      <c r="J25" s="70"/>
      <c r="K25" s="70"/>
      <c r="L25" s="73"/>
      <c r="M25" s="84"/>
      <c r="N25" s="84"/>
      <c r="O25" s="84"/>
      <c r="P25" s="84"/>
      <c r="Q25" s="84"/>
      <c r="R25" s="75"/>
      <c r="S25" s="5"/>
      <c r="T25" s="5"/>
      <c r="U25" s="5"/>
      <c r="X25" s="4"/>
      <c r="Y25" s="43" t="str">
        <f>A25</f>
        <v xml:space="preserve">             CANADA NATURAL GAS</v>
      </c>
      <c r="Z25" s="44">
        <v>618.09328000000005</v>
      </c>
      <c r="AA25" s="44">
        <v>16871.027760000001</v>
      </c>
      <c r="AB25" s="44">
        <v>16871.027760000001</v>
      </c>
      <c r="AD25" s="45">
        <f t="shared" si="1"/>
        <v>618.09328000000005</v>
      </c>
      <c r="AE25" s="45">
        <f t="shared" si="1"/>
        <v>16871.027760000001</v>
      </c>
      <c r="AF25" s="45">
        <f t="shared" si="1"/>
        <v>16871.027760000001</v>
      </c>
      <c r="AG25" s="77"/>
      <c r="AH25" s="77"/>
      <c r="AI25" s="77"/>
      <c r="AJ25" s="78"/>
      <c r="AK25" s="78"/>
      <c r="AL25" s="46">
        <f>SUM(AM25:AQ25)</f>
        <v>-3885.84024</v>
      </c>
      <c r="AM25" s="46">
        <f>M25</f>
        <v>0</v>
      </c>
      <c r="AN25" s="46">
        <v>-678.35125000000005</v>
      </c>
      <c r="AO25" s="46">
        <v>-257.12110000000001</v>
      </c>
      <c r="AP25" s="46">
        <v>31.749749999999999</v>
      </c>
      <c r="AQ25" s="46">
        <v>-2982.1176399999999</v>
      </c>
      <c r="AR25" s="4"/>
      <c r="AT25" s="4"/>
    </row>
    <row r="26" spans="1:46" s="76" customFormat="1" ht="26.25" x14ac:dyDescent="0.4">
      <c r="A26" s="94" t="s">
        <v>37</v>
      </c>
      <c r="B26" s="66"/>
      <c r="C26" s="95"/>
      <c r="D26" s="70"/>
      <c r="E26" s="69"/>
      <c r="F26" s="95"/>
      <c r="G26" s="70"/>
      <c r="H26" s="70"/>
      <c r="I26" s="70"/>
      <c r="J26" s="70"/>
      <c r="K26" s="70"/>
      <c r="L26" s="73"/>
      <c r="M26" s="84"/>
      <c r="N26" s="84"/>
      <c r="O26" s="84"/>
      <c r="P26" s="84"/>
      <c r="Q26" s="84"/>
      <c r="R26" s="75"/>
      <c r="S26" s="5"/>
      <c r="T26" s="5"/>
      <c r="U26" s="5"/>
      <c r="X26" s="4"/>
      <c r="Y26" s="43"/>
      <c r="Z26" s="44">
        <v>1442.568</v>
      </c>
      <c r="AA26" s="44">
        <v>9222.7709099999993</v>
      </c>
      <c r="AB26" s="44">
        <v>9222.7709099999993</v>
      </c>
      <c r="AD26" s="45">
        <f>Z26+$M26-O26</f>
        <v>1442.568</v>
      </c>
      <c r="AE26" s="45">
        <f>AA26+$M26-P26</f>
        <v>9222.7709099999993</v>
      </c>
      <c r="AF26" s="45">
        <f>AB26+$M26-Q26</f>
        <v>9222.7709099999993</v>
      </c>
      <c r="AG26" s="77"/>
      <c r="AH26" s="77"/>
      <c r="AI26" s="77"/>
      <c r="AJ26" s="78"/>
      <c r="AK26" s="78"/>
      <c r="AL26" s="46">
        <f>SUM(AM26:AQ26)</f>
        <v>389.53399999999999</v>
      </c>
      <c r="AM26" s="46">
        <f>M26</f>
        <v>0</v>
      </c>
      <c r="AN26" s="46">
        <v>389.53399999999999</v>
      </c>
      <c r="AO26" s="46">
        <v>0</v>
      </c>
      <c r="AP26" s="46"/>
      <c r="AQ26" s="46"/>
      <c r="AR26" s="4"/>
      <c r="AT26" s="4"/>
    </row>
    <row r="27" spans="1:46" ht="14.25" customHeight="1" x14ac:dyDescent="0.4">
      <c r="A27" s="58"/>
      <c r="C27" s="22"/>
      <c r="D27" s="59"/>
      <c r="E27" s="60"/>
      <c r="F27" s="22"/>
      <c r="G27" s="59"/>
      <c r="H27" s="59"/>
      <c r="I27" s="59"/>
      <c r="J27" s="59"/>
      <c r="K27" s="22"/>
      <c r="L27" s="53"/>
      <c r="M27" s="61"/>
      <c r="N27" s="62"/>
      <c r="O27" s="62"/>
      <c r="P27" s="63"/>
      <c r="Q27" s="63"/>
      <c r="R27" s="64"/>
      <c r="V27" s="18"/>
      <c r="W27" s="18"/>
      <c r="X27" s="18"/>
      <c r="Y27" s="12"/>
      <c r="Z27" s="12"/>
      <c r="AA27" s="12"/>
      <c r="AB27" s="12"/>
      <c r="AD27" s="46"/>
      <c r="AE27" s="46"/>
      <c r="AF27" s="46"/>
      <c r="AG27" s="26"/>
      <c r="AH27" s="26"/>
      <c r="AI27" s="26"/>
      <c r="AJ27" s="18"/>
      <c r="AK27" s="18"/>
      <c r="AL27" s="46"/>
      <c r="AM27" s="46"/>
      <c r="AN27" s="46"/>
      <c r="AO27" s="46"/>
      <c r="AP27" s="46"/>
      <c r="AQ27" s="46"/>
      <c r="AT27" s="4"/>
    </row>
    <row r="28" spans="1:46" s="98" customFormat="1" ht="27" customHeight="1" x14ac:dyDescent="0.4">
      <c r="A28" s="94" t="s">
        <v>38</v>
      </c>
      <c r="B28" s="59"/>
      <c r="C28" s="67"/>
      <c r="D28" s="96" t="str">
        <f>CONCATENATE(TEXT([1]Summary!J31,"00")," ",[1]Summary!K31)</f>
        <v>35 Bcf</v>
      </c>
      <c r="E28" s="48"/>
      <c r="F28" s="67"/>
      <c r="G28" s="96" t="str">
        <f>(CONCATENATE([1]Summary!N31," ",[1]Summary!O31))</f>
        <v>20 Bcf</v>
      </c>
      <c r="H28" s="59"/>
      <c r="I28" s="81"/>
      <c r="J28" s="59"/>
      <c r="K28" s="96">
        <f>[1]Summary!R31</f>
        <v>2000</v>
      </c>
      <c r="L28" s="97"/>
      <c r="M28" s="84"/>
      <c r="N28" s="84"/>
      <c r="O28" s="84"/>
      <c r="P28" s="84"/>
      <c r="Q28" s="84"/>
      <c r="S28" s="5"/>
      <c r="T28" s="5"/>
      <c r="U28" s="5"/>
      <c r="V28" s="99"/>
      <c r="X28" s="78"/>
      <c r="Y28" s="43" t="str">
        <f>A28</f>
        <v xml:space="preserve">     SA GAS TRADING</v>
      </c>
      <c r="Z28" s="44">
        <v>-311.10532000000001</v>
      </c>
      <c r="AA28" s="44">
        <v>-1639.3840700000001</v>
      </c>
      <c r="AB28" s="44">
        <v>-1639.3840700000001</v>
      </c>
      <c r="AD28" s="45">
        <f t="shared" ref="AD28:AF29" si="2">Z28+$M28-O28</f>
        <v>-311.10532000000001</v>
      </c>
      <c r="AE28" s="45">
        <f t="shared" si="2"/>
        <v>-1639.3840700000001</v>
      </c>
      <c r="AF28" s="45">
        <f t="shared" si="2"/>
        <v>-1639.3840700000001</v>
      </c>
      <c r="AG28" s="100"/>
      <c r="AH28" s="100" t="s">
        <v>39</v>
      </c>
      <c r="AI28" s="100"/>
      <c r="AJ28" s="100"/>
      <c r="AK28" s="100"/>
      <c r="AL28" s="46">
        <f>SUM(AM28:AQ28)</f>
        <v>107.23428999999997</v>
      </c>
      <c r="AM28" s="46">
        <f>M28</f>
        <v>0</v>
      </c>
      <c r="AN28" s="101">
        <v>78.041339999999991</v>
      </c>
      <c r="AO28" s="101">
        <v>75.071349999999995</v>
      </c>
      <c r="AP28" s="101">
        <v>7.1282899999999927</v>
      </c>
      <c r="AQ28" s="101">
        <v>-53.006690000000006</v>
      </c>
      <c r="AT28" s="4"/>
    </row>
    <row r="29" spans="1:46" s="98" customFormat="1" ht="27" customHeight="1" x14ac:dyDescent="0.4">
      <c r="A29" s="102" t="s">
        <v>40</v>
      </c>
      <c r="B29" s="59"/>
      <c r="C29" s="67"/>
      <c r="D29" s="96" t="str">
        <f>CONCATENATE(TEXT([1]Summary!J32,"0.0")," ",[1]Summary!K32)</f>
        <v>3.5 Mil MWH</v>
      </c>
      <c r="E29" s="48"/>
      <c r="F29" s="67"/>
      <c r="G29" s="96" t="str">
        <f>(CONCATENATE([1]Summary!N32," ",[1]Summary!O32))</f>
        <v>3.5 Mil MWH</v>
      </c>
      <c r="H29" s="59"/>
      <c r="I29" s="81"/>
      <c r="J29" s="59"/>
      <c r="K29" s="103">
        <f>[1]Summary!R32</f>
        <v>5000</v>
      </c>
      <c r="L29" s="104"/>
      <c r="M29" s="84"/>
      <c r="N29" s="84"/>
      <c r="O29" s="84"/>
      <c r="P29" s="84"/>
      <c r="Q29" s="84"/>
      <c r="S29" s="5"/>
      <c r="T29" s="5"/>
      <c r="U29" s="5"/>
      <c r="V29" s="99"/>
      <c r="X29" s="78"/>
      <c r="Y29" s="43" t="str">
        <f>A29</f>
        <v xml:space="preserve">     SA POWER TRADING</v>
      </c>
      <c r="Z29" s="44">
        <v>1530.4688700000002</v>
      </c>
      <c r="AA29" s="44">
        <v>1579.9169199999999</v>
      </c>
      <c r="AB29" s="44">
        <v>1579.9169199999999</v>
      </c>
      <c r="AD29" s="45">
        <f t="shared" si="2"/>
        <v>1530.4688700000002</v>
      </c>
      <c r="AE29" s="45">
        <f t="shared" si="2"/>
        <v>1579.9169199999999</v>
      </c>
      <c r="AF29" s="45">
        <f t="shared" si="2"/>
        <v>1579.9169199999999</v>
      </c>
      <c r="AG29" s="100"/>
      <c r="AH29" s="100" t="s">
        <v>41</v>
      </c>
      <c r="AI29" s="100"/>
      <c r="AJ29" s="100"/>
      <c r="AK29" s="100"/>
      <c r="AL29" s="46">
        <f>SUM(AM29:AQ29)</f>
        <v>1577.22261</v>
      </c>
      <c r="AM29" s="46">
        <f>M29</f>
        <v>0</v>
      </c>
      <c r="AN29" s="101">
        <v>1.7892999999999999</v>
      </c>
      <c r="AO29" s="101">
        <v>3.6977800000000003</v>
      </c>
      <c r="AP29" s="101">
        <v>1571.09303</v>
      </c>
      <c r="AQ29" s="101">
        <v>0.64249999999999996</v>
      </c>
      <c r="AT29" s="4"/>
    </row>
    <row r="30" spans="1:46" s="98" customFormat="1" ht="12" customHeight="1" x14ac:dyDescent="0.4">
      <c r="A30" s="250"/>
      <c r="B30" s="59"/>
      <c r="C30" s="80"/>
      <c r="D30" s="122"/>
      <c r="E30" s="48"/>
      <c r="F30" s="80"/>
      <c r="G30" s="122"/>
      <c r="H30" s="59"/>
      <c r="I30" s="91"/>
      <c r="J30" s="59"/>
      <c r="K30" s="240"/>
      <c r="L30" s="104"/>
      <c r="M30" s="241"/>
      <c r="N30" s="241"/>
      <c r="O30" s="241"/>
      <c r="P30" s="241"/>
      <c r="Q30" s="241"/>
      <c r="S30" s="5"/>
      <c r="T30" s="5"/>
      <c r="U30" s="5"/>
      <c r="V30" s="99"/>
      <c r="X30" s="78"/>
      <c r="Y30" s="43"/>
      <c r="Z30" s="44"/>
      <c r="AA30" s="44"/>
      <c r="AB30" s="44"/>
      <c r="AD30" s="45"/>
      <c r="AE30" s="45"/>
      <c r="AF30" s="45"/>
      <c r="AG30" s="100"/>
      <c r="AH30" s="100"/>
      <c r="AI30" s="100"/>
      <c r="AJ30" s="100"/>
      <c r="AK30" s="100"/>
      <c r="AL30" s="46"/>
      <c r="AM30" s="46"/>
      <c r="AN30" s="101"/>
      <c r="AO30" s="101"/>
      <c r="AP30" s="101"/>
      <c r="AQ30" s="101"/>
      <c r="AT30" s="4"/>
    </row>
    <row r="31" spans="1:46" s="98" customFormat="1" ht="27" customHeight="1" x14ac:dyDescent="0.4">
      <c r="A31" s="102" t="s">
        <v>0</v>
      </c>
      <c r="B31" s="59"/>
      <c r="C31" s="8"/>
      <c r="D31" s="8"/>
      <c r="E31" s="8"/>
      <c r="F31" s="8"/>
      <c r="G31" s="8"/>
      <c r="H31" s="8"/>
      <c r="I31" s="105"/>
      <c r="J31" s="8"/>
      <c r="K31" s="8"/>
      <c r="L31" s="97"/>
      <c r="M31" s="84"/>
      <c r="N31" s="84"/>
      <c r="O31" s="84"/>
      <c r="P31" s="84"/>
      <c r="Q31" s="84"/>
      <c r="S31" s="5"/>
      <c r="T31" s="5"/>
      <c r="U31" s="5"/>
      <c r="V31" s="99"/>
      <c r="X31" s="78"/>
      <c r="Y31" s="43" t="str">
        <f>A31</f>
        <v xml:space="preserve">     MERCHANT ASSETS</v>
      </c>
      <c r="Z31" s="44">
        <v>0</v>
      </c>
      <c r="AA31" s="44">
        <v>0</v>
      </c>
      <c r="AB31" s="44">
        <v>0</v>
      </c>
      <c r="AD31" s="45">
        <f t="shared" ref="AD31:AF32" si="3">Z31+$M31-O31</f>
        <v>0</v>
      </c>
      <c r="AE31" s="45">
        <f t="shared" si="3"/>
        <v>0</v>
      </c>
      <c r="AF31" s="45">
        <f t="shared" si="3"/>
        <v>0</v>
      </c>
      <c r="AG31" s="100"/>
      <c r="AH31" s="100"/>
      <c r="AI31" s="100"/>
      <c r="AJ31" s="100"/>
      <c r="AK31" s="100"/>
      <c r="AL31" s="46">
        <f>SUM(AM31:AQ31)</f>
        <v>0</v>
      </c>
      <c r="AM31" s="46">
        <f>M31</f>
        <v>0</v>
      </c>
      <c r="AN31" s="101">
        <v>0</v>
      </c>
      <c r="AO31" s="101">
        <v>0</v>
      </c>
      <c r="AP31" s="101">
        <v>0</v>
      </c>
      <c r="AQ31" s="101">
        <v>0</v>
      </c>
      <c r="AT31" s="4"/>
    </row>
    <row r="32" spans="1:46" s="98" customFormat="1" ht="27" customHeight="1" x14ac:dyDescent="0.4">
      <c r="A32" s="102" t="s">
        <v>42</v>
      </c>
      <c r="B32" s="59"/>
      <c r="C32" s="8"/>
      <c r="D32" s="8"/>
      <c r="E32" s="8"/>
      <c r="F32" s="8"/>
      <c r="G32" s="8"/>
      <c r="H32" s="8"/>
      <c r="I32" s="105"/>
      <c r="J32" s="8"/>
      <c r="K32" s="8"/>
      <c r="L32" s="97"/>
      <c r="M32" s="84"/>
      <c r="N32" s="84"/>
      <c r="O32" s="84"/>
      <c r="P32" s="84"/>
      <c r="Q32" s="84"/>
      <c r="S32" s="5"/>
      <c r="T32" s="5"/>
      <c r="U32" s="5"/>
      <c r="V32" s="99"/>
      <c r="X32" s="78"/>
      <c r="Y32" s="43" t="str">
        <f>A32</f>
        <v xml:space="preserve">     OTHER</v>
      </c>
      <c r="Z32" s="44">
        <v>0</v>
      </c>
      <c r="AA32" s="44">
        <v>0</v>
      </c>
      <c r="AB32" s="44">
        <v>0</v>
      </c>
      <c r="AD32" s="45">
        <f t="shared" si="3"/>
        <v>0</v>
      </c>
      <c r="AE32" s="45">
        <f t="shared" si="3"/>
        <v>0</v>
      </c>
      <c r="AF32" s="45">
        <f t="shared" si="3"/>
        <v>0</v>
      </c>
      <c r="AG32" s="100"/>
      <c r="AH32" s="100"/>
      <c r="AI32" s="100"/>
      <c r="AJ32" s="100"/>
      <c r="AK32" s="100"/>
      <c r="AL32" s="46">
        <f>SUM(AM32:AQ32)</f>
        <v>0</v>
      </c>
      <c r="AM32" s="46">
        <f>M32</f>
        <v>0</v>
      </c>
      <c r="AN32" s="101">
        <v>0</v>
      </c>
      <c r="AO32" s="101">
        <v>0</v>
      </c>
      <c r="AP32" s="101">
        <v>0</v>
      </c>
      <c r="AQ32" s="101">
        <v>0</v>
      </c>
      <c r="AT32" s="4"/>
    </row>
    <row r="33" spans="1:46" s="36" customFormat="1" ht="14.25" customHeight="1" x14ac:dyDescent="0.4">
      <c r="A33" s="106"/>
      <c r="B33" s="16"/>
      <c r="C33" s="107"/>
      <c r="D33" s="70"/>
      <c r="E33" s="53"/>
      <c r="F33" s="107"/>
      <c r="G33" s="108"/>
      <c r="H33" s="108"/>
      <c r="I33" s="109"/>
      <c r="J33" s="108"/>
      <c r="K33" s="110"/>
      <c r="L33" s="53"/>
      <c r="M33" s="111"/>
      <c r="N33" s="111"/>
      <c r="O33" s="111"/>
      <c r="P33" s="111"/>
      <c r="Q33" s="111"/>
      <c r="R33" s="112"/>
      <c r="S33" s="5"/>
      <c r="T33" s="5"/>
      <c r="U33" s="5"/>
      <c r="AD33" s="113"/>
      <c r="AE33" s="113"/>
      <c r="AF33" s="113"/>
      <c r="AG33" s="38"/>
      <c r="AH33" s="38"/>
      <c r="AI33" s="38"/>
      <c r="AJ33" s="37"/>
      <c r="AK33" s="37"/>
      <c r="AL33" s="46"/>
      <c r="AM33" s="46"/>
      <c r="AN33" s="46"/>
      <c r="AO33" s="46"/>
      <c r="AP33" s="46"/>
      <c r="AQ33" s="46"/>
      <c r="AT33" s="4"/>
    </row>
    <row r="34" spans="1:46" s="36" customFormat="1" ht="30" customHeight="1" x14ac:dyDescent="0.4">
      <c r="A34" s="114" t="s">
        <v>43</v>
      </c>
      <c r="B34" s="16"/>
      <c r="C34" s="107"/>
      <c r="D34" s="108"/>
      <c r="E34" s="53"/>
      <c r="F34" s="107"/>
      <c r="G34" s="108"/>
      <c r="H34" s="108"/>
      <c r="I34" s="115"/>
      <c r="J34" s="108"/>
      <c r="K34" s="116"/>
      <c r="L34" s="53"/>
      <c r="M34" s="54"/>
      <c r="N34" s="54"/>
      <c r="O34" s="54"/>
      <c r="P34" s="54"/>
      <c r="Q34" s="54"/>
      <c r="R34" s="112"/>
      <c r="S34" s="5"/>
      <c r="T34" s="5"/>
      <c r="U34" s="5"/>
      <c r="V34" s="117"/>
      <c r="W34" s="117"/>
      <c r="Y34" s="43" t="str">
        <f>A34</f>
        <v>ENRON EUROPE</v>
      </c>
      <c r="Z34" s="44">
        <v>-20038.812449999994</v>
      </c>
      <c r="AA34" s="44">
        <v>-10666.987929999999</v>
      </c>
      <c r="AB34" s="44">
        <v>-10666.987929999999</v>
      </c>
      <c r="AD34" s="45">
        <f>Z34+$M34-O34</f>
        <v>-20038.812449999994</v>
      </c>
      <c r="AE34" s="45">
        <f>AA34+$M34-P34</f>
        <v>-10666.987929999999</v>
      </c>
      <c r="AF34" s="45">
        <f>AB34+$M34-Q34</f>
        <v>-10666.987929999999</v>
      </c>
      <c r="AG34" s="38"/>
      <c r="AH34" s="38"/>
      <c r="AI34" s="38"/>
      <c r="AJ34" s="37"/>
      <c r="AK34" s="37"/>
      <c r="AL34" s="46">
        <f>SUM(AM34:AQ34)</f>
        <v>2838.1075899999978</v>
      </c>
      <c r="AM34" s="46">
        <f>M34</f>
        <v>0</v>
      </c>
      <c r="AN34" s="46">
        <v>-3231.3519499999993</v>
      </c>
      <c r="AO34" s="46">
        <v>12585.381389999999</v>
      </c>
      <c r="AP34" s="46">
        <v>-3209.593600000002</v>
      </c>
      <c r="AQ34" s="46">
        <v>-3306.3282499999987</v>
      </c>
      <c r="AR34" s="4"/>
      <c r="AT34" s="4"/>
    </row>
    <row r="35" spans="1:46" s="36" customFormat="1" ht="15" customHeight="1" x14ac:dyDescent="0.4">
      <c r="A35" s="114"/>
      <c r="B35" s="16"/>
      <c r="C35" s="107"/>
      <c r="D35" s="108"/>
      <c r="E35" s="53"/>
      <c r="F35" s="107"/>
      <c r="G35" s="108"/>
      <c r="H35" s="108"/>
      <c r="I35" s="109"/>
      <c r="J35" s="108"/>
      <c r="K35" s="116"/>
      <c r="L35" s="53"/>
      <c r="M35" s="118"/>
      <c r="N35" s="119"/>
      <c r="O35" s="119"/>
      <c r="P35" s="118"/>
      <c r="Q35" s="118"/>
      <c r="R35" s="112"/>
      <c r="S35" s="5"/>
      <c r="T35" s="5"/>
      <c r="U35" s="5"/>
      <c r="AD35" s="113"/>
      <c r="AE35" s="113"/>
      <c r="AF35" s="113"/>
      <c r="AG35" s="38"/>
      <c r="AH35" s="38"/>
      <c r="AI35" s="38"/>
      <c r="AJ35" s="37"/>
      <c r="AK35" s="37"/>
      <c r="AL35" s="46"/>
      <c r="AM35" s="46"/>
      <c r="AN35" s="46"/>
      <c r="AO35" s="46"/>
      <c r="AP35" s="46"/>
      <c r="AQ35" s="46"/>
      <c r="AR35" s="4"/>
      <c r="AT35" s="4"/>
    </row>
    <row r="36" spans="1:46" s="76" customFormat="1" ht="26.25" x14ac:dyDescent="0.4">
      <c r="A36" s="94" t="s">
        <v>44</v>
      </c>
      <c r="B36" s="66"/>
      <c r="C36" s="92"/>
      <c r="D36" s="68" t="str">
        <f>CONCATENATE(TEXT([1]Summary!J37,"000,000")," ",[1]Summary!K37)</f>
        <v>375,000 Metric Tons</v>
      </c>
      <c r="E36" s="69"/>
      <c r="F36" s="92"/>
      <c r="G36" s="68" t="str">
        <f>CONCATENATE(TEXT([1]Summary!N37,"000,000")," ",[1]Summary!O37)</f>
        <v>600,000 Metric Tons</v>
      </c>
      <c r="H36" s="70"/>
      <c r="I36" s="81"/>
      <c r="J36" s="70"/>
      <c r="K36" s="72">
        <f>[1]Summary!R37</f>
        <v>8000</v>
      </c>
      <c r="L36" s="73"/>
      <c r="M36" s="84"/>
      <c r="N36" s="84"/>
      <c r="O36" s="84"/>
      <c r="P36" s="84"/>
      <c r="Q36" s="84"/>
      <c r="R36" s="75"/>
      <c r="S36" s="5"/>
      <c r="T36" s="5"/>
      <c r="U36" s="5"/>
      <c r="X36" s="4"/>
      <c r="Y36" s="43" t="str">
        <f>A36</f>
        <v xml:space="preserve">     ENRON METALS</v>
      </c>
      <c r="Z36" s="44">
        <v>-8168.2335499999999</v>
      </c>
      <c r="AA36" s="44">
        <v>157.47313000000031</v>
      </c>
      <c r="AB36" s="44">
        <v>157.47313000000031</v>
      </c>
      <c r="AD36" s="45">
        <f>Z36+$M36-O36</f>
        <v>-8168.2335499999999</v>
      </c>
      <c r="AE36" s="45">
        <f>AA36+$M36-P36</f>
        <v>157.47313000000031</v>
      </c>
      <c r="AF36" s="45">
        <f>AB36+$M36-Q36</f>
        <v>157.47313000000031</v>
      </c>
      <c r="AG36" s="77"/>
      <c r="AH36" s="77"/>
      <c r="AI36" s="77"/>
      <c r="AJ36" s="78"/>
      <c r="AK36" s="78"/>
      <c r="AL36" s="46">
        <f t="shared" ref="AL36:AL47" si="4">SUM(AM36:AQ36)</f>
        <v>-1169.3042300000002</v>
      </c>
      <c r="AM36" s="46">
        <f t="shared" ref="AM36:AM47" si="5">M36</f>
        <v>0</v>
      </c>
      <c r="AN36" s="46">
        <v>278</v>
      </c>
      <c r="AO36" s="46">
        <v>-3898</v>
      </c>
      <c r="AP36" s="46">
        <v>4718.2683299999999</v>
      </c>
      <c r="AQ36" s="46">
        <v>-2267.5725600000001</v>
      </c>
      <c r="AR36" s="4"/>
      <c r="AT36" s="4"/>
    </row>
    <row r="37" spans="1:46" s="76" customFormat="1" ht="26.25" x14ac:dyDescent="0.4">
      <c r="A37" s="94" t="s">
        <v>45</v>
      </c>
      <c r="B37" s="66"/>
      <c r="C37" s="67"/>
      <c r="D37" s="68" t="str">
        <f>CONCATENATE([1]Summary!J38," ",[1]Summary!K38)</f>
        <v>200 Bcf</v>
      </c>
      <c r="E37" s="69"/>
      <c r="F37" s="67"/>
      <c r="G37" s="68" t="str">
        <f>CONCATENATE([1]Summary!N38," ",[1]Summary!O38)</f>
        <v>90 Bcf</v>
      </c>
      <c r="H37" s="70"/>
      <c r="I37" s="81"/>
      <c r="J37" s="70"/>
      <c r="K37" s="72">
        <f>[1]Summary!R38</f>
        <v>10000</v>
      </c>
      <c r="L37" s="73"/>
      <c r="M37" s="84"/>
      <c r="N37" s="84"/>
      <c r="O37" s="84"/>
      <c r="P37" s="84"/>
      <c r="Q37" s="84"/>
      <c r="R37" s="75"/>
      <c r="S37" s="5"/>
      <c r="T37" s="5"/>
      <c r="U37" s="5"/>
      <c r="X37" s="4"/>
      <c r="Y37" s="43" t="str">
        <f>A37</f>
        <v xml:space="preserve">     EUROPEAN GAS</v>
      </c>
      <c r="Z37" s="44">
        <v>-24205.519659999998</v>
      </c>
      <c r="AA37" s="44">
        <v>-39933.078529999999</v>
      </c>
      <c r="AB37" s="44">
        <v>-39933.078529999999</v>
      </c>
      <c r="AD37" s="45">
        <f t="shared" ref="AD37:AF46" si="6">Z37+$M37-O37</f>
        <v>-24205.519659999998</v>
      </c>
      <c r="AE37" s="45">
        <f t="shared" si="6"/>
        <v>-39933.078529999999</v>
      </c>
      <c r="AF37" s="45">
        <f t="shared" si="6"/>
        <v>-39933.078529999999</v>
      </c>
      <c r="AG37" s="77"/>
      <c r="AH37" s="77"/>
      <c r="AI37" s="77"/>
      <c r="AJ37" s="78"/>
      <c r="AK37" s="78"/>
      <c r="AL37" s="46">
        <f t="shared" si="4"/>
        <v>-2671.2914900000005</v>
      </c>
      <c r="AM37" s="46">
        <f t="shared" si="5"/>
        <v>0</v>
      </c>
      <c r="AN37" s="46">
        <v>488</v>
      </c>
      <c r="AO37" s="46">
        <v>-3520</v>
      </c>
      <c r="AP37" s="46">
        <v>6574.81592</v>
      </c>
      <c r="AQ37" s="46">
        <v>-6214.1074100000005</v>
      </c>
      <c r="AR37" s="4"/>
      <c r="AT37" s="4"/>
    </row>
    <row r="38" spans="1:46" s="76" customFormat="1" ht="26.25" x14ac:dyDescent="0.4">
      <c r="A38" s="94" t="s">
        <v>46</v>
      </c>
      <c r="B38" s="66"/>
      <c r="C38" s="67"/>
      <c r="D38" s="68" t="str">
        <f>(CONCATENATE([1]Summary!J39," ",[1]Summary!K39))</f>
        <v>76.5 Mil MWH</v>
      </c>
      <c r="E38" s="69"/>
      <c r="F38" s="67"/>
      <c r="G38" s="68" t="str">
        <f>(CONCATENATE([1]Summary!N39," ",[1]Summary!O39))</f>
        <v>15 Mil MWH</v>
      </c>
      <c r="H38" s="70"/>
      <c r="I38" s="81"/>
      <c r="J38" s="70"/>
      <c r="K38" s="72">
        <f>[1]Summary!R39</f>
        <v>17950</v>
      </c>
      <c r="L38" s="73"/>
      <c r="M38" s="84"/>
      <c r="N38" s="84"/>
      <c r="O38" s="84"/>
      <c r="P38" s="84"/>
      <c r="Q38" s="84"/>
      <c r="R38" s="75"/>
      <c r="S38" s="5"/>
      <c r="T38" s="5"/>
      <c r="U38" s="5"/>
      <c r="X38" s="36"/>
      <c r="Y38" s="43" t="str">
        <f>A38</f>
        <v xml:space="preserve">     U.K. ELECTRICITY</v>
      </c>
      <c r="Z38" s="44">
        <v>14152.5658</v>
      </c>
      <c r="AA38" s="44">
        <v>42509.343030000004</v>
      </c>
      <c r="AB38" s="44">
        <v>42509.343030000004</v>
      </c>
      <c r="AD38" s="45">
        <f t="shared" si="6"/>
        <v>14152.5658</v>
      </c>
      <c r="AE38" s="45">
        <f t="shared" si="6"/>
        <v>42509.343030000004</v>
      </c>
      <c r="AF38" s="45">
        <f t="shared" si="6"/>
        <v>42509.343030000004</v>
      </c>
      <c r="AG38" s="77"/>
      <c r="AH38" s="77"/>
      <c r="AI38" s="77"/>
      <c r="AJ38" s="78"/>
      <c r="AK38" s="78"/>
      <c r="AL38" s="46">
        <f t="shared" si="4"/>
        <v>8678.4965899999988</v>
      </c>
      <c r="AM38" s="46">
        <f t="shared" si="5"/>
        <v>0</v>
      </c>
      <c r="AN38" s="46">
        <v>3912</v>
      </c>
      <c r="AO38" s="46">
        <v>2329</v>
      </c>
      <c r="AP38" s="46">
        <v>2167.72129</v>
      </c>
      <c r="AQ38" s="46">
        <v>269.77530000000002</v>
      </c>
      <c r="AR38" s="4"/>
      <c r="AT38" s="4"/>
    </row>
    <row r="39" spans="1:46" s="76" customFormat="1" ht="26.25" x14ac:dyDescent="0.4">
      <c r="A39" s="94" t="s">
        <v>47</v>
      </c>
      <c r="B39" s="66"/>
      <c r="C39" s="67"/>
      <c r="D39" s="68" t="str">
        <f>(CONCATENATE([1]Summary!J40," ",[1]Summary!K40))</f>
        <v>20 Mil MWH</v>
      </c>
      <c r="E39" s="69"/>
      <c r="F39" s="67"/>
      <c r="G39" s="68" t="str">
        <f>CONCATENATE([1]Summary!N40," ",[1]Summary!O40)</f>
        <v>20 Mil MWH</v>
      </c>
      <c r="H39" s="70"/>
      <c r="I39" s="81"/>
      <c r="J39" s="70"/>
      <c r="K39" s="72">
        <f>[1]Summary!R40</f>
        <v>4000</v>
      </c>
      <c r="L39" s="73"/>
      <c r="M39" s="84"/>
      <c r="N39" s="84"/>
      <c r="O39" s="84"/>
      <c r="P39" s="84"/>
      <c r="Q39" s="84"/>
      <c r="R39" s="75"/>
      <c r="S39" s="5"/>
      <c r="T39" s="5"/>
      <c r="U39" s="5"/>
      <c r="Y39" s="43" t="str">
        <f>A39</f>
        <v xml:space="preserve">     CONTINENTAL ELECTRICITY</v>
      </c>
      <c r="Z39" s="44">
        <v>1230.6555400000002</v>
      </c>
      <c r="AA39" s="44">
        <v>-3957.1582999999996</v>
      </c>
      <c r="AB39" s="44">
        <v>-3957.1582999999996</v>
      </c>
      <c r="AD39" s="45">
        <f t="shared" si="6"/>
        <v>1230.6555400000002</v>
      </c>
      <c r="AE39" s="45">
        <f t="shared" si="6"/>
        <v>-3957.1582999999996</v>
      </c>
      <c r="AF39" s="45">
        <f t="shared" si="6"/>
        <v>-3957.1582999999996</v>
      </c>
      <c r="AG39" s="77"/>
      <c r="AH39" s="77"/>
      <c r="AI39" s="77"/>
      <c r="AJ39" s="78"/>
      <c r="AK39" s="78"/>
      <c r="AL39" s="46">
        <f t="shared" si="4"/>
        <v>-2484.9839499999998</v>
      </c>
      <c r="AM39" s="46">
        <f t="shared" si="5"/>
        <v>0</v>
      </c>
      <c r="AN39" s="46">
        <v>641</v>
      </c>
      <c r="AO39" s="46">
        <v>-620</v>
      </c>
      <c r="AP39" s="46">
        <v>-338.92576000000003</v>
      </c>
      <c r="AQ39" s="46">
        <v>-2167.0581899999997</v>
      </c>
      <c r="AR39" s="4"/>
      <c r="AT39" s="4"/>
    </row>
    <row r="40" spans="1:46" s="76" customFormat="1" ht="26.25" x14ac:dyDescent="0.4">
      <c r="A40" s="79" t="s">
        <v>48</v>
      </c>
      <c r="B40" s="66"/>
      <c r="C40" s="120"/>
      <c r="D40" s="68" t="str">
        <f>(CONCATENATE([1]Summary!J41," ",[1]Summary!K41))</f>
        <v>20 Mil MWH</v>
      </c>
      <c r="E40" s="69"/>
      <c r="F40" s="120"/>
      <c r="G40" s="68" t="str">
        <f>(CONCATENATE([1]Summary!N41," ",[1]Summary!O41))</f>
        <v>20 Mil MWH</v>
      </c>
      <c r="H40" s="121"/>
      <c r="I40" s="81"/>
      <c r="J40" s="122"/>
      <c r="K40" s="72">
        <f>[1]Summary!R41</f>
        <v>5000</v>
      </c>
      <c r="L40" s="73"/>
      <c r="M40" s="84"/>
      <c r="N40" s="84"/>
      <c r="O40" s="84"/>
      <c r="P40" s="84"/>
      <c r="Q40" s="84"/>
      <c r="R40" s="123"/>
      <c r="S40" s="5"/>
      <c r="T40" s="5"/>
      <c r="U40" s="5"/>
      <c r="Y40" s="43" t="str">
        <f>A40</f>
        <v xml:space="preserve">     NORDIC ELECTRICITY</v>
      </c>
      <c r="Z40" s="44">
        <v>-6074.4181499999995</v>
      </c>
      <c r="AA40" s="44">
        <v>-18789.222790000003</v>
      </c>
      <c r="AB40" s="44">
        <v>-18789.222790000003</v>
      </c>
      <c r="AD40" s="45">
        <f t="shared" si="6"/>
        <v>-6074.4181499999995</v>
      </c>
      <c r="AE40" s="45">
        <f t="shared" si="6"/>
        <v>-18789.222790000003</v>
      </c>
      <c r="AF40" s="45">
        <f t="shared" si="6"/>
        <v>-18789.222790000003</v>
      </c>
      <c r="AG40" s="77"/>
      <c r="AH40" s="77"/>
      <c r="AI40" s="77"/>
      <c r="AJ40" s="78"/>
      <c r="AK40" s="78"/>
      <c r="AL40" s="46">
        <f t="shared" si="4"/>
        <v>-1435.48973</v>
      </c>
      <c r="AM40" s="46">
        <f t="shared" si="5"/>
        <v>0</v>
      </c>
      <c r="AN40" s="46">
        <v>-52</v>
      </c>
      <c r="AO40" s="46">
        <v>-1431</v>
      </c>
      <c r="AP40" s="46">
        <v>114.23872999999999</v>
      </c>
      <c r="AQ40" s="46">
        <v>-66.728460000000013</v>
      </c>
      <c r="AR40" s="4"/>
      <c r="AT40" s="4"/>
    </row>
    <row r="41" spans="1:46" s="36" customFormat="1" ht="26.25" x14ac:dyDescent="0.4">
      <c r="A41" s="94" t="s">
        <v>49</v>
      </c>
      <c r="B41" s="16"/>
      <c r="C41" s="120"/>
      <c r="D41" s="124" t="str">
        <f>(CONCATENATE([1]Summary!J42," ",[1]Summary!K42))</f>
        <v>3 Mil MWH</v>
      </c>
      <c r="E41" s="53"/>
      <c r="F41" s="67"/>
      <c r="G41" s="68" t="str">
        <f>(CONCATENATE([1]Summary!N42," ",[1]Summary!O42))</f>
        <v>6 Mil MWH</v>
      </c>
      <c r="H41" s="108"/>
      <c r="I41" s="81"/>
      <c r="J41" s="108"/>
      <c r="K41" s="72">
        <f>[1]Summary!R42</f>
        <v>3000</v>
      </c>
      <c r="L41" s="73"/>
      <c r="M41" s="84"/>
      <c r="N41" s="84"/>
      <c r="O41" s="84"/>
      <c r="P41" s="84"/>
      <c r="Q41" s="84"/>
      <c r="R41" s="112"/>
      <c r="S41" s="5"/>
      <c r="T41" s="5"/>
      <c r="U41" s="5"/>
      <c r="Y41" s="43" t="s">
        <v>50</v>
      </c>
      <c r="Z41" s="44">
        <v>2580.0285899999999</v>
      </c>
      <c r="AA41" s="44">
        <v>7994.1830399999999</v>
      </c>
      <c r="AB41" s="44">
        <v>7994.1830399999999</v>
      </c>
      <c r="AD41" s="45">
        <f t="shared" si="6"/>
        <v>2580.0285899999999</v>
      </c>
      <c r="AE41" s="45">
        <f t="shared" si="6"/>
        <v>7994.1830399999999</v>
      </c>
      <c r="AF41" s="45">
        <f t="shared" si="6"/>
        <v>7994.1830399999999</v>
      </c>
      <c r="AG41" s="38"/>
      <c r="AH41" s="38"/>
      <c r="AI41" s="38"/>
      <c r="AJ41" s="37"/>
      <c r="AK41" s="37"/>
      <c r="AL41" s="46">
        <f t="shared" si="4"/>
        <v>213.12159</v>
      </c>
      <c r="AM41" s="46">
        <f t="shared" si="5"/>
        <v>0</v>
      </c>
      <c r="AN41" s="46">
        <v>160</v>
      </c>
      <c r="AO41" s="46">
        <v>0</v>
      </c>
      <c r="AP41" s="46">
        <v>133.80336</v>
      </c>
      <c r="AQ41" s="46">
        <v>-80.68177</v>
      </c>
      <c r="AR41" s="4"/>
      <c r="AT41" s="4"/>
    </row>
    <row r="42" spans="1:46" s="36" customFormat="1" ht="26.25" x14ac:dyDescent="0.4">
      <c r="A42" s="94" t="s">
        <v>51</v>
      </c>
      <c r="B42" s="16"/>
      <c r="C42" s="120"/>
      <c r="D42" s="124" t="str">
        <f>(CONCATENATE([1]Summary!J43," ",[1]Summary!K43))</f>
        <v>4 Mil MWH</v>
      </c>
      <c r="E42" s="53"/>
      <c r="F42" s="67"/>
      <c r="G42" s="68" t="str">
        <f>(CONCATENATE([1]Summary!N43," ",[1]Summary!O43))</f>
        <v>4 Mil MWH</v>
      </c>
      <c r="H42" s="108"/>
      <c r="I42" s="81"/>
      <c r="J42" s="108"/>
      <c r="K42" s="72">
        <f>[1]Summary!R43</f>
        <v>4000</v>
      </c>
      <c r="L42" s="73"/>
      <c r="M42" s="84"/>
      <c r="N42" s="84"/>
      <c r="O42" s="84"/>
      <c r="P42" s="84"/>
      <c r="Q42" s="84"/>
      <c r="R42" s="112"/>
      <c r="S42" s="5"/>
      <c r="T42" s="5"/>
      <c r="U42" s="5"/>
      <c r="Y42" s="43"/>
      <c r="Z42" s="44">
        <v>-10.876479999999999</v>
      </c>
      <c r="AA42" s="44">
        <v>104.09605999999999</v>
      </c>
      <c r="AB42" s="44">
        <v>104.09605999999999</v>
      </c>
      <c r="AD42" s="45">
        <f t="shared" si="6"/>
        <v>-10.876479999999999</v>
      </c>
      <c r="AE42" s="45">
        <f t="shared" si="6"/>
        <v>104.09605999999999</v>
      </c>
      <c r="AF42" s="45">
        <f t="shared" si="6"/>
        <v>104.09605999999999</v>
      </c>
      <c r="AG42" s="38"/>
      <c r="AH42" s="38"/>
      <c r="AI42" s="38"/>
      <c r="AJ42" s="37"/>
      <c r="AK42" s="37"/>
      <c r="AL42" s="46">
        <f>SUM(AM42:AQ42)</f>
        <v>-1.2414400000000001</v>
      </c>
      <c r="AM42" s="46">
        <f>M42</f>
        <v>0</v>
      </c>
      <c r="AN42" s="46">
        <v>-1</v>
      </c>
      <c r="AO42" s="46">
        <v>-2</v>
      </c>
      <c r="AP42" s="46">
        <v>2.4170799999999999</v>
      </c>
      <c r="AQ42" s="46">
        <v>-0.65851999999999999</v>
      </c>
      <c r="AR42" s="4"/>
      <c r="AT42" s="4"/>
    </row>
    <row r="43" spans="1:46" s="36" customFormat="1" ht="26.25" x14ac:dyDescent="0.4">
      <c r="A43" s="94" t="s">
        <v>52</v>
      </c>
      <c r="B43" s="16"/>
      <c r="C43" s="8"/>
      <c r="D43" s="8"/>
      <c r="E43" s="53"/>
      <c r="F43" s="125"/>
      <c r="G43" s="8"/>
      <c r="H43" s="108"/>
      <c r="I43" s="8"/>
      <c r="J43" s="108"/>
      <c r="K43" s="8"/>
      <c r="L43" s="73"/>
      <c r="M43" s="84"/>
      <c r="N43" s="84"/>
      <c r="O43" s="84"/>
      <c r="P43" s="84"/>
      <c r="Q43" s="84"/>
      <c r="R43" s="123"/>
      <c r="S43" s="5"/>
      <c r="T43" s="5"/>
      <c r="U43" s="5"/>
      <c r="X43" s="76"/>
      <c r="Y43" s="43" t="str">
        <f>A43</f>
        <v xml:space="preserve">     STRUCTURED  DERIVATIVES UK</v>
      </c>
      <c r="Z43" s="44">
        <v>3770.4158600000001</v>
      </c>
      <c r="AA43" s="44">
        <v>3193.6484500000001</v>
      </c>
      <c r="AB43" s="44">
        <v>3193.6484500000001</v>
      </c>
      <c r="AD43" s="45">
        <f t="shared" si="6"/>
        <v>3770.4158600000001</v>
      </c>
      <c r="AE43" s="45">
        <f t="shared" si="6"/>
        <v>3193.6484500000001</v>
      </c>
      <c r="AF43" s="45">
        <f t="shared" si="6"/>
        <v>3193.6484500000001</v>
      </c>
      <c r="AG43" s="38"/>
      <c r="AH43" s="38"/>
      <c r="AI43" s="38"/>
      <c r="AJ43" s="37"/>
      <c r="AK43" s="37"/>
      <c r="AL43" s="46">
        <f t="shared" si="4"/>
        <v>7372.2111400000003</v>
      </c>
      <c r="AM43" s="46">
        <f t="shared" si="5"/>
        <v>0</v>
      </c>
      <c r="AN43" s="46">
        <v>-47</v>
      </c>
      <c r="AO43" s="46">
        <v>-513</v>
      </c>
      <c r="AP43" s="46">
        <v>-42.854709999999997</v>
      </c>
      <c r="AQ43" s="46">
        <v>7975.06585</v>
      </c>
      <c r="AR43" s="4"/>
      <c r="AT43" s="4"/>
    </row>
    <row r="44" spans="1:46" ht="26.25" x14ac:dyDescent="0.4">
      <c r="A44" s="94" t="s">
        <v>53</v>
      </c>
      <c r="M44" s="84"/>
      <c r="N44" s="84"/>
      <c r="O44" s="84"/>
      <c r="P44" s="84"/>
      <c r="Q44" s="84"/>
      <c r="Y44" s="43" t="str">
        <f>A44</f>
        <v xml:space="preserve">     EES EUROPE</v>
      </c>
      <c r="Z44" s="44">
        <v>402.17490000000004</v>
      </c>
      <c r="AA44" s="44">
        <v>2934.3593500000002</v>
      </c>
      <c r="AB44" s="44">
        <v>2934.3593500000002</v>
      </c>
      <c r="AD44" s="45">
        <f t="shared" si="6"/>
        <v>402.17490000000004</v>
      </c>
      <c r="AE44" s="45">
        <f t="shared" si="6"/>
        <v>2934.3593500000002</v>
      </c>
      <c r="AF44" s="45">
        <f t="shared" si="6"/>
        <v>2934.3593500000002</v>
      </c>
      <c r="AL44" s="46">
        <f t="shared" si="4"/>
        <v>-268.23660000000001</v>
      </c>
      <c r="AM44" s="46">
        <f t="shared" si="5"/>
        <v>0</v>
      </c>
      <c r="AN44" s="46">
        <v>-123</v>
      </c>
      <c r="AO44" s="46">
        <v>3</v>
      </c>
      <c r="AP44" s="46">
        <v>-134.13806</v>
      </c>
      <c r="AQ44" s="46">
        <v>-14.098540000000002</v>
      </c>
      <c r="AR44" s="4"/>
      <c r="AT44" s="4"/>
    </row>
    <row r="45" spans="1:46" ht="26.25" x14ac:dyDescent="0.4">
      <c r="A45" s="94" t="s">
        <v>0</v>
      </c>
      <c r="M45" s="84"/>
      <c r="N45" s="84"/>
      <c r="O45" s="84"/>
      <c r="P45" s="84"/>
      <c r="Q45" s="84"/>
      <c r="Y45" s="43" t="str">
        <f>A45</f>
        <v xml:space="preserve">     MERCHANT ASSETS</v>
      </c>
      <c r="Z45" s="44">
        <v>-2900.0983699999997</v>
      </c>
      <c r="AA45" s="44">
        <v>900.34523999999988</v>
      </c>
      <c r="AB45" s="44">
        <v>900.34523999999988</v>
      </c>
      <c r="AD45" s="45">
        <f>Z45+$M45-O45</f>
        <v>-2900.0983699999997</v>
      </c>
      <c r="AE45" s="45">
        <f>AA45+$M45-P45</f>
        <v>900.34523999999988</v>
      </c>
      <c r="AF45" s="45">
        <f>AB45+$M45-Q45</f>
        <v>900.34523999999988</v>
      </c>
      <c r="AL45" s="46">
        <f>SUM(AM45:AQ45)</f>
        <v>-1508.11331</v>
      </c>
      <c r="AM45" s="46">
        <f>M45</f>
        <v>0</v>
      </c>
      <c r="AN45" s="46">
        <v>-162</v>
      </c>
      <c r="AO45" s="46">
        <v>-144</v>
      </c>
      <c r="AP45" s="46">
        <v>-1074.91147</v>
      </c>
      <c r="AQ45" s="46">
        <v>-127.20183999999999</v>
      </c>
      <c r="AR45" s="4"/>
      <c r="AT45" s="4"/>
    </row>
    <row r="46" spans="1:46" ht="26.25" x14ac:dyDescent="0.4">
      <c r="A46" s="94" t="s">
        <v>54</v>
      </c>
      <c r="M46" s="84"/>
      <c r="N46" s="84"/>
      <c r="O46" s="84"/>
      <c r="P46" s="84"/>
      <c r="Q46" s="84"/>
      <c r="Y46" s="43" t="str">
        <f>A46</f>
        <v xml:space="preserve">     OTHER.</v>
      </c>
      <c r="Z46" s="44">
        <v>-2900.0983699999997</v>
      </c>
      <c r="AA46" s="44">
        <v>900.34523999999988</v>
      </c>
      <c r="AB46" s="44">
        <v>900.34523999999988</v>
      </c>
      <c r="AD46" s="45">
        <f t="shared" si="6"/>
        <v>-2900.0983699999997</v>
      </c>
      <c r="AE46" s="45">
        <f t="shared" si="6"/>
        <v>900.34523999999988</v>
      </c>
      <c r="AF46" s="45">
        <f t="shared" si="6"/>
        <v>900.34523999999988</v>
      </c>
      <c r="AL46" s="46">
        <f t="shared" si="4"/>
        <v>-1508.11331</v>
      </c>
      <c r="AM46" s="46">
        <f t="shared" si="5"/>
        <v>0</v>
      </c>
      <c r="AN46" s="46">
        <v>-162</v>
      </c>
      <c r="AO46" s="46">
        <v>-144</v>
      </c>
      <c r="AP46" s="46">
        <v>-1074.91147</v>
      </c>
      <c r="AQ46" s="46">
        <v>-127.20183999999999</v>
      </c>
      <c r="AR46" s="4"/>
      <c r="AT46" s="4"/>
    </row>
    <row r="47" spans="1:46" s="36" customFormat="1" ht="26.25" x14ac:dyDescent="0.4">
      <c r="A47" s="94" t="s">
        <v>55</v>
      </c>
      <c r="B47" s="16"/>
      <c r="C47" s="126"/>
      <c r="D47" s="68" t="str">
        <f>CONCATENATE(TEXT([1]Summary!J47,"$000,000")," ",[1]Summary!K47)</f>
        <v>$750,000 DV01/bp</v>
      </c>
      <c r="E47" s="53"/>
      <c r="F47" s="127"/>
      <c r="G47" s="108"/>
      <c r="H47" s="108"/>
      <c r="I47" s="81"/>
      <c r="J47" s="108"/>
      <c r="K47" s="72">
        <f>[1]Summary!R47</f>
        <v>5000</v>
      </c>
      <c r="L47" s="73"/>
      <c r="M47" s="84"/>
      <c r="N47" s="84"/>
      <c r="O47" s="84"/>
      <c r="P47" s="84"/>
      <c r="Q47" s="84"/>
      <c r="R47" s="112"/>
      <c r="S47" s="5"/>
      <c r="T47" s="5"/>
      <c r="U47" s="5"/>
      <c r="Y47" s="43" t="str">
        <f>A47</f>
        <v xml:space="preserve">     ENRON CREDIT TRADING</v>
      </c>
      <c r="Z47" s="44">
        <v>-815.50693000000001</v>
      </c>
      <c r="AA47" s="44">
        <v>-5780.9766099999997</v>
      </c>
      <c r="AB47" s="44">
        <v>-5780.9766099999997</v>
      </c>
      <c r="AD47" s="45">
        <f>Z47+$M47-O47</f>
        <v>-815.50693000000001</v>
      </c>
      <c r="AE47" s="45">
        <f>AA47+$M47-P47</f>
        <v>-5780.9766099999997</v>
      </c>
      <c r="AF47" s="45">
        <f>AB47+$M47-Q47</f>
        <v>-5780.9766099999997</v>
      </c>
      <c r="AG47" s="38"/>
      <c r="AH47" s="38"/>
      <c r="AI47" s="38"/>
      <c r="AJ47" s="37"/>
      <c r="AK47" s="37"/>
      <c r="AL47" s="46">
        <f t="shared" si="4"/>
        <v>-581.38077999999996</v>
      </c>
      <c r="AM47" s="46">
        <f t="shared" si="5"/>
        <v>0</v>
      </c>
      <c r="AN47" s="46">
        <v>-417</v>
      </c>
      <c r="AO47" s="46">
        <v>-113</v>
      </c>
      <c r="AP47" s="46">
        <v>464.94668000000001</v>
      </c>
      <c r="AQ47" s="46">
        <v>-516.32745999999997</v>
      </c>
      <c r="AR47" s="4"/>
      <c r="AT47" s="4"/>
    </row>
    <row r="48" spans="1:46" s="36" customFormat="1" ht="26.25" x14ac:dyDescent="0.4">
      <c r="A48" s="106"/>
      <c r="B48" s="16"/>
      <c r="C48" s="126"/>
      <c r="D48" s="68" t="str">
        <f>CONCATENATE(TEXT([1]Summary!J48,"$00,000")," ",[1]Summary!K48)</f>
        <v>$50,000 DV01/bp</v>
      </c>
      <c r="E48" s="53"/>
      <c r="F48" s="127"/>
      <c r="G48" s="8"/>
      <c r="H48" s="108"/>
      <c r="I48" s="8"/>
      <c r="J48" s="108"/>
      <c r="K48" s="8"/>
      <c r="L48" s="73"/>
      <c r="M48" s="8"/>
      <c r="N48" s="8"/>
      <c r="O48" s="8"/>
      <c r="P48" s="8"/>
      <c r="Q48" s="8"/>
      <c r="R48" s="123"/>
      <c r="S48" s="5"/>
      <c r="T48" s="5"/>
      <c r="U48" s="5"/>
      <c r="X48" s="76"/>
      <c r="Y48" s="43"/>
      <c r="Z48" s="76"/>
      <c r="AA48" s="76"/>
      <c r="AB48" s="76"/>
      <c r="AC48" s="76"/>
      <c r="AD48" s="76"/>
      <c r="AE48" s="76"/>
      <c r="AF48" s="76"/>
      <c r="AG48" s="38"/>
      <c r="AH48" s="38"/>
      <c r="AI48" s="38"/>
      <c r="AJ48" s="37"/>
      <c r="AK48" s="37"/>
      <c r="AL48" s="46"/>
      <c r="AM48" s="46"/>
      <c r="AN48" s="46"/>
      <c r="AO48" s="46"/>
      <c r="AP48" s="46"/>
      <c r="AQ48" s="46"/>
      <c r="AR48" s="4"/>
      <c r="AT48" s="4"/>
    </row>
    <row r="49" spans="1:52" s="36" customFormat="1" ht="26.25" x14ac:dyDescent="0.4">
      <c r="A49" s="106" t="s">
        <v>23</v>
      </c>
      <c r="B49" s="16"/>
      <c r="C49" s="8"/>
      <c r="D49" s="70"/>
      <c r="E49" s="53"/>
      <c r="F49" s="127"/>
      <c r="G49" s="8"/>
      <c r="H49" s="108"/>
      <c r="I49" s="8"/>
      <c r="J49" s="108"/>
      <c r="K49" s="8"/>
      <c r="L49" s="73"/>
      <c r="M49" s="111"/>
      <c r="N49" s="111"/>
      <c r="O49" s="111"/>
      <c r="P49" s="111"/>
      <c r="Q49" s="111"/>
      <c r="R49" s="123"/>
      <c r="S49" s="5"/>
      <c r="T49" s="5"/>
      <c r="U49" s="5"/>
      <c r="X49" s="76"/>
      <c r="Y49" s="43"/>
      <c r="Z49" s="76"/>
      <c r="AA49" s="76"/>
      <c r="AB49" s="76"/>
      <c r="AC49" s="76"/>
      <c r="AD49" s="76"/>
      <c r="AE49" s="76"/>
      <c r="AF49" s="76"/>
      <c r="AG49" s="38"/>
      <c r="AH49" s="38"/>
      <c r="AI49" s="38"/>
      <c r="AJ49" s="37"/>
      <c r="AK49" s="37"/>
      <c r="AL49" s="46"/>
      <c r="AM49" s="46"/>
      <c r="AN49" s="46"/>
      <c r="AO49" s="46"/>
      <c r="AP49" s="46"/>
      <c r="AQ49" s="46"/>
      <c r="AR49" s="4"/>
      <c r="AT49" s="4"/>
    </row>
    <row r="50" spans="1:52" s="36" customFormat="1" ht="30" x14ac:dyDescent="0.4">
      <c r="A50" s="114" t="s">
        <v>56</v>
      </c>
      <c r="B50" s="114"/>
      <c r="C50" s="114"/>
      <c r="D50" s="128"/>
      <c r="E50" s="129"/>
      <c r="F50" s="130"/>
      <c r="G50" s="128"/>
      <c r="H50" s="51"/>
      <c r="I50" s="51"/>
      <c r="J50" s="51"/>
      <c r="K50" s="131"/>
      <c r="L50" s="132"/>
      <c r="M50" s="54"/>
      <c r="N50" s="54"/>
      <c r="O50" s="54"/>
      <c r="P50" s="54"/>
      <c r="Q50" s="54"/>
      <c r="R50" s="133"/>
      <c r="S50" s="134"/>
      <c r="T50" s="5"/>
      <c r="U50" s="5"/>
      <c r="V50" s="56"/>
      <c r="W50" s="56"/>
      <c r="X50" s="56"/>
      <c r="Y50" s="43" t="str">
        <f>A50</f>
        <v>ENRON GLOBAL MARKETS</v>
      </c>
      <c r="Z50" s="44">
        <v>10898.439339999999</v>
      </c>
      <c r="AA50" s="44">
        <v>28638.937470000004</v>
      </c>
      <c r="AB50" s="44">
        <v>28638.937470000004</v>
      </c>
      <c r="AC50" s="76"/>
      <c r="AD50" s="45">
        <f>Z50+$M50-O50</f>
        <v>10898.439339999999</v>
      </c>
      <c r="AE50" s="45">
        <f>AA50+$M50-P50</f>
        <v>28638.937470000004</v>
      </c>
      <c r="AF50" s="45">
        <f>AB50+$M50-Q50</f>
        <v>28638.937470000004</v>
      </c>
      <c r="AG50" s="57"/>
      <c r="AH50" s="57"/>
      <c r="AI50" s="57"/>
      <c r="AJ50" s="56"/>
      <c r="AK50" s="56"/>
      <c r="AL50" s="46">
        <f>SUM(AM50:AQ50)</f>
        <v>6916.9426800000001</v>
      </c>
      <c r="AM50" s="46">
        <f>M50</f>
        <v>0</v>
      </c>
      <c r="AN50" s="90">
        <v>7162.89948</v>
      </c>
      <c r="AO50" s="90">
        <v>318.63723999999991</v>
      </c>
      <c r="AP50" s="90">
        <v>792.73906999999997</v>
      </c>
      <c r="AQ50" s="90">
        <v>-1357.33311</v>
      </c>
      <c r="AR50" s="4"/>
      <c r="AS50" s="56"/>
      <c r="AT50" s="4"/>
      <c r="AU50" s="56"/>
      <c r="AV50" s="56"/>
      <c r="AW50" s="56"/>
      <c r="AX50" s="56"/>
      <c r="AY50" s="56"/>
      <c r="AZ50" s="56"/>
    </row>
    <row r="51" spans="1:52" s="56" customFormat="1" ht="15" customHeight="1" x14ac:dyDescent="0.4">
      <c r="A51" s="114"/>
      <c r="B51" s="135"/>
      <c r="C51" s="130"/>
      <c r="D51" s="128"/>
      <c r="E51" s="129"/>
      <c r="F51" s="130"/>
      <c r="G51" s="128"/>
      <c r="H51" s="51"/>
      <c r="I51" s="51"/>
      <c r="J51" s="51"/>
      <c r="K51" s="131"/>
      <c r="L51" s="132"/>
      <c r="M51" s="111"/>
      <c r="N51" s="111"/>
      <c r="O51" s="111"/>
      <c r="P51" s="111"/>
      <c r="Q51" s="111"/>
      <c r="R51" s="133"/>
      <c r="S51" s="134"/>
      <c r="T51" s="5"/>
      <c r="U51" s="5"/>
      <c r="Y51" s="12"/>
      <c r="Z51" s="12"/>
      <c r="AA51" s="12"/>
      <c r="AB51" s="12"/>
      <c r="AC51" s="12"/>
      <c r="AD51" s="46"/>
      <c r="AE51" s="46"/>
      <c r="AF51" s="46"/>
      <c r="AG51" s="57"/>
      <c r="AH51" s="57"/>
      <c r="AI51" s="57"/>
      <c r="AL51" s="46"/>
      <c r="AM51" s="46"/>
      <c r="AN51" s="90"/>
      <c r="AO51" s="90"/>
      <c r="AP51" s="90"/>
      <c r="AQ51" s="90"/>
      <c r="AR51" s="4"/>
      <c r="AT51" s="4"/>
    </row>
    <row r="52" spans="1:52" s="56" customFormat="1" ht="30" customHeight="1" x14ac:dyDescent="0.4">
      <c r="A52" s="79" t="s">
        <v>57</v>
      </c>
      <c r="B52" s="66"/>
      <c r="C52" s="67"/>
      <c r="D52" s="136" t="str">
        <f>CONCATENATE(TEXT([1]Summary!J52,"00.0")," ",[1]Summary!K52)</f>
        <v>18.0 Mil BBL WTI</v>
      </c>
      <c r="E52" s="87"/>
      <c r="F52" s="67"/>
      <c r="G52" s="136" t="str">
        <f>CONCATENATE(([1]Summary!N52)," ",[1]Summary!O52)</f>
        <v>19 Mil BBL WTI</v>
      </c>
      <c r="H52" s="70"/>
      <c r="I52" s="81"/>
      <c r="J52" s="70"/>
      <c r="K52" s="72">
        <f>[1]Summary!R52</f>
        <v>15000</v>
      </c>
      <c r="L52" s="53" t="s">
        <v>58</v>
      </c>
      <c r="M52" s="84"/>
      <c r="N52" s="84"/>
      <c r="O52" s="84"/>
      <c r="P52" s="84"/>
      <c r="Q52" s="84"/>
      <c r="R52" s="85"/>
      <c r="S52" s="134"/>
      <c r="T52" s="5"/>
      <c r="U52" s="5"/>
      <c r="V52" s="78"/>
      <c r="W52" s="78"/>
      <c r="X52" s="78"/>
      <c r="Y52" s="43" t="str">
        <f t="shared" ref="Y52:Y70" si="7">A52</f>
        <v xml:space="preserve">     GLOBAL PRODUCTS (Inc. 24/7 Trading)</v>
      </c>
      <c r="Z52" s="44">
        <v>1510.09557</v>
      </c>
      <c r="AA52" s="44">
        <v>-16355.40922</v>
      </c>
      <c r="AB52" s="44">
        <v>-16355.40922</v>
      </c>
      <c r="AC52" s="76"/>
      <c r="AD52" s="45">
        <f t="shared" ref="AD52:AF70" si="8">Z52+$M52-O52</f>
        <v>1510.09557</v>
      </c>
      <c r="AE52" s="45">
        <f t="shared" si="8"/>
        <v>-16355.40922</v>
      </c>
      <c r="AF52" s="45">
        <f t="shared" si="8"/>
        <v>-16355.40922</v>
      </c>
      <c r="AG52" s="77"/>
      <c r="AH52" s="77" t="s">
        <v>59</v>
      </c>
      <c r="AI52" s="77"/>
      <c r="AJ52" s="78"/>
      <c r="AK52" s="78"/>
      <c r="AL52" s="46">
        <f t="shared" ref="AL52:AL70" si="9">SUM(AM52:AQ52)</f>
        <v>4600.264009999999</v>
      </c>
      <c r="AM52" s="46">
        <f t="shared" ref="AM52:AM70" si="10">M52</f>
        <v>0</v>
      </c>
      <c r="AN52" s="46">
        <v>3382.9350299999996</v>
      </c>
      <c r="AO52" s="46">
        <v>1884.4661299999998</v>
      </c>
      <c r="AP52" s="46">
        <v>1765.7783899999999</v>
      </c>
      <c r="AQ52" s="46">
        <v>-2432.91554</v>
      </c>
      <c r="AR52" s="76"/>
      <c r="AS52" s="76"/>
      <c r="AT52" s="4"/>
      <c r="AU52" s="76"/>
      <c r="AV52" s="76"/>
      <c r="AW52" s="76"/>
      <c r="AX52" s="76"/>
      <c r="AY52" s="76"/>
      <c r="AZ52" s="76"/>
    </row>
    <row r="53" spans="1:52" s="56" customFormat="1" ht="30" customHeight="1" x14ac:dyDescent="0.4">
      <c r="A53" s="79" t="s">
        <v>60</v>
      </c>
      <c r="B53" s="66"/>
      <c r="C53" s="128"/>
      <c r="D53" s="128"/>
      <c r="E53" s="128"/>
      <c r="F53" s="128"/>
      <c r="G53" s="128"/>
      <c r="H53" s="128"/>
      <c r="I53" s="128"/>
      <c r="J53" s="128"/>
      <c r="K53" s="128"/>
      <c r="L53" s="53"/>
      <c r="M53" s="84"/>
      <c r="N53" s="84"/>
      <c r="O53" s="84"/>
      <c r="P53" s="84"/>
      <c r="Q53" s="84"/>
      <c r="R53" s="85"/>
      <c r="S53" s="134"/>
      <c r="T53" s="5"/>
      <c r="U53" s="5"/>
      <c r="V53" s="78"/>
      <c r="W53" s="78"/>
      <c r="X53" s="78"/>
      <c r="Y53" s="43"/>
      <c r="Z53" s="44">
        <v>0</v>
      </c>
      <c r="AA53" s="44">
        <v>2</v>
      </c>
      <c r="AB53" s="44">
        <v>2</v>
      </c>
      <c r="AC53" s="76"/>
      <c r="AD53" s="45">
        <f t="shared" si="8"/>
        <v>0</v>
      </c>
      <c r="AE53" s="45">
        <f t="shared" si="8"/>
        <v>2</v>
      </c>
      <c r="AF53" s="45">
        <f t="shared" si="8"/>
        <v>2</v>
      </c>
      <c r="AG53" s="77"/>
      <c r="AH53" s="77"/>
      <c r="AI53" s="77"/>
      <c r="AJ53" s="78"/>
      <c r="AK53" s="78"/>
      <c r="AL53" s="46">
        <f>SUM(AM53:AQ53)</f>
        <v>0</v>
      </c>
      <c r="AM53" s="46">
        <f>M53</f>
        <v>0</v>
      </c>
      <c r="AN53" s="46">
        <v>0</v>
      </c>
      <c r="AO53" s="46">
        <v>0</v>
      </c>
      <c r="AP53" s="46"/>
      <c r="AQ53" s="46"/>
      <c r="AR53" s="76"/>
      <c r="AS53" s="76"/>
      <c r="AT53" s="4"/>
      <c r="AU53" s="76"/>
      <c r="AV53" s="76"/>
      <c r="AW53" s="76"/>
      <c r="AX53" s="76"/>
      <c r="AY53" s="76"/>
      <c r="AZ53" s="76"/>
    </row>
    <row r="54" spans="1:52" s="56" customFormat="1" ht="30" customHeight="1" x14ac:dyDescent="0.4">
      <c r="A54" s="79" t="s">
        <v>61</v>
      </c>
      <c r="B54" s="66"/>
      <c r="C54" s="92"/>
      <c r="D54" s="136" t="str">
        <f>[1]Summary!J56&amp;" Bcf"</f>
        <v>9 Bcf</v>
      </c>
      <c r="E54" s="87"/>
      <c r="F54" s="92"/>
      <c r="G54" s="136" t="str">
        <f>[1]Summary!N56&amp;" Bcf"</f>
        <v>12 Bcf</v>
      </c>
      <c r="H54" s="70"/>
      <c r="I54" s="81"/>
      <c r="J54" s="70"/>
      <c r="K54" s="72">
        <f>[1]Summary!R56</f>
        <v>5000</v>
      </c>
      <c r="L54" s="53"/>
      <c r="M54" s="84"/>
      <c r="N54" s="84"/>
      <c r="O54" s="84"/>
      <c r="P54" s="84"/>
      <c r="Q54" s="84"/>
      <c r="R54" s="85"/>
      <c r="S54" s="134"/>
      <c r="T54" s="5"/>
      <c r="U54" s="5"/>
      <c r="V54" s="78"/>
      <c r="W54" s="78"/>
      <c r="X54" s="78"/>
      <c r="Y54" s="43" t="str">
        <f>A54</f>
        <v xml:space="preserve">     LNG</v>
      </c>
      <c r="Z54" s="44">
        <v>0</v>
      </c>
      <c r="AA54" s="44">
        <v>1043.49533</v>
      </c>
      <c r="AB54" s="44">
        <v>1043.49533</v>
      </c>
      <c r="AC54" s="76"/>
      <c r="AD54" s="45">
        <f t="shared" si="8"/>
        <v>0</v>
      </c>
      <c r="AE54" s="45">
        <f t="shared" si="8"/>
        <v>1043.49533</v>
      </c>
      <c r="AF54" s="45">
        <f t="shared" si="8"/>
        <v>1043.49533</v>
      </c>
      <c r="AG54" s="77"/>
      <c r="AH54" s="77" t="s">
        <v>59</v>
      </c>
      <c r="AI54" s="77"/>
      <c r="AJ54" s="78"/>
      <c r="AK54" s="78"/>
      <c r="AL54" s="46">
        <f>SUM(AM54:AQ54)</f>
        <v>0</v>
      </c>
      <c r="AM54" s="46">
        <f>M54</f>
        <v>0</v>
      </c>
      <c r="AN54" s="46">
        <v>0</v>
      </c>
      <c r="AO54" s="46">
        <v>0</v>
      </c>
      <c r="AP54" s="46">
        <v>0</v>
      </c>
      <c r="AQ54" s="46">
        <v>0</v>
      </c>
      <c r="AR54" s="76"/>
      <c r="AS54" s="76"/>
      <c r="AT54" s="4"/>
      <c r="AU54" s="76"/>
      <c r="AV54" s="76"/>
      <c r="AW54" s="76"/>
      <c r="AX54" s="76"/>
      <c r="AY54" s="76"/>
      <c r="AZ54" s="76"/>
    </row>
    <row r="55" spans="1:52" s="56" customFormat="1" ht="26.25" customHeight="1" x14ac:dyDescent="0.4">
      <c r="A55" s="79" t="s">
        <v>62</v>
      </c>
      <c r="B55" s="137"/>
      <c r="C55" s="67"/>
      <c r="D55" s="68" t="str">
        <f>CONCATENATE(TEXT([1]Summary!J57,"$000")," ",[1]Summary!K57)</f>
        <v>$133 Mil</v>
      </c>
      <c r="E55" s="137"/>
      <c r="F55" s="137"/>
      <c r="G55" s="137"/>
      <c r="H55" s="137"/>
      <c r="I55" s="81"/>
      <c r="J55" s="137"/>
      <c r="K55" s="72">
        <f>[1]Summary!R57</f>
        <v>4500</v>
      </c>
      <c r="L55" s="138"/>
      <c r="M55" s="84"/>
      <c r="N55" s="84"/>
      <c r="O55" s="84"/>
      <c r="P55" s="84"/>
      <c r="Q55" s="84"/>
      <c r="R55" s="137"/>
      <c r="S55" s="134"/>
      <c r="T55" s="5"/>
      <c r="U55" s="5"/>
      <c r="V55" s="76"/>
      <c r="W55" s="76"/>
      <c r="X55" s="76"/>
      <c r="Y55" s="43" t="str">
        <f t="shared" si="7"/>
        <v xml:space="preserve">     WEATHER</v>
      </c>
      <c r="Z55" s="44">
        <v>343.50099999999998</v>
      </c>
      <c r="AA55" s="44">
        <v>2362.95984</v>
      </c>
      <c r="AB55" s="44">
        <v>2362.95984</v>
      </c>
      <c r="AC55" s="76"/>
      <c r="AD55" s="45">
        <f t="shared" si="8"/>
        <v>343.50099999999998</v>
      </c>
      <c r="AE55" s="45">
        <f t="shared" si="8"/>
        <v>2362.95984</v>
      </c>
      <c r="AF55" s="45">
        <f t="shared" si="8"/>
        <v>2362.95984</v>
      </c>
      <c r="AG55" s="77"/>
      <c r="AH55" s="77"/>
      <c r="AI55" s="77"/>
      <c r="AJ55" s="78"/>
      <c r="AK55" s="78"/>
      <c r="AL55" s="46">
        <f t="shared" si="9"/>
        <v>1371.92995</v>
      </c>
      <c r="AM55" s="46">
        <f t="shared" si="10"/>
        <v>0</v>
      </c>
      <c r="AN55" s="46">
        <v>-47.076480000000004</v>
      </c>
      <c r="AO55" s="46">
        <v>347.02073999999999</v>
      </c>
      <c r="AP55" s="46">
        <v>-891.30007999999998</v>
      </c>
      <c r="AQ55" s="46">
        <v>1963.28577</v>
      </c>
      <c r="AR55" s="76"/>
      <c r="AS55" s="76"/>
      <c r="AT55" s="4"/>
      <c r="AU55" s="76"/>
      <c r="AV55" s="76"/>
      <c r="AW55" s="76"/>
      <c r="AX55" s="76"/>
      <c r="AY55" s="76"/>
      <c r="AZ55" s="76"/>
    </row>
    <row r="56" spans="1:52" s="76" customFormat="1" ht="26.25" x14ac:dyDescent="0.4">
      <c r="A56" s="79" t="s">
        <v>63</v>
      </c>
      <c r="B56" s="66"/>
      <c r="C56" s="67"/>
      <c r="D56" s="136" t="str">
        <f>CONCATENATE(TEXT([1]Summary!J58,"00")," ",[1]Summary!K58)</f>
        <v>30 Mil Tons</v>
      </c>
      <c r="E56" s="69"/>
      <c r="F56" s="67"/>
      <c r="G56" s="136" t="str">
        <f>(CONCATENATE([1]Summary!N58," ",[1]Summary!O58))</f>
        <v>30 Mil Tons</v>
      </c>
      <c r="H56" s="70"/>
      <c r="I56" s="81"/>
      <c r="J56" s="70"/>
      <c r="K56" s="72">
        <f>[1]Summary!R58</f>
        <v>5000</v>
      </c>
      <c r="L56" s="53"/>
      <c r="M56" s="84"/>
      <c r="N56" s="84"/>
      <c r="O56" s="84"/>
      <c r="P56" s="84"/>
      <c r="Q56" s="84"/>
      <c r="R56" s="139"/>
      <c r="S56" s="134"/>
      <c r="T56" s="5"/>
      <c r="U56" s="5"/>
      <c r="Y56" s="43" t="str">
        <f t="shared" si="7"/>
        <v xml:space="preserve">     COAL TRADING</v>
      </c>
      <c r="Z56" s="44">
        <v>-3956.1161200000001</v>
      </c>
      <c r="AA56" s="44">
        <v>393.36800000000017</v>
      </c>
      <c r="AB56" s="44">
        <v>393.36800000000017</v>
      </c>
      <c r="AD56" s="45">
        <f t="shared" si="8"/>
        <v>-3956.1161200000001</v>
      </c>
      <c r="AE56" s="45">
        <f t="shared" si="8"/>
        <v>393.36800000000017</v>
      </c>
      <c r="AF56" s="45">
        <f t="shared" si="8"/>
        <v>393.36800000000017</v>
      </c>
      <c r="AG56" s="77"/>
      <c r="AH56" s="77" t="s">
        <v>64</v>
      </c>
      <c r="AI56" s="77"/>
      <c r="AJ56" s="78"/>
      <c r="AK56" s="140"/>
      <c r="AL56" s="46">
        <f t="shared" si="9"/>
        <v>-1589.6136358000006</v>
      </c>
      <c r="AM56" s="46">
        <f t="shared" si="10"/>
        <v>0</v>
      </c>
      <c r="AN56" s="46">
        <v>2516.6226799999999</v>
      </c>
      <c r="AO56" s="46">
        <v>-1717.4514099999999</v>
      </c>
      <c r="AP56" s="46">
        <v>-534.82634580000058</v>
      </c>
      <c r="AQ56" s="46">
        <v>-1853.95856</v>
      </c>
      <c r="AT56" s="4"/>
    </row>
    <row r="57" spans="1:52" s="76" customFormat="1" ht="26.25" x14ac:dyDescent="0.4">
      <c r="A57" s="79" t="s">
        <v>65</v>
      </c>
      <c r="B57" s="66"/>
      <c r="C57" s="141"/>
      <c r="D57" s="141"/>
      <c r="E57" s="141"/>
      <c r="F57" s="141"/>
      <c r="G57" s="141"/>
      <c r="H57" s="70"/>
      <c r="I57" s="81"/>
      <c r="J57" s="70"/>
      <c r="K57" s="72">
        <f>[1]Summary!R60</f>
        <v>2000</v>
      </c>
      <c r="L57" s="53"/>
      <c r="M57" s="84"/>
      <c r="N57" s="84"/>
      <c r="O57" s="84"/>
      <c r="P57" s="84"/>
      <c r="Q57" s="84"/>
      <c r="R57" s="139"/>
      <c r="S57" s="134"/>
      <c r="T57" s="5"/>
      <c r="U57" s="5"/>
      <c r="Y57" s="43"/>
      <c r="Z57" s="44">
        <v>-320.13387</v>
      </c>
      <c r="AA57" s="44">
        <v>1080.5263799999998</v>
      </c>
      <c r="AB57" s="44">
        <v>1080.5263799999998</v>
      </c>
      <c r="AD57" s="45">
        <f>Z57+$M57-O57</f>
        <v>-320.13387</v>
      </c>
      <c r="AE57" s="45">
        <f>AA57+$M57-P57</f>
        <v>1080.5263799999998</v>
      </c>
      <c r="AF57" s="45">
        <f>AB57+$M57-Q57</f>
        <v>1080.5263799999998</v>
      </c>
      <c r="AG57" s="77"/>
      <c r="AH57" s="77"/>
      <c r="AI57" s="77"/>
      <c r="AJ57" s="78"/>
      <c r="AK57" s="140"/>
      <c r="AL57" s="46">
        <f>SUM(AM57:AQ57)</f>
        <v>-322.9933041999995</v>
      </c>
      <c r="AM57" s="46">
        <f>M57</f>
        <v>0</v>
      </c>
      <c r="AN57" s="46">
        <v>-107.1892</v>
      </c>
      <c r="AO57" s="46">
        <v>7.1479699999999999</v>
      </c>
      <c r="AP57" s="46">
        <v>-222.95207419999949</v>
      </c>
      <c r="AQ57" s="46"/>
      <c r="AT57" s="4"/>
    </row>
    <row r="58" spans="1:52" s="76" customFormat="1" ht="26.25" x14ac:dyDescent="0.4">
      <c r="A58" s="79" t="s">
        <v>66</v>
      </c>
      <c r="B58" s="66"/>
      <c r="C58" s="67"/>
      <c r="D58" s="136" t="str">
        <f>CONCATENATE(TEXT([1]Summary!J61,"0")," ",[1]Summary!K61)</f>
        <v>1 Mil Credits</v>
      </c>
      <c r="E58" s="87"/>
      <c r="F58" s="67"/>
      <c r="G58" s="136" t="str">
        <f>(CONCATENATE([1]Summary!N61," ",[1]Summary!O61))</f>
        <v>1 Mil Credits</v>
      </c>
      <c r="H58" s="70"/>
      <c r="I58" s="81"/>
      <c r="J58" s="70"/>
      <c r="K58" s="72">
        <f>[1]Summary!R61</f>
        <v>3000</v>
      </c>
      <c r="L58" s="53"/>
      <c r="M58" s="84"/>
      <c r="N58" s="84"/>
      <c r="O58" s="84"/>
      <c r="P58" s="84"/>
      <c r="Q58" s="84"/>
      <c r="R58" s="85"/>
      <c r="S58" s="134"/>
      <c r="T58" s="5"/>
      <c r="U58" s="5"/>
      <c r="V58" s="78"/>
      <c r="W58" s="78"/>
      <c r="X58" s="78"/>
      <c r="Y58" s="43" t="str">
        <f t="shared" si="7"/>
        <v xml:space="preserve">     EMISSIONS ALLOWANCES</v>
      </c>
      <c r="Z58" s="44">
        <v>-862.70983000000001</v>
      </c>
      <c r="AA58" s="44">
        <v>-4729.2656399999996</v>
      </c>
      <c r="AB58" s="44">
        <v>-4729.2656399999996</v>
      </c>
      <c r="AD58" s="45">
        <f t="shared" si="8"/>
        <v>-862.70983000000001</v>
      </c>
      <c r="AE58" s="45">
        <f t="shared" si="8"/>
        <v>-4729.2656399999996</v>
      </c>
      <c r="AF58" s="45">
        <f t="shared" si="8"/>
        <v>-4729.2656399999996</v>
      </c>
      <c r="AG58" s="77"/>
      <c r="AH58" s="77" t="s">
        <v>67</v>
      </c>
      <c r="AI58" s="77"/>
      <c r="AJ58" s="78"/>
      <c r="AK58" s="78"/>
      <c r="AL58" s="46">
        <f t="shared" si="9"/>
        <v>178.7988400000001</v>
      </c>
      <c r="AM58" s="46">
        <f t="shared" si="10"/>
        <v>0</v>
      </c>
      <c r="AN58" s="46">
        <v>357.22077000000002</v>
      </c>
      <c r="AO58" s="46">
        <v>-606.45333999999991</v>
      </c>
      <c r="AP58" s="46">
        <v>313.71616</v>
      </c>
      <c r="AQ58" s="46">
        <v>114.31525000000001</v>
      </c>
      <c r="AT58" s="4"/>
    </row>
    <row r="59" spans="1:52" s="76" customFormat="1" ht="26.25" x14ac:dyDescent="0.4">
      <c r="A59" s="79" t="s">
        <v>0</v>
      </c>
      <c r="B59" s="66"/>
      <c r="C59" s="246"/>
      <c r="D59" s="243"/>
      <c r="E59" s="87"/>
      <c r="F59" s="246"/>
      <c r="G59" s="243"/>
      <c r="H59" s="70"/>
      <c r="I59" s="244"/>
      <c r="J59" s="70"/>
      <c r="K59" s="245"/>
      <c r="L59" s="53"/>
      <c r="M59" s="84"/>
      <c r="N59" s="84"/>
      <c r="O59" s="84"/>
      <c r="P59" s="84"/>
      <c r="Q59" s="84"/>
      <c r="R59" s="85"/>
      <c r="S59" s="134"/>
      <c r="T59" s="5"/>
      <c r="U59" s="5"/>
      <c r="V59" s="78"/>
      <c r="W59" s="78"/>
      <c r="X59" s="78"/>
      <c r="Y59" s="43" t="str">
        <f>A59</f>
        <v xml:space="preserve">     MERCHANT ASSETS</v>
      </c>
      <c r="Z59" s="44">
        <v>-862.70983000000001</v>
      </c>
      <c r="AA59" s="44">
        <v>-4729.2656399999996</v>
      </c>
      <c r="AB59" s="44">
        <v>-4729.2656399999996</v>
      </c>
      <c r="AD59" s="45">
        <f>Z59+$M59-O59</f>
        <v>-862.70983000000001</v>
      </c>
      <c r="AE59" s="45">
        <f>AA59+$M59-P59</f>
        <v>-4729.2656399999996</v>
      </c>
      <c r="AF59" s="45">
        <f>AB59+$M59-Q59</f>
        <v>-4729.2656399999996</v>
      </c>
      <c r="AG59" s="77"/>
      <c r="AH59" s="77" t="s">
        <v>67</v>
      </c>
      <c r="AI59" s="77"/>
      <c r="AJ59" s="78"/>
      <c r="AK59" s="78"/>
      <c r="AL59" s="46">
        <f>SUM(AM59:AQ59)</f>
        <v>178.7988400000001</v>
      </c>
      <c r="AM59" s="46">
        <f>M59</f>
        <v>0</v>
      </c>
      <c r="AN59" s="46">
        <v>357.22077000000002</v>
      </c>
      <c r="AO59" s="46">
        <v>-606.45333999999991</v>
      </c>
      <c r="AP59" s="46">
        <v>313.71616</v>
      </c>
      <c r="AQ59" s="46">
        <v>114.31525000000001</v>
      </c>
      <c r="AT59" s="4"/>
    </row>
    <row r="60" spans="1:52" s="76" customFormat="1" ht="8.25" customHeight="1" x14ac:dyDescent="0.4">
      <c r="A60" s="106"/>
      <c r="B60" s="66"/>
      <c r="C60" s="142"/>
      <c r="D60" s="122"/>
      <c r="E60" s="69"/>
      <c r="F60" s="141"/>
      <c r="G60" s="143"/>
      <c r="H60" s="143"/>
      <c r="I60" s="144"/>
      <c r="J60" s="70"/>
      <c r="K60" s="110"/>
      <c r="L60" s="138"/>
      <c r="M60" s="118"/>
      <c r="N60" s="118"/>
      <c r="O60" s="118"/>
      <c r="P60" s="118"/>
      <c r="Q60" s="118"/>
      <c r="R60" s="75"/>
      <c r="S60" s="134"/>
      <c r="T60" s="5"/>
      <c r="U60" s="5"/>
      <c r="AD60" s="145"/>
      <c r="AE60" s="145"/>
      <c r="AF60" s="145"/>
      <c r="AG60" s="77"/>
      <c r="AH60" s="77"/>
      <c r="AI60" s="77"/>
      <c r="AJ60" s="78"/>
      <c r="AK60" s="78"/>
      <c r="AL60" s="46"/>
      <c r="AM60" s="46"/>
      <c r="AN60" s="46"/>
      <c r="AO60" s="46"/>
      <c r="AP60" s="46"/>
      <c r="AQ60" s="46"/>
      <c r="AT60" s="4"/>
    </row>
    <row r="61" spans="1:52" s="76" customFormat="1" ht="26.25" x14ac:dyDescent="0.4">
      <c r="A61" s="65" t="s">
        <v>68</v>
      </c>
      <c r="B61" s="66"/>
      <c r="C61" s="142"/>
      <c r="D61" s="122"/>
      <c r="E61" s="69"/>
      <c r="F61" s="141"/>
      <c r="G61" s="143"/>
      <c r="H61" s="143"/>
      <c r="I61" s="144"/>
      <c r="J61" s="70"/>
      <c r="K61" s="110"/>
      <c r="L61" s="138"/>
      <c r="M61" s="146"/>
      <c r="N61" s="146"/>
      <c r="O61" s="146"/>
      <c r="P61" s="146"/>
      <c r="Q61" s="147"/>
      <c r="R61" s="75"/>
      <c r="S61" s="5"/>
      <c r="T61" s="5"/>
      <c r="U61" s="5"/>
      <c r="Y61" s="43" t="str">
        <f t="shared" si="7"/>
        <v xml:space="preserve">     FINANCIAL TRADING</v>
      </c>
      <c r="Z61" s="44">
        <v>14183.802589999999</v>
      </c>
      <c r="AA61" s="44">
        <v>44841.262780000005</v>
      </c>
      <c r="AB61" s="44">
        <v>44841.262780000005</v>
      </c>
      <c r="AD61" s="45">
        <f>Z61+$M61-O61</f>
        <v>14183.802589999999</v>
      </c>
      <c r="AE61" s="45">
        <f>AA61+$M61-P61</f>
        <v>44841.262780000005</v>
      </c>
      <c r="AF61" s="45">
        <f>AB61+$M61-Q61</f>
        <v>44841.262780000005</v>
      </c>
      <c r="AG61" s="77"/>
      <c r="AH61" s="77"/>
      <c r="AI61" s="77"/>
      <c r="AJ61" s="78"/>
      <c r="AK61" s="78"/>
      <c r="AL61" s="46">
        <f>SUM(AM61:AQ61)</f>
        <v>2678.5568200000002</v>
      </c>
      <c r="AM61" s="46">
        <f>M61</f>
        <v>0</v>
      </c>
      <c r="AN61" s="46">
        <v>1060.3866800000001</v>
      </c>
      <c r="AO61" s="46">
        <v>403.90715</v>
      </c>
      <c r="AP61" s="46">
        <v>362.32302000000004</v>
      </c>
      <c r="AQ61" s="46">
        <v>851.93997000000002</v>
      </c>
      <c r="AT61" s="4"/>
    </row>
    <row r="62" spans="1:52" s="76" customFormat="1" ht="26.25" x14ac:dyDescent="0.4">
      <c r="A62" s="94" t="s">
        <v>69</v>
      </c>
      <c r="B62" s="66"/>
      <c r="C62" s="148"/>
      <c r="D62" s="68" t="str">
        <f>CONCATENATE(TEXT([1]Summary!J64,"$000")," ",[1]Summary!K64)</f>
        <v>$200 Mil</v>
      </c>
      <c r="E62" s="69"/>
      <c r="F62" s="141"/>
      <c r="G62" s="143"/>
      <c r="H62" s="143"/>
      <c r="I62" s="81"/>
      <c r="J62" s="70"/>
      <c r="K62" s="72">
        <f>[1]Summary!R64</f>
        <v>10000</v>
      </c>
      <c r="L62" s="138"/>
      <c r="M62" s="84"/>
      <c r="N62" s="84"/>
      <c r="O62" s="84"/>
      <c r="P62" s="84"/>
      <c r="Q62" s="84"/>
      <c r="R62" s="75"/>
      <c r="S62" s="5"/>
      <c r="T62" s="5"/>
      <c r="U62" s="5"/>
      <c r="Y62" s="43" t="str">
        <f t="shared" si="7"/>
        <v xml:space="preserve">     EQUITY TRADING</v>
      </c>
      <c r="Z62" s="44">
        <v>1830.0498300000002</v>
      </c>
      <c r="AA62" s="44">
        <v>1368.9348300000001</v>
      </c>
      <c r="AB62" s="44">
        <v>1368.9348300000001</v>
      </c>
      <c r="AD62" s="45">
        <f t="shared" si="8"/>
        <v>1830.0498300000002</v>
      </c>
      <c r="AE62" s="45">
        <f t="shared" si="8"/>
        <v>1368.9348300000001</v>
      </c>
      <c r="AF62" s="45">
        <f t="shared" si="8"/>
        <v>1368.9348300000001</v>
      </c>
      <c r="AG62" s="77"/>
      <c r="AH62" s="77"/>
      <c r="AI62" s="77"/>
      <c r="AJ62" s="78"/>
      <c r="AK62" s="78"/>
      <c r="AL62" s="46">
        <f t="shared" si="9"/>
        <v>-202.77839999999995</v>
      </c>
      <c r="AM62" s="46">
        <f t="shared" si="10"/>
        <v>0</v>
      </c>
      <c r="AN62" s="46">
        <v>-79.601399999999998</v>
      </c>
      <c r="AO62" s="46">
        <v>138.98812000000001</v>
      </c>
      <c r="AP62" s="46">
        <v>-304.46479999999997</v>
      </c>
      <c r="AQ62" s="46">
        <v>42.299680000000002</v>
      </c>
      <c r="AR62" s="4"/>
      <c r="AT62" s="4"/>
    </row>
    <row r="63" spans="1:52" s="76" customFormat="1" ht="26.25" x14ac:dyDescent="0.4">
      <c r="A63" s="94" t="s">
        <v>70</v>
      </c>
      <c r="B63" s="66"/>
      <c r="C63" s="148"/>
      <c r="D63" s="68" t="str">
        <f>CONCATENATE(TEXT([1]Summary!J65,"$000")," ",[1]Summary!K65)</f>
        <v>$150 Mil</v>
      </c>
      <c r="E63" s="69"/>
      <c r="F63" s="141"/>
      <c r="G63" s="143"/>
      <c r="H63" s="143"/>
      <c r="I63" s="81"/>
      <c r="J63" s="70"/>
      <c r="K63" s="72">
        <f>[1]Summary!R65</f>
        <v>2000</v>
      </c>
      <c r="L63" s="138"/>
      <c r="M63" s="84"/>
      <c r="N63" s="84"/>
      <c r="O63" s="84"/>
      <c r="P63" s="84"/>
      <c r="Q63" s="84"/>
      <c r="R63" s="75"/>
      <c r="S63" s="5"/>
      <c r="T63" s="5"/>
      <c r="U63" s="5"/>
      <c r="Y63" s="43" t="str">
        <f t="shared" si="7"/>
        <v xml:space="preserve">     CONVERTIBLE ARBITRAGE</v>
      </c>
      <c r="Z63" s="44">
        <v>823.81706000000008</v>
      </c>
      <c r="AA63" s="44">
        <v>2399.87653</v>
      </c>
      <c r="AB63" s="44">
        <v>2399.87653</v>
      </c>
      <c r="AD63" s="45">
        <f t="shared" si="8"/>
        <v>823.81706000000008</v>
      </c>
      <c r="AE63" s="45">
        <f t="shared" si="8"/>
        <v>2399.87653</v>
      </c>
      <c r="AF63" s="45">
        <f t="shared" si="8"/>
        <v>2399.87653</v>
      </c>
      <c r="AG63" s="77"/>
      <c r="AH63" s="77"/>
      <c r="AI63" s="77"/>
      <c r="AJ63" s="78"/>
      <c r="AK63" s="78"/>
      <c r="AL63" s="46"/>
      <c r="AM63" s="46"/>
      <c r="AN63" s="46"/>
      <c r="AO63" s="46"/>
      <c r="AP63" s="46"/>
      <c r="AQ63" s="46"/>
      <c r="AR63" s="4"/>
      <c r="AT63" s="4"/>
    </row>
    <row r="64" spans="1:52" s="78" customFormat="1" ht="26.25" x14ac:dyDescent="0.4">
      <c r="A64" s="94" t="s">
        <v>71</v>
      </c>
      <c r="B64" s="66"/>
      <c r="C64" s="148"/>
      <c r="D64" s="68" t="str">
        <f>CONCATENATE(TEXT([1]Summary!J66,"$000")," ",[1]Summary!K66)</f>
        <v>$150 Mil</v>
      </c>
      <c r="E64" s="69"/>
      <c r="F64" s="141"/>
      <c r="G64" s="70"/>
      <c r="H64" s="143"/>
      <c r="I64" s="81"/>
      <c r="J64" s="70"/>
      <c r="K64" s="72">
        <f>[1]Summary!R66</f>
        <v>5000</v>
      </c>
      <c r="L64" s="138"/>
      <c r="M64" s="84"/>
      <c r="N64" s="84"/>
      <c r="O64" s="84"/>
      <c r="P64" s="84"/>
      <c r="Q64" s="84"/>
      <c r="R64" s="75"/>
      <c r="S64" s="5"/>
      <c r="T64" s="5"/>
      <c r="U64" s="5"/>
      <c r="V64" s="76"/>
      <c r="W64" s="76"/>
      <c r="X64" s="76"/>
      <c r="Y64" s="43" t="str">
        <f>A64</f>
        <v xml:space="preserve">     FX / INT RATE TRADING</v>
      </c>
      <c r="Z64" s="44">
        <v>702.04300000000001</v>
      </c>
      <c r="AA64" s="44">
        <v>3100.3820000000001</v>
      </c>
      <c r="AB64" s="44">
        <v>3100.3820000000001</v>
      </c>
      <c r="AC64" s="76"/>
      <c r="AD64" s="45">
        <f t="shared" si="8"/>
        <v>702.04300000000001</v>
      </c>
      <c r="AE64" s="45">
        <f t="shared" si="8"/>
        <v>3100.3820000000001</v>
      </c>
      <c r="AF64" s="45">
        <f t="shared" si="8"/>
        <v>3100.3820000000001</v>
      </c>
      <c r="AG64" s="77"/>
      <c r="AH64" s="77"/>
      <c r="AI64" s="77"/>
      <c r="AL64" s="46">
        <f>SUM(AM64:AQ64)</f>
        <v>-173.20500000000001</v>
      </c>
      <c r="AM64" s="46">
        <f>M64</f>
        <v>0</v>
      </c>
      <c r="AN64" s="46">
        <v>262.601</v>
      </c>
      <c r="AO64" s="46">
        <v>-440.59100000000001</v>
      </c>
      <c r="AP64" s="46">
        <v>-81.850999999999999</v>
      </c>
      <c r="AQ64" s="46">
        <v>86.635999999999996</v>
      </c>
      <c r="AR64" s="76"/>
      <c r="AS64" s="76"/>
      <c r="AT64" s="4"/>
      <c r="AU64" s="76"/>
      <c r="AV64" s="76"/>
      <c r="AW64" s="76"/>
      <c r="AX64" s="76"/>
      <c r="AY64" s="76"/>
      <c r="AZ64" s="76"/>
    </row>
    <row r="65" spans="1:52" s="76" customFormat="1" ht="26.25" x14ac:dyDescent="0.4">
      <c r="A65" s="106"/>
      <c r="B65" s="66"/>
      <c r="C65" s="126"/>
      <c r="D65" s="96" t="str">
        <f>CONCATENATE(TEXT([1]Summary!J67,"$000,000"),"",[1]Summary!K67)</f>
        <v>$250,000/bp</v>
      </c>
      <c r="E65" s="69"/>
      <c r="F65" s="141"/>
      <c r="G65" s="143"/>
      <c r="H65" s="143"/>
      <c r="I65" s="144"/>
      <c r="J65" s="70"/>
      <c r="K65" s="110"/>
      <c r="L65" s="138"/>
      <c r="M65" s="118"/>
      <c r="N65" s="118"/>
      <c r="O65" s="118"/>
      <c r="P65" s="118"/>
      <c r="Q65" s="118"/>
      <c r="R65" s="75"/>
      <c r="S65" s="5"/>
      <c r="T65" s="5"/>
      <c r="U65" s="5"/>
      <c r="AD65" s="145"/>
      <c r="AE65" s="145"/>
      <c r="AF65" s="145"/>
      <c r="AG65" s="77"/>
      <c r="AH65" s="77"/>
      <c r="AI65" s="149"/>
      <c r="AJ65" s="78"/>
      <c r="AK65" s="78"/>
      <c r="AL65" s="46"/>
      <c r="AM65" s="46"/>
      <c r="AN65" s="46"/>
      <c r="AO65" s="46"/>
      <c r="AP65" s="46"/>
      <c r="AQ65" s="46"/>
      <c r="AT65" s="4"/>
    </row>
    <row r="66" spans="1:52" s="76" customFormat="1" ht="26.25" x14ac:dyDescent="0.4">
      <c r="A66" s="94" t="s">
        <v>72</v>
      </c>
      <c r="B66" s="66"/>
      <c r="C66" s="120"/>
      <c r="D66" s="68" t="str">
        <f>CONCATENATE(TEXT([1]Summary!J68,"00")," ",[1]Summary!K68)</f>
        <v>4000 Contracts</v>
      </c>
      <c r="E66" s="69"/>
      <c r="F66" s="141"/>
      <c r="G66" s="141"/>
      <c r="H66" s="70"/>
      <c r="I66" s="81"/>
      <c r="J66" s="70"/>
      <c r="K66" s="72">
        <f>[1]Summary!R68</f>
        <v>2000</v>
      </c>
      <c r="L66" s="138"/>
      <c r="M66" s="84"/>
      <c r="N66" s="84"/>
      <c r="O66" s="84"/>
      <c r="P66" s="84"/>
      <c r="Q66" s="84"/>
      <c r="R66" s="75"/>
      <c r="S66" s="5"/>
      <c r="T66" s="5"/>
      <c r="U66" s="5"/>
      <c r="Y66" s="43" t="str">
        <f t="shared" si="7"/>
        <v xml:space="preserve">     SOFT COMMODITIES TRADING</v>
      </c>
      <c r="Z66" s="44">
        <v>-5.29</v>
      </c>
      <c r="AA66" s="44">
        <v>-10.882999999999999</v>
      </c>
      <c r="AB66" s="44">
        <v>-10.882999999999999</v>
      </c>
      <c r="AD66" s="45">
        <f t="shared" si="8"/>
        <v>-5.29</v>
      </c>
      <c r="AE66" s="45">
        <f t="shared" si="8"/>
        <v>-10.882999999999999</v>
      </c>
      <c r="AF66" s="45">
        <f t="shared" si="8"/>
        <v>-10.882999999999999</v>
      </c>
      <c r="AG66" s="77"/>
      <c r="AH66" s="77" t="s">
        <v>73</v>
      </c>
      <c r="AI66" s="149"/>
      <c r="AJ66" s="78"/>
      <c r="AK66" s="78"/>
      <c r="AL66" s="46">
        <f t="shared" si="9"/>
        <v>-5.29</v>
      </c>
      <c r="AM66" s="46">
        <f t="shared" si="10"/>
        <v>0</v>
      </c>
      <c r="AN66" s="46">
        <v>-4.4450000000000003</v>
      </c>
      <c r="AO66" s="46">
        <v>-0.84499999999999997</v>
      </c>
      <c r="AP66" s="46">
        <v>0</v>
      </c>
      <c r="AQ66" s="46">
        <v>0</v>
      </c>
      <c r="AR66" s="4"/>
      <c r="AT66" s="4"/>
    </row>
    <row r="67" spans="1:52" s="76" customFormat="1" ht="26.25" x14ac:dyDescent="0.4">
      <c r="A67" s="94" t="s">
        <v>74</v>
      </c>
      <c r="B67" s="66"/>
      <c r="C67" s="120"/>
      <c r="D67" s="68" t="str">
        <f>CONCATENATE(TEXT([1]Summary!J69,"00")," ",[1]Summary!K69)</f>
        <v>750 Contracts</v>
      </c>
      <c r="E67" s="69"/>
      <c r="F67" s="141"/>
      <c r="G67" s="141"/>
      <c r="H67" s="70"/>
      <c r="I67" s="81"/>
      <c r="J67" s="70"/>
      <c r="K67" s="72">
        <f>[1]Summary!R69</f>
        <v>500</v>
      </c>
      <c r="L67" s="138"/>
      <c r="M67" s="84"/>
      <c r="N67" s="84"/>
      <c r="O67" s="84"/>
      <c r="P67" s="84"/>
      <c r="Q67" s="84"/>
      <c r="R67" s="75"/>
      <c r="S67" s="5"/>
      <c r="T67" s="5"/>
      <c r="U67" s="5"/>
      <c r="Y67" s="43" t="str">
        <f t="shared" si="7"/>
        <v xml:space="preserve">     GRAIN TRADING</v>
      </c>
      <c r="Z67" s="44">
        <v>0</v>
      </c>
      <c r="AA67" s="44">
        <v>0</v>
      </c>
      <c r="AB67" s="44">
        <v>0</v>
      </c>
      <c r="AD67" s="45">
        <f t="shared" si="8"/>
        <v>0</v>
      </c>
      <c r="AE67" s="45">
        <f t="shared" si="8"/>
        <v>0</v>
      </c>
      <c r="AF67" s="45">
        <f t="shared" si="8"/>
        <v>0</v>
      </c>
      <c r="AG67" s="77"/>
      <c r="AH67" s="77" t="s">
        <v>75</v>
      </c>
      <c r="AI67" s="77"/>
      <c r="AJ67" s="78"/>
      <c r="AK67" s="78"/>
      <c r="AL67" s="46">
        <f t="shared" si="9"/>
        <v>0</v>
      </c>
      <c r="AM67" s="46">
        <f t="shared" si="10"/>
        <v>0</v>
      </c>
      <c r="AN67" s="46">
        <v>0</v>
      </c>
      <c r="AO67" s="46">
        <v>0</v>
      </c>
      <c r="AP67" s="46">
        <v>0</v>
      </c>
      <c r="AQ67" s="46">
        <v>0</v>
      </c>
      <c r="AT67" s="4"/>
    </row>
    <row r="68" spans="1:52" s="76" customFormat="1" ht="26.25" x14ac:dyDescent="0.4">
      <c r="A68" s="94" t="s">
        <v>76</v>
      </c>
      <c r="B68" s="66"/>
      <c r="C68" s="120"/>
      <c r="D68" s="68" t="str">
        <f>CONCATENATE(TEXT([1]Summary!J70,"00")," ",[1]Summary!K70)</f>
        <v>750 Contracts</v>
      </c>
      <c r="E68" s="69"/>
      <c r="F68" s="141"/>
      <c r="G68" s="141"/>
      <c r="H68" s="70"/>
      <c r="I68" s="81"/>
      <c r="J68" s="70"/>
      <c r="K68" s="72">
        <f>[1]Summary!R70</f>
        <v>500</v>
      </c>
      <c r="L68" s="138"/>
      <c r="M68" s="84"/>
      <c r="N68" s="84"/>
      <c r="O68" s="84"/>
      <c r="P68" s="84"/>
      <c r="Q68" s="84"/>
      <c r="R68" s="75"/>
      <c r="S68" s="5"/>
      <c r="T68" s="5"/>
      <c r="U68" s="5"/>
      <c r="Y68" s="43" t="str">
        <f t="shared" si="7"/>
        <v xml:space="preserve">     MEAT TRADING</v>
      </c>
      <c r="Z68" s="44">
        <v>0</v>
      </c>
      <c r="AA68" s="44">
        <v>0</v>
      </c>
      <c r="AB68" s="44">
        <v>0</v>
      </c>
      <c r="AD68" s="45">
        <f t="shared" si="8"/>
        <v>0</v>
      </c>
      <c r="AE68" s="45">
        <f t="shared" si="8"/>
        <v>0</v>
      </c>
      <c r="AF68" s="45">
        <f t="shared" si="8"/>
        <v>0</v>
      </c>
      <c r="AG68" s="77"/>
      <c r="AH68" s="77" t="s">
        <v>77</v>
      </c>
      <c r="AI68" s="77"/>
      <c r="AJ68" s="78"/>
      <c r="AK68" s="78"/>
      <c r="AL68" s="46">
        <f t="shared" si="9"/>
        <v>0</v>
      </c>
      <c r="AM68" s="46">
        <f t="shared" si="10"/>
        <v>0</v>
      </c>
      <c r="AN68" s="46">
        <v>0</v>
      </c>
      <c r="AO68" s="46">
        <v>0</v>
      </c>
      <c r="AP68" s="46">
        <v>0</v>
      </c>
      <c r="AQ68" s="46">
        <v>0</v>
      </c>
      <c r="AT68" s="4"/>
    </row>
    <row r="69" spans="1:52" s="76" customFormat="1" ht="26.25" x14ac:dyDescent="0.4">
      <c r="A69" s="94" t="s">
        <v>78</v>
      </c>
      <c r="B69" s="86"/>
      <c r="C69" s="150"/>
      <c r="D69" s="151"/>
      <c r="E69" s="87"/>
      <c r="F69" s="152"/>
      <c r="G69" s="70"/>
      <c r="H69" s="70"/>
      <c r="I69" s="51"/>
      <c r="J69" s="51"/>
      <c r="K69" s="116"/>
      <c r="L69" s="132"/>
      <c r="M69" s="84"/>
      <c r="N69" s="84"/>
      <c r="O69" s="84"/>
      <c r="P69" s="84"/>
      <c r="Q69" s="84"/>
      <c r="R69" s="75"/>
      <c r="S69" s="5"/>
      <c r="T69" s="5"/>
      <c r="U69" s="5"/>
      <c r="V69" s="78"/>
      <c r="W69" s="78"/>
      <c r="X69" s="78"/>
      <c r="Y69" s="43" t="str">
        <f>A69</f>
        <v xml:space="preserve">     U.S. DRIFT  </v>
      </c>
      <c r="Z69" s="44">
        <v>7959</v>
      </c>
      <c r="AA69" s="44">
        <v>28910</v>
      </c>
      <c r="AB69" s="44">
        <v>28910</v>
      </c>
      <c r="AC69" s="78"/>
      <c r="AD69" s="45">
        <f>Z69+$M69-O69</f>
        <v>7959</v>
      </c>
      <c r="AE69" s="45">
        <f>AA69+$M69-P69</f>
        <v>28910</v>
      </c>
      <c r="AF69" s="45">
        <f>AB69+$M69-Q69</f>
        <v>28910</v>
      </c>
      <c r="AG69" s="77"/>
      <c r="AH69" s="77"/>
      <c r="AI69" s="77"/>
      <c r="AJ69" s="78"/>
      <c r="AK69" s="153"/>
      <c r="AL69" s="46">
        <f>SUM(AM69:AQ69)</f>
        <v>1911</v>
      </c>
      <c r="AM69" s="46">
        <f>M69</f>
        <v>0</v>
      </c>
      <c r="AN69" s="90">
        <v>495</v>
      </c>
      <c r="AO69" s="90">
        <v>422</v>
      </c>
      <c r="AP69" s="90">
        <v>469</v>
      </c>
      <c r="AQ69" s="90">
        <v>525</v>
      </c>
      <c r="AR69" s="4"/>
      <c r="AS69" s="78"/>
      <c r="AT69" s="4"/>
      <c r="AU69" s="78"/>
      <c r="AV69" s="78"/>
      <c r="AW69" s="78"/>
      <c r="AX69" s="78"/>
      <c r="AY69" s="78"/>
      <c r="AZ69" s="78"/>
    </row>
    <row r="70" spans="1:52" s="76" customFormat="1" ht="26.25" x14ac:dyDescent="0.4">
      <c r="A70" s="94" t="s">
        <v>79</v>
      </c>
      <c r="B70" s="66"/>
      <c r="C70" s="80"/>
      <c r="D70" s="122"/>
      <c r="E70" s="69"/>
      <c r="F70" s="154"/>
      <c r="G70" s="70"/>
      <c r="H70" s="70"/>
      <c r="I70" s="155"/>
      <c r="J70" s="70"/>
      <c r="K70" s="155"/>
      <c r="L70" s="138"/>
      <c r="M70" s="84"/>
      <c r="N70" s="84"/>
      <c r="O70" s="84"/>
      <c r="P70" s="84"/>
      <c r="Q70" s="84"/>
      <c r="R70" s="75"/>
      <c r="S70" s="5"/>
      <c r="T70" s="5"/>
      <c r="U70" s="5"/>
      <c r="Y70" s="43" t="str">
        <f t="shared" si="7"/>
        <v xml:space="preserve">     U.K. DRIFT  </v>
      </c>
      <c r="Z70" s="44">
        <v>2874.1827000000003</v>
      </c>
      <c r="AA70" s="44">
        <v>9072.9524199999996</v>
      </c>
      <c r="AB70" s="44">
        <v>9072.9524199999996</v>
      </c>
      <c r="AD70" s="45">
        <f t="shared" si="8"/>
        <v>2874.1827000000003</v>
      </c>
      <c r="AE70" s="45">
        <f t="shared" si="8"/>
        <v>9072.9524199999996</v>
      </c>
      <c r="AF70" s="45">
        <f t="shared" si="8"/>
        <v>9072.9524199999996</v>
      </c>
      <c r="AG70" s="77"/>
      <c r="AH70" s="77"/>
      <c r="AI70" s="149"/>
      <c r="AJ70" s="78"/>
      <c r="AK70" s="78"/>
      <c r="AL70" s="46">
        <f t="shared" si="9"/>
        <v>787.83421999999996</v>
      </c>
      <c r="AM70" s="46">
        <f t="shared" si="10"/>
        <v>0</v>
      </c>
      <c r="AN70" s="46">
        <v>349.04169000000002</v>
      </c>
      <c r="AO70" s="46">
        <v>150.22932999999998</v>
      </c>
      <c r="AP70" s="46">
        <v>119.38915</v>
      </c>
      <c r="AQ70" s="46">
        <v>169.17404999999999</v>
      </c>
      <c r="AR70" s="4"/>
      <c r="AT70" s="4"/>
    </row>
    <row r="73" spans="1:52" s="76" customFormat="1" ht="26.25" x14ac:dyDescent="0.4">
      <c r="A73" s="106"/>
      <c r="B73" s="66"/>
      <c r="C73" s="142"/>
      <c r="D73" s="122"/>
      <c r="E73" s="69"/>
      <c r="F73" s="141"/>
      <c r="G73" s="143"/>
      <c r="H73" s="143"/>
      <c r="I73" s="144"/>
      <c r="J73" s="70"/>
      <c r="K73" s="110"/>
      <c r="L73" s="138"/>
      <c r="M73" s="118"/>
      <c r="N73" s="118"/>
      <c r="O73" s="118"/>
      <c r="P73" s="118"/>
      <c r="Q73" s="118"/>
      <c r="R73" s="75"/>
      <c r="S73" s="5"/>
      <c r="T73" s="5"/>
      <c r="U73" s="5"/>
      <c r="AD73" s="145"/>
      <c r="AE73" s="145"/>
      <c r="AF73" s="145"/>
      <c r="AG73" s="77"/>
      <c r="AH73" s="77"/>
      <c r="AI73" s="77"/>
      <c r="AJ73" s="78"/>
      <c r="AK73" s="78"/>
      <c r="AL73" s="46"/>
      <c r="AM73" s="46"/>
      <c r="AN73" s="46"/>
      <c r="AO73" s="46"/>
      <c r="AP73" s="46"/>
      <c r="AQ73" s="46"/>
      <c r="AT73" s="4"/>
    </row>
    <row r="74" spans="1:52" s="76" customFormat="1" ht="30" x14ac:dyDescent="0.4">
      <c r="A74" s="257" t="s">
        <v>80</v>
      </c>
      <c r="B74" s="257"/>
      <c r="C74" s="257"/>
      <c r="D74" s="114"/>
      <c r="E74" s="114"/>
      <c r="F74" s="114"/>
      <c r="G74" s="114"/>
      <c r="H74" s="70"/>
      <c r="I74" s="156"/>
      <c r="J74" s="70"/>
      <c r="K74" s="157"/>
      <c r="L74" s="53"/>
      <c r="M74" s="54"/>
      <c r="N74" s="54"/>
      <c r="O74" s="54"/>
      <c r="P74" s="54"/>
      <c r="Q74" s="54"/>
      <c r="R74" s="139"/>
      <c r="S74" s="5"/>
      <c r="T74" s="5"/>
      <c r="U74" s="5"/>
      <c r="Y74" s="43" t="str">
        <f>A74</f>
        <v>ENRON INDUSTRIAL MARKETS</v>
      </c>
      <c r="Z74" s="44">
        <v>3577.261</v>
      </c>
      <c r="AA74" s="44">
        <v>3802.7359999999999</v>
      </c>
      <c r="AB74" s="44">
        <v>3802.7359999999999</v>
      </c>
      <c r="AC74" s="26"/>
      <c r="AD74" s="45">
        <f>Z74+$M74-O74</f>
        <v>3577.261</v>
      </c>
      <c r="AE74" s="45">
        <f>AA74+$M74-P74</f>
        <v>3802.7359999999999</v>
      </c>
      <c r="AF74" s="45">
        <f>AB74+$M74-Q74</f>
        <v>3802.7359999999999</v>
      </c>
      <c r="AG74" s="77"/>
      <c r="AH74" s="77"/>
      <c r="AI74" s="77"/>
      <c r="AJ74" s="78"/>
      <c r="AK74" s="78"/>
      <c r="AL74" s="46"/>
      <c r="AM74" s="46"/>
      <c r="AN74" s="46"/>
      <c r="AO74" s="46"/>
      <c r="AP74" s="46"/>
      <c r="AQ74" s="46"/>
      <c r="AT74" s="4"/>
    </row>
    <row r="75" spans="1:52" s="76" customFormat="1" ht="14.25" customHeight="1" x14ac:dyDescent="0.4">
      <c r="A75" s="158"/>
      <c r="B75" s="66"/>
      <c r="C75" s="80"/>
      <c r="D75" s="70"/>
      <c r="E75" s="69"/>
      <c r="F75" s="80"/>
      <c r="G75" s="70"/>
      <c r="H75" s="70"/>
      <c r="I75" s="156"/>
      <c r="J75" s="70"/>
      <c r="K75" s="157"/>
      <c r="L75" s="53"/>
      <c r="M75" s="111"/>
      <c r="N75" s="111"/>
      <c r="O75" s="111"/>
      <c r="P75" s="111"/>
      <c r="Q75" s="111"/>
      <c r="R75" s="139"/>
      <c r="S75" s="5"/>
      <c r="T75" s="5"/>
      <c r="U75" s="5"/>
      <c r="Y75" s="43"/>
      <c r="Z75" s="26"/>
      <c r="AA75" s="26"/>
      <c r="AB75" s="26"/>
      <c r="AC75" s="26"/>
      <c r="AD75" s="159"/>
      <c r="AE75" s="159"/>
      <c r="AF75" s="159"/>
      <c r="AG75" s="77"/>
      <c r="AH75" s="77"/>
      <c r="AI75" s="77"/>
      <c r="AJ75" s="78"/>
      <c r="AK75" s="78"/>
      <c r="AL75" s="46"/>
      <c r="AM75" s="46"/>
      <c r="AN75" s="46"/>
      <c r="AO75" s="46"/>
      <c r="AP75" s="46"/>
      <c r="AQ75" s="46"/>
      <c r="AT75" s="4"/>
    </row>
    <row r="76" spans="1:52" s="76" customFormat="1" ht="29.25" customHeight="1" x14ac:dyDescent="0.4">
      <c r="A76" s="79" t="s">
        <v>81</v>
      </c>
      <c r="B76" s="137"/>
      <c r="C76" s="92"/>
      <c r="D76" s="136" t="str">
        <f>CONCATENATE(TEXT([1]Summary!J78,"000,000")," ",[1]Summary!K78)</f>
        <v>500,000 Metric Tons</v>
      </c>
      <c r="E76" s="69"/>
      <c r="F76" s="92"/>
      <c r="G76" s="136" t="str">
        <f>CONCATENATE(TEXT([1]Summary!N78,"000,000")," ",[1]Summary!O78)</f>
        <v>500,000 Metric Tons</v>
      </c>
      <c r="H76" s="137"/>
      <c r="I76" s="81"/>
      <c r="J76" s="137"/>
      <c r="K76" s="72">
        <f>[1]Summary!R78</f>
        <v>5000</v>
      </c>
      <c r="L76" s="53"/>
      <c r="M76" s="84"/>
      <c r="N76" s="84"/>
      <c r="O76" s="84"/>
      <c r="P76" s="84"/>
      <c r="Q76" s="84"/>
      <c r="R76" s="137"/>
      <c r="S76" s="5"/>
      <c r="T76" s="5"/>
      <c r="U76" s="5"/>
      <c r="Y76" s="43" t="str">
        <f>A76</f>
        <v xml:space="preserve">     PULP &amp; PAPER</v>
      </c>
      <c r="Z76" s="44">
        <v>127.158</v>
      </c>
      <c r="AA76" s="44">
        <v>1702.046</v>
      </c>
      <c r="AB76" s="44">
        <v>1702.046</v>
      </c>
      <c r="AD76" s="45">
        <f t="shared" ref="AD76:AF78" si="11">Z76+$M76-O76</f>
        <v>127.158</v>
      </c>
      <c r="AE76" s="45">
        <f t="shared" si="11"/>
        <v>1702.046</v>
      </c>
      <c r="AF76" s="45">
        <f t="shared" si="11"/>
        <v>1702.046</v>
      </c>
      <c r="AG76" s="77"/>
      <c r="AH76" s="77" t="s">
        <v>82</v>
      </c>
      <c r="AI76" s="77"/>
      <c r="AJ76" s="78"/>
      <c r="AK76" s="78"/>
      <c r="AL76" s="46">
        <f>SUM(AM76:AQ76)</f>
        <v>184.12300000000002</v>
      </c>
      <c r="AM76" s="46">
        <f>M76</f>
        <v>0</v>
      </c>
      <c r="AN76" s="46">
        <v>188.89500000000001</v>
      </c>
      <c r="AO76" s="46">
        <v>-8.2769999999999992</v>
      </c>
      <c r="AP76" s="46">
        <v>45.75</v>
      </c>
      <c r="AQ76" s="46">
        <v>-42.244999999999997</v>
      </c>
      <c r="AT76" s="4"/>
    </row>
    <row r="77" spans="1:52" s="76" customFormat="1" ht="26.25" x14ac:dyDescent="0.4">
      <c r="A77" s="79" t="s">
        <v>83</v>
      </c>
      <c r="B77" s="160"/>
      <c r="C77" s="92"/>
      <c r="D77" s="68" t="str">
        <f>CONCATENATE(TEXT([1]Summary!J79,"44")," ",[1]Summary!K79)</f>
        <v>44 MM BF</v>
      </c>
      <c r="E77" s="69"/>
      <c r="F77" s="92"/>
      <c r="G77" s="136" t="str">
        <f>CONCATENATE(TEXT([1]Summary!N79,"44")," ",[1]Summary!O79)</f>
        <v>44 MM BF</v>
      </c>
      <c r="H77" s="161"/>
      <c r="I77" s="81"/>
      <c r="J77" s="137"/>
      <c r="K77" s="72">
        <f>[1]Summary!R79</f>
        <v>500</v>
      </c>
      <c r="L77" s="53"/>
      <c r="M77" s="84"/>
      <c r="N77" s="84"/>
      <c r="O77" s="84"/>
      <c r="P77" s="84"/>
      <c r="Q77" s="84"/>
      <c r="R77" s="137"/>
      <c r="S77" s="5"/>
      <c r="T77" s="5"/>
      <c r="U77" s="5"/>
      <c r="Y77" s="43" t="str">
        <f>A77</f>
        <v xml:space="preserve">     LUMBER</v>
      </c>
      <c r="Z77" s="44">
        <v>242.24199999999999</v>
      </c>
      <c r="AA77" s="44">
        <v>75.046000000000006</v>
      </c>
      <c r="AB77" s="44">
        <v>75.046000000000006</v>
      </c>
      <c r="AD77" s="45">
        <f t="shared" si="11"/>
        <v>242.24199999999999</v>
      </c>
      <c r="AE77" s="45">
        <f t="shared" si="11"/>
        <v>75.046000000000006</v>
      </c>
      <c r="AF77" s="45">
        <f t="shared" si="11"/>
        <v>75.046000000000006</v>
      </c>
      <c r="AG77" s="77"/>
      <c r="AH77" s="77" t="s">
        <v>84</v>
      </c>
      <c r="AI77" s="77"/>
      <c r="AJ77" s="78"/>
      <c r="AK77" s="78"/>
      <c r="AL77" s="46">
        <f>SUM(AM77:AQ77)</f>
        <v>4.2350000000000003</v>
      </c>
      <c r="AM77" s="46">
        <f>M77</f>
        <v>0</v>
      </c>
      <c r="AN77" s="46">
        <v>2.4750000000000001</v>
      </c>
      <c r="AO77" s="46">
        <v>2.2549999999999999</v>
      </c>
      <c r="AP77" s="46">
        <v>-3.7949999999999999</v>
      </c>
      <c r="AQ77" s="46">
        <v>3.3</v>
      </c>
      <c r="AT77" s="4"/>
    </row>
    <row r="78" spans="1:52" s="76" customFormat="1" ht="26.25" x14ac:dyDescent="0.4">
      <c r="A78" s="79" t="s">
        <v>85</v>
      </c>
      <c r="B78" s="160"/>
      <c r="C78" s="92"/>
      <c r="D78" s="68" t="str">
        <f>CONCATENATE(TEXT([1]Summary!J80,"000,000")&amp;" "&amp;[1]Summary!K80)</f>
        <v>1,500,000 Metric Tons</v>
      </c>
      <c r="E78" s="69"/>
      <c r="F78" s="92"/>
      <c r="G78" s="136" t="str">
        <f>CONCATENATE(TEXT([1]Summary!N80,"000,000")&amp;" "&amp;[1]Summary!O80)</f>
        <v>2,500,000 Metric Tons</v>
      </c>
      <c r="H78" s="161"/>
      <c r="I78" s="81"/>
      <c r="J78" s="137"/>
      <c r="K78" s="72">
        <f>[1]Summary!R80</f>
        <v>5000</v>
      </c>
      <c r="L78" s="53"/>
      <c r="M78" s="84"/>
      <c r="N78" s="84"/>
      <c r="O78" s="84"/>
      <c r="P78" s="84"/>
      <c r="Q78" s="84"/>
      <c r="R78" s="137"/>
      <c r="S78" s="5"/>
      <c r="T78" s="5"/>
      <c r="U78" s="5"/>
      <c r="Y78" s="43" t="str">
        <f>A78</f>
        <v xml:space="preserve">     STEEL TRADING</v>
      </c>
      <c r="Z78" s="44">
        <v>3207.8609999999999</v>
      </c>
      <c r="AA78" s="44">
        <v>2025.644</v>
      </c>
      <c r="AB78" s="44">
        <v>2025.644</v>
      </c>
      <c r="AD78" s="45">
        <f t="shared" si="11"/>
        <v>3207.8609999999999</v>
      </c>
      <c r="AE78" s="45">
        <f t="shared" si="11"/>
        <v>2025.644</v>
      </c>
      <c r="AF78" s="45">
        <f t="shared" si="11"/>
        <v>2025.644</v>
      </c>
      <c r="AG78" s="77"/>
      <c r="AH78" s="77"/>
      <c r="AI78" s="77"/>
      <c r="AJ78" s="78"/>
      <c r="AK78" s="78"/>
      <c r="AL78" s="46">
        <f>SUM(AM78:AQ78)</f>
        <v>707.26400000000001</v>
      </c>
      <c r="AM78" s="46">
        <f>M78</f>
        <v>0</v>
      </c>
      <c r="AN78" s="46">
        <v>688.01400000000001</v>
      </c>
      <c r="AO78" s="46">
        <v>22.427</v>
      </c>
      <c r="AP78" s="46">
        <v>-3.1760000000000002</v>
      </c>
      <c r="AQ78" s="46">
        <v>-1E-3</v>
      </c>
      <c r="AT78" s="4"/>
    </row>
    <row r="79" spans="1:52" s="76" customFormat="1" ht="26.25" x14ac:dyDescent="0.4">
      <c r="A79" s="79" t="s">
        <v>0</v>
      </c>
      <c r="B79" s="160"/>
      <c r="C79" s="242"/>
      <c r="D79" s="243" t="s">
        <v>23</v>
      </c>
      <c r="E79" s="87"/>
      <c r="F79" s="242"/>
      <c r="G79" s="243" t="s">
        <v>23</v>
      </c>
      <c r="H79" s="161"/>
      <c r="I79" s="244"/>
      <c r="J79" s="137"/>
      <c r="K79" s="245" t="s">
        <v>23</v>
      </c>
      <c r="L79" s="53"/>
      <c r="M79" s="84"/>
      <c r="N79" s="84"/>
      <c r="O79" s="84"/>
      <c r="P79" s="84"/>
      <c r="Q79" s="84"/>
      <c r="R79" s="137"/>
      <c r="S79" s="5"/>
      <c r="T79" s="5"/>
      <c r="U79" s="5"/>
      <c r="Y79" s="43" t="str">
        <f>A79</f>
        <v xml:space="preserve">     MERCHANT ASSETS</v>
      </c>
      <c r="Z79" s="44">
        <v>3207.8609999999999</v>
      </c>
      <c r="AA79" s="44">
        <v>2025.644</v>
      </c>
      <c r="AB79" s="44">
        <v>2025.644</v>
      </c>
      <c r="AD79" s="45">
        <f>Z79+$M79-O79</f>
        <v>3207.8609999999999</v>
      </c>
      <c r="AE79" s="45">
        <f>AA79+$M79-P79</f>
        <v>2025.644</v>
      </c>
      <c r="AF79" s="45">
        <f>AB79+$M79-Q79</f>
        <v>2025.644</v>
      </c>
      <c r="AG79" s="77"/>
      <c r="AH79" s="77"/>
      <c r="AI79" s="77"/>
      <c r="AJ79" s="78"/>
      <c r="AK79" s="78"/>
      <c r="AL79" s="46">
        <f>SUM(AM79:AQ79)</f>
        <v>707.26400000000001</v>
      </c>
      <c r="AM79" s="46">
        <f>M79</f>
        <v>0</v>
      </c>
      <c r="AN79" s="46">
        <v>688.01400000000001</v>
      </c>
      <c r="AO79" s="46">
        <v>22.427</v>
      </c>
      <c r="AP79" s="46">
        <v>-3.1760000000000002</v>
      </c>
      <c r="AQ79" s="46">
        <v>-1E-3</v>
      </c>
      <c r="AT79" s="4"/>
    </row>
    <row r="80" spans="1:52" s="76" customFormat="1" ht="30" x14ac:dyDescent="0.4">
      <c r="A80" s="106"/>
      <c r="B80" s="59"/>
      <c r="C80" s="80"/>
      <c r="D80" s="162"/>
      <c r="E80" s="48"/>
      <c r="F80" s="80"/>
      <c r="G80" s="162"/>
      <c r="H80" s="59"/>
      <c r="I80" s="109"/>
      <c r="J80" s="59"/>
      <c r="K80" s="110"/>
      <c r="L80" s="104"/>
      <c r="M80" s="111"/>
      <c r="N80" s="111"/>
      <c r="O80" s="111"/>
      <c r="P80" s="111"/>
      <c r="Q80" s="111"/>
      <c r="R80" s="98"/>
      <c r="S80" s="5"/>
      <c r="T80" s="5"/>
      <c r="U80" s="5"/>
      <c r="V80" s="99"/>
      <c r="W80" s="98"/>
      <c r="X80" s="78"/>
      <c r="Y80" s="98"/>
      <c r="Z80" s="98"/>
      <c r="AA80" s="98"/>
      <c r="AB80" s="98"/>
      <c r="AC80" s="98"/>
      <c r="AD80" s="163"/>
      <c r="AE80" s="163"/>
      <c r="AF80" s="163"/>
      <c r="AG80" s="100"/>
      <c r="AH80" s="100"/>
      <c r="AI80" s="100"/>
      <c r="AJ80" s="100"/>
      <c r="AK80" s="100"/>
      <c r="AL80" s="46"/>
      <c r="AM80" s="46"/>
      <c r="AN80" s="101"/>
      <c r="AO80" s="101"/>
      <c r="AP80" s="101"/>
      <c r="AQ80" s="101"/>
      <c r="AR80" s="98"/>
      <c r="AS80" s="98"/>
      <c r="AT80" s="4"/>
      <c r="AU80" s="98"/>
      <c r="AV80" s="98"/>
      <c r="AW80" s="98"/>
      <c r="AX80" s="98"/>
      <c r="AY80" s="98"/>
      <c r="AZ80" s="98"/>
    </row>
    <row r="81" spans="1:52" s="76" customFormat="1" ht="34.5" x14ac:dyDescent="0.45">
      <c r="A81" s="256" t="s">
        <v>86</v>
      </c>
      <c r="B81" s="258"/>
      <c r="C81" s="258"/>
      <c r="D81" s="258"/>
      <c r="E81" s="114"/>
      <c r="F81" s="114"/>
      <c r="G81" s="114"/>
      <c r="H81" s="108"/>
      <c r="I81" s="109"/>
      <c r="J81" s="108"/>
      <c r="K81" s="110"/>
      <c r="L81" s="53"/>
      <c r="M81" s="42"/>
      <c r="N81" s="42"/>
      <c r="O81" s="42"/>
      <c r="P81" s="42"/>
      <c r="Q81" s="42"/>
      <c r="R81" s="112"/>
      <c r="S81" s="5"/>
      <c r="T81" s="5"/>
      <c r="U81" s="5"/>
      <c r="V81" s="99"/>
      <c r="W81" s="98"/>
      <c r="X81" s="78"/>
      <c r="Y81" s="43" t="str">
        <f>A81</f>
        <v>ENRON BROADBAND SERVICES</v>
      </c>
      <c r="Z81" s="44">
        <v>-2920.0265100000001</v>
      </c>
      <c r="AA81" s="44">
        <v>-3631.4373000000001</v>
      </c>
      <c r="AB81" s="44">
        <v>-3631.4373000000001</v>
      </c>
      <c r="AC81" s="98"/>
      <c r="AD81" s="45">
        <f>Z81+$M81-O81</f>
        <v>-2920.0265100000001</v>
      </c>
      <c r="AE81" s="45">
        <f>AA81+$M81-P81</f>
        <v>-3631.4373000000001</v>
      </c>
      <c r="AF81" s="45">
        <f>AB81+$M81-Q81</f>
        <v>-3631.4373000000001</v>
      </c>
      <c r="AG81" s="100"/>
      <c r="AH81" s="100"/>
      <c r="AI81" s="100"/>
      <c r="AJ81" s="100"/>
      <c r="AK81" s="100"/>
      <c r="AL81" s="46">
        <f>SUM(AM81:AQ81)</f>
        <v>-879.28336000000002</v>
      </c>
      <c r="AM81" s="46">
        <f>M81</f>
        <v>0</v>
      </c>
      <c r="AN81" s="101">
        <v>-277.71646000000004</v>
      </c>
      <c r="AO81" s="101">
        <v>-349.45269000000002</v>
      </c>
      <c r="AP81" s="101">
        <v>-94.823719999999994</v>
      </c>
      <c r="AQ81" s="101">
        <v>-157.29049000000001</v>
      </c>
      <c r="AR81" s="98"/>
      <c r="AS81" s="98"/>
      <c r="AT81" s="4"/>
      <c r="AU81" s="98"/>
      <c r="AV81" s="98"/>
      <c r="AW81" s="98"/>
      <c r="AX81" s="98"/>
      <c r="AY81" s="98"/>
      <c r="AZ81" s="98"/>
    </row>
    <row r="82" spans="1:52" s="98" customFormat="1" ht="20.25" customHeight="1" x14ac:dyDescent="0.4">
      <c r="A82" s="106"/>
      <c r="B82" s="16"/>
      <c r="C82" s="107"/>
      <c r="D82" s="70"/>
      <c r="E82" s="53"/>
      <c r="F82" s="107"/>
      <c r="G82" s="108"/>
      <c r="H82" s="108"/>
      <c r="I82" s="109"/>
      <c r="J82" s="108"/>
      <c r="K82" s="110"/>
      <c r="L82" s="53"/>
      <c r="M82" s="111"/>
      <c r="N82" s="111"/>
      <c r="O82" s="111"/>
      <c r="P82" s="111"/>
      <c r="Q82" s="111"/>
      <c r="R82" s="112"/>
      <c r="S82" s="5"/>
      <c r="T82" s="5"/>
      <c r="U82" s="5"/>
      <c r="V82" s="99"/>
      <c r="X82" s="78"/>
      <c r="AD82" s="163"/>
      <c r="AE82" s="163"/>
      <c r="AF82" s="163"/>
      <c r="AG82" s="100"/>
      <c r="AH82" s="100"/>
      <c r="AI82" s="100"/>
      <c r="AJ82" s="100"/>
      <c r="AK82" s="100"/>
      <c r="AL82" s="46"/>
      <c r="AM82" s="46"/>
      <c r="AN82" s="101"/>
      <c r="AO82" s="101"/>
      <c r="AP82" s="101"/>
      <c r="AQ82" s="101"/>
      <c r="AT82" s="4"/>
    </row>
    <row r="83" spans="1:52" s="98" customFormat="1" ht="30" customHeight="1" x14ac:dyDescent="0.4">
      <c r="A83" s="94" t="s">
        <v>87</v>
      </c>
      <c r="B83" s="59"/>
      <c r="C83" s="92"/>
      <c r="D83" s="96" t="str">
        <f>(CONCATENATE([1]Summary!J84," ",[1]Summary!K84))</f>
        <v xml:space="preserve"> LA-NY TDM DS3</v>
      </c>
      <c r="E83" s="50"/>
      <c r="F83" s="92"/>
      <c r="G83" s="96" t="str">
        <f>(CONCATENATE([1]Summary!N84," ",[1]Summary!O84))</f>
        <v xml:space="preserve"> LA-NY TDM DS3</v>
      </c>
      <c r="H83" s="59"/>
      <c r="I83" s="81"/>
      <c r="J83" s="137"/>
      <c r="K83" s="72">
        <f>[1]Summary!R84</f>
        <v>2000</v>
      </c>
      <c r="L83" s="132"/>
      <c r="M83" s="84"/>
      <c r="N83" s="84"/>
      <c r="O83" s="84"/>
      <c r="P83" s="84"/>
      <c r="Q83" s="84"/>
      <c r="R83" s="137"/>
      <c r="S83" s="5"/>
      <c r="T83" s="5"/>
      <c r="U83" s="5"/>
      <c r="V83" s="99"/>
      <c r="X83" s="78"/>
      <c r="Y83" s="43" t="str">
        <f>A83</f>
        <v xml:space="preserve">     BANDWIDTH TRADING</v>
      </c>
      <c r="Z83" s="44">
        <v>-3088.5790499999998</v>
      </c>
      <c r="AA83" s="44">
        <v>-4202.2724600000001</v>
      </c>
      <c r="AB83" s="44">
        <v>-4202.2724600000001</v>
      </c>
      <c r="AD83" s="45">
        <f t="shared" ref="AD83:AF86" si="12">Z83+$M83-O83</f>
        <v>-3088.5790499999998</v>
      </c>
      <c r="AE83" s="45">
        <f t="shared" si="12"/>
        <v>-4202.2724600000001</v>
      </c>
      <c r="AF83" s="45">
        <f t="shared" si="12"/>
        <v>-4202.2724600000001</v>
      </c>
      <c r="AG83" s="100"/>
      <c r="AH83" s="100" t="s">
        <v>88</v>
      </c>
      <c r="AI83" s="164"/>
      <c r="AJ83" s="100"/>
      <c r="AK83" s="100"/>
      <c r="AL83" s="46">
        <f>SUM(AM83:AQ83)</f>
        <v>-1012.6804800000001</v>
      </c>
      <c r="AM83" s="46">
        <f>M83</f>
        <v>0</v>
      </c>
      <c r="AN83" s="101">
        <v>-274.89749</v>
      </c>
      <c r="AO83" s="101">
        <v>-488.09308000000004</v>
      </c>
      <c r="AP83" s="101">
        <v>-92.531059999999997</v>
      </c>
      <c r="AQ83" s="101">
        <v>-157.15885</v>
      </c>
      <c r="AT83" s="4"/>
    </row>
    <row r="84" spans="1:52" s="98" customFormat="1" ht="30" customHeight="1" x14ac:dyDescent="0.4">
      <c r="A84" s="94" t="s">
        <v>89</v>
      </c>
      <c r="B84" s="59"/>
      <c r="C84" s="114"/>
      <c r="D84" s="114"/>
      <c r="E84" s="114"/>
      <c r="F84" s="114"/>
      <c r="G84" s="114"/>
      <c r="H84" s="59"/>
      <c r="I84" s="110"/>
      <c r="J84" s="110"/>
      <c r="K84" s="110"/>
      <c r="L84" s="132"/>
      <c r="M84" s="84"/>
      <c r="N84" s="84"/>
      <c r="O84" s="84"/>
      <c r="P84" s="84"/>
      <c r="Q84" s="84"/>
      <c r="R84" s="137"/>
      <c r="S84" s="5"/>
      <c r="T84" s="5"/>
      <c r="U84" s="5"/>
      <c r="V84" s="99"/>
      <c r="X84" s="78"/>
      <c r="Y84" s="43"/>
      <c r="Z84" s="44">
        <v>0</v>
      </c>
      <c r="AA84" s="44">
        <v>54.425899999999999</v>
      </c>
      <c r="AB84" s="44">
        <v>54.425899999999999</v>
      </c>
      <c r="AD84" s="45">
        <f>Z84+$M84-O84</f>
        <v>0</v>
      </c>
      <c r="AE84" s="45">
        <f>AA84+$M84-P84</f>
        <v>54.425899999999999</v>
      </c>
      <c r="AF84" s="45">
        <f>AB84+$M84-Q84</f>
        <v>54.425899999999999</v>
      </c>
      <c r="AG84" s="100"/>
      <c r="AH84" s="100"/>
      <c r="AI84" s="164"/>
      <c r="AJ84" s="100"/>
      <c r="AK84" s="100"/>
      <c r="AL84" s="46">
        <f>SUM(AM84:AQ84)</f>
        <v>0</v>
      </c>
      <c r="AM84" s="46">
        <f>M84</f>
        <v>0</v>
      </c>
      <c r="AN84" s="101">
        <v>0</v>
      </c>
      <c r="AO84" s="101">
        <v>0</v>
      </c>
      <c r="AP84" s="101">
        <v>0</v>
      </c>
      <c r="AQ84" s="101">
        <v>0</v>
      </c>
      <c r="AT84" s="4"/>
    </row>
    <row r="85" spans="1:52" s="98" customFormat="1" ht="30" x14ac:dyDescent="0.4">
      <c r="A85" s="94" t="s">
        <v>90</v>
      </c>
      <c r="B85" s="59"/>
      <c r="C85" s="92"/>
      <c r="D85" s="96" t="str">
        <f>(CONCATENATE([1]Summary!J86," ",[1]Summary!K86))</f>
        <v>54 CPP</v>
      </c>
      <c r="E85" s="50"/>
      <c r="F85" s="92"/>
      <c r="G85" s="96" t="str">
        <f>(CONCATENATE([1]Summary!N86," ",[1]Summary!O86))</f>
        <v>108 CPP</v>
      </c>
      <c r="H85" s="59"/>
      <c r="I85" s="81"/>
      <c r="J85" s="137"/>
      <c r="K85" s="72">
        <f>[1]Summary!R86</f>
        <v>2000</v>
      </c>
      <c r="L85" s="132"/>
      <c r="M85" s="84"/>
      <c r="N85" s="84"/>
      <c r="O85" s="84"/>
      <c r="P85" s="84"/>
      <c r="Q85" s="84"/>
      <c r="R85" s="137"/>
      <c r="S85" s="5"/>
      <c r="T85" s="5"/>
      <c r="U85" s="5"/>
      <c r="V85" s="99"/>
      <c r="X85" s="78"/>
      <c r="Y85" s="43" t="str">
        <f>A85</f>
        <v xml:space="preserve">     ADVERTISING TRADING</v>
      </c>
      <c r="Z85" s="44">
        <v>202.39207000000002</v>
      </c>
      <c r="AA85" s="44">
        <v>525.81806000000006</v>
      </c>
      <c r="AB85" s="44">
        <v>525.81806000000006</v>
      </c>
      <c r="AD85" s="45">
        <f t="shared" si="12"/>
        <v>202.39207000000002</v>
      </c>
      <c r="AE85" s="45">
        <f t="shared" si="12"/>
        <v>525.81806000000006</v>
      </c>
      <c r="AF85" s="45">
        <f t="shared" si="12"/>
        <v>525.81806000000006</v>
      </c>
      <c r="AG85" s="100"/>
      <c r="AH85" s="100" t="s">
        <v>91</v>
      </c>
      <c r="AI85" s="165"/>
      <c r="AJ85" s="100"/>
      <c r="AK85" s="166"/>
      <c r="AL85" s="46">
        <f>SUM(AM85:AQ85)</f>
        <v>142.63723000000002</v>
      </c>
      <c r="AM85" s="46">
        <f>M85</f>
        <v>0</v>
      </c>
      <c r="AN85" s="101">
        <v>1.4279600000000001</v>
      </c>
      <c r="AO85" s="101">
        <v>141.13729000000001</v>
      </c>
      <c r="AP85" s="101">
        <v>0.20511000000000001</v>
      </c>
      <c r="AQ85" s="101">
        <v>-0.13313</v>
      </c>
      <c r="AT85" s="4"/>
    </row>
    <row r="86" spans="1:52" s="98" customFormat="1" ht="30" x14ac:dyDescent="0.4">
      <c r="A86" s="94" t="s">
        <v>92</v>
      </c>
      <c r="B86" s="59"/>
      <c r="C86" s="67"/>
      <c r="D86" s="96" t="str">
        <f>(CONCATENATE([1]Summary!J87," MM ",[1]Summary!K87))</f>
        <v>2 MM 128M SDRAM</v>
      </c>
      <c r="E86" s="50"/>
      <c r="F86" s="67"/>
      <c r="G86" s="96" t="str">
        <f>(CONCATENATE([1]Summary!N87," MM ",[1]Summary!O87))</f>
        <v>1.5 MM 128M SDRAM</v>
      </c>
      <c r="H86" s="59"/>
      <c r="I86" s="81"/>
      <c r="J86" s="137"/>
      <c r="K86" s="72">
        <f>[1]Summary!R87</f>
        <v>1000</v>
      </c>
      <c r="L86" s="132"/>
      <c r="M86" s="84"/>
      <c r="N86" s="84"/>
      <c r="O86" s="84"/>
      <c r="P86" s="84"/>
      <c r="Q86" s="84"/>
      <c r="R86" s="137"/>
      <c r="S86" s="5"/>
      <c r="T86" s="5"/>
      <c r="U86" s="5"/>
      <c r="V86" s="99"/>
      <c r="X86" s="78"/>
      <c r="Y86" s="43" t="str">
        <f>A86</f>
        <v xml:space="preserve">     DRAM CHIPS</v>
      </c>
      <c r="Z86" s="44">
        <v>-33.839529999999996</v>
      </c>
      <c r="AA86" s="44">
        <v>-9.4087999999999994</v>
      </c>
      <c r="AB86" s="44">
        <v>-9.4087999999999994</v>
      </c>
      <c r="AD86" s="45">
        <f t="shared" si="12"/>
        <v>-33.839529999999996</v>
      </c>
      <c r="AE86" s="45">
        <f t="shared" si="12"/>
        <v>-9.4087999999999994</v>
      </c>
      <c r="AF86" s="45">
        <f t="shared" si="12"/>
        <v>-9.4087999999999994</v>
      </c>
      <c r="AG86" s="100"/>
      <c r="AH86" s="100" t="s">
        <v>91</v>
      </c>
      <c r="AI86" s="165"/>
      <c r="AJ86" s="100"/>
      <c r="AK86" s="166"/>
      <c r="AL86" s="46">
        <f>SUM(AM86:AQ86)</f>
        <v>-9.2401099999999996</v>
      </c>
      <c r="AM86" s="46">
        <f>M86</f>
        <v>0</v>
      </c>
      <c r="AN86" s="101">
        <v>-4.2469299999999999</v>
      </c>
      <c r="AO86" s="101">
        <v>-2.4969000000000001</v>
      </c>
      <c r="AP86" s="101">
        <v>-2.49777</v>
      </c>
      <c r="AQ86" s="101">
        <v>1.49E-3</v>
      </c>
      <c r="AT86" s="4"/>
    </row>
    <row r="87" spans="1:52" s="98" customFormat="1" ht="30" x14ac:dyDescent="0.4">
      <c r="A87" s="94" t="s">
        <v>0</v>
      </c>
      <c r="B87" s="59"/>
      <c r="C87" s="246"/>
      <c r="D87" s="247"/>
      <c r="E87" s="248"/>
      <c r="F87" s="246"/>
      <c r="G87" s="247"/>
      <c r="H87" s="249"/>
      <c r="I87" s="244"/>
      <c r="J87" s="137"/>
      <c r="K87" s="245"/>
      <c r="L87" s="132"/>
      <c r="M87" s="84"/>
      <c r="N87" s="84"/>
      <c r="O87" s="84"/>
      <c r="P87" s="84"/>
      <c r="Q87" s="84"/>
      <c r="R87" s="137"/>
      <c r="S87" s="5"/>
      <c r="T87" s="5"/>
      <c r="U87" s="5"/>
      <c r="V87" s="99"/>
      <c r="X87" s="78"/>
      <c r="Y87" s="43" t="str">
        <f>A87</f>
        <v xml:space="preserve">     MERCHANT ASSETS</v>
      </c>
      <c r="Z87" s="44">
        <v>-33.839529999999996</v>
      </c>
      <c r="AA87" s="44">
        <v>-9.4087999999999994</v>
      </c>
      <c r="AB87" s="44">
        <v>-9.4087999999999994</v>
      </c>
      <c r="AD87" s="45">
        <f>Z87+$M87-O87</f>
        <v>-33.839529999999996</v>
      </c>
      <c r="AE87" s="45">
        <f>AA87+$M87-P87</f>
        <v>-9.4087999999999994</v>
      </c>
      <c r="AF87" s="45">
        <f>AB87+$M87-Q87</f>
        <v>-9.4087999999999994</v>
      </c>
      <c r="AG87" s="100"/>
      <c r="AH87" s="100" t="s">
        <v>91</v>
      </c>
      <c r="AI87" s="165"/>
      <c r="AJ87" s="100"/>
      <c r="AK87" s="166"/>
      <c r="AL87" s="46">
        <f>SUM(AM87:AQ87)</f>
        <v>-9.2401099999999996</v>
      </c>
      <c r="AM87" s="46">
        <f>M87</f>
        <v>0</v>
      </c>
      <c r="AN87" s="101">
        <v>-4.2469299999999999</v>
      </c>
      <c r="AO87" s="101">
        <v>-2.4969000000000001</v>
      </c>
      <c r="AP87" s="101">
        <v>-2.49777</v>
      </c>
      <c r="AQ87" s="101">
        <v>1.49E-3</v>
      </c>
      <c r="AT87" s="4"/>
    </row>
    <row r="88" spans="1:52" s="98" customFormat="1" ht="30.75" x14ac:dyDescent="0.45">
      <c r="A88" s="58"/>
      <c r="B88" s="16"/>
      <c r="C88" s="107"/>
      <c r="D88" s="167"/>
      <c r="E88" s="53"/>
      <c r="F88" s="168"/>
      <c r="G88" s="169"/>
      <c r="H88" s="169"/>
      <c r="I88" s="8"/>
      <c r="J88" s="169"/>
      <c r="K88" s="8"/>
      <c r="L88" s="132"/>
      <c r="M88" s="8"/>
      <c r="N88" s="170"/>
      <c r="O88" s="170"/>
      <c r="P88" s="8"/>
      <c r="Q88" s="8"/>
      <c r="R88" s="112"/>
      <c r="S88" s="5"/>
      <c r="T88" s="5"/>
      <c r="U88" s="5"/>
      <c r="V88" s="171"/>
      <c r="W88" s="36"/>
      <c r="X88" s="172"/>
      <c r="Y88" s="36"/>
      <c r="AC88" s="36"/>
      <c r="AD88" s="113"/>
      <c r="AE88" s="113"/>
      <c r="AF88" s="113"/>
      <c r="AG88" s="38"/>
      <c r="AH88" s="38"/>
      <c r="AI88" s="38"/>
      <c r="AJ88" s="37"/>
      <c r="AK88" s="173"/>
      <c r="AL88" s="46"/>
      <c r="AM88" s="46"/>
      <c r="AN88" s="46"/>
      <c r="AO88" s="46"/>
      <c r="AP88" s="46"/>
      <c r="AQ88" s="46"/>
      <c r="AR88" s="36"/>
      <c r="AS88" s="36"/>
      <c r="AT88" s="4"/>
      <c r="AU88" s="36"/>
      <c r="AV88" s="36"/>
      <c r="AW88" s="36"/>
      <c r="AX88" s="36"/>
      <c r="AY88" s="36"/>
      <c r="AZ88" s="36"/>
    </row>
    <row r="89" spans="1:52" s="98" customFormat="1" ht="34.5" x14ac:dyDescent="0.45">
      <c r="A89" s="41" t="s">
        <v>93</v>
      </c>
      <c r="B89" s="41"/>
      <c r="C89" s="41"/>
      <c r="D89" s="8"/>
      <c r="E89" s="8"/>
      <c r="F89" s="8"/>
      <c r="G89" s="8"/>
      <c r="H89" s="50"/>
      <c r="I89" s="81"/>
      <c r="J89" s="137"/>
      <c r="K89" s="72">
        <f>[1]Summary!R89</f>
        <v>5000</v>
      </c>
      <c r="L89" s="104"/>
      <c r="M89" s="42"/>
      <c r="N89" s="42"/>
      <c r="O89" s="42"/>
      <c r="P89" s="42"/>
      <c r="Q89" s="42"/>
      <c r="R89" s="172"/>
      <c r="S89" s="5"/>
      <c r="T89" s="5"/>
      <c r="U89" s="5"/>
      <c r="V89" s="172"/>
      <c r="W89" s="172"/>
      <c r="X89" s="172"/>
      <c r="Y89" s="43" t="str">
        <f>A89</f>
        <v xml:space="preserve">ENRON ENERGY SERVICES </v>
      </c>
      <c r="Z89" s="44">
        <v>-32616.695379999994</v>
      </c>
      <c r="AA89" s="44">
        <v>-40705.093474172718</v>
      </c>
      <c r="AB89" s="44">
        <v>-40705.093474172718</v>
      </c>
      <c r="AC89" s="172"/>
      <c r="AD89" s="45">
        <f>Z89+$M89-O89</f>
        <v>-32616.695379999994</v>
      </c>
      <c r="AE89" s="45">
        <f>AA89+$M89-P89</f>
        <v>-40705.093474172718</v>
      </c>
      <c r="AF89" s="45">
        <f>AB89+$M89-Q89</f>
        <v>-40705.093474172718</v>
      </c>
      <c r="AG89" s="174"/>
      <c r="AH89" s="100" t="s">
        <v>94</v>
      </c>
      <c r="AI89" s="174"/>
      <c r="AJ89" s="174"/>
      <c r="AK89" s="174"/>
      <c r="AL89" s="46">
        <f>SUM(AM89:AQ89)</f>
        <v>6582.2536200000013</v>
      </c>
      <c r="AM89" s="46">
        <f>M89</f>
        <v>0</v>
      </c>
      <c r="AN89" s="101">
        <v>2296.0832</v>
      </c>
      <c r="AO89" s="101">
        <v>7146.5560000000005</v>
      </c>
      <c r="AP89" s="101">
        <v>-846.27356000000009</v>
      </c>
      <c r="AQ89" s="101">
        <v>-2014.1120200000005</v>
      </c>
      <c r="AR89" s="172"/>
      <c r="AS89" s="172"/>
      <c r="AT89" s="4"/>
      <c r="AU89" s="172"/>
      <c r="AV89" s="172"/>
      <c r="AW89" s="172"/>
      <c r="AX89" s="172"/>
      <c r="AY89" s="172"/>
      <c r="AZ89" s="172"/>
    </row>
    <row r="90" spans="1:52" s="36" customFormat="1" ht="21" customHeight="1" x14ac:dyDescent="0.4">
      <c r="A90" s="114"/>
      <c r="B90" s="50"/>
      <c r="C90" s="8"/>
      <c r="D90" s="8"/>
      <c r="E90" s="8"/>
      <c r="F90" s="8"/>
      <c r="G90" s="8"/>
      <c r="H90" s="50"/>
      <c r="I90" s="175"/>
      <c r="J90" s="175"/>
      <c r="K90" s="175"/>
      <c r="L90" s="176"/>
      <c r="M90" s="175"/>
      <c r="N90" s="175"/>
      <c r="O90" s="175"/>
      <c r="P90" s="175"/>
      <c r="Q90" s="175"/>
      <c r="R90" s="175"/>
      <c r="S90" s="5"/>
      <c r="T90" s="5"/>
      <c r="U90" s="5"/>
      <c r="V90" s="172"/>
      <c r="W90" s="172"/>
      <c r="X90" s="172"/>
      <c r="Y90" s="43"/>
      <c r="Z90" s="172"/>
      <c r="AA90" s="172"/>
      <c r="AB90" s="172"/>
      <c r="AC90" s="172"/>
      <c r="AD90" s="177"/>
      <c r="AE90" s="177"/>
      <c r="AF90" s="177"/>
      <c r="AG90" s="174"/>
      <c r="AH90" s="100"/>
      <c r="AI90" s="174"/>
      <c r="AJ90" s="174"/>
      <c r="AK90" s="174"/>
      <c r="AL90" s="46"/>
      <c r="AM90" s="46"/>
      <c r="AN90" s="101"/>
      <c r="AO90" s="101"/>
      <c r="AP90" s="101"/>
      <c r="AQ90" s="101"/>
      <c r="AR90" s="172"/>
      <c r="AS90" s="172"/>
      <c r="AT90" s="4"/>
      <c r="AU90" s="172"/>
      <c r="AV90" s="172"/>
      <c r="AW90" s="172"/>
      <c r="AX90" s="172"/>
      <c r="AY90" s="172"/>
      <c r="AZ90" s="172"/>
    </row>
    <row r="91" spans="1:52" s="172" customFormat="1" ht="29.25" customHeight="1" x14ac:dyDescent="0.4">
      <c r="A91" s="94" t="s">
        <v>95</v>
      </c>
      <c r="B91" s="59"/>
      <c r="C91" s="67"/>
      <c r="D91" s="96" t="str">
        <f>(CONCATENATE([1]Summary!J91," ",[1]Summary!K91))</f>
        <v xml:space="preserve"> Bcf</v>
      </c>
      <c r="E91" s="50"/>
      <c r="F91" s="67"/>
      <c r="G91" s="96" t="str">
        <f>(CONCATENATE([1]Summary!N91," ",[1]Summary!O91))</f>
        <v xml:space="preserve"> Bcf</v>
      </c>
      <c r="H91" s="59"/>
      <c r="I91" s="81"/>
      <c r="J91" s="59"/>
      <c r="K91" s="175"/>
      <c r="L91" s="178"/>
      <c r="M91" s="84"/>
      <c r="N91" s="84"/>
      <c r="O91" s="84"/>
      <c r="P91" s="84"/>
      <c r="Q91" s="84"/>
      <c r="R91" s="98"/>
      <c r="S91" s="5"/>
      <c r="T91" s="5"/>
      <c r="U91" s="5"/>
      <c r="V91" s="98"/>
      <c r="W91" s="98"/>
      <c r="X91" s="98"/>
      <c r="Y91" s="43" t="s">
        <v>96</v>
      </c>
      <c r="Z91" s="44">
        <v>-696.58137999999974</v>
      </c>
      <c r="AA91" s="44">
        <v>9261.2346200000011</v>
      </c>
      <c r="AB91" s="44">
        <v>9261.2346200000011</v>
      </c>
      <c r="AC91" s="98"/>
      <c r="AD91" s="45">
        <f t="shared" ref="AD91:AF92" si="13">Z91+$M91-O91</f>
        <v>-696.58137999999974</v>
      </c>
      <c r="AE91" s="45">
        <f t="shared" si="13"/>
        <v>9261.2346200000011</v>
      </c>
      <c r="AF91" s="45">
        <f t="shared" si="13"/>
        <v>9261.2346200000011</v>
      </c>
      <c r="AG91" s="100"/>
      <c r="AH91" s="100" t="s">
        <v>97</v>
      </c>
      <c r="AI91" s="100"/>
      <c r="AJ91" s="100"/>
      <c r="AK91" s="100"/>
      <c r="AL91" s="46">
        <f>SUM(AM91:AQ91)</f>
        <v>965.47761999999989</v>
      </c>
      <c r="AM91" s="46">
        <f>M91</f>
        <v>0</v>
      </c>
      <c r="AN91" s="101">
        <v>-28.251800000000003</v>
      </c>
      <c r="AO91" s="101">
        <v>544.18399999999997</v>
      </c>
      <c r="AP91" s="101">
        <v>259.84843999999998</v>
      </c>
      <c r="AQ91" s="101">
        <v>189.69697999999994</v>
      </c>
      <c r="AR91" s="98"/>
      <c r="AS91" s="98"/>
      <c r="AT91" s="4"/>
      <c r="AU91" s="98"/>
      <c r="AV91" s="98"/>
      <c r="AW91" s="98"/>
      <c r="AX91" s="98"/>
      <c r="AY91" s="98"/>
      <c r="AZ91" s="98"/>
    </row>
    <row r="92" spans="1:52" s="172" customFormat="1" ht="27.75" customHeight="1" x14ac:dyDescent="0.4">
      <c r="A92" s="94" t="s">
        <v>98</v>
      </c>
      <c r="B92" s="59"/>
      <c r="C92" s="67"/>
      <c r="D92" s="96" t="str">
        <f>(CONCATENATE([1]Summary!J92," ",[1]Summary!K92))</f>
        <v xml:space="preserve"> Mil MWH</v>
      </c>
      <c r="E92" s="50"/>
      <c r="F92" s="67"/>
      <c r="G92" s="96" t="str">
        <f>(CONCATENATE([1]Summary!N92," ",[1]Summary!O92))</f>
        <v xml:space="preserve"> Mil MWH</v>
      </c>
      <c r="H92" s="59"/>
      <c r="I92" s="81"/>
      <c r="J92" s="59"/>
      <c r="K92" s="175"/>
      <c r="L92" s="178"/>
      <c r="M92" s="84"/>
      <c r="N92" s="84"/>
      <c r="O92" s="84"/>
      <c r="P92" s="84"/>
      <c r="Q92" s="84"/>
      <c r="R92" s="98"/>
      <c r="S92" s="5"/>
      <c r="T92" s="5"/>
      <c r="U92" s="5"/>
      <c r="V92" s="98"/>
      <c r="W92" s="98"/>
      <c r="X92" s="98"/>
      <c r="Y92" s="43" t="s">
        <v>50</v>
      </c>
      <c r="Z92" s="44">
        <v>-34071.135999999991</v>
      </c>
      <c r="AA92" s="44">
        <v>-85092.770094172723</v>
      </c>
      <c r="AB92" s="44">
        <v>-85092.770094172723</v>
      </c>
      <c r="AC92" s="98"/>
      <c r="AD92" s="45">
        <f t="shared" si="13"/>
        <v>-34071.135999999991</v>
      </c>
      <c r="AE92" s="45">
        <f t="shared" si="13"/>
        <v>-85092.770094172723</v>
      </c>
      <c r="AF92" s="45">
        <f t="shared" si="13"/>
        <v>-85092.770094172723</v>
      </c>
      <c r="AG92" s="100"/>
      <c r="AH92" s="100" t="s">
        <v>99</v>
      </c>
      <c r="AI92" s="100"/>
      <c r="AJ92" s="100"/>
      <c r="AK92" s="100"/>
      <c r="AL92" s="46">
        <f>SUM(AM92:AQ92)</f>
        <v>5035.5259999999998</v>
      </c>
      <c r="AM92" s="46">
        <f>M92</f>
        <v>0</v>
      </c>
      <c r="AN92" s="101">
        <v>1982.827</v>
      </c>
      <c r="AO92" s="101">
        <v>6480.058</v>
      </c>
      <c r="AP92" s="101">
        <v>-1177.72</v>
      </c>
      <c r="AQ92" s="101">
        <v>-2249.6390000000001</v>
      </c>
      <c r="AR92" s="98"/>
      <c r="AS92" s="98"/>
      <c r="AT92" s="4"/>
      <c r="AU92" s="98"/>
      <c r="AV92" s="98"/>
      <c r="AW92" s="98"/>
      <c r="AX92" s="98"/>
      <c r="AY92" s="98"/>
      <c r="AZ92" s="98"/>
    </row>
    <row r="93" spans="1:52" s="172" customFormat="1" ht="25.5" customHeight="1" x14ac:dyDescent="0.4">
      <c r="A93" s="94" t="s">
        <v>100</v>
      </c>
      <c r="B93" s="59"/>
      <c r="C93" s="80"/>
      <c r="D93" s="122"/>
      <c r="E93" s="50"/>
      <c r="F93" s="80"/>
      <c r="G93" s="122"/>
      <c r="H93" s="59"/>
      <c r="I93" s="91"/>
      <c r="J93" s="59"/>
      <c r="K93" s="175"/>
      <c r="L93" s="178"/>
      <c r="M93" s="84"/>
      <c r="N93" s="84"/>
      <c r="O93" s="84"/>
      <c r="P93" s="84"/>
      <c r="Q93" s="84"/>
      <c r="R93" s="98"/>
      <c r="S93" s="5"/>
      <c r="T93" s="5"/>
      <c r="U93" s="5"/>
      <c r="V93" s="98"/>
      <c r="W93" s="98"/>
      <c r="X93" s="98"/>
      <c r="Y93" s="43"/>
      <c r="Z93" s="44">
        <v>2151.0219999999999</v>
      </c>
      <c r="AA93" s="44">
        <v>35126.442000000003</v>
      </c>
      <c r="AB93" s="44">
        <v>35126.442000000003</v>
      </c>
      <c r="AC93" s="98"/>
      <c r="AD93" s="45">
        <f t="shared" ref="AD93:AF94" si="14">Z93+$M93-O93</f>
        <v>2151.0219999999999</v>
      </c>
      <c r="AE93" s="45">
        <f t="shared" si="14"/>
        <v>35126.442000000003</v>
      </c>
      <c r="AF93" s="45">
        <f t="shared" si="14"/>
        <v>35126.442000000003</v>
      </c>
      <c r="AG93" s="100"/>
      <c r="AH93" s="100"/>
      <c r="AI93" s="100"/>
      <c r="AJ93" s="100"/>
      <c r="AK93" s="100"/>
      <c r="AL93" s="46">
        <f>SUM(AM93:AQ93)</f>
        <v>581.25000000000011</v>
      </c>
      <c r="AM93" s="46">
        <f>M93</f>
        <v>0</v>
      </c>
      <c r="AN93" s="101">
        <v>341.50800000000004</v>
      </c>
      <c r="AO93" s="101">
        <v>122.31400000000001</v>
      </c>
      <c r="AP93" s="101">
        <v>71.597999999999999</v>
      </c>
      <c r="AQ93" s="101">
        <v>45.83</v>
      </c>
      <c r="AR93" s="98"/>
      <c r="AS93" s="98"/>
      <c r="AT93" s="4"/>
      <c r="AU93" s="98"/>
      <c r="AV93" s="98"/>
      <c r="AW93" s="98"/>
      <c r="AX93" s="98"/>
      <c r="AY93" s="98"/>
      <c r="AZ93" s="98"/>
    </row>
    <row r="94" spans="1:52" s="172" customFormat="1" ht="25.5" customHeight="1" x14ac:dyDescent="0.4">
      <c r="A94" s="94" t="s">
        <v>0</v>
      </c>
      <c r="B94" s="59"/>
      <c r="C94" s="80"/>
      <c r="D94" s="122"/>
      <c r="E94" s="50"/>
      <c r="F94" s="80"/>
      <c r="G94" s="122"/>
      <c r="H94" s="59"/>
      <c r="I94" s="91"/>
      <c r="J94" s="59"/>
      <c r="K94" s="175"/>
      <c r="L94" s="178"/>
      <c r="M94" s="84"/>
      <c r="N94" s="84"/>
      <c r="O94" s="84"/>
      <c r="P94" s="84"/>
      <c r="Q94" s="84"/>
      <c r="R94" s="98"/>
      <c r="S94" s="5"/>
      <c r="T94" s="5"/>
      <c r="U94" s="5"/>
      <c r="V94" s="98"/>
      <c r="W94" s="98"/>
      <c r="X94" s="98"/>
      <c r="Y94" s="43"/>
      <c r="Z94" s="44">
        <v>2151.0219999999999</v>
      </c>
      <c r="AA94" s="44">
        <v>35126.442000000003</v>
      </c>
      <c r="AB94" s="44">
        <v>35126.442000000003</v>
      </c>
      <c r="AC94" s="98"/>
      <c r="AD94" s="45">
        <f t="shared" si="14"/>
        <v>2151.0219999999999</v>
      </c>
      <c r="AE94" s="45">
        <f t="shared" si="14"/>
        <v>35126.442000000003</v>
      </c>
      <c r="AF94" s="45">
        <f t="shared" si="14"/>
        <v>35126.442000000003</v>
      </c>
      <c r="AG94" s="100"/>
      <c r="AH94" s="100"/>
      <c r="AI94" s="100"/>
      <c r="AJ94" s="100"/>
      <c r="AK94" s="100"/>
      <c r="AL94" s="46">
        <f>SUM(AM94:AQ94)</f>
        <v>581.25000000000011</v>
      </c>
      <c r="AM94" s="46">
        <f>M94</f>
        <v>0</v>
      </c>
      <c r="AN94" s="101">
        <v>341.50800000000004</v>
      </c>
      <c r="AO94" s="101">
        <v>122.31400000000001</v>
      </c>
      <c r="AP94" s="101">
        <v>71.597999999999999</v>
      </c>
      <c r="AQ94" s="101">
        <v>45.83</v>
      </c>
      <c r="AR94" s="98"/>
      <c r="AS94" s="98"/>
      <c r="AT94" s="4"/>
      <c r="AU94" s="98"/>
      <c r="AV94" s="98"/>
      <c r="AW94" s="98"/>
      <c r="AX94" s="98"/>
      <c r="AY94" s="98"/>
      <c r="AZ94" s="98"/>
    </row>
    <row r="95" spans="1:52" s="98" customFormat="1" ht="26.25" customHeight="1" x14ac:dyDescent="0.4">
      <c r="A95" s="179"/>
      <c r="B95" s="180"/>
      <c r="C95" s="181"/>
      <c r="D95" s="182"/>
      <c r="E95" s="183"/>
      <c r="F95" s="184"/>
      <c r="G95" s="156"/>
      <c r="H95" s="156"/>
      <c r="I95" s="156"/>
      <c r="J95" s="156"/>
      <c r="K95" s="61"/>
      <c r="L95" s="132"/>
      <c r="M95" s="8"/>
      <c r="N95" s="170"/>
      <c r="O95" s="170"/>
      <c r="P95" s="8"/>
      <c r="Q95" s="8"/>
      <c r="R95" s="117"/>
      <c r="S95" s="5"/>
      <c r="T95" s="5"/>
      <c r="U95" s="5"/>
      <c r="V95" s="18"/>
      <c r="W95" s="18"/>
      <c r="X95" s="18"/>
      <c r="Y95" s="185"/>
      <c r="Z95" s="18"/>
      <c r="AA95" s="18"/>
      <c r="AB95" s="18"/>
      <c r="AC95" s="18"/>
      <c r="AD95" s="90"/>
      <c r="AE95" s="90"/>
      <c r="AF95" s="90"/>
      <c r="AG95" s="18"/>
      <c r="AH95" s="18"/>
      <c r="AI95" s="18"/>
      <c r="AJ95" s="18"/>
      <c r="AK95" s="18"/>
      <c r="AL95" s="46"/>
      <c r="AM95" s="46"/>
      <c r="AN95" s="90"/>
      <c r="AO95" s="90"/>
      <c r="AP95" s="90"/>
      <c r="AQ95" s="90"/>
      <c r="AR95" s="18"/>
      <c r="AS95" s="18"/>
      <c r="AT95" s="4"/>
      <c r="AU95" s="18"/>
      <c r="AV95" s="18"/>
      <c r="AW95" s="18"/>
      <c r="AX95" s="18"/>
      <c r="AY95" s="18"/>
      <c r="AZ95" s="18"/>
    </row>
    <row r="96" spans="1:52" s="98" customFormat="1" ht="7.5" customHeight="1" x14ac:dyDescent="0.4">
      <c r="A96" s="8"/>
      <c r="B96" s="8"/>
      <c r="C96" s="8"/>
      <c r="D96" s="8"/>
      <c r="E96" s="8"/>
      <c r="F96" s="8"/>
      <c r="G96" s="8"/>
      <c r="H96" s="186"/>
      <c r="I96" s="8"/>
      <c r="J96" s="186"/>
      <c r="K96" s="109"/>
      <c r="L96" s="132"/>
      <c r="M96" s="187"/>
      <c r="N96" s="188"/>
      <c r="O96" s="63"/>
      <c r="P96" s="63"/>
      <c r="Q96" s="188"/>
      <c r="R96" s="100"/>
      <c r="S96" s="5"/>
      <c r="T96" s="5"/>
      <c r="U96" s="5"/>
      <c r="V96" s="18"/>
      <c r="W96" s="18"/>
      <c r="X96" s="18"/>
      <c r="Y96" s="185"/>
      <c r="Z96" s="187"/>
      <c r="AA96" s="187"/>
      <c r="AB96" s="187"/>
      <c r="AC96" s="18"/>
      <c r="AD96" s="163"/>
      <c r="AE96" s="163"/>
      <c r="AF96" s="163"/>
      <c r="AH96" s="117"/>
      <c r="AI96" s="117"/>
      <c r="AJ96" s="117"/>
      <c r="AK96" s="18"/>
      <c r="AL96" s="46"/>
      <c r="AM96" s="46"/>
      <c r="AN96" s="101"/>
      <c r="AO96" s="101"/>
      <c r="AP96" s="101"/>
      <c r="AQ96" s="101"/>
      <c r="AT96" s="4"/>
    </row>
    <row r="97" spans="1:52" s="18" customFormat="1" ht="26.25" x14ac:dyDescent="0.4">
      <c r="A97" s="251" t="s">
        <v>101</v>
      </c>
      <c r="B97" s="251"/>
      <c r="C97" s="251"/>
      <c r="D97" s="251"/>
      <c r="E97" s="189"/>
      <c r="F97" s="189"/>
      <c r="G97" s="189"/>
      <c r="H97" s="186"/>
      <c r="I97" s="190"/>
      <c r="J97" s="186"/>
      <c r="K97" s="109"/>
      <c r="L97" s="132"/>
      <c r="M97" s="187"/>
      <c r="N97" s="188"/>
      <c r="O97" s="191"/>
      <c r="P97" s="191"/>
      <c r="Q97" s="188"/>
      <c r="R97" s="100"/>
      <c r="S97" s="5"/>
      <c r="T97" s="5"/>
      <c r="U97" s="5"/>
      <c r="Y97" s="98"/>
      <c r="Z97" s="98"/>
      <c r="AA97" s="98"/>
      <c r="AB97" s="98"/>
      <c r="AD97" s="145"/>
      <c r="AE97" s="145"/>
      <c r="AF97" s="145"/>
      <c r="AG97" s="98"/>
      <c r="AI97" s="98"/>
      <c r="AJ97" s="98"/>
      <c r="AK97" s="98"/>
      <c r="AL97" s="46"/>
      <c r="AM97" s="46"/>
      <c r="AN97" s="101"/>
      <c r="AO97" s="101"/>
      <c r="AP97" s="101"/>
      <c r="AQ97" s="101"/>
      <c r="AR97" s="98"/>
      <c r="AS97" s="98"/>
      <c r="AT97" s="4"/>
      <c r="AU97" s="98"/>
      <c r="AV97" s="98"/>
      <c r="AW97" s="98"/>
      <c r="AX97" s="98"/>
      <c r="AY97" s="98"/>
      <c r="AZ97" s="98"/>
    </row>
    <row r="98" spans="1:52" s="172" customFormat="1" ht="25.5" customHeight="1" x14ac:dyDescent="0.4">
      <c r="A98" s="251" t="s">
        <v>1</v>
      </c>
      <c r="B98" s="251"/>
      <c r="C98" s="251"/>
      <c r="D98" s="251"/>
      <c r="E98" s="50"/>
      <c r="F98" s="80"/>
      <c r="G98" s="122"/>
      <c r="H98" s="59"/>
      <c r="I98" s="91"/>
      <c r="J98" s="59"/>
      <c r="K98" s="175"/>
      <c r="L98" s="178"/>
      <c r="M98" s="84"/>
      <c r="N98" s="84"/>
      <c r="O98" s="84"/>
      <c r="P98" s="84"/>
      <c r="Q98" s="84"/>
      <c r="R98" s="98"/>
      <c r="S98" s="5"/>
      <c r="T98" s="5"/>
      <c r="U98" s="5"/>
      <c r="V98" s="98"/>
      <c r="W98" s="98"/>
      <c r="X98" s="98"/>
      <c r="Y98" s="43"/>
      <c r="Z98" s="44">
        <v>2151.0219999999999</v>
      </c>
      <c r="AA98" s="44">
        <v>35126.442000000003</v>
      </c>
      <c r="AB98" s="44">
        <v>35126.442000000003</v>
      </c>
      <c r="AC98" s="98"/>
      <c r="AD98" s="45">
        <f>Z98+$M98-O98</f>
        <v>2151.0219999999999</v>
      </c>
      <c r="AE98" s="45">
        <f>AA98+$M98-P98</f>
        <v>35126.442000000003</v>
      </c>
      <c r="AF98" s="45">
        <f>AB98+$M98-Q98</f>
        <v>35126.442000000003</v>
      </c>
      <c r="AG98" s="100"/>
      <c r="AH98" s="100"/>
      <c r="AI98" s="100"/>
      <c r="AJ98" s="100"/>
      <c r="AK98" s="100"/>
      <c r="AL98" s="46">
        <f>SUM(AM98:AQ98)</f>
        <v>581.25000000000011</v>
      </c>
      <c r="AM98" s="46">
        <f>M98</f>
        <v>0</v>
      </c>
      <c r="AN98" s="101">
        <v>341.50800000000004</v>
      </c>
      <c r="AO98" s="101">
        <v>122.31400000000001</v>
      </c>
      <c r="AP98" s="101">
        <v>71.597999999999999</v>
      </c>
      <c r="AQ98" s="101">
        <v>45.83</v>
      </c>
      <c r="AR98" s="98"/>
      <c r="AS98" s="98"/>
      <c r="AT98" s="4"/>
      <c r="AU98" s="98"/>
      <c r="AV98" s="98"/>
      <c r="AW98" s="98"/>
      <c r="AX98" s="98"/>
      <c r="AY98" s="98"/>
      <c r="AZ98" s="98"/>
    </row>
    <row r="99" spans="1:52" s="98" customFormat="1" ht="18.75" customHeight="1" x14ac:dyDescent="0.4">
      <c r="A99" s="137"/>
      <c r="B99" s="66"/>
      <c r="C99" s="192"/>
      <c r="D99" s="192"/>
      <c r="E99" s="69"/>
      <c r="F99" s="192"/>
      <c r="G99" s="8"/>
      <c r="H99" s="192"/>
      <c r="I99" s="109"/>
      <c r="J99" s="192"/>
      <c r="K99" s="109"/>
      <c r="L99" s="53"/>
      <c r="M99" s="193"/>
      <c r="N99" s="193"/>
      <c r="O99" s="193"/>
      <c r="P99" s="193"/>
      <c r="Q99" s="193"/>
      <c r="R99" s="75"/>
      <c r="S99" s="5"/>
      <c r="T99" s="5"/>
      <c r="U99" s="5"/>
      <c r="V99" s="76"/>
      <c r="W99" s="76"/>
      <c r="X99" s="76"/>
      <c r="Y99" s="12"/>
      <c r="Z99" s="117"/>
      <c r="AA99" s="117"/>
      <c r="AB99" s="117"/>
      <c r="AC99" s="76"/>
      <c r="AD99" s="145"/>
      <c r="AE99" s="145"/>
      <c r="AF99" s="145"/>
      <c r="AG99" s="76"/>
      <c r="AH99" s="76"/>
      <c r="AI99" s="76"/>
      <c r="AJ99" s="76"/>
      <c r="AK99" s="76"/>
      <c r="AL99" s="46"/>
      <c r="AM99" s="46"/>
      <c r="AN99" s="46"/>
      <c r="AO99" s="46"/>
      <c r="AP99" s="46"/>
      <c r="AQ99" s="46"/>
      <c r="AR99" s="76"/>
      <c r="AS99" s="76"/>
      <c r="AT99" s="4"/>
      <c r="AU99" s="76"/>
      <c r="AV99" s="76"/>
      <c r="AW99" s="76"/>
      <c r="AX99" s="76"/>
      <c r="AY99" s="76"/>
      <c r="AZ99" s="76"/>
    </row>
    <row r="100" spans="1:52" s="98" customFormat="1" ht="30" customHeight="1" x14ac:dyDescent="0.45">
      <c r="A100" s="194" t="s">
        <v>102</v>
      </c>
      <c r="B100" s="195"/>
      <c r="C100" s="196"/>
      <c r="D100" s="195"/>
      <c r="E100" s="195"/>
      <c r="F100" s="195"/>
      <c r="G100" s="162"/>
      <c r="H100" s="162"/>
      <c r="I100" s="197"/>
      <c r="J100" s="162"/>
      <c r="K100" s="72">
        <f>[1]Summary!R98</f>
        <v>125000</v>
      </c>
      <c r="L100" s="104"/>
      <c r="M100" s="198"/>
      <c r="N100" s="198"/>
      <c r="O100" s="198"/>
      <c r="P100" s="198"/>
      <c r="Q100" s="198"/>
      <c r="R100" s="174"/>
      <c r="S100" s="5"/>
      <c r="T100" s="5"/>
      <c r="U100" s="5"/>
      <c r="V100" s="56"/>
      <c r="W100" s="56"/>
      <c r="X100" s="56"/>
      <c r="Y100" s="43" t="str">
        <f>A100</f>
        <v>TOTAL TRADING</v>
      </c>
      <c r="Z100" s="44">
        <v>3202.0434099999948</v>
      </c>
      <c r="AA100" s="44">
        <v>569318.03288582724</v>
      </c>
      <c r="AB100" s="44">
        <v>569318.03288582724</v>
      </c>
      <c r="AC100" s="56"/>
      <c r="AD100" s="45">
        <f>Z100+$M100-O100</f>
        <v>3202.0434099999948</v>
      </c>
      <c r="AE100" s="45">
        <f>AA100+$M100-P100</f>
        <v>569318.03288582724</v>
      </c>
      <c r="AF100" s="45">
        <f>AB100+$M100-Q100</f>
        <v>569318.03288582724</v>
      </c>
      <c r="AG100" s="56"/>
      <c r="AH100" s="56"/>
      <c r="AI100" s="56"/>
      <c r="AJ100" s="56"/>
      <c r="AK100" s="56"/>
      <c r="AL100" s="46">
        <f>SUM(AM100:AQ100)</f>
        <v>103144.43316000003</v>
      </c>
      <c r="AM100" s="46">
        <f>M100</f>
        <v>0</v>
      </c>
      <c r="AN100" s="90">
        <v>22832.298890000002</v>
      </c>
      <c r="AO100" s="90">
        <v>16717.010430000002</v>
      </c>
      <c r="AP100" s="90">
        <v>-17259.169440000001</v>
      </c>
      <c r="AQ100" s="90">
        <v>80854.293280000027</v>
      </c>
      <c r="AR100" s="56"/>
      <c r="AS100" s="56"/>
      <c r="AT100" s="4"/>
      <c r="AU100" s="56"/>
      <c r="AV100" s="56"/>
      <c r="AW100" s="56"/>
      <c r="AX100" s="56"/>
      <c r="AY100" s="56"/>
      <c r="AZ100" s="56"/>
    </row>
    <row r="101" spans="1:52" s="76" customFormat="1" ht="12.75" customHeight="1" x14ac:dyDescent="0.4">
      <c r="A101" s="199"/>
      <c r="B101" s="180"/>
      <c r="C101" s="200"/>
      <c r="D101" s="201"/>
      <c r="E101" s="183"/>
      <c r="F101" s="200"/>
      <c r="G101" s="186"/>
      <c r="H101" s="186"/>
      <c r="I101" s="202"/>
      <c r="J101" s="186"/>
      <c r="K101" s="109"/>
      <c r="L101" s="132"/>
      <c r="M101" s="187"/>
      <c r="N101" s="62"/>
      <c r="O101" s="62"/>
      <c r="P101" s="63"/>
      <c r="Q101" s="188"/>
      <c r="R101" s="100"/>
      <c r="S101" s="5"/>
      <c r="T101" s="5"/>
      <c r="U101" s="5"/>
      <c r="V101" s="18"/>
      <c r="W101" s="18"/>
      <c r="X101" s="18"/>
      <c r="Y101" s="18"/>
      <c r="Z101" s="18"/>
      <c r="AA101" s="18"/>
      <c r="AB101" s="18"/>
      <c r="AC101" s="18"/>
      <c r="AD101" s="90"/>
      <c r="AE101" s="90"/>
      <c r="AF101" s="90"/>
      <c r="AG101" s="18"/>
      <c r="AH101" s="18"/>
      <c r="AI101" s="18"/>
      <c r="AJ101" s="18"/>
      <c r="AK101" s="18"/>
      <c r="AL101" s="46"/>
      <c r="AM101" s="46"/>
      <c r="AN101" s="90"/>
      <c r="AO101" s="90"/>
      <c r="AP101" s="90"/>
      <c r="AQ101" s="90"/>
      <c r="AR101" s="18"/>
      <c r="AS101" s="18"/>
      <c r="AT101" s="4"/>
      <c r="AU101" s="18"/>
      <c r="AV101" s="18"/>
      <c r="AW101" s="18"/>
      <c r="AX101" s="18"/>
      <c r="AY101" s="18"/>
      <c r="AZ101" s="18"/>
    </row>
    <row r="102" spans="1:52" s="56" customFormat="1" ht="30" hidden="1" customHeight="1" x14ac:dyDescent="0.4">
      <c r="A102" s="114" t="s">
        <v>103</v>
      </c>
      <c r="B102" s="114"/>
      <c r="C102" s="114"/>
      <c r="D102" s="70"/>
      <c r="E102" s="69"/>
      <c r="F102" s="80"/>
      <c r="G102" s="70"/>
      <c r="H102" s="70"/>
      <c r="I102" s="70"/>
      <c r="J102" s="70"/>
      <c r="K102" s="203"/>
      <c r="L102" s="53"/>
      <c r="M102" s="54"/>
      <c r="N102" s="54"/>
      <c r="O102" s="54"/>
      <c r="P102" s="54"/>
      <c r="Q102" s="54"/>
      <c r="R102" s="85"/>
      <c r="S102" s="5"/>
      <c r="T102" s="5"/>
      <c r="U102" s="5"/>
      <c r="V102" s="78"/>
      <c r="W102" s="78"/>
      <c r="X102" s="78"/>
      <c r="Y102" s="43" t="str">
        <f>A102</f>
        <v>ORIGINATIONS</v>
      </c>
      <c r="Z102" s="44">
        <v>0</v>
      </c>
      <c r="AA102" s="44">
        <v>0</v>
      </c>
      <c r="AB102" s="44">
        <v>0</v>
      </c>
      <c r="AC102" s="76"/>
      <c r="AD102" s="45">
        <f>Z102+$M102-O102</f>
        <v>0</v>
      </c>
      <c r="AE102" s="45">
        <f>AA102+$M102-P102</f>
        <v>0</v>
      </c>
      <c r="AF102" s="45">
        <f>AB102+$M102-Q102</f>
        <v>0</v>
      </c>
      <c r="AG102" s="76"/>
      <c r="AH102" s="76"/>
      <c r="AI102" s="76"/>
      <c r="AJ102" s="76"/>
      <c r="AK102" s="76"/>
      <c r="AL102" s="46">
        <f>SUM(AM102:AQ102)</f>
        <v>0</v>
      </c>
      <c r="AM102" s="46">
        <f>M102</f>
        <v>0</v>
      </c>
      <c r="AN102" s="46">
        <v>0</v>
      </c>
      <c r="AO102" s="46">
        <v>0</v>
      </c>
      <c r="AP102" s="46">
        <v>0</v>
      </c>
      <c r="AQ102" s="46">
        <v>0</v>
      </c>
      <c r="AR102" s="76"/>
      <c r="AS102" s="76"/>
      <c r="AT102" s="4"/>
      <c r="AU102" s="76"/>
      <c r="AV102" s="76"/>
      <c r="AW102" s="76"/>
      <c r="AX102" s="76"/>
      <c r="AY102" s="76"/>
      <c r="AZ102" s="76"/>
    </row>
    <row r="103" spans="1:52" s="18" customFormat="1" ht="12.75" hidden="1" customHeight="1" x14ac:dyDescent="0.4">
      <c r="A103" s="199"/>
      <c r="B103" s="180"/>
      <c r="C103" s="200"/>
      <c r="D103" s="8"/>
      <c r="E103" s="183"/>
      <c r="F103" s="189"/>
      <c r="G103" s="186"/>
      <c r="H103" s="186"/>
      <c r="I103" s="186"/>
      <c r="J103" s="186"/>
      <c r="K103" s="204"/>
      <c r="L103" s="132"/>
      <c r="M103" s="187"/>
      <c r="N103" s="62"/>
      <c r="O103" s="62"/>
      <c r="P103" s="63"/>
      <c r="Q103" s="188"/>
      <c r="R103" s="203"/>
      <c r="S103" s="5"/>
      <c r="T103" s="5"/>
      <c r="U103" s="5"/>
      <c r="AD103" s="205"/>
      <c r="AE103" s="205"/>
      <c r="AF103" s="205"/>
      <c r="AG103" s="206"/>
      <c r="AH103" s="206"/>
      <c r="AL103" s="46"/>
      <c r="AM103" s="46"/>
      <c r="AN103" s="90"/>
      <c r="AO103" s="90"/>
      <c r="AP103" s="90"/>
      <c r="AQ103" s="90"/>
      <c r="AT103" s="4"/>
    </row>
    <row r="104" spans="1:52" s="76" customFormat="1" ht="30" hidden="1" customHeight="1" x14ac:dyDescent="0.4">
      <c r="A104" s="94" t="s">
        <v>104</v>
      </c>
      <c r="B104" s="207"/>
      <c r="C104" s="208"/>
      <c r="D104" s="51"/>
      <c r="E104" s="209"/>
      <c r="F104" s="208"/>
      <c r="G104" s="51"/>
      <c r="H104" s="51"/>
      <c r="I104" s="51"/>
      <c r="J104" s="51"/>
      <c r="K104" s="144"/>
      <c r="L104" s="53"/>
      <c r="M104" s="84"/>
      <c r="N104" s="84"/>
      <c r="O104" s="84"/>
      <c r="P104" s="84"/>
      <c r="Q104" s="84"/>
      <c r="R104" s="55"/>
      <c r="S104" s="5"/>
      <c r="T104" s="5"/>
      <c r="U104" s="5"/>
      <c r="V104" s="210"/>
      <c r="W104" s="56"/>
      <c r="X104" s="211"/>
      <c r="Y104" s="43" t="str">
        <f>A104</f>
        <v xml:space="preserve">     U.S.</v>
      </c>
      <c r="Z104" s="44">
        <v>0</v>
      </c>
      <c r="AA104" s="44">
        <v>0</v>
      </c>
      <c r="AB104" s="44">
        <v>0</v>
      </c>
      <c r="AC104" s="4"/>
      <c r="AD104" s="45">
        <f t="shared" ref="AD104:AF105" si="15">Z104+$M104-O104</f>
        <v>0</v>
      </c>
      <c r="AE104" s="45">
        <f t="shared" si="15"/>
        <v>0</v>
      </c>
      <c r="AF104" s="45">
        <f t="shared" si="15"/>
        <v>0</v>
      </c>
      <c r="AG104" s="212"/>
      <c r="AH104" s="212"/>
      <c r="AI104" s="4"/>
      <c r="AJ104" s="4"/>
      <c r="AK104" s="4"/>
      <c r="AL104" s="46">
        <f>SUM(AM104:AQ104)</f>
        <v>0</v>
      </c>
      <c r="AM104" s="46">
        <f>M104</f>
        <v>0</v>
      </c>
      <c r="AN104" s="46">
        <v>0</v>
      </c>
      <c r="AO104" s="46">
        <v>0</v>
      </c>
      <c r="AP104" s="46">
        <v>0</v>
      </c>
      <c r="AQ104" s="46">
        <v>0</v>
      </c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s="18" customFormat="1" ht="26.25" hidden="1" x14ac:dyDescent="0.4">
      <c r="A105" s="94" t="s">
        <v>105</v>
      </c>
      <c r="B105" s="207"/>
      <c r="C105" s="208"/>
      <c r="D105" s="213"/>
      <c r="E105" s="209"/>
      <c r="F105" s="208"/>
      <c r="G105" s="51"/>
      <c r="H105" s="51"/>
      <c r="I105" s="51"/>
      <c r="J105" s="51"/>
      <c r="K105" s="209"/>
      <c r="L105" s="132"/>
      <c r="M105" s="84"/>
      <c r="N105" s="84"/>
      <c r="O105" s="84"/>
      <c r="P105" s="84"/>
      <c r="Q105" s="84"/>
      <c r="R105" s="55"/>
      <c r="S105" s="5"/>
      <c r="T105" s="5"/>
      <c r="U105" s="5"/>
      <c r="V105" s="56"/>
      <c r="W105" s="56"/>
      <c r="X105" s="56"/>
      <c r="Y105" s="43" t="str">
        <f>A105</f>
        <v xml:space="preserve">     INTERNATIONAL</v>
      </c>
      <c r="Z105" s="44">
        <v>0</v>
      </c>
      <c r="AA105" s="44">
        <v>0</v>
      </c>
      <c r="AB105" s="44">
        <v>0</v>
      </c>
      <c r="AC105" s="4"/>
      <c r="AD105" s="45">
        <f t="shared" si="15"/>
        <v>0</v>
      </c>
      <c r="AE105" s="45">
        <f t="shared" si="15"/>
        <v>0</v>
      </c>
      <c r="AF105" s="45">
        <f t="shared" si="15"/>
        <v>0</v>
      </c>
      <c r="AG105" s="214"/>
      <c r="AH105" s="214"/>
      <c r="AI105" s="215"/>
      <c r="AJ105" s="4"/>
      <c r="AK105" s="4"/>
      <c r="AL105" s="46">
        <f>SUM(AM105:AQ105)</f>
        <v>0</v>
      </c>
      <c r="AM105" s="46">
        <f>M105</f>
        <v>0</v>
      </c>
      <c r="AN105" s="46">
        <v>0</v>
      </c>
      <c r="AO105" s="46">
        <v>0</v>
      </c>
      <c r="AP105" s="46">
        <v>0</v>
      </c>
      <c r="AQ105" s="46">
        <v>0</v>
      </c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s="4" customFormat="1" ht="26.25" x14ac:dyDescent="0.4">
      <c r="A106" s="199"/>
      <c r="B106" s="180"/>
      <c r="C106" s="200"/>
      <c r="D106" s="8"/>
      <c r="E106" s="183"/>
      <c r="F106" s="189"/>
      <c r="G106" s="186"/>
      <c r="H106" s="186"/>
      <c r="I106" s="186"/>
      <c r="J106" s="186"/>
      <c r="K106" s="204"/>
      <c r="L106" s="132"/>
      <c r="M106" s="187"/>
      <c r="N106" s="62"/>
      <c r="O106" s="62"/>
      <c r="P106" s="63"/>
      <c r="Q106" s="188"/>
      <c r="R106" s="203"/>
      <c r="S106" s="5"/>
      <c r="T106" s="5"/>
      <c r="U106" s="5"/>
      <c r="V106" s="18"/>
      <c r="W106" s="18"/>
      <c r="X106" s="18"/>
      <c r="Y106" s="18"/>
      <c r="Z106" s="18"/>
      <c r="AA106" s="18"/>
      <c r="AB106" s="18"/>
      <c r="AC106" s="18"/>
      <c r="AD106" s="205"/>
      <c r="AE106" s="205"/>
      <c r="AF106" s="205"/>
      <c r="AG106" s="206"/>
      <c r="AH106" s="206"/>
      <c r="AI106" s="18"/>
      <c r="AJ106" s="18"/>
      <c r="AK106" s="18"/>
      <c r="AL106" s="46"/>
      <c r="AM106" s="46"/>
      <c r="AN106" s="90"/>
      <c r="AO106" s="90"/>
      <c r="AP106" s="90"/>
      <c r="AQ106" s="90"/>
      <c r="AR106" s="18"/>
      <c r="AS106" s="18"/>
      <c r="AU106" s="18"/>
      <c r="AV106" s="18"/>
      <c r="AW106" s="18"/>
      <c r="AX106" s="18"/>
      <c r="AY106" s="18"/>
      <c r="AZ106" s="18"/>
    </row>
    <row r="107" spans="1:52" s="4" customFormat="1" ht="7.5" customHeight="1" x14ac:dyDescent="0.4">
      <c r="A107" s="216"/>
      <c r="B107" s="216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5"/>
      <c r="T107" s="5"/>
      <c r="U107" s="5"/>
      <c r="V107" s="37"/>
      <c r="W107" s="37"/>
      <c r="X107" s="37"/>
      <c r="Y107" s="37"/>
      <c r="Z107" s="37"/>
      <c r="AA107" s="37"/>
      <c r="AB107" s="37"/>
      <c r="AC107" s="37"/>
      <c r="AD107" s="217"/>
      <c r="AE107" s="217"/>
      <c r="AF107" s="217"/>
      <c r="AG107" s="37"/>
      <c r="AH107" s="37"/>
      <c r="AI107" s="37"/>
      <c r="AJ107" s="37"/>
      <c r="AK107" s="37"/>
      <c r="AL107" s="46"/>
      <c r="AM107" s="46"/>
      <c r="AN107" s="90"/>
      <c r="AO107" s="90"/>
      <c r="AP107" s="90"/>
      <c r="AQ107" s="90"/>
      <c r="AR107" s="37"/>
      <c r="AS107" s="37"/>
      <c r="AU107" s="37"/>
      <c r="AV107" s="37"/>
      <c r="AW107" s="37"/>
      <c r="AX107" s="37"/>
      <c r="AY107" s="37"/>
      <c r="AZ107" s="37"/>
    </row>
    <row r="108" spans="1:52" s="18" customFormat="1" ht="30" x14ac:dyDescent="0.4">
      <c r="A108" s="114" t="s">
        <v>106</v>
      </c>
      <c r="B108" s="114"/>
      <c r="C108" s="218"/>
      <c r="D108" s="51"/>
      <c r="E108" s="209"/>
      <c r="F108" s="219"/>
      <c r="G108" s="51"/>
      <c r="H108" s="51"/>
      <c r="I108" s="135"/>
      <c r="J108" s="8"/>
      <c r="K108" s="8"/>
      <c r="L108" s="132"/>
      <c r="M108" s="54"/>
      <c r="N108" s="54"/>
      <c r="O108" s="54"/>
      <c r="P108" s="54"/>
      <c r="Q108" s="54"/>
      <c r="R108" s="133"/>
      <c r="S108" s="5"/>
      <c r="T108" s="5"/>
      <c r="U108" s="5"/>
      <c r="V108" s="56"/>
      <c r="W108" s="56"/>
      <c r="X108" s="56"/>
      <c r="Y108" s="43" t="str">
        <f>A108</f>
        <v>MERCHANT PORTFOLIO</v>
      </c>
      <c r="Z108" s="44">
        <v>52.624420000000441</v>
      </c>
      <c r="AA108" s="44">
        <v>10204.975830000001</v>
      </c>
      <c r="AB108" s="44">
        <v>10204.975830000001</v>
      </c>
      <c r="AC108" s="56"/>
      <c r="AD108" s="45">
        <f>Z108+$M108-O108</f>
        <v>52.624420000000441</v>
      </c>
      <c r="AE108" s="45">
        <f>AA108+$M108-P108</f>
        <v>10204.975830000001</v>
      </c>
      <c r="AF108" s="45">
        <f>AB108+$M108-Q108</f>
        <v>10204.975830000001</v>
      </c>
      <c r="AG108" s="56"/>
      <c r="AH108" s="56"/>
      <c r="AI108" s="56"/>
      <c r="AJ108" s="56"/>
      <c r="AK108" s="56"/>
      <c r="AL108" s="46">
        <f>SUM(AM108:AQ108)</f>
        <v>-2727.95579</v>
      </c>
      <c r="AM108" s="46">
        <f>M108</f>
        <v>0</v>
      </c>
      <c r="AN108" s="90">
        <v>-445.14253000000002</v>
      </c>
      <c r="AO108" s="90">
        <v>-148.45684</v>
      </c>
      <c r="AP108" s="90">
        <v>-1783.0441499999999</v>
      </c>
      <c r="AQ108" s="90">
        <v>-351.31227000000001</v>
      </c>
      <c r="AR108" s="56"/>
      <c r="AS108" s="56"/>
      <c r="AT108" s="4"/>
      <c r="AU108" s="56"/>
      <c r="AV108" s="56"/>
      <c r="AW108" s="56"/>
      <c r="AX108" s="56"/>
      <c r="AY108" s="56"/>
      <c r="AZ108" s="56"/>
    </row>
    <row r="109" spans="1:52" s="37" customFormat="1" ht="12" customHeight="1" x14ac:dyDescent="0.4">
      <c r="A109" s="199"/>
      <c r="B109" s="180"/>
      <c r="C109" s="200"/>
      <c r="D109" s="201"/>
      <c r="E109" s="183"/>
      <c r="F109" s="200"/>
      <c r="G109" s="186"/>
      <c r="H109" s="186"/>
      <c r="I109" s="220"/>
      <c r="J109" s="186"/>
      <c r="K109" s="221"/>
      <c r="L109" s="132"/>
      <c r="M109" s="187"/>
      <c r="N109" s="188"/>
      <c r="O109" s="63"/>
      <c r="P109" s="63"/>
      <c r="Q109" s="188"/>
      <c r="R109" s="100"/>
      <c r="S109" s="5"/>
      <c r="T109" s="5"/>
      <c r="U109" s="5"/>
      <c r="V109" s="18"/>
      <c r="W109" s="18"/>
      <c r="X109" s="18"/>
      <c r="Y109" s="18"/>
      <c r="Z109" s="18"/>
      <c r="AA109" s="18"/>
      <c r="AB109" s="18"/>
      <c r="AC109" s="18"/>
      <c r="AD109" s="159"/>
      <c r="AE109" s="159"/>
      <c r="AF109" s="159"/>
      <c r="AG109" s="18"/>
      <c r="AH109" s="18"/>
      <c r="AI109" s="18"/>
      <c r="AJ109" s="18"/>
      <c r="AK109" s="18"/>
      <c r="AL109" s="46"/>
      <c r="AM109" s="46"/>
      <c r="AN109" s="90"/>
      <c r="AO109" s="90"/>
      <c r="AP109" s="90"/>
      <c r="AQ109" s="90"/>
      <c r="AR109" s="18"/>
      <c r="AS109" s="18"/>
      <c r="AT109" s="4"/>
      <c r="AU109" s="18"/>
      <c r="AV109" s="18"/>
      <c r="AW109" s="18"/>
      <c r="AX109" s="18"/>
      <c r="AY109" s="18"/>
      <c r="AZ109" s="18"/>
    </row>
    <row r="110" spans="1:52" s="56" customFormat="1" ht="30" customHeight="1" x14ac:dyDescent="0.4">
      <c r="A110" s="114" t="s">
        <v>107</v>
      </c>
      <c r="B110" s="135"/>
      <c r="C110" s="218"/>
      <c r="D110" s="222" t="str">
        <f>(CONCATENATE([1]Summary!J108," ",[1]Summary!K108))</f>
        <v>300 Mil</v>
      </c>
      <c r="E110" s="209"/>
      <c r="F110" s="219"/>
      <c r="G110" s="51"/>
      <c r="H110" s="51"/>
      <c r="I110" s="223"/>
      <c r="J110" s="51"/>
      <c r="K110" s="72">
        <f>[1]Summary!R108</f>
        <v>10000</v>
      </c>
      <c r="L110" s="132"/>
      <c r="M110" s="54"/>
      <c r="N110" s="54"/>
      <c r="O110" s="54"/>
      <c r="P110" s="54"/>
      <c r="Q110" s="54"/>
      <c r="R110" s="133"/>
      <c r="S110" s="5"/>
      <c r="T110" s="5"/>
      <c r="U110" s="5"/>
      <c r="Y110" s="43" t="str">
        <f>A110</f>
        <v>CAPITAL PORTFOLIO</v>
      </c>
      <c r="Z110" s="44">
        <v>0</v>
      </c>
      <c r="AA110" s="44">
        <v>-3246.75</v>
      </c>
      <c r="AB110" s="44">
        <v>-3246.75</v>
      </c>
      <c r="AD110" s="45">
        <f>Z110+$M110-O110</f>
        <v>0</v>
      </c>
      <c r="AE110" s="45">
        <f>AA110+$M110-P110</f>
        <v>-3246.75</v>
      </c>
      <c r="AF110" s="45">
        <f>AB110+$M110-Q110</f>
        <v>-3246.75</v>
      </c>
      <c r="AG110" s="57"/>
      <c r="AH110" s="57"/>
      <c r="AI110" s="57"/>
      <c r="AL110" s="46">
        <f>SUM(AM110:AQ110)</f>
        <v>0</v>
      </c>
      <c r="AM110" s="46">
        <f>M110</f>
        <v>0</v>
      </c>
      <c r="AN110" s="90">
        <v>0</v>
      </c>
      <c r="AO110" s="90">
        <v>0</v>
      </c>
      <c r="AP110" s="90">
        <v>0</v>
      </c>
      <c r="AQ110" s="90">
        <v>0</v>
      </c>
      <c r="AT110" s="4"/>
    </row>
    <row r="111" spans="1:52" s="18" customFormat="1" ht="12.75" customHeight="1" x14ac:dyDescent="0.4">
      <c r="A111" s="199"/>
      <c r="B111" s="180"/>
      <c r="C111" s="200"/>
      <c r="D111" s="201"/>
      <c r="E111" s="183"/>
      <c r="F111" s="200"/>
      <c r="G111" s="186"/>
      <c r="H111" s="186"/>
      <c r="I111" s="220"/>
      <c r="J111" s="186"/>
      <c r="K111" s="220"/>
      <c r="L111" s="132"/>
      <c r="M111" s="187"/>
      <c r="N111" s="188"/>
      <c r="O111" s="63"/>
      <c r="P111" s="63"/>
      <c r="Q111" s="188"/>
      <c r="R111" s="100"/>
      <c r="S111" s="5"/>
      <c r="T111" s="5"/>
      <c r="U111" s="5"/>
      <c r="AD111" s="159"/>
      <c r="AE111" s="159"/>
      <c r="AF111" s="159"/>
      <c r="AL111" s="46"/>
      <c r="AM111" s="46"/>
      <c r="AN111" s="90"/>
      <c r="AO111" s="90"/>
      <c r="AP111" s="90"/>
      <c r="AQ111" s="90"/>
      <c r="AT111" s="4"/>
    </row>
    <row r="112" spans="1:52" s="56" customFormat="1" ht="33" x14ac:dyDescent="0.45">
      <c r="A112" s="194" t="s">
        <v>108</v>
      </c>
      <c r="B112" s="207"/>
      <c r="C112" s="224"/>
      <c r="D112" s="225"/>
      <c r="E112" s="48"/>
      <c r="F112" s="226"/>
      <c r="G112" s="227"/>
      <c r="H112" s="227"/>
      <c r="I112" s="207"/>
      <c r="J112" s="207"/>
      <c r="K112" s="207"/>
      <c r="L112" s="16"/>
      <c r="M112" s="198"/>
      <c r="N112" s="198"/>
      <c r="O112" s="198"/>
      <c r="P112" s="198"/>
      <c r="Q112" s="198"/>
      <c r="R112" s="133"/>
      <c r="S112" s="5"/>
      <c r="T112" s="5"/>
      <c r="U112" s="5"/>
      <c r="V112" s="4"/>
      <c r="W112" s="4"/>
      <c r="X112" s="4"/>
      <c r="Y112" s="43" t="str">
        <f>A112</f>
        <v>TOTAL P&amp;L</v>
      </c>
      <c r="Z112" s="44">
        <v>3254.6678299999953</v>
      </c>
      <c r="AA112" s="44">
        <v>576276.25871582725</v>
      </c>
      <c r="AB112" s="44">
        <v>576276.25871582725</v>
      </c>
      <c r="AC112" s="18"/>
      <c r="AD112" s="45">
        <f>Z112+$M112-O112</f>
        <v>3254.6678299999953</v>
      </c>
      <c r="AE112" s="45">
        <f>AA112+$M112-P112</f>
        <v>576276.25871582725</v>
      </c>
      <c r="AF112" s="45">
        <f>AB112+$M112-Q112</f>
        <v>576276.25871582725</v>
      </c>
      <c r="AG112" s="57"/>
      <c r="AH112" s="57"/>
      <c r="AI112" s="57"/>
      <c r="AL112" s="46">
        <f>SUM(AM112:AQ112)</f>
        <v>100416.47737000004</v>
      </c>
      <c r="AM112" s="46">
        <f>M112</f>
        <v>0</v>
      </c>
      <c r="AN112" s="46">
        <v>22387.156360000001</v>
      </c>
      <c r="AO112" s="46">
        <v>16568.553590000003</v>
      </c>
      <c r="AP112" s="46">
        <v>-19042.213590000003</v>
      </c>
      <c r="AQ112" s="46">
        <v>80502.981010000032</v>
      </c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s="18" customFormat="1" ht="24" customHeight="1" x14ac:dyDescent="0.4">
      <c r="A113" s="58"/>
      <c r="B113" s="228"/>
      <c r="C113" s="229"/>
      <c r="D113" s="169"/>
      <c r="E113" s="132"/>
      <c r="F113" s="229"/>
      <c r="G113" s="169"/>
      <c r="H113" s="169"/>
      <c r="I113" s="169"/>
      <c r="J113" s="169"/>
      <c r="K113" s="32"/>
      <c r="L113" s="132"/>
      <c r="M113" s="230"/>
      <c r="N113" s="230"/>
      <c r="O113" s="230"/>
      <c r="P113" s="230"/>
      <c r="Q113" s="230"/>
      <c r="R113" s="231"/>
      <c r="S113" s="5"/>
      <c r="T113" s="5"/>
      <c r="U113" s="5"/>
      <c r="V113" s="37"/>
      <c r="W113" s="37"/>
      <c r="X113" s="37"/>
      <c r="Y113" s="37"/>
      <c r="Z113" s="37"/>
      <c r="AA113" s="37"/>
      <c r="AB113" s="37"/>
      <c r="AC113" s="56"/>
      <c r="AG113" s="38"/>
      <c r="AH113" s="38"/>
      <c r="AI113" s="38"/>
      <c r="AJ113" s="37"/>
      <c r="AK113" s="37"/>
      <c r="AL113" s="90"/>
      <c r="AM113" s="90"/>
      <c r="AN113" s="90"/>
      <c r="AO113" s="90"/>
      <c r="AP113" s="90"/>
      <c r="AQ113" s="90"/>
      <c r="AR113" s="37"/>
      <c r="AS113" s="37"/>
      <c r="AT113" s="4"/>
      <c r="AU113" s="37"/>
      <c r="AV113" s="37"/>
      <c r="AW113" s="37"/>
      <c r="AX113" s="37"/>
      <c r="AY113" s="37"/>
      <c r="AZ113" s="37"/>
    </row>
    <row r="115" spans="1:52" s="4" customFormat="1" ht="30" customHeight="1" x14ac:dyDescent="0.4">
      <c r="A115" s="232"/>
      <c r="B115" s="9"/>
      <c r="C115" s="9"/>
      <c r="D115" s="9"/>
      <c r="E115" s="9"/>
      <c r="F115" s="9"/>
      <c r="G115" s="9"/>
      <c r="H115" s="9"/>
      <c r="I115" s="233"/>
      <c r="J115" s="9"/>
      <c r="K115" s="12"/>
      <c r="L115" s="16"/>
      <c r="M115" s="234"/>
      <c r="N115" s="12"/>
      <c r="O115" s="12"/>
      <c r="P115" s="12"/>
      <c r="Q115" s="12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37"/>
      <c r="AD115" s="18"/>
      <c r="AE115" s="18"/>
      <c r="AF115" s="18"/>
      <c r="AG115" s="18"/>
      <c r="AH115" s="18"/>
      <c r="AI115" s="18"/>
      <c r="AJ115" s="18"/>
      <c r="AK115" s="18"/>
      <c r="AL115" s="46"/>
      <c r="AM115" s="46"/>
      <c r="AN115" s="90"/>
      <c r="AO115" s="90"/>
      <c r="AP115" s="90"/>
      <c r="AQ115" s="90"/>
      <c r="AR115" s="5"/>
      <c r="AS115" s="5"/>
      <c r="AU115" s="5"/>
      <c r="AV115" s="5"/>
      <c r="AW115" s="5"/>
      <c r="AX115" s="5"/>
      <c r="AY115" s="5"/>
      <c r="AZ115" s="5"/>
    </row>
    <row r="116" spans="1:52" s="37" customFormat="1" ht="20.25" customHeight="1" x14ac:dyDescent="0.4">
      <c r="A116" s="235" t="s">
        <v>109</v>
      </c>
      <c r="B116" s="235"/>
      <c r="C116" s="235"/>
      <c r="D116" s="235"/>
      <c r="E116" s="235"/>
      <c r="F116" s="235"/>
      <c r="G116" s="9"/>
      <c r="H116" s="9"/>
      <c r="I116" s="233"/>
      <c r="J116" s="9"/>
      <c r="K116" s="12"/>
      <c r="L116" s="16"/>
      <c r="M116" s="236"/>
      <c r="N116" s="12"/>
      <c r="O116" s="12"/>
      <c r="P116" s="12"/>
      <c r="Q116" s="12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6"/>
      <c r="AD116" s="18"/>
      <c r="AE116" s="18"/>
      <c r="AF116" s="18"/>
      <c r="AG116" s="18"/>
      <c r="AH116" s="18"/>
      <c r="AI116" s="18"/>
      <c r="AJ116" s="18"/>
      <c r="AK116" s="18"/>
      <c r="AL116" s="46"/>
      <c r="AM116" s="46"/>
      <c r="AN116" s="46"/>
      <c r="AO116" s="46"/>
      <c r="AP116" s="46"/>
      <c r="AQ116" s="46"/>
      <c r="AR116" s="5"/>
      <c r="AS116" s="5"/>
      <c r="AT116" s="4"/>
      <c r="AU116" s="5"/>
      <c r="AV116" s="5"/>
      <c r="AW116" s="5"/>
      <c r="AX116" s="5"/>
      <c r="AY116" s="5"/>
      <c r="AZ116" s="5"/>
    </row>
    <row r="117" spans="1:52" ht="45.75" customHeight="1" x14ac:dyDescent="0.4">
      <c r="A117" s="235" t="s">
        <v>110</v>
      </c>
      <c r="B117" s="235"/>
      <c r="C117" s="235"/>
      <c r="D117" s="235"/>
      <c r="E117" s="235"/>
      <c r="F117" s="235"/>
      <c r="AC117" s="78"/>
      <c r="AD117" s="18"/>
      <c r="AE117" s="18"/>
      <c r="AF117" s="18"/>
      <c r="AG117" s="18"/>
      <c r="AH117" s="18"/>
      <c r="AI117" s="18"/>
      <c r="AJ117" s="18"/>
      <c r="AK117" s="18"/>
      <c r="AL117" s="46"/>
      <c r="AM117" s="46"/>
      <c r="AN117" s="46"/>
      <c r="AO117" s="46"/>
      <c r="AP117" s="46"/>
      <c r="AQ117" s="46"/>
      <c r="AT117" s="4"/>
    </row>
    <row r="118" spans="1:52" ht="26.25" customHeight="1" x14ac:dyDescent="0.4">
      <c r="A118" s="235" t="s">
        <v>111</v>
      </c>
      <c r="B118" s="235"/>
      <c r="C118" s="235"/>
      <c r="D118" s="235"/>
      <c r="E118" s="235"/>
      <c r="F118" s="235"/>
      <c r="AC118" s="78"/>
      <c r="AG118" s="18"/>
      <c r="AH118" s="18"/>
      <c r="AI118" s="18"/>
      <c r="AJ118" s="18"/>
      <c r="AK118" s="18"/>
      <c r="AL118" s="46"/>
      <c r="AM118" s="46"/>
      <c r="AN118" s="46"/>
      <c r="AO118" s="46"/>
      <c r="AP118" s="46"/>
      <c r="AQ118" s="46"/>
      <c r="AT118" s="4"/>
    </row>
    <row r="119" spans="1:52" ht="26.25" customHeight="1" x14ac:dyDescent="0.4">
      <c r="A119" s="261" t="s">
        <v>112</v>
      </c>
      <c r="B119" s="261"/>
      <c r="C119" s="261"/>
      <c r="D119" s="261"/>
      <c r="E119" s="261"/>
      <c r="F119" s="261"/>
      <c r="G119" s="261"/>
      <c r="AC119" s="78"/>
      <c r="AG119" s="18"/>
      <c r="AH119" s="18"/>
      <c r="AI119" s="18"/>
      <c r="AJ119" s="18"/>
      <c r="AK119" s="18"/>
      <c r="AL119" s="46"/>
      <c r="AM119" s="46"/>
      <c r="AN119" s="46"/>
      <c r="AO119" s="46"/>
      <c r="AP119" s="46"/>
      <c r="AQ119" s="46"/>
      <c r="AT119" s="4"/>
    </row>
    <row r="120" spans="1:52" ht="26.25" customHeight="1" x14ac:dyDescent="0.4">
      <c r="A120" s="235"/>
      <c r="B120" s="235"/>
      <c r="C120" s="235"/>
      <c r="D120" s="235"/>
      <c r="E120" s="235"/>
      <c r="F120" s="235"/>
      <c r="AC120" s="78"/>
      <c r="AG120" s="18"/>
      <c r="AH120" s="18"/>
      <c r="AI120" s="18"/>
      <c r="AJ120" s="18"/>
      <c r="AK120" s="18"/>
      <c r="AL120" s="46"/>
      <c r="AM120" s="46"/>
      <c r="AN120" s="46"/>
      <c r="AO120" s="46"/>
      <c r="AP120" s="46"/>
      <c r="AQ120" s="46"/>
      <c r="AT120" s="4"/>
    </row>
    <row r="121" spans="1:52" ht="26.25" customHeight="1" x14ac:dyDescent="0.45">
      <c r="A121" s="262" t="s">
        <v>113</v>
      </c>
      <c r="B121" s="262"/>
      <c r="C121" s="262"/>
      <c r="D121" s="262"/>
      <c r="E121" s="262"/>
      <c r="F121" s="262"/>
      <c r="G121" s="262"/>
      <c r="AC121" s="78"/>
      <c r="AG121" s="18"/>
      <c r="AH121" s="18"/>
      <c r="AI121" s="18"/>
      <c r="AJ121" s="18"/>
      <c r="AK121" s="18"/>
      <c r="AL121" s="46"/>
      <c r="AM121" s="46"/>
      <c r="AN121" s="46"/>
      <c r="AO121" s="46"/>
      <c r="AP121" s="46"/>
      <c r="AQ121" s="46"/>
      <c r="AT121" s="4"/>
    </row>
    <row r="122" spans="1:52" s="4" customFormat="1" ht="30" customHeight="1" x14ac:dyDescent="0.4">
      <c r="A122" s="259" t="s">
        <v>114</v>
      </c>
      <c r="B122" s="260"/>
      <c r="C122" s="237"/>
      <c r="D122" s="68" t="str">
        <f>D23</f>
        <v>500 Bcf</v>
      </c>
      <c r="E122" s="12"/>
      <c r="F122" s="237"/>
      <c r="G122" s="68" t="str">
        <f>G23</f>
        <v>200 Bcf</v>
      </c>
      <c r="H122" s="12"/>
      <c r="I122" s="237">
        <f>I23</f>
        <v>0</v>
      </c>
      <c r="J122" s="12"/>
      <c r="K122" s="68"/>
      <c r="L122" s="238"/>
      <c r="M122" s="237"/>
      <c r="N122" s="237"/>
      <c r="O122" s="237"/>
      <c r="P122" s="237"/>
      <c r="Q122" s="237"/>
      <c r="R122" s="5"/>
      <c r="S122" s="5"/>
      <c r="T122" s="5"/>
      <c r="U122" s="5"/>
      <c r="V122" s="5"/>
      <c r="W122" s="5"/>
      <c r="X122" s="5"/>
      <c r="Y122" s="5"/>
      <c r="Z122" s="5">
        <v>45101.521600000007</v>
      </c>
      <c r="AA122" s="5">
        <v>227734.24707999997</v>
      </c>
      <c r="AB122" s="5">
        <v>227734.24707999997</v>
      </c>
      <c r="AC122" s="37"/>
      <c r="AD122" s="239">
        <f t="shared" ref="AD122:AF123" si="16">Z122+$M122-O122</f>
        <v>45101.521600000007</v>
      </c>
      <c r="AE122" s="239">
        <f t="shared" si="16"/>
        <v>227734.24707999997</v>
      </c>
      <c r="AF122" s="239">
        <f t="shared" si="16"/>
        <v>227734.24707999997</v>
      </c>
      <c r="AG122" s="18"/>
      <c r="AH122" s="18"/>
      <c r="AI122" s="18"/>
      <c r="AJ122" s="18"/>
      <c r="AK122" s="18"/>
      <c r="AL122" s="46"/>
      <c r="AM122" s="46"/>
      <c r="AN122" s="90"/>
      <c r="AO122" s="90"/>
      <c r="AP122" s="90"/>
      <c r="AQ122" s="90"/>
      <c r="AR122" s="5"/>
      <c r="AS122" s="5"/>
      <c r="AU122" s="5"/>
      <c r="AV122" s="5"/>
      <c r="AW122" s="5"/>
      <c r="AX122" s="5"/>
      <c r="AY122" s="5"/>
      <c r="AZ122" s="5"/>
    </row>
    <row r="123" spans="1:52" s="4" customFormat="1" ht="30" customHeight="1" x14ac:dyDescent="0.4">
      <c r="A123" s="259" t="s">
        <v>115</v>
      </c>
      <c r="B123" s="260"/>
      <c r="C123" s="237"/>
      <c r="D123" s="68" t="str">
        <f>D15</f>
        <v>90 Mil MWH</v>
      </c>
      <c r="E123" s="12"/>
      <c r="F123" s="237"/>
      <c r="G123" s="68" t="str">
        <f>G15</f>
        <v>25 Mil MWH</v>
      </c>
      <c r="H123" s="12"/>
      <c r="I123" s="237">
        <f>I15</f>
        <v>0</v>
      </c>
      <c r="J123" s="12"/>
      <c r="K123" s="68"/>
      <c r="L123" s="238"/>
      <c r="M123" s="237"/>
      <c r="N123" s="237"/>
      <c r="O123" s="237"/>
      <c r="P123" s="237"/>
      <c r="Q123" s="237"/>
      <c r="R123" s="5"/>
      <c r="S123" s="5"/>
      <c r="T123" s="5"/>
      <c r="U123" s="5"/>
      <c r="V123" s="5"/>
      <c r="W123" s="5"/>
      <c r="X123" s="5"/>
      <c r="Y123" s="5"/>
      <c r="Z123" s="5">
        <v>-35798.916130000005</v>
      </c>
      <c r="AA123" s="5">
        <v>326124.40917582723</v>
      </c>
      <c r="AB123" s="5">
        <v>326124.40917582723</v>
      </c>
      <c r="AC123" s="37"/>
      <c r="AD123" s="239">
        <f t="shared" si="16"/>
        <v>-35798.916130000005</v>
      </c>
      <c r="AE123" s="239">
        <f t="shared" si="16"/>
        <v>326124.40917582723</v>
      </c>
      <c r="AF123" s="239">
        <f t="shared" si="16"/>
        <v>326124.40917582723</v>
      </c>
      <c r="AG123" s="18"/>
      <c r="AH123" s="18"/>
      <c r="AI123" s="18"/>
      <c r="AJ123" s="18"/>
      <c r="AK123" s="18"/>
      <c r="AL123" s="46"/>
      <c r="AM123" s="46"/>
      <c r="AN123" s="90"/>
      <c r="AO123" s="90"/>
      <c r="AP123" s="90"/>
      <c r="AQ123" s="90"/>
      <c r="AR123" s="5"/>
      <c r="AS123" s="5"/>
      <c r="AU123" s="5"/>
      <c r="AV123" s="5"/>
      <c r="AW123" s="5"/>
      <c r="AX123" s="5"/>
      <c r="AY123" s="5"/>
      <c r="AZ123" s="5"/>
    </row>
    <row r="124" spans="1:52" s="4" customFormat="1" ht="30" customHeight="1" x14ac:dyDescent="0.4">
      <c r="A124" s="259" t="s">
        <v>116</v>
      </c>
      <c r="B124" s="260"/>
      <c r="C124" s="237"/>
      <c r="D124" s="68" t="str">
        <f>D52</f>
        <v>18.0 Mil BBL WTI</v>
      </c>
      <c r="E124" s="12"/>
      <c r="F124" s="237"/>
      <c r="G124" s="68" t="str">
        <f>G52</f>
        <v>19 Mil BBL WTI</v>
      </c>
      <c r="H124" s="12"/>
      <c r="I124" s="237">
        <f>I52</f>
        <v>0</v>
      </c>
      <c r="J124" s="12"/>
      <c r="K124" s="68"/>
      <c r="L124" s="238"/>
      <c r="M124" s="237"/>
      <c r="N124" s="237"/>
      <c r="O124" s="237"/>
      <c r="P124" s="237"/>
      <c r="Q124" s="237"/>
      <c r="R124" s="5"/>
      <c r="S124" s="5"/>
      <c r="T124" s="5"/>
      <c r="U124" s="5"/>
      <c r="V124" s="5"/>
      <c r="W124" s="5"/>
      <c r="X124" s="5"/>
      <c r="Y124" s="5"/>
      <c r="Z124" s="5">
        <v>2673.3085799999999</v>
      </c>
      <c r="AA124" s="5">
        <v>-18977.813679999999</v>
      </c>
      <c r="AB124" s="5">
        <v>-18977.813679999999</v>
      </c>
      <c r="AC124" s="37"/>
      <c r="AD124" s="239">
        <f>Z124+$M124-O124</f>
        <v>2673.3085799999999</v>
      </c>
      <c r="AE124" s="239">
        <f>AA124+$M124-P124</f>
        <v>-18977.813679999999</v>
      </c>
      <c r="AF124" s="239">
        <f>AB124+$M124-Q124</f>
        <v>-18977.813679999999</v>
      </c>
      <c r="AG124" s="18"/>
      <c r="AH124" s="18"/>
      <c r="AI124" s="18"/>
      <c r="AJ124" s="18"/>
      <c r="AK124" s="18"/>
      <c r="AL124" s="46"/>
      <c r="AM124" s="46"/>
      <c r="AN124" s="90"/>
      <c r="AO124" s="90"/>
      <c r="AP124" s="90"/>
      <c r="AQ124" s="90"/>
      <c r="AR124" s="5"/>
      <c r="AS124" s="5"/>
      <c r="AU124" s="5"/>
      <c r="AV124" s="5"/>
      <c r="AW124" s="5"/>
      <c r="AX124" s="5"/>
      <c r="AY124" s="5"/>
      <c r="AZ124" s="5"/>
    </row>
    <row r="125" spans="1:52" ht="26.25" customHeight="1" x14ac:dyDescent="0.4">
      <c r="A125" s="261"/>
      <c r="B125" s="261"/>
      <c r="C125" s="261"/>
      <c r="D125" s="261"/>
      <c r="E125" s="261"/>
      <c r="F125" s="261"/>
      <c r="G125" s="261"/>
      <c r="AC125" s="78"/>
      <c r="AL125" s="46"/>
      <c r="AM125" s="46"/>
      <c r="AN125" s="46"/>
      <c r="AO125" s="46"/>
      <c r="AP125" s="46"/>
      <c r="AQ125" s="46"/>
      <c r="AT125" s="4"/>
    </row>
    <row r="126" spans="1:52" ht="26.25" customHeight="1" x14ac:dyDescent="0.4">
      <c r="A126" s="235"/>
      <c r="B126" s="235"/>
      <c r="C126" s="235"/>
      <c r="D126" s="235"/>
      <c r="E126" s="235"/>
      <c r="F126" s="235"/>
      <c r="AC126" s="78"/>
      <c r="AL126" s="46"/>
      <c r="AM126" s="46"/>
      <c r="AN126" s="46"/>
      <c r="AO126" s="46"/>
      <c r="AP126" s="46"/>
      <c r="AQ126" s="46"/>
      <c r="AT126" s="4"/>
    </row>
  </sheetData>
  <mergeCells count="15">
    <mergeCell ref="A124:B124"/>
    <mergeCell ref="A125:G125"/>
    <mergeCell ref="A119:G119"/>
    <mergeCell ref="A121:G121"/>
    <mergeCell ref="A122:B122"/>
    <mergeCell ref="A123:B123"/>
    <mergeCell ref="A98:D98"/>
    <mergeCell ref="C7:D7"/>
    <mergeCell ref="F7:G7"/>
    <mergeCell ref="I7:K7"/>
    <mergeCell ref="A97:D97"/>
    <mergeCell ref="M7:Q7"/>
    <mergeCell ref="A11:D11"/>
    <mergeCell ref="A74:C74"/>
    <mergeCell ref="A81:D81"/>
  </mergeCells>
  <pageMargins left="0.25" right="0.25" top="0.23" bottom="0.26" header="0.17" footer="0.2"/>
  <pageSetup scale="2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locked="0" defaultSize="0" print="0" autoFill="0" autoPict="0" macro="[1]!Format_Print">
                <anchor moveWithCells="1" sizeWithCells="1">
                  <from>
                    <xdr:col>29</xdr:col>
                    <xdr:colOff>142875</xdr:colOff>
                    <xdr:row>6</xdr:row>
                    <xdr:rowOff>104775</xdr:rowOff>
                  </from>
                  <to>
                    <xdr:col>31</xdr:col>
                    <xdr:colOff>990600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1]!Roll5Day">
                <anchor moveWithCells="1" sizeWithCells="1">
                  <from>
                    <xdr:col>29</xdr:col>
                    <xdr:colOff>400050</xdr:colOff>
                    <xdr:row>2</xdr:row>
                    <xdr:rowOff>333375</xdr:rowOff>
                  </from>
                  <to>
                    <xdr:col>31</xdr:col>
                    <xdr:colOff>781050</xdr:colOff>
                    <xdr:row>2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roll_chk">
                <anchor moveWithCells="1" sizeWithCells="1">
                  <from>
                    <xdr:col>29</xdr:col>
                    <xdr:colOff>361950</xdr:colOff>
                    <xdr:row>1</xdr:row>
                    <xdr:rowOff>123825</xdr:rowOff>
                  </from>
                  <to>
                    <xdr:col>31</xdr:col>
                    <xdr:colOff>723900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Felienne</cp:lastModifiedBy>
  <cp:lastPrinted>2001-03-05T22:57:48Z</cp:lastPrinted>
  <dcterms:created xsi:type="dcterms:W3CDTF">2001-02-22T14:11:57Z</dcterms:created>
  <dcterms:modified xsi:type="dcterms:W3CDTF">2014-09-04T16:13:35Z</dcterms:modified>
</cp:coreProperties>
</file>