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E-Next Summary" sheetId="2" r:id="rId1"/>
    <sheet name="E-Next Equipment Balances" sheetId="1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G5" i="1" l="1"/>
  <c r="F7" i="1"/>
  <c r="F14" i="1" s="1"/>
  <c r="F8" i="1"/>
  <c r="G8" i="1" s="1"/>
  <c r="F9" i="1"/>
  <c r="G9" i="1"/>
  <c r="G10" i="1"/>
  <c r="E12" i="1"/>
  <c r="G12" i="1"/>
  <c r="E14" i="1"/>
  <c r="E9" i="2"/>
  <c r="F9" i="2"/>
  <c r="E10" i="2"/>
  <c r="E17" i="2" s="1"/>
  <c r="F10" i="2"/>
  <c r="E11" i="2"/>
  <c r="F11" i="2"/>
  <c r="D15" i="2"/>
  <c r="E15" i="2"/>
  <c r="D17" i="2"/>
  <c r="F17" i="2"/>
  <c r="G7" i="1" l="1"/>
  <c r="G14" i="1" s="1"/>
</calcChain>
</file>

<file path=xl/comments1.xml><?xml version="1.0" encoding="utf-8"?>
<comments xmlns="http://schemas.openxmlformats.org/spreadsheetml/2006/main">
  <authors>
    <author>cclark4</author>
  </authors>
  <commentList>
    <comment ref="E15" authorId="0" shapeId="0">
      <text>
        <r>
          <rPr>
            <b/>
            <sz val="8"/>
            <color indexed="81"/>
            <rFont val="Tahoma"/>
          </rPr>
          <t>cclark4:</t>
        </r>
        <r>
          <rPr>
            <sz val="8"/>
            <color indexed="81"/>
            <rFont val="Tahoma"/>
          </rPr>
          <t xml:space="preserve">
Assume all equipment in E-Next through March 2004</t>
        </r>
      </text>
    </comment>
    <comment ref="F15" authorId="0" shapeId="0">
      <text>
        <r>
          <rPr>
            <b/>
            <sz val="8"/>
            <color indexed="81"/>
            <rFont val="Tahoma"/>
          </rPr>
          <t>cclark4:</t>
        </r>
        <r>
          <rPr>
            <sz val="8"/>
            <color indexed="81"/>
            <rFont val="Tahoma"/>
          </rPr>
          <t xml:space="preserve">
Assume all equipment in E-Next through March 2004</t>
        </r>
      </text>
    </comment>
  </commentList>
</comments>
</file>

<file path=xl/sharedStrings.xml><?xml version="1.0" encoding="utf-8"?>
<sst xmlns="http://schemas.openxmlformats.org/spreadsheetml/2006/main" count="47" uniqueCount="27">
  <si>
    <t>Columbia/Longview</t>
  </si>
  <si>
    <t>1 7FA turbine</t>
  </si>
  <si>
    <t>1 Steam turbine</t>
  </si>
  <si>
    <t>1 HRSG</t>
  </si>
  <si>
    <t>PROJECT NAME</t>
  </si>
  <si>
    <t>EQUIPMENT</t>
  </si>
  <si>
    <t>Equipment in E-Next Generation LLC</t>
  </si>
  <si>
    <t xml:space="preserve">as of </t>
  </si>
  <si>
    <t>PAID TO DATE</t>
  </si>
  <si>
    <t>COMMITTED TO PAY</t>
  </si>
  <si>
    <t>TOTAL</t>
  </si>
  <si>
    <t>Total</t>
  </si>
  <si>
    <t>Cascade Transportation Agreement</t>
  </si>
  <si>
    <t>Interest and Financing Fees</t>
  </si>
  <si>
    <t>Last Payment Date</t>
  </si>
  <si>
    <t>Ft. Pierce</t>
  </si>
  <si>
    <t>REMAINING PAYMENTS</t>
  </si>
  <si>
    <t>PAYMENTS TO DATE</t>
  </si>
  <si>
    <t>1 Generator Step-up Transformer</t>
  </si>
  <si>
    <t>Capital Expenditures for Other Projects</t>
  </si>
  <si>
    <t>Vessel ERCs</t>
  </si>
  <si>
    <t>$ in 000</t>
  </si>
  <si>
    <t>(if approved by DASH)</t>
  </si>
  <si>
    <t>NOTE: assume all equipment stays in E-Next through the end of the facility (March 2004)</t>
  </si>
  <si>
    <t>(if choose to cancel by 12-15-01)</t>
  </si>
  <si>
    <t>(if choose to cancel)</t>
  </si>
  <si>
    <t>(if approved for acquisition by DASH)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</si>
</sst>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8" formatCode="m/d/yy"/>
  </numFmts>
  <fonts count="11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right"/>
    </xf>
    <xf numFmtId="168" fontId="3" fillId="0" borderId="0" xfId="0" applyNumberFormat="1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0" applyFont="1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Continuous"/>
    </xf>
    <xf numFmtId="6" fontId="0" fillId="0" borderId="0" xfId="1" applyNumberFormat="1" applyFont="1" applyBorder="1" applyAlignment="1">
      <alignment horizontal="centerContinuous"/>
    </xf>
    <xf numFmtId="6" fontId="0" fillId="0" borderId="4" xfId="0" applyNumberFormat="1" applyBorder="1" applyAlignment="1">
      <alignment horizontal="centerContinuous"/>
    </xf>
    <xf numFmtId="0" fontId="6" fillId="0" borderId="3" xfId="0" applyFont="1" applyBorder="1"/>
    <xf numFmtId="0" fontId="5" fillId="0" borderId="5" xfId="0" applyFont="1" applyBorder="1"/>
    <xf numFmtId="0" fontId="5" fillId="3" borderId="6" xfId="0" applyFont="1" applyFill="1" applyBorder="1"/>
    <xf numFmtId="0" fontId="0" fillId="3" borderId="7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17" fontId="0" fillId="0" borderId="0" xfId="0" applyNumberFormat="1" applyBorder="1" applyAlignment="1">
      <alignment horizontal="center"/>
    </xf>
    <xf numFmtId="6" fontId="0" fillId="0" borderId="2" xfId="1" applyNumberFormat="1" applyFont="1" applyBorder="1" applyAlignment="1">
      <alignment horizontal="right"/>
    </xf>
    <xf numFmtId="6" fontId="0" fillId="0" borderId="8" xfId="0" applyNumberFormat="1" applyBorder="1" applyAlignment="1">
      <alignment horizontal="right"/>
    </xf>
    <xf numFmtId="6" fontId="0" fillId="0" borderId="0" xfId="1" applyNumberFormat="1" applyFont="1" applyBorder="1" applyAlignment="1">
      <alignment horizontal="right"/>
    </xf>
    <xf numFmtId="6" fontId="0" fillId="0" borderId="4" xfId="0" applyNumberFormat="1" applyBorder="1" applyAlignment="1">
      <alignment horizontal="right"/>
    </xf>
    <xf numFmtId="6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6" fontId="5" fillId="3" borderId="7" xfId="0" applyNumberFormat="1" applyFont="1" applyFill="1" applyBorder="1" applyAlignment="1">
      <alignment horizontal="right"/>
    </xf>
    <xf numFmtId="6" fontId="5" fillId="3" borderId="9" xfId="0" applyNumberFormat="1" applyFont="1" applyFill="1" applyBorder="1" applyAlignment="1">
      <alignment horizontal="right"/>
    </xf>
    <xf numFmtId="0" fontId="7" fillId="0" borderId="0" xfId="0" applyFont="1" applyAlignment="1">
      <alignment horizontal="left"/>
    </xf>
    <xf numFmtId="0" fontId="5" fillId="2" borderId="5" xfId="0" applyFont="1" applyFill="1" applyBorder="1" applyAlignment="1">
      <alignment horizontal="center"/>
    </xf>
    <xf numFmtId="6" fontId="1" fillId="0" borderId="10" xfId="1" applyNumberFormat="1" applyBorder="1" applyAlignment="1">
      <alignment horizontal="right"/>
    </xf>
    <xf numFmtId="6" fontId="1" fillId="0" borderId="10" xfId="1" applyNumberFormat="1" applyBorder="1" applyAlignment="1">
      <alignment horizontal="centerContinuous"/>
    </xf>
    <xf numFmtId="6" fontId="0" fillId="0" borderId="10" xfId="0" applyNumberFormat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6" fontId="1" fillId="0" borderId="3" xfId="1" applyNumberFormat="1" applyBorder="1" applyAlignment="1">
      <alignment horizontal="right"/>
    </xf>
    <xf numFmtId="6" fontId="1" fillId="0" borderId="3" xfId="1" applyNumberFormat="1" applyBorder="1" applyAlignment="1">
      <alignment horizontal="centerContinuous"/>
    </xf>
    <xf numFmtId="6" fontId="0" fillId="0" borderId="3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6" fontId="1" fillId="0" borderId="12" xfId="1" applyNumberFormat="1" applyBorder="1" applyAlignment="1">
      <alignment horizontal="right"/>
    </xf>
    <xf numFmtId="0" fontId="7" fillId="0" borderId="3" xfId="0" applyFont="1" applyBorder="1"/>
    <xf numFmtId="0" fontId="2" fillId="0" borderId="3" xfId="0" applyFont="1" applyBorder="1"/>
    <xf numFmtId="0" fontId="5" fillId="0" borderId="13" xfId="0" applyFont="1" applyFill="1" applyBorder="1"/>
    <xf numFmtId="0" fontId="0" fillId="0" borderId="13" xfId="0" applyFill="1" applyBorder="1" applyAlignment="1">
      <alignment horizontal="center"/>
    </xf>
    <xf numFmtId="6" fontId="5" fillId="0" borderId="13" xfId="0" applyNumberFormat="1" applyFont="1" applyFill="1" applyBorder="1" applyAlignment="1">
      <alignment horizontal="right"/>
    </xf>
    <xf numFmtId="6" fontId="5" fillId="0" borderId="12" xfId="0" applyNumberFormat="1" applyFont="1" applyFill="1" applyBorder="1" applyAlignment="1">
      <alignment horizontal="right"/>
    </xf>
    <xf numFmtId="0" fontId="7" fillId="0" borderId="12" xfId="0" applyFont="1" applyBorder="1"/>
    <xf numFmtId="0" fontId="10" fillId="2" borderId="3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A_Finance/E-Next%20Generation/Models/End%20of%20Month%20Models/October/October%2010-25-01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ggle"/>
      <sheetName val="Assumptions"/>
      <sheetName val="Summary"/>
      <sheetName val="Summary Data"/>
      <sheetName val="Columbia"/>
      <sheetName val="Columbia Buyout"/>
      <sheetName val="Ft Pierce"/>
      <sheetName val="12 LM6000s"/>
      <sheetName val="3 Turbines"/>
      <sheetName val="LV Cogen Buyout"/>
      <sheetName val="Las Vegas Cogen II"/>
      <sheetName val="Blue Dog Buyout"/>
      <sheetName val=" BlueDog"/>
      <sheetName val="Soft Cost Analysis"/>
      <sheetName val="Pastoria"/>
      <sheetName val="FV PSCo"/>
      <sheetName val="FV Buyout"/>
      <sheetName val="Pastoria Buyout"/>
      <sheetName val="Intergen Buyout"/>
      <sheetName val="PSCo Accession Agreement"/>
      <sheetName val="Fees"/>
      <sheetName val="Libor"/>
      <sheetName val="FV equip"/>
      <sheetName val="Delta Buyout"/>
      <sheetName val="E-Next Capacity"/>
      <sheetName val="Soft Cost analysis from July "/>
      <sheetName val="SoftCost Analysis"/>
      <sheetName val="Benefits Page"/>
    </sheetNames>
    <sheetDataSet>
      <sheetData sheetId="0" refreshError="1"/>
      <sheetData sheetId="1" refreshError="1"/>
      <sheetData sheetId="2">
        <row r="43">
          <cell r="AD43">
            <v>8971.0892785942233</v>
          </cell>
        </row>
      </sheetData>
      <sheetData sheetId="3">
        <row r="19">
          <cell r="E19">
            <v>12076.0314</v>
          </cell>
        </row>
        <row r="20">
          <cell r="E20">
            <v>9843.1695600000003</v>
          </cell>
        </row>
        <row r="21">
          <cell r="E21">
            <v>5180</v>
          </cell>
        </row>
      </sheetData>
      <sheetData sheetId="4">
        <row r="41">
          <cell r="P41">
            <v>103.20234472826095</v>
          </cell>
          <cell r="Q41">
            <v>153.50077800090287</v>
          </cell>
          <cell r="R41">
            <v>165.24548470964066</v>
          </cell>
          <cell r="S41">
            <v>189.15427459488552</v>
          </cell>
          <cell r="T41">
            <v>194.91069444632802</v>
          </cell>
          <cell r="U41">
            <v>266.11026565802251</v>
          </cell>
          <cell r="V41">
            <v>278.96141024095994</v>
          </cell>
          <cell r="W41">
            <v>306.30652322421543</v>
          </cell>
          <cell r="X41">
            <v>331.48465391506079</v>
          </cell>
          <cell r="Y41">
            <v>361.08672382586064</v>
          </cell>
          <cell r="Z41">
            <v>396.1748245487542</v>
          </cell>
          <cell r="AA41">
            <v>448.37163506174255</v>
          </cell>
          <cell r="AB41">
            <v>478.56346411399022</v>
          </cell>
          <cell r="AC41">
            <v>472.43281066191469</v>
          </cell>
          <cell r="AD41">
            <v>483.22993224872465</v>
          </cell>
          <cell r="AE41">
            <v>490.12459542810296</v>
          </cell>
          <cell r="AF41">
            <v>456.72220554315754</v>
          </cell>
          <cell r="AG41">
            <v>487.1012739791986</v>
          </cell>
          <cell r="AH41">
            <v>488.88949164268263</v>
          </cell>
          <cell r="AI41">
            <v>501.77159773475103</v>
          </cell>
          <cell r="AJ41">
            <v>496.93962307106466</v>
          </cell>
          <cell r="AK41">
            <v>511.213552775832</v>
          </cell>
          <cell r="AL41">
            <v>520.21658871964053</v>
          </cell>
          <cell r="AM41">
            <v>511.63020737147656</v>
          </cell>
          <cell r="AN41">
            <v>525.17092091885877</v>
          </cell>
          <cell r="AO41">
            <v>518.12662145042282</v>
          </cell>
          <cell r="AP41">
            <v>530.94326150519805</v>
          </cell>
          <cell r="AQ41">
            <v>538.39490123962059</v>
          </cell>
          <cell r="AR41">
            <v>514.82009507536145</v>
          </cell>
        </row>
      </sheetData>
      <sheetData sheetId="5" refreshError="1"/>
      <sheetData sheetId="6">
        <row r="36">
          <cell r="P36">
            <v>46.628843225258727</v>
          </cell>
          <cell r="Q36">
            <v>55.725364516577386</v>
          </cell>
          <cell r="R36">
            <v>63.534087496814053</v>
          </cell>
          <cell r="S36">
            <v>70.633283026650773</v>
          </cell>
          <cell r="T36">
            <v>69.587445025491903</v>
          </cell>
          <cell r="U36">
            <v>90.092254744427521</v>
          </cell>
          <cell r="V36">
            <v>99.912296071700951</v>
          </cell>
          <cell r="W36">
            <v>112.36294484208995</v>
          </cell>
          <cell r="X36">
            <v>117.80309377519214</v>
          </cell>
          <cell r="Y36">
            <v>133.86292516068968</v>
          </cell>
          <cell r="Z36">
            <v>136.97713222023023</v>
          </cell>
          <cell r="AA36">
            <v>133.74595149636752</v>
          </cell>
          <cell r="AB36">
            <v>139.19129763560059</v>
          </cell>
          <cell r="AC36">
            <v>135.37657699348665</v>
          </cell>
          <cell r="AD36">
            <v>140.4559001561459</v>
          </cell>
          <cell r="AE36">
            <v>141.56658002001902</v>
          </cell>
          <cell r="AF36">
            <v>128.88695666612102</v>
          </cell>
          <cell r="AG36">
            <v>143.73066121628256</v>
          </cell>
          <cell r="AH36">
            <v>140.18002544407818</v>
          </cell>
          <cell r="AI36">
            <v>145.95619224644787</v>
          </cell>
          <cell r="AJ36">
            <v>142.52831256940144</v>
          </cell>
          <cell r="AK36">
            <v>148.78484708411972</v>
          </cell>
          <cell r="AL36">
            <v>150.34188717823758</v>
          </cell>
          <cell r="AM36">
            <v>146.72162310572205</v>
          </cell>
          <cell r="AN36">
            <v>152.76134395114218</v>
          </cell>
          <cell r="AO36">
            <v>148.43974222177374</v>
          </cell>
          <cell r="AP36">
            <v>154.41047220622684</v>
          </cell>
          <cell r="AQ36">
            <v>155.47434866049556</v>
          </cell>
          <cell r="AR36">
            <v>146.44584190789982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/>
  </sheetViews>
  <sheetFormatPr defaultRowHeight="12.75" x14ac:dyDescent="0.2"/>
  <cols>
    <col min="1" max="1" width="2.85546875" customWidth="1"/>
    <col min="2" max="2" width="26.5703125" customWidth="1"/>
    <col min="3" max="3" width="30.85546875" style="4" bestFit="1" customWidth="1"/>
    <col min="4" max="4" width="20" style="13" bestFit="1" customWidth="1"/>
    <col min="5" max="5" width="30.28515625" style="13" bestFit="1" customWidth="1"/>
    <col min="6" max="6" width="26.42578125" style="13" bestFit="1" customWidth="1"/>
    <col min="7" max="7" width="11.28515625" bestFit="1" customWidth="1"/>
  </cols>
  <sheetData>
    <row r="1" spans="1:6" ht="15.75" x14ac:dyDescent="0.25">
      <c r="A1" s="3" t="s">
        <v>6</v>
      </c>
    </row>
    <row r="2" spans="1:6" x14ac:dyDescent="0.2">
      <c r="B2" s="31" t="s">
        <v>21</v>
      </c>
      <c r="C2" s="2"/>
    </row>
    <row r="3" spans="1:6" x14ac:dyDescent="0.2">
      <c r="B3" s="31" t="s">
        <v>23</v>
      </c>
      <c r="C3" s="2"/>
    </row>
    <row r="4" spans="1:6" x14ac:dyDescent="0.2">
      <c r="C4" s="7"/>
    </row>
    <row r="5" spans="1:6" x14ac:dyDescent="0.2">
      <c r="B5" s="32" t="s">
        <v>4</v>
      </c>
      <c r="C5" s="41" t="s">
        <v>5</v>
      </c>
      <c r="D5" s="32" t="s">
        <v>17</v>
      </c>
      <c r="E5" s="32" t="s">
        <v>16</v>
      </c>
      <c r="F5" s="36" t="s">
        <v>16</v>
      </c>
    </row>
    <row r="6" spans="1:6" x14ac:dyDescent="0.2">
      <c r="B6" s="38"/>
      <c r="C6" s="42"/>
      <c r="D6" s="38"/>
      <c r="E6" s="58" t="s">
        <v>26</v>
      </c>
      <c r="F6" s="59" t="s">
        <v>24</v>
      </c>
    </row>
    <row r="7" spans="1:6" x14ac:dyDescent="0.2">
      <c r="B7" s="51" t="s">
        <v>15</v>
      </c>
      <c r="C7" s="43" t="s">
        <v>3</v>
      </c>
      <c r="D7" s="46">
        <v>506</v>
      </c>
      <c r="E7" s="46">
        <v>12338.956</v>
      </c>
      <c r="F7" s="33">
        <v>0</v>
      </c>
    </row>
    <row r="8" spans="1:6" x14ac:dyDescent="0.2">
      <c r="B8" s="51"/>
      <c r="C8" s="44"/>
      <c r="D8" s="46"/>
      <c r="E8" s="46"/>
      <c r="F8" s="33"/>
    </row>
    <row r="9" spans="1:6" x14ac:dyDescent="0.2">
      <c r="B9" s="52" t="s">
        <v>0</v>
      </c>
      <c r="C9" s="43" t="s">
        <v>1</v>
      </c>
      <c r="D9" s="46">
        <v>13328</v>
      </c>
      <c r="E9" s="46">
        <f>26925.438</f>
        <v>26925.437999999998</v>
      </c>
      <c r="F9" s="33">
        <f>'[1]Summary Data'!E19-D9</f>
        <v>-1251.9686000000002</v>
      </c>
    </row>
    <row r="10" spans="1:6" x14ac:dyDescent="0.2">
      <c r="B10" s="51"/>
      <c r="C10" s="45" t="s">
        <v>2</v>
      </c>
      <c r="D10" s="46">
        <v>909.16</v>
      </c>
      <c r="E10" s="46">
        <f>11212.97025</f>
        <v>11212.97025</v>
      </c>
      <c r="F10" s="33">
        <f>'[1]Summary Data'!E20-D10</f>
        <v>8934.0095600000004</v>
      </c>
    </row>
    <row r="11" spans="1:6" x14ac:dyDescent="0.2">
      <c r="B11" s="51"/>
      <c r="C11" s="43" t="s">
        <v>3</v>
      </c>
      <c r="D11" s="46">
        <v>1480</v>
      </c>
      <c r="E11" s="46">
        <f>13320</f>
        <v>13320</v>
      </c>
      <c r="F11" s="33">
        <f>'[1]Summary Data'!E21-D11</f>
        <v>3700</v>
      </c>
    </row>
    <row r="12" spans="1:6" x14ac:dyDescent="0.2">
      <c r="B12" s="51"/>
      <c r="C12" s="44" t="s">
        <v>12</v>
      </c>
      <c r="D12" s="46">
        <v>0</v>
      </c>
      <c r="E12" s="46">
        <v>950</v>
      </c>
      <c r="F12" s="33">
        <v>950</v>
      </c>
    </row>
    <row r="13" spans="1:6" x14ac:dyDescent="0.2">
      <c r="B13" s="51"/>
      <c r="C13" s="44" t="s">
        <v>18</v>
      </c>
      <c r="D13" s="46">
        <v>0</v>
      </c>
      <c r="E13" s="46">
        <v>1499</v>
      </c>
      <c r="F13" s="33">
        <v>0</v>
      </c>
    </row>
    <row r="14" spans="1:6" x14ac:dyDescent="0.2">
      <c r="B14" s="51"/>
      <c r="C14" s="44"/>
      <c r="D14" s="47"/>
      <c r="E14" s="47"/>
      <c r="F14" s="34"/>
    </row>
    <row r="15" spans="1:6" x14ac:dyDescent="0.2">
      <c r="B15" s="51" t="s">
        <v>13</v>
      </c>
      <c r="C15" s="10"/>
      <c r="D15" s="48">
        <f>21551.38285-SUM(D7:D12)</f>
        <v>5328.2228500000019</v>
      </c>
      <c r="E15" s="48">
        <f>SUM([1]Columbia!$P$41:$AR$41)+SUM('[1]Ft Pierce'!$P$36:$AR$36)+[1]Summary!$AD$43</f>
        <v>24284.008265893546</v>
      </c>
      <c r="F15" s="35">
        <v>13769.391873709515</v>
      </c>
    </row>
    <row r="16" spans="1:6" x14ac:dyDescent="0.2">
      <c r="B16" s="9"/>
      <c r="C16" s="44"/>
      <c r="D16" s="47"/>
      <c r="E16" s="47"/>
      <c r="F16" s="34"/>
    </row>
    <row r="17" spans="1:6" x14ac:dyDescent="0.2">
      <c r="B17" s="53" t="s">
        <v>11</v>
      </c>
      <c r="C17" s="54"/>
      <c r="D17" s="55">
        <f>SUM(D7:D16)</f>
        <v>21551.382850000002</v>
      </c>
      <c r="E17" s="55">
        <f>SUM(E7:E16)</f>
        <v>90530.372515893541</v>
      </c>
      <c r="F17" s="56">
        <f>SUM(F7:F16)</f>
        <v>26101.432833709514</v>
      </c>
    </row>
    <row r="20" spans="1:6" ht="15.75" x14ac:dyDescent="0.25">
      <c r="A20" s="3" t="s">
        <v>19</v>
      </c>
    </row>
    <row r="21" spans="1:6" x14ac:dyDescent="0.2">
      <c r="B21" s="31" t="s">
        <v>21</v>
      </c>
      <c r="C21" s="2"/>
    </row>
    <row r="23" spans="1:6" x14ac:dyDescent="0.2">
      <c r="B23" s="36" t="s">
        <v>4</v>
      </c>
      <c r="C23" s="39" t="s">
        <v>5</v>
      </c>
      <c r="D23" s="36" t="s">
        <v>17</v>
      </c>
      <c r="E23" s="36" t="s">
        <v>16</v>
      </c>
      <c r="F23" s="36" t="s">
        <v>16</v>
      </c>
    </row>
    <row r="24" spans="1:6" x14ac:dyDescent="0.2">
      <c r="B24" s="37"/>
      <c r="C24" s="40"/>
      <c r="D24" s="37"/>
      <c r="E24" s="37" t="s">
        <v>22</v>
      </c>
      <c r="F24" s="37" t="s">
        <v>25</v>
      </c>
    </row>
    <row r="25" spans="1:6" x14ac:dyDescent="0.2">
      <c r="B25" s="57" t="s">
        <v>20</v>
      </c>
      <c r="C25" s="49"/>
      <c r="D25" s="50">
        <v>0</v>
      </c>
      <c r="E25" s="50">
        <v>6000</v>
      </c>
      <c r="F25" s="50">
        <v>0</v>
      </c>
    </row>
  </sheetData>
  <phoneticPr fontId="0" type="noConversion"/>
  <pageMargins left="0.75" right="0.75" top="1" bottom="1" header="0.5" footer="0.5"/>
  <pageSetup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workbookViewId="0">
      <selection activeCell="D11" sqref="D11"/>
    </sheetView>
  </sheetViews>
  <sheetFormatPr defaultRowHeight="12.75" x14ac:dyDescent="0.2"/>
  <cols>
    <col min="1" max="1" width="2.85546875" customWidth="1"/>
    <col min="2" max="2" width="26.5703125" customWidth="1"/>
    <col min="3" max="3" width="30.85546875" style="4" bestFit="1" customWidth="1"/>
    <col min="4" max="4" width="20.7109375" style="4" customWidth="1"/>
    <col min="5" max="7" width="20.7109375" style="13" customWidth="1"/>
    <col min="8" max="8" width="11.28515625" bestFit="1" customWidth="1"/>
  </cols>
  <sheetData>
    <row r="1" spans="1:7" ht="15.75" x14ac:dyDescent="0.25">
      <c r="A1" s="3" t="s">
        <v>6</v>
      </c>
    </row>
    <row r="2" spans="1:7" x14ac:dyDescent="0.2">
      <c r="B2" s="1" t="s">
        <v>7</v>
      </c>
      <c r="C2" s="2">
        <v>37192</v>
      </c>
      <c r="D2" s="2"/>
    </row>
    <row r="3" spans="1:7" x14ac:dyDescent="0.2">
      <c r="C3" s="7"/>
      <c r="D3" s="7"/>
    </row>
    <row r="4" spans="1:7" x14ac:dyDescent="0.2">
      <c r="B4" s="5" t="s">
        <v>4</v>
      </c>
      <c r="C4" s="6" t="s">
        <v>5</v>
      </c>
      <c r="D4" s="6" t="s">
        <v>14</v>
      </c>
      <c r="E4" s="5" t="s">
        <v>8</v>
      </c>
      <c r="F4" s="5" t="s">
        <v>9</v>
      </c>
      <c r="G4" s="5" t="s">
        <v>10</v>
      </c>
    </row>
    <row r="5" spans="1:7" x14ac:dyDescent="0.2">
      <c r="B5" s="17" t="s">
        <v>15</v>
      </c>
      <c r="C5" s="8" t="s">
        <v>3</v>
      </c>
      <c r="D5" s="22"/>
      <c r="E5" s="23">
        <v>506000</v>
      </c>
      <c r="F5" s="23">
        <v>0</v>
      </c>
      <c r="G5" s="24">
        <f>F5+E5</f>
        <v>506000</v>
      </c>
    </row>
    <row r="6" spans="1:7" x14ac:dyDescent="0.2">
      <c r="B6" s="9"/>
      <c r="C6" s="20"/>
      <c r="D6" s="20"/>
      <c r="E6" s="25"/>
      <c r="F6" s="25"/>
      <c r="G6" s="26"/>
    </row>
    <row r="7" spans="1:7" x14ac:dyDescent="0.2">
      <c r="B7" s="16" t="s">
        <v>0</v>
      </c>
      <c r="C7" s="11" t="s">
        <v>1</v>
      </c>
      <c r="D7" s="22">
        <v>37530</v>
      </c>
      <c r="E7" s="25">
        <v>13328000</v>
      </c>
      <c r="F7" s="25">
        <f>26925.438*1000</f>
        <v>26925438</v>
      </c>
      <c r="G7" s="26">
        <f>F7+E7</f>
        <v>40253438</v>
      </c>
    </row>
    <row r="8" spans="1:7" x14ac:dyDescent="0.2">
      <c r="B8" s="10"/>
      <c r="C8" s="12" t="s">
        <v>2</v>
      </c>
      <c r="D8" s="22">
        <v>37530</v>
      </c>
      <c r="E8" s="25">
        <v>909160</v>
      </c>
      <c r="F8" s="25">
        <f>11212.97025*1000</f>
        <v>11212970.25</v>
      </c>
      <c r="G8" s="26">
        <f>F8+E8</f>
        <v>12122130.25</v>
      </c>
    </row>
    <row r="9" spans="1:7" x14ac:dyDescent="0.2">
      <c r="B9" s="10"/>
      <c r="C9" s="11" t="s">
        <v>3</v>
      </c>
      <c r="D9" s="22">
        <v>37530</v>
      </c>
      <c r="E9" s="25">
        <v>1480000</v>
      </c>
      <c r="F9" s="25">
        <f>13320*1000</f>
        <v>13320000</v>
      </c>
      <c r="G9" s="26">
        <f>F9+E9</f>
        <v>14800000</v>
      </c>
    </row>
    <row r="10" spans="1:7" x14ac:dyDescent="0.2">
      <c r="B10" s="9"/>
      <c r="C10" s="20" t="s">
        <v>12</v>
      </c>
      <c r="D10" s="22">
        <v>37681</v>
      </c>
      <c r="E10" s="25">
        <v>0</v>
      </c>
      <c r="F10" s="25">
        <v>950000</v>
      </c>
      <c r="G10" s="26">
        <f>F10+E10</f>
        <v>950000</v>
      </c>
    </row>
    <row r="11" spans="1:7" x14ac:dyDescent="0.2">
      <c r="B11" s="9"/>
      <c r="C11" s="20"/>
      <c r="D11" s="20"/>
      <c r="E11" s="14"/>
      <c r="F11" s="14"/>
      <c r="G11" s="15"/>
    </row>
    <row r="12" spans="1:7" x14ac:dyDescent="0.2">
      <c r="B12" s="9" t="s">
        <v>13</v>
      </c>
      <c r="C12" s="21"/>
      <c r="D12" s="21"/>
      <c r="E12" s="27">
        <f>21551382.85-SUM(E5:E10)</f>
        <v>5328222.8500000015</v>
      </c>
      <c r="F12" s="28"/>
      <c r="G12" s="26">
        <f>E12</f>
        <v>5328222.8500000015</v>
      </c>
    </row>
    <row r="13" spans="1:7" x14ac:dyDescent="0.2">
      <c r="B13" s="9"/>
      <c r="C13" s="20"/>
      <c r="D13" s="20"/>
      <c r="E13" s="14"/>
      <c r="F13" s="14"/>
      <c r="G13" s="15"/>
    </row>
    <row r="14" spans="1:7" x14ac:dyDescent="0.2">
      <c r="B14" s="18" t="s">
        <v>11</v>
      </c>
      <c r="C14" s="19"/>
      <c r="D14" s="19"/>
      <c r="E14" s="29">
        <f>SUM(E5:E13)</f>
        <v>21551382.850000001</v>
      </c>
      <c r="F14" s="29">
        <f>SUM(F5:F13)</f>
        <v>52408408.25</v>
      </c>
      <c r="G14" s="30">
        <f>SUM(G5:G13)</f>
        <v>73959791.099999994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E-Next Summary</vt:lpstr>
      <vt:lpstr>E-Next Equipment Balances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cclark4</dc:creator>
  <cp:lastModifiedBy>Felienne</cp:lastModifiedBy>
  <cp:lastPrinted>2001-11-05T16:02:34Z</cp:lastPrinted>
  <dcterms:created xsi:type="dcterms:W3CDTF">2001-09-04T18:48:35Z</dcterms:created>
  <dcterms:modified xsi:type="dcterms:W3CDTF">2014-09-04T07:54:00Z</dcterms:modified>
</cp:coreProperties>
</file>